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/>
  <bookViews>
    <workbookView xWindow="0" yWindow="-15" windowWidth="15480" windowHeight="11640" tabRatio="734" activeTab="1"/>
  </bookViews>
  <sheets>
    <sheet name="Directory" sheetId="46" r:id="rId1"/>
    <sheet name="Energy_weights" sheetId="136" r:id="rId2"/>
    <sheet name="General_inputs" sheetId="27" r:id="rId3"/>
    <sheet name="Elec_Generation&gt;Total" sheetId="41" r:id="rId4"/>
    <sheet name="Elec_Power_Sector" sheetId="30" r:id="rId5"/>
    <sheet name="Report_Tables" sheetId="120" r:id="rId6"/>
    <sheet name="Report_Charts" sheetId="121" r:id="rId7"/>
    <sheet name="Electricity_Only&gt;Total" sheetId="24" r:id="rId8"/>
    <sheet name="Electricity-Only&gt;Fossil" sheetId="23" r:id="rId9"/>
    <sheet name="Electricity-Only&gt;Renewable" sheetId="13" r:id="rId10"/>
    <sheet name="All_CHP" sheetId="99" r:id="rId11"/>
    <sheet name="Elec_Power_Sector_CHP&gt;Total" sheetId="29" r:id="rId12"/>
    <sheet name="Elec_Power_Sector_CHP&gt;Fossil" sheetId="28" r:id="rId13"/>
    <sheet name="Elec_power_sector_CHP&gt;Renewable" sheetId="26" r:id="rId14"/>
    <sheet name="Comm_Sector&gt;Total" sheetId="37" r:id="rId15"/>
    <sheet name="Commercial Sector_CHP&gt;Fossil" sheetId="35" r:id="rId16"/>
    <sheet name="Comm_Sector_CHP&gt;Renewable" sheetId="36" r:id="rId17"/>
    <sheet name="Industrial_Sector&gt;Total" sheetId="40" r:id="rId18"/>
    <sheet name="Industrial Sector_CHP&gt;Fossil" sheetId="38" r:id="rId19"/>
    <sheet name="Industrial_Sector_CHP&gt;Renew " sheetId="39" r:id="rId20"/>
    <sheet name="Table2.1f10" sheetId="111" r:id="rId21"/>
    <sheet name="Table8.2a08Old" sheetId="87" state="hidden" r:id="rId22"/>
    <sheet name="Table2.1f11" sheetId="130" r:id="rId23"/>
    <sheet name="Table8.2a10" sheetId="113" r:id="rId24"/>
    <sheet name="Table8.2a11" sheetId="123" r:id="rId25"/>
    <sheet name="Table8.2b10" sheetId="112" r:id="rId26"/>
    <sheet name="Table8.2b11" sheetId="124" r:id="rId27"/>
    <sheet name="Table8.2c11" sheetId="125" r:id="rId28"/>
    <sheet name="Table8.2d10" sheetId="115" r:id="rId29"/>
    <sheet name="Table8.2d11" sheetId="126" r:id="rId30"/>
    <sheet name="Table8.3d_03" sheetId="122" r:id="rId31"/>
    <sheet name="Table8.4b10" sheetId="117" r:id="rId32"/>
    <sheet name="Table8.4b11" sheetId="127" r:id="rId33"/>
    <sheet name="Table8.4c11" sheetId="129" r:id="rId34"/>
    <sheet name="Table8.5c10" sheetId="119" r:id="rId35"/>
    <sheet name="Table8.4c10" sheetId="118" r:id="rId36"/>
    <sheet name="Table8.5c11" sheetId="128" r:id="rId37"/>
    <sheet name="Table8.6b09" sheetId="107" r:id="rId38"/>
    <sheet name="Table8.6b10" sheetId="116" r:id="rId39"/>
    <sheet name="Table8.6b11" sheetId="132" r:id="rId40"/>
    <sheet name="Table8.4b09" sheetId="108" r:id="rId41"/>
    <sheet name="Table8.5c07Old" sheetId="84" r:id="rId42"/>
    <sheet name="Table8.5c09" sheetId="110" r:id="rId43"/>
    <sheet name="MER_T7.2b_1013_Annual Data" sheetId="133" r:id="rId44"/>
    <sheet name="MER_T7.2c_1013_AnnualData" sheetId="134" r:id="rId45"/>
    <sheet name="Coal_Reconcile " sheetId="22" r:id="rId46"/>
    <sheet name="NatGas_Reconcile" sheetId="15" r:id="rId47"/>
    <sheet name="Petroleum _Reconcile" sheetId="17" r:id="rId48"/>
    <sheet name="OthGas_Reconcile" sheetId="25" r:id="rId49"/>
    <sheet name="2012 Questions_EIA" sheetId="135" r:id="rId50"/>
    <sheet name="Chart_Data" sheetId="42" r:id="rId51"/>
    <sheet name="charts (www)" sheetId="49" r:id="rId52"/>
    <sheet name="charts (other)" sheetId="54" r:id="rId53"/>
  </sheets>
  <externalReferences>
    <externalReference r:id="rId54"/>
    <externalReference r:id="rId55"/>
  </externalReferences>
  <definedNames>
    <definedName name="base_label">General_inputs!$N$6</definedName>
    <definedName name="base_label_paren">General_inputs!$O$6</definedName>
    <definedName name="base_label2">General_inputs!$N$7</definedName>
    <definedName name="Base_row" localSheetId="30">[1]General_inputs!$M$6</definedName>
    <definedName name="Base_row">General_inputs!$M$6</definedName>
    <definedName name="Base_row2" localSheetId="30">[1]General_inputs!$M$7</definedName>
    <definedName name="Base_row2">General_inputs!$M$7</definedName>
    <definedName name="Base_year" localSheetId="30">[1]General_inputs!$F$6</definedName>
    <definedName name="Base_year">General_inputs!$F$6</definedName>
    <definedName name="base_year_paren">General_inputs!$O$6</definedName>
    <definedName name="Base_year2" localSheetId="30">[1]General_inputs!$F$7</definedName>
    <definedName name="Base_year2">General_inputs!$F$7</definedName>
    <definedName name="Begin_year_chart1">General_inputs!$F$20</definedName>
    <definedName name="End_year_chart1">General_inputs!$F$21</definedName>
    <definedName name="Fuel_type">General_inputs!$F$16</definedName>
    <definedName name="index_label" localSheetId="30">[1]General_inputs!$R$6</definedName>
    <definedName name="index_label">General_inputs!$R$6</definedName>
  </definedNames>
  <calcPr calcId="145621"/>
</workbook>
</file>

<file path=xl/calcChain.xml><?xml version="1.0" encoding="utf-8"?>
<calcChain xmlns="http://schemas.openxmlformats.org/spreadsheetml/2006/main">
  <c r="L6" i="136" l="1"/>
  <c r="H6" i="136"/>
  <c r="I82" i="30" l="1"/>
  <c r="B68" i="42" l="1"/>
  <c r="I81" i="30"/>
  <c r="I83" i="30" l="1"/>
  <c r="L98" i="49"/>
  <c r="Q93" i="49" s="1"/>
  <c r="L99" i="49"/>
  <c r="Q94" i="49" s="1"/>
  <c r="AB34" i="42"/>
  <c r="Z33" i="42"/>
  <c r="AA33" i="42"/>
  <c r="Z34" i="42"/>
  <c r="AA34" i="42"/>
  <c r="Q33" i="42"/>
  <c r="R33" i="42"/>
  <c r="S33" i="42"/>
  <c r="Q34" i="42"/>
  <c r="R34" i="42"/>
  <c r="S34" i="42"/>
  <c r="J68" i="42"/>
  <c r="L68" i="42"/>
  <c r="J69" i="42"/>
  <c r="L69" i="42"/>
  <c r="E69" i="42"/>
  <c r="F69" i="42"/>
  <c r="H69" i="42"/>
  <c r="G69" i="42"/>
  <c r="E68" i="42"/>
  <c r="F68" i="42"/>
  <c r="H68" i="42"/>
  <c r="G68" i="42"/>
  <c r="K66" i="49"/>
  <c r="L66" i="49"/>
  <c r="M66" i="49"/>
  <c r="K67" i="49"/>
  <c r="L67" i="49"/>
  <c r="M67" i="49"/>
  <c r="E76" i="23"/>
  <c r="F76" i="23"/>
  <c r="G76" i="23"/>
  <c r="H76" i="23"/>
  <c r="D76" i="23"/>
  <c r="I40" i="120" l="1"/>
  <c r="R33" i="120"/>
  <c r="I33" i="120"/>
  <c r="I20" i="120"/>
  <c r="I19" i="120"/>
  <c r="I18" i="120"/>
  <c r="I11" i="120"/>
  <c r="I10" i="120"/>
  <c r="I9" i="120"/>
  <c r="R11" i="120"/>
  <c r="R10" i="120"/>
  <c r="R9" i="120"/>
  <c r="J11" i="136" l="1"/>
  <c r="N11" i="136"/>
  <c r="J12" i="136"/>
  <c r="N12" i="136"/>
  <c r="J13" i="136"/>
  <c r="N13" i="136"/>
  <c r="J14" i="136"/>
  <c r="N14" i="136"/>
  <c r="J16" i="136"/>
  <c r="N16" i="136"/>
  <c r="J17" i="136"/>
  <c r="N17" i="136"/>
  <c r="J18" i="136"/>
  <c r="N18" i="136"/>
  <c r="J19" i="136"/>
  <c r="N19" i="136"/>
  <c r="J20" i="136"/>
  <c r="N20" i="136"/>
  <c r="I26" i="136"/>
  <c r="M26" i="136"/>
  <c r="J27" i="136"/>
  <c r="N27" i="136"/>
  <c r="J28" i="136"/>
  <c r="N28" i="136"/>
  <c r="J29" i="136"/>
  <c r="N29" i="136"/>
  <c r="J30" i="136"/>
  <c r="N30" i="136"/>
  <c r="I32" i="136"/>
  <c r="M32" i="136"/>
  <c r="J33" i="136"/>
  <c r="N33" i="136"/>
  <c r="J34" i="136"/>
  <c r="N34" i="136"/>
  <c r="I35" i="136"/>
  <c r="M35" i="136"/>
  <c r="E23" i="135" l="1"/>
  <c r="E24" i="135"/>
  <c r="E22" i="135"/>
  <c r="D22" i="135"/>
  <c r="D23" i="135"/>
  <c r="D24" i="135"/>
  <c r="F24" i="135"/>
  <c r="F23" i="135"/>
  <c r="F22" i="135"/>
  <c r="E16" i="135"/>
  <c r="E17" i="135"/>
  <c r="E15" i="135"/>
  <c r="D15" i="135"/>
  <c r="D16" i="135"/>
  <c r="D17" i="135"/>
  <c r="F17" i="135"/>
  <c r="F16" i="135"/>
  <c r="F15" i="135"/>
  <c r="F9" i="135"/>
  <c r="F10" i="135"/>
  <c r="F8" i="135"/>
  <c r="E9" i="135"/>
  <c r="E10" i="135"/>
  <c r="E8" i="135"/>
  <c r="D8" i="135"/>
  <c r="D9" i="135"/>
  <c r="D10" i="135"/>
  <c r="N70" i="23"/>
  <c r="N71" i="23"/>
  <c r="N73" i="23"/>
  <c r="J68" i="121"/>
  <c r="K68" i="121"/>
  <c r="L68" i="121"/>
  <c r="J69" i="121"/>
  <c r="K69" i="121"/>
  <c r="L69" i="121"/>
  <c r="M69" i="121"/>
  <c r="T72" i="41"/>
  <c r="U72" i="41"/>
  <c r="O72" i="41"/>
  <c r="P72" i="41"/>
  <c r="J72" i="41"/>
  <c r="K72" i="41"/>
  <c r="E72" i="41"/>
  <c r="F72" i="41"/>
  <c r="B72" i="41"/>
  <c r="Q72" i="30"/>
  <c r="M72" i="30"/>
  <c r="I72" i="30"/>
  <c r="E72" i="30"/>
  <c r="B72" i="30"/>
  <c r="D70" i="24"/>
  <c r="E70" i="24"/>
  <c r="F70" i="24"/>
  <c r="G70" i="24"/>
  <c r="H70" i="24"/>
  <c r="D71" i="24"/>
  <c r="E71" i="24"/>
  <c r="F71" i="24"/>
  <c r="G71" i="24"/>
  <c r="D72" i="24"/>
  <c r="E72" i="24"/>
  <c r="F72" i="24"/>
  <c r="G72" i="24"/>
  <c r="D73" i="24"/>
  <c r="E73" i="24"/>
  <c r="F73" i="24"/>
  <c r="G73" i="24"/>
  <c r="H73" i="24" s="1"/>
  <c r="D72" i="30" s="1"/>
  <c r="BE70" i="24"/>
  <c r="BF70" i="24"/>
  <c r="BG70" i="24"/>
  <c r="BH70" i="24"/>
  <c r="CL70" i="24"/>
  <c r="CM70" i="24"/>
  <c r="CL71" i="24"/>
  <c r="CM71" i="24"/>
  <c r="CL72" i="24"/>
  <c r="CM72" i="24"/>
  <c r="CL73" i="24"/>
  <c r="CM73" i="24"/>
  <c r="Q73" i="24"/>
  <c r="AK31" i="125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51" i="24"/>
  <c r="L50" i="24"/>
  <c r="K64" i="24"/>
  <c r="K65" i="24"/>
  <c r="K66" i="24"/>
  <c r="K67" i="24"/>
  <c r="K68" i="24"/>
  <c r="K69" i="24"/>
  <c r="K70" i="24"/>
  <c r="K71" i="24"/>
  <c r="K72" i="24"/>
  <c r="K73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51" i="24"/>
  <c r="K50" i="24"/>
  <c r="J71" i="24"/>
  <c r="M71" i="24"/>
  <c r="N71" i="24"/>
  <c r="CC71" i="24" s="1"/>
  <c r="M72" i="24"/>
  <c r="I21" i="120" s="1"/>
  <c r="J73" i="24"/>
  <c r="M73" i="24"/>
  <c r="S73" i="24" s="1"/>
  <c r="J33" i="126"/>
  <c r="AB33" i="126"/>
  <c r="F72" i="30" l="1"/>
  <c r="I12" i="120"/>
  <c r="R12" i="120"/>
  <c r="H71" i="24"/>
  <c r="CA71" i="24"/>
  <c r="H72" i="24"/>
  <c r="CD71" i="24"/>
  <c r="CB71" i="24"/>
  <c r="N73" i="24"/>
  <c r="AI31" i="125"/>
  <c r="AJ31" i="125" s="1"/>
  <c r="P73" i="24"/>
  <c r="BE73" i="24"/>
  <c r="BG73" i="24"/>
  <c r="BF73" i="24"/>
  <c r="BH73" i="24"/>
  <c r="BE71" i="24"/>
  <c r="M10" i="136" s="1"/>
  <c r="BG71" i="24"/>
  <c r="M21" i="136" s="1"/>
  <c r="BF71" i="24"/>
  <c r="M22" i="136" s="1"/>
  <c r="BH71" i="24"/>
  <c r="M15" i="136" s="1"/>
  <c r="F67" i="121"/>
  <c r="G67" i="121"/>
  <c r="H67" i="121"/>
  <c r="F68" i="121"/>
  <c r="G68" i="121"/>
  <c r="H68" i="121"/>
  <c r="F69" i="121"/>
  <c r="H69" i="121"/>
  <c r="J70" i="24"/>
  <c r="M70" i="24"/>
  <c r="N70" i="24"/>
  <c r="R73" i="24"/>
  <c r="B73" i="24"/>
  <c r="AP70" i="13"/>
  <c r="AQ70" i="13"/>
  <c r="AR70" i="13"/>
  <c r="AS70" i="13"/>
  <c r="AT70" i="13"/>
  <c r="AV70" i="13"/>
  <c r="AW70" i="13"/>
  <c r="AX70" i="13"/>
  <c r="AY70" i="13"/>
  <c r="AZ70" i="13"/>
  <c r="BA70" i="13"/>
  <c r="BC70" i="13" s="1"/>
  <c r="BD70" i="13"/>
  <c r="BF70" i="13"/>
  <c r="BP70" i="13"/>
  <c r="BQ70" i="13"/>
  <c r="BR70" i="13"/>
  <c r="BS70" i="13"/>
  <c r="BT70" i="13"/>
  <c r="BV70" i="13"/>
  <c r="BW70" i="13"/>
  <c r="BX70" i="13"/>
  <c r="BY70" i="13"/>
  <c r="BZ70" i="13"/>
  <c r="CB70" i="13"/>
  <c r="CC70" i="13"/>
  <c r="CD70" i="13"/>
  <c r="CE70" i="13"/>
  <c r="CF70" i="13"/>
  <c r="BP71" i="13"/>
  <c r="BV71" i="13" s="1"/>
  <c r="BQ71" i="13"/>
  <c r="BR71" i="13"/>
  <c r="BX71" i="13" s="1"/>
  <c r="BS71" i="13"/>
  <c r="BT71" i="13"/>
  <c r="BZ71" i="13" s="1"/>
  <c r="BW71" i="13"/>
  <c r="BY71" i="13"/>
  <c r="CB71" i="13"/>
  <c r="CC71" i="13"/>
  <c r="CD71" i="13"/>
  <c r="CE71" i="13"/>
  <c r="CF71" i="13"/>
  <c r="BP72" i="13"/>
  <c r="BQ72" i="13"/>
  <c r="BW72" i="13" s="1"/>
  <c r="BR72" i="13"/>
  <c r="BS72" i="13"/>
  <c r="BY72" i="13" s="1"/>
  <c r="BT72" i="13"/>
  <c r="BV72" i="13"/>
  <c r="BX72" i="13"/>
  <c r="BZ72" i="13"/>
  <c r="CB72" i="13"/>
  <c r="CC72" i="13"/>
  <c r="CD72" i="13"/>
  <c r="CE72" i="13"/>
  <c r="CF72" i="13"/>
  <c r="BP73" i="13"/>
  <c r="BV73" i="13" s="1"/>
  <c r="BQ73" i="13"/>
  <c r="BR73" i="13"/>
  <c r="BX73" i="13" s="1"/>
  <c r="BS73" i="13"/>
  <c r="BT73" i="13"/>
  <c r="BZ73" i="13" s="1"/>
  <c r="BW73" i="13"/>
  <c r="BY73" i="13"/>
  <c r="CB73" i="13"/>
  <c r="CC73" i="13"/>
  <c r="CD73" i="13"/>
  <c r="CE73" i="13"/>
  <c r="CF73" i="13"/>
  <c r="Y70" i="13"/>
  <c r="Y71" i="13"/>
  <c r="BJ71" i="13" s="1"/>
  <c r="Y72" i="13"/>
  <c r="BJ72" i="13" s="1"/>
  <c r="Y73" i="13"/>
  <c r="BJ73" i="13" s="1"/>
  <c r="R70" i="13"/>
  <c r="S70" i="13"/>
  <c r="T70" i="13"/>
  <c r="U70" i="13"/>
  <c r="V70" i="13"/>
  <c r="W70" i="13"/>
  <c r="R71" i="13"/>
  <c r="S71" i="13"/>
  <c r="T71" i="13"/>
  <c r="R72" i="13"/>
  <c r="S72" i="13"/>
  <c r="T72" i="13"/>
  <c r="R73" i="13"/>
  <c r="S73" i="13"/>
  <c r="T73" i="13"/>
  <c r="K70" i="13"/>
  <c r="L70" i="13"/>
  <c r="M70" i="13"/>
  <c r="N70" i="13"/>
  <c r="O70" i="13"/>
  <c r="P70" i="13"/>
  <c r="K71" i="13"/>
  <c r="L71" i="13"/>
  <c r="M71" i="13"/>
  <c r="N71" i="13"/>
  <c r="O71" i="13"/>
  <c r="P71" i="13"/>
  <c r="K72" i="13"/>
  <c r="L72" i="13"/>
  <c r="M72" i="13"/>
  <c r="N72" i="13"/>
  <c r="O72" i="13"/>
  <c r="P72" i="13"/>
  <c r="K73" i="13"/>
  <c r="L73" i="13"/>
  <c r="M73" i="13"/>
  <c r="N73" i="13"/>
  <c r="O73" i="13"/>
  <c r="P73" i="13"/>
  <c r="G70" i="13"/>
  <c r="H70" i="13"/>
  <c r="I70" i="13"/>
  <c r="G71" i="13"/>
  <c r="H71" i="13"/>
  <c r="V71" i="13" s="1"/>
  <c r="G72" i="13"/>
  <c r="H72" i="13"/>
  <c r="V72" i="13" s="1"/>
  <c r="I72" i="13"/>
  <c r="AP72" i="13" s="1"/>
  <c r="G73" i="13"/>
  <c r="H73" i="13"/>
  <c r="V73" i="13" s="1"/>
  <c r="F70" i="13"/>
  <c r="F71" i="13"/>
  <c r="F72" i="13"/>
  <c r="F73" i="13"/>
  <c r="D71" i="13"/>
  <c r="E71" i="13"/>
  <c r="D72" i="13"/>
  <c r="E72" i="13"/>
  <c r="D73" i="13"/>
  <c r="E73" i="13"/>
  <c r="AG29" i="99"/>
  <c r="AG30" i="99"/>
  <c r="AG31" i="99"/>
  <c r="AS29" i="99"/>
  <c r="AT29" i="99"/>
  <c r="AU29" i="99"/>
  <c r="AW29" i="99"/>
  <c r="AX29" i="99"/>
  <c r="AY29" i="99"/>
  <c r="AZ29" i="99"/>
  <c r="BB29" i="99" s="1"/>
  <c r="BC29" i="99"/>
  <c r="BD29" i="99"/>
  <c r="BK29" i="99"/>
  <c r="BL29" i="99"/>
  <c r="BM29" i="99"/>
  <c r="BO29" i="99"/>
  <c r="BP29" i="99"/>
  <c r="BQ29" i="99"/>
  <c r="AS30" i="99"/>
  <c r="AT30" i="99"/>
  <c r="AX30" i="99" s="1"/>
  <c r="AU30" i="99"/>
  <c r="AW30" i="99"/>
  <c r="AZ30" i="99" s="1"/>
  <c r="AY30" i="99"/>
  <c r="BK30" i="99"/>
  <c r="BO30" i="99" s="1"/>
  <c r="BL30" i="99"/>
  <c r="BM30" i="99"/>
  <c r="BQ30" i="99" s="1"/>
  <c r="BP30" i="99"/>
  <c r="AS31" i="99"/>
  <c r="AW31" i="99" s="1"/>
  <c r="AT31" i="99"/>
  <c r="AU31" i="99"/>
  <c r="AY31" i="99" s="1"/>
  <c r="AX31" i="99"/>
  <c r="BK31" i="99"/>
  <c r="BL31" i="99"/>
  <c r="BP31" i="99" s="1"/>
  <c r="BM31" i="99"/>
  <c r="BO31" i="99"/>
  <c r="BQ31" i="99"/>
  <c r="AS32" i="99"/>
  <c r="AT32" i="99"/>
  <c r="AX32" i="99" s="1"/>
  <c r="AU32" i="99"/>
  <c r="AW32" i="99"/>
  <c r="AZ32" i="99" s="1"/>
  <c r="AY32" i="99"/>
  <c r="T29" i="99"/>
  <c r="U29" i="99"/>
  <c r="T30" i="99"/>
  <c r="U30" i="99"/>
  <c r="T31" i="99"/>
  <c r="U31" i="99"/>
  <c r="T32" i="99"/>
  <c r="N29" i="99"/>
  <c r="O29" i="99"/>
  <c r="P29" i="99"/>
  <c r="Q29" i="99"/>
  <c r="N30" i="99"/>
  <c r="O30" i="99"/>
  <c r="P30" i="99"/>
  <c r="Q30" i="99"/>
  <c r="N31" i="99"/>
  <c r="O31" i="99"/>
  <c r="P31" i="99"/>
  <c r="Q31" i="99"/>
  <c r="N32" i="99"/>
  <c r="O32" i="99"/>
  <c r="I29" i="99"/>
  <c r="J29" i="99"/>
  <c r="K29" i="99"/>
  <c r="L29" i="99"/>
  <c r="I30" i="99"/>
  <c r="J30" i="99"/>
  <c r="K30" i="99"/>
  <c r="L30" i="99"/>
  <c r="I31" i="99"/>
  <c r="J31" i="99"/>
  <c r="K31" i="99"/>
  <c r="L31" i="99"/>
  <c r="I32" i="99"/>
  <c r="J32" i="99"/>
  <c r="D29" i="99"/>
  <c r="E29" i="99"/>
  <c r="F29" i="99"/>
  <c r="G29" i="99"/>
  <c r="D30" i="99"/>
  <c r="E30" i="99"/>
  <c r="F30" i="99"/>
  <c r="G30" i="99"/>
  <c r="D31" i="99"/>
  <c r="E31" i="99"/>
  <c r="F31" i="99"/>
  <c r="G31" i="99"/>
  <c r="D32" i="99"/>
  <c r="E32" i="99"/>
  <c r="F32" i="99"/>
  <c r="G32" i="99"/>
  <c r="B32" i="99"/>
  <c r="AG29" i="29"/>
  <c r="AG30" i="29"/>
  <c r="AG31" i="29"/>
  <c r="AG32" i="29"/>
  <c r="AS29" i="29"/>
  <c r="AT29" i="29"/>
  <c r="AU29" i="29"/>
  <c r="AW29" i="29"/>
  <c r="AX29" i="29"/>
  <c r="AY29" i="29"/>
  <c r="AZ29" i="29"/>
  <c r="BB29" i="29" s="1"/>
  <c r="BC29" i="29"/>
  <c r="BD29" i="29"/>
  <c r="BK29" i="29"/>
  <c r="BL29" i="29"/>
  <c r="BM29" i="29"/>
  <c r="BO29" i="29"/>
  <c r="BP29" i="29"/>
  <c r="BQ29" i="29"/>
  <c r="BU29" i="29"/>
  <c r="AS30" i="29"/>
  <c r="AT30" i="29"/>
  <c r="AX30" i="29" s="1"/>
  <c r="AU30" i="29"/>
  <c r="AW30" i="29"/>
  <c r="AZ30" i="29" s="1"/>
  <c r="AY30" i="29"/>
  <c r="BK30" i="29"/>
  <c r="BO30" i="29" s="1"/>
  <c r="BL30" i="29"/>
  <c r="BM30" i="29"/>
  <c r="BQ30" i="29" s="1"/>
  <c r="BP30" i="29"/>
  <c r="BU30" i="29"/>
  <c r="AS31" i="29"/>
  <c r="AW31" i="29" s="1"/>
  <c r="AT31" i="29"/>
  <c r="AU31" i="29"/>
  <c r="AY31" i="29" s="1"/>
  <c r="AX31" i="29"/>
  <c r="BK31" i="29"/>
  <c r="BL31" i="29"/>
  <c r="BP31" i="29" s="1"/>
  <c r="BM31" i="29"/>
  <c r="BO31" i="29"/>
  <c r="BQ31" i="29"/>
  <c r="BU31" i="29"/>
  <c r="AS32" i="29"/>
  <c r="AT32" i="29"/>
  <c r="AX32" i="29" s="1"/>
  <c r="AU32" i="29"/>
  <c r="AW32" i="29"/>
  <c r="AZ32" i="29" s="1"/>
  <c r="AY32" i="29"/>
  <c r="BK32" i="29"/>
  <c r="BO32" i="29" s="1"/>
  <c r="BL32" i="29"/>
  <c r="BM32" i="29"/>
  <c r="BQ32" i="29" s="1"/>
  <c r="BP32" i="29"/>
  <c r="BU32" i="29"/>
  <c r="Z29" i="29"/>
  <c r="Z30" i="29"/>
  <c r="BI30" i="29" s="1"/>
  <c r="Z31" i="29"/>
  <c r="BI31" i="29" s="1"/>
  <c r="Z32" i="29"/>
  <c r="BI32" i="29" s="1"/>
  <c r="T29" i="29"/>
  <c r="U29" i="29"/>
  <c r="T30" i="29"/>
  <c r="U30" i="29"/>
  <c r="T31" i="29"/>
  <c r="U31" i="29"/>
  <c r="T32" i="29"/>
  <c r="U32" i="29"/>
  <c r="N29" i="29"/>
  <c r="O29" i="29"/>
  <c r="P29" i="29"/>
  <c r="Q29" i="29"/>
  <c r="N30" i="29"/>
  <c r="O30" i="29"/>
  <c r="P30" i="29"/>
  <c r="Q30" i="29"/>
  <c r="N31" i="29"/>
  <c r="O31" i="29"/>
  <c r="P31" i="29"/>
  <c r="Q31" i="29"/>
  <c r="N32" i="29"/>
  <c r="O32" i="29"/>
  <c r="P32" i="29"/>
  <c r="Q32" i="29"/>
  <c r="I29" i="29"/>
  <c r="J29" i="29"/>
  <c r="K29" i="29"/>
  <c r="L29" i="29"/>
  <c r="I30" i="29"/>
  <c r="J30" i="29"/>
  <c r="K30" i="29"/>
  <c r="L30" i="29"/>
  <c r="I31" i="29"/>
  <c r="J31" i="29"/>
  <c r="K31" i="29"/>
  <c r="L31" i="29"/>
  <c r="I32" i="29"/>
  <c r="J32" i="29"/>
  <c r="K32" i="29"/>
  <c r="L32" i="29"/>
  <c r="F29" i="29"/>
  <c r="G29" i="29"/>
  <c r="F30" i="29"/>
  <c r="G30" i="29"/>
  <c r="F31" i="29"/>
  <c r="G31" i="29"/>
  <c r="F32" i="29"/>
  <c r="G32" i="29"/>
  <c r="BI25" i="26"/>
  <c r="BI26" i="26"/>
  <c r="BI27" i="26"/>
  <c r="BI28" i="26"/>
  <c r="BI29" i="26"/>
  <c r="BI30" i="26"/>
  <c r="BI31" i="26"/>
  <c r="BI32" i="26"/>
  <c r="BJ30" i="26"/>
  <c r="BK30" i="26"/>
  <c r="BL30" i="26"/>
  <c r="BN30" i="26" s="1"/>
  <c r="BO30" i="26"/>
  <c r="BJ31" i="26"/>
  <c r="BN31" i="26" s="1"/>
  <c r="BK31" i="26"/>
  <c r="BL31" i="26"/>
  <c r="BO31" i="26"/>
  <c r="BJ32" i="26"/>
  <c r="BN32" i="26" s="1"/>
  <c r="BK32" i="26"/>
  <c r="BL32" i="26"/>
  <c r="BO32" i="26"/>
  <c r="BI33" i="26"/>
  <c r="BJ33" i="26"/>
  <c r="BK33" i="26"/>
  <c r="BL33" i="26"/>
  <c r="BO33" i="26" s="1"/>
  <c r="T29" i="26"/>
  <c r="Y29" i="26" s="1"/>
  <c r="U29" i="26"/>
  <c r="T30" i="26"/>
  <c r="Y30" i="26" s="1"/>
  <c r="U30" i="26"/>
  <c r="T31" i="26"/>
  <c r="Y31" i="26" s="1"/>
  <c r="U31" i="26"/>
  <c r="T32" i="26"/>
  <c r="Y32" i="26" s="1"/>
  <c r="U32" i="26"/>
  <c r="AD29" i="26"/>
  <c r="AE29" i="26"/>
  <c r="AG29" i="26"/>
  <c r="AH29" i="26"/>
  <c r="AI29" i="26"/>
  <c r="AK29" i="26"/>
  <c r="AL29" i="26"/>
  <c r="AR29" i="26"/>
  <c r="AS29" i="26"/>
  <c r="AU29" i="26"/>
  <c r="AV29" i="26"/>
  <c r="BC29" i="26"/>
  <c r="BD29" i="26"/>
  <c r="AD30" i="26"/>
  <c r="AE30" i="26"/>
  <c r="AG30" i="26"/>
  <c r="AK30" i="26" s="1"/>
  <c r="AH30" i="26"/>
  <c r="AI30" i="26"/>
  <c r="AL30" i="26"/>
  <c r="AR30" i="26"/>
  <c r="AS30" i="26"/>
  <c r="AU30" i="26"/>
  <c r="AV30" i="26"/>
  <c r="AD31" i="26"/>
  <c r="AE31" i="26"/>
  <c r="AH32" i="26" s="1"/>
  <c r="AG31" i="26"/>
  <c r="AH31" i="26"/>
  <c r="AI31" i="26" s="1"/>
  <c r="AK31" i="26" s="1"/>
  <c r="AR31" i="26"/>
  <c r="AU32" i="26" s="1"/>
  <c r="AS31" i="26"/>
  <c r="AU31" i="26"/>
  <c r="AV31" i="26"/>
  <c r="AD32" i="26"/>
  <c r="AE32" i="26"/>
  <c r="AG32" i="26"/>
  <c r="AO32" i="26"/>
  <c r="AR32" i="26"/>
  <c r="AS32" i="26"/>
  <c r="AV32" i="26"/>
  <c r="P29" i="26"/>
  <c r="Q29" i="26"/>
  <c r="P30" i="26"/>
  <c r="AO30" i="26" s="1"/>
  <c r="Q30" i="26"/>
  <c r="AP30" i="26" s="1"/>
  <c r="P31" i="26"/>
  <c r="AO31" i="26" s="1"/>
  <c r="Q31" i="26"/>
  <c r="AP31" i="26" s="1"/>
  <c r="P32" i="26"/>
  <c r="Q32" i="26"/>
  <c r="AP32" i="26" s="1"/>
  <c r="L29" i="26"/>
  <c r="M29" i="26"/>
  <c r="N29" i="26"/>
  <c r="L30" i="26"/>
  <c r="M30" i="26"/>
  <c r="N30" i="26"/>
  <c r="L31" i="26"/>
  <c r="M31" i="26"/>
  <c r="N31" i="26"/>
  <c r="L32" i="26"/>
  <c r="M32" i="26"/>
  <c r="N32" i="26"/>
  <c r="H29" i="26"/>
  <c r="I29" i="26"/>
  <c r="J29" i="26"/>
  <c r="H30" i="26"/>
  <c r="I30" i="26"/>
  <c r="J30" i="26" s="1"/>
  <c r="H31" i="26"/>
  <c r="I31" i="26"/>
  <c r="J31" i="26" s="1"/>
  <c r="H32" i="26"/>
  <c r="I32" i="26"/>
  <c r="J32" i="26" s="1"/>
  <c r="D29" i="26"/>
  <c r="E29" i="26"/>
  <c r="F29" i="26"/>
  <c r="E29" i="29" s="1"/>
  <c r="D30" i="26"/>
  <c r="E30" i="26"/>
  <c r="F30" i="26" s="1"/>
  <c r="E30" i="29" s="1"/>
  <c r="D31" i="26"/>
  <c r="E31" i="26"/>
  <c r="F31" i="26"/>
  <c r="E31" i="29" s="1"/>
  <c r="D32" i="26"/>
  <c r="E32" i="26"/>
  <c r="F32" i="26" s="1"/>
  <c r="E32" i="29" s="1"/>
  <c r="B32" i="26"/>
  <c r="D32" i="29"/>
  <c r="B32" i="29"/>
  <c r="D70" i="13"/>
  <c r="E70" i="13"/>
  <c r="B73" i="13"/>
  <c r="AB26" i="28"/>
  <c r="AB27" i="28"/>
  <c r="AB28" i="28"/>
  <c r="AB29" i="28"/>
  <c r="AB30" i="28"/>
  <c r="AB31" i="28"/>
  <c r="AB32" i="28"/>
  <c r="AL26" i="28"/>
  <c r="AM26" i="28"/>
  <c r="AN26" i="28"/>
  <c r="AO26" i="28"/>
  <c r="AQ26" i="28"/>
  <c r="AR26" i="28"/>
  <c r="AS26" i="28"/>
  <c r="AT26" i="28"/>
  <c r="AU26" i="28"/>
  <c r="AW26" i="28" s="1"/>
  <c r="AX26" i="28"/>
  <c r="AZ26" i="28"/>
  <c r="BH26" i="28"/>
  <c r="BI26" i="28"/>
  <c r="BJ26" i="28"/>
  <c r="BK26" i="28"/>
  <c r="BM26" i="28"/>
  <c r="BN26" i="28"/>
  <c r="BO26" i="28"/>
  <c r="BP26" i="28"/>
  <c r="AL27" i="28"/>
  <c r="AM27" i="28"/>
  <c r="AN27" i="28"/>
  <c r="AO27" i="28"/>
  <c r="AQ27" i="28"/>
  <c r="AR27" i="28"/>
  <c r="AS27" i="28"/>
  <c r="AT27" i="28"/>
  <c r="AU27" i="28"/>
  <c r="AW27" i="28" s="1"/>
  <c r="AX27" i="28"/>
  <c r="AZ27" i="28"/>
  <c r="BH27" i="28"/>
  <c r="BI27" i="28"/>
  <c r="BJ27" i="28"/>
  <c r="BK27" i="28"/>
  <c r="BM27" i="28"/>
  <c r="BN27" i="28"/>
  <c r="BO27" i="28"/>
  <c r="BP27" i="28"/>
  <c r="AL28" i="28"/>
  <c r="AM28" i="28"/>
  <c r="AN28" i="28"/>
  <c r="AO28" i="28"/>
  <c r="AQ28" i="28"/>
  <c r="AR28" i="28"/>
  <c r="AS28" i="28"/>
  <c r="AT28" i="28"/>
  <c r="AU28" i="28" s="1"/>
  <c r="BH28" i="28"/>
  <c r="BI28" i="28"/>
  <c r="BJ28" i="28"/>
  <c r="BK28" i="28"/>
  <c r="BM28" i="28"/>
  <c r="BN28" i="28"/>
  <c r="BO28" i="28"/>
  <c r="BP28" i="28"/>
  <c r="AL29" i="28"/>
  <c r="AM29" i="28"/>
  <c r="AN29" i="28"/>
  <c r="AO29" i="28"/>
  <c r="AQ29" i="28"/>
  <c r="AR29" i="28"/>
  <c r="AS29" i="28"/>
  <c r="AY29" i="28" s="1"/>
  <c r="AT29" i="28"/>
  <c r="AU29" i="28"/>
  <c r="AW29" i="28" s="1"/>
  <c r="AX29" i="28"/>
  <c r="AZ29" i="28"/>
  <c r="BH29" i="28"/>
  <c r="BI29" i="28"/>
  <c r="BJ29" i="28"/>
  <c r="BK29" i="28"/>
  <c r="BM29" i="28"/>
  <c r="BN29" i="28"/>
  <c r="BO29" i="28"/>
  <c r="BP29" i="28"/>
  <c r="AL30" i="28"/>
  <c r="AM30" i="28"/>
  <c r="AN30" i="28"/>
  <c r="AO30" i="28"/>
  <c r="AQ30" i="28"/>
  <c r="AR30" i="28"/>
  <c r="AS30" i="28"/>
  <c r="AT30" i="28"/>
  <c r="AU30" i="28" s="1"/>
  <c r="BH30" i="28"/>
  <c r="BI30" i="28"/>
  <c r="BJ30" i="28"/>
  <c r="BK30" i="28"/>
  <c r="BM30" i="28"/>
  <c r="BN30" i="28"/>
  <c r="BO30" i="28"/>
  <c r="BP30" i="28"/>
  <c r="AL31" i="28"/>
  <c r="AM31" i="28"/>
  <c r="AN31" i="28"/>
  <c r="AO31" i="28"/>
  <c r="AQ31" i="28"/>
  <c r="AR31" i="28"/>
  <c r="AS31" i="28"/>
  <c r="AT31" i="28"/>
  <c r="AU31" i="28"/>
  <c r="AW31" i="28" s="1"/>
  <c r="AX31" i="28"/>
  <c r="AZ31" i="28"/>
  <c r="BH31" i="28"/>
  <c r="BI31" i="28"/>
  <c r="BJ31" i="28"/>
  <c r="BK31" i="28"/>
  <c r="BM31" i="28"/>
  <c r="BN31" i="28"/>
  <c r="BO31" i="28"/>
  <c r="BP31" i="28"/>
  <c r="AL32" i="28"/>
  <c r="AM32" i="28"/>
  <c r="AN32" i="28"/>
  <c r="AO32" i="28"/>
  <c r="AQ32" i="28"/>
  <c r="AR32" i="28"/>
  <c r="AS32" i="28"/>
  <c r="AT32" i="28"/>
  <c r="AU32" i="28"/>
  <c r="AW32" i="28"/>
  <c r="AX32" i="28"/>
  <c r="AY32" i="28"/>
  <c r="AZ32" i="28"/>
  <c r="BH32" i="28"/>
  <c r="BI32" i="28"/>
  <c r="BJ32" i="28"/>
  <c r="BK32" i="28"/>
  <c r="BM32" i="28"/>
  <c r="BN32" i="28"/>
  <c r="BO32" i="28"/>
  <c r="BP32" i="28"/>
  <c r="BW32" i="28"/>
  <c r="W26" i="28"/>
  <c r="Y26" i="28"/>
  <c r="W27" i="28"/>
  <c r="BD27" i="28" s="1"/>
  <c r="Y27" i="28"/>
  <c r="BF27" i="28" s="1"/>
  <c r="W28" i="28"/>
  <c r="BD28" i="28" s="1"/>
  <c r="Y28" i="28"/>
  <c r="BF28" i="28" s="1"/>
  <c r="W29" i="28"/>
  <c r="BD29" i="28" s="1"/>
  <c r="Y29" i="28"/>
  <c r="BF29" i="28" s="1"/>
  <c r="W30" i="28"/>
  <c r="BD30" i="28" s="1"/>
  <c r="Y30" i="28"/>
  <c r="BF30" i="28" s="1"/>
  <c r="W31" i="28"/>
  <c r="BD31" i="28" s="1"/>
  <c r="Y31" i="28"/>
  <c r="BF31" i="28" s="1"/>
  <c r="W32" i="28"/>
  <c r="BD32" i="28" s="1"/>
  <c r="Y32" i="28"/>
  <c r="BF32" i="28" s="1"/>
  <c r="P26" i="28"/>
  <c r="Q26" i="28"/>
  <c r="R26" i="28"/>
  <c r="S26" i="28"/>
  <c r="T26" i="28"/>
  <c r="P27" i="28"/>
  <c r="Q27" i="28"/>
  <c r="R27" i="28"/>
  <c r="S27" i="28"/>
  <c r="T27" i="28"/>
  <c r="P28" i="28"/>
  <c r="Q28" i="28"/>
  <c r="R28" i="28"/>
  <c r="S28" i="28"/>
  <c r="T28" i="28"/>
  <c r="P29" i="28"/>
  <c r="Q29" i="28"/>
  <c r="R29" i="28"/>
  <c r="S29" i="28"/>
  <c r="T29" i="28"/>
  <c r="P30" i="28"/>
  <c r="Q30" i="28"/>
  <c r="R30" i="28"/>
  <c r="S30" i="28"/>
  <c r="T30" i="28"/>
  <c r="P31" i="28"/>
  <c r="Q31" i="28"/>
  <c r="R31" i="28"/>
  <c r="S31" i="28"/>
  <c r="T31" i="28"/>
  <c r="P32" i="28"/>
  <c r="Q32" i="28"/>
  <c r="R32" i="28"/>
  <c r="S32" i="28"/>
  <c r="T32" i="28"/>
  <c r="J26" i="28"/>
  <c r="K26" i="28"/>
  <c r="L26" i="28"/>
  <c r="M26" i="28"/>
  <c r="N26" i="28"/>
  <c r="J27" i="28"/>
  <c r="K27" i="28"/>
  <c r="N27" i="28" s="1"/>
  <c r="L27" i="28"/>
  <c r="M27" i="28"/>
  <c r="J28" i="28"/>
  <c r="K28" i="28"/>
  <c r="L28" i="28"/>
  <c r="M28" i="28"/>
  <c r="N28" i="28"/>
  <c r="J29" i="28"/>
  <c r="K29" i="28"/>
  <c r="L29" i="28"/>
  <c r="M29" i="28"/>
  <c r="N29" i="28"/>
  <c r="J30" i="28"/>
  <c r="K30" i="28"/>
  <c r="L30" i="28"/>
  <c r="M30" i="28"/>
  <c r="N30" i="28"/>
  <c r="J31" i="28"/>
  <c r="K31" i="28"/>
  <c r="L31" i="28"/>
  <c r="M31" i="28"/>
  <c r="N31" i="28"/>
  <c r="J32" i="28"/>
  <c r="K32" i="28"/>
  <c r="L32" i="28"/>
  <c r="M32" i="28"/>
  <c r="N32" i="28" s="1"/>
  <c r="H30" i="25"/>
  <c r="H31" i="25"/>
  <c r="H32" i="25"/>
  <c r="H33" i="25"/>
  <c r="H34" i="25"/>
  <c r="F25" i="28"/>
  <c r="F26" i="28"/>
  <c r="F27" i="28"/>
  <c r="F28" i="28"/>
  <c r="F29" i="28"/>
  <c r="F30" i="28"/>
  <c r="F31" i="28"/>
  <c r="F32" i="28"/>
  <c r="E25" i="28"/>
  <c r="E26" i="28"/>
  <c r="E27" i="28"/>
  <c r="E28" i="28"/>
  <c r="E29" i="28"/>
  <c r="E30" i="28"/>
  <c r="E31" i="28"/>
  <c r="E32" i="28"/>
  <c r="D25" i="28"/>
  <c r="D26" i="28"/>
  <c r="D27" i="28"/>
  <c r="D28" i="28"/>
  <c r="D29" i="28"/>
  <c r="D30" i="28"/>
  <c r="D31" i="28"/>
  <c r="D32" i="28"/>
  <c r="AK68" i="23"/>
  <c r="AL68" i="23"/>
  <c r="AM68" i="23"/>
  <c r="AN68" i="23"/>
  <c r="AP68" i="23"/>
  <c r="AQ68" i="23"/>
  <c r="AR68" i="23"/>
  <c r="AS68" i="23"/>
  <c r="AT68" i="23"/>
  <c r="AV68" i="23" s="1"/>
  <c r="AW68" i="23"/>
  <c r="AY68" i="23"/>
  <c r="BG68" i="23"/>
  <c r="BH68" i="23"/>
  <c r="BI68" i="23"/>
  <c r="BJ68" i="23"/>
  <c r="BL68" i="23"/>
  <c r="BM68" i="23"/>
  <c r="BN68" i="23"/>
  <c r="BO68" i="23"/>
  <c r="BZ68" i="23"/>
  <c r="AK69" i="23"/>
  <c r="AL69" i="23"/>
  <c r="AM69" i="23"/>
  <c r="AN69" i="23"/>
  <c r="AP69" i="23"/>
  <c r="AQ69" i="23"/>
  <c r="AT69" i="23" s="1"/>
  <c r="AR69" i="23"/>
  <c r="AS69" i="23"/>
  <c r="AY69" i="23" s="1"/>
  <c r="BG69" i="23"/>
  <c r="BH69" i="23"/>
  <c r="BI69" i="23"/>
  <c r="BJ69" i="23"/>
  <c r="BL69" i="23"/>
  <c r="BM69" i="23"/>
  <c r="BN69" i="23"/>
  <c r="BO69" i="23"/>
  <c r="AK70" i="23"/>
  <c r="AL70" i="23"/>
  <c r="AM70" i="23"/>
  <c r="AN70" i="23"/>
  <c r="AP70" i="23"/>
  <c r="AQ70" i="23"/>
  <c r="AT70" i="23" s="1"/>
  <c r="AR70" i="23"/>
  <c r="AS70" i="23"/>
  <c r="AY70" i="23" s="1"/>
  <c r="BG70" i="23"/>
  <c r="BH70" i="23"/>
  <c r="BI70" i="23"/>
  <c r="BJ70" i="23"/>
  <c r="BL70" i="23"/>
  <c r="BM70" i="23"/>
  <c r="BN70" i="23"/>
  <c r="BO70" i="23"/>
  <c r="AK71" i="23"/>
  <c r="AL71" i="23"/>
  <c r="AM71" i="23"/>
  <c r="AN71" i="23"/>
  <c r="AP71" i="23"/>
  <c r="AQ71" i="23"/>
  <c r="AT71" i="23" s="1"/>
  <c r="AR71" i="23"/>
  <c r="AS71" i="23"/>
  <c r="AY71" i="23" s="1"/>
  <c r="BG71" i="23"/>
  <c r="BH71" i="23"/>
  <c r="BI71" i="23"/>
  <c r="BJ71" i="23"/>
  <c r="BL71" i="23"/>
  <c r="BM71" i="23"/>
  <c r="BN71" i="23"/>
  <c r="BO71" i="23"/>
  <c r="AK72" i="23"/>
  <c r="AL72" i="23"/>
  <c r="AM72" i="23"/>
  <c r="AN72" i="23"/>
  <c r="AP72" i="23"/>
  <c r="AQ72" i="23"/>
  <c r="AT72" i="23" s="1"/>
  <c r="AR72" i="23"/>
  <c r="AS72" i="23"/>
  <c r="AY72" i="23" s="1"/>
  <c r="AK73" i="23"/>
  <c r="AL73" i="23"/>
  <c r="AM73" i="23"/>
  <c r="AN73" i="23"/>
  <c r="AP73" i="23"/>
  <c r="AQ73" i="23"/>
  <c r="AT73" i="23" s="1"/>
  <c r="AR73" i="23"/>
  <c r="AS73" i="23"/>
  <c r="AY73" i="23" s="1"/>
  <c r="BG73" i="23"/>
  <c r="BH73" i="23"/>
  <c r="BI73" i="23"/>
  <c r="BJ73" i="23"/>
  <c r="Y68" i="23"/>
  <c r="Y69" i="23"/>
  <c r="BE69" i="23" s="1"/>
  <c r="Y70" i="23"/>
  <c r="BE70" i="23" s="1"/>
  <c r="Y71" i="23"/>
  <c r="BE71" i="23" s="1"/>
  <c r="Y72" i="23"/>
  <c r="BE72" i="23" s="1"/>
  <c r="Y73" i="23"/>
  <c r="BE73" i="23" s="1"/>
  <c r="P67" i="23"/>
  <c r="Q67" i="23"/>
  <c r="R67" i="23"/>
  <c r="S67" i="23"/>
  <c r="T67" i="23"/>
  <c r="P68" i="23"/>
  <c r="Q68" i="23"/>
  <c r="R68" i="23"/>
  <c r="S68" i="23"/>
  <c r="T68" i="23"/>
  <c r="P69" i="23"/>
  <c r="Q69" i="23"/>
  <c r="R69" i="23"/>
  <c r="S69" i="23"/>
  <c r="T69" i="23"/>
  <c r="P70" i="23"/>
  <c r="Q70" i="23"/>
  <c r="R70" i="23"/>
  <c r="S70" i="23"/>
  <c r="T70" i="23"/>
  <c r="P71" i="23"/>
  <c r="Q71" i="23"/>
  <c r="R71" i="23"/>
  <c r="S71" i="23"/>
  <c r="T71" i="23"/>
  <c r="P72" i="23"/>
  <c r="Q72" i="23"/>
  <c r="S72" i="23"/>
  <c r="P73" i="23"/>
  <c r="Q73" i="23"/>
  <c r="R73" i="23"/>
  <c r="S73" i="23"/>
  <c r="T73" i="23"/>
  <c r="N67" i="23"/>
  <c r="N68" i="23"/>
  <c r="N69" i="23"/>
  <c r="M67" i="23"/>
  <c r="M68" i="23"/>
  <c r="M69" i="23"/>
  <c r="M70" i="23"/>
  <c r="M71" i="23"/>
  <c r="M72" i="23"/>
  <c r="M73" i="23"/>
  <c r="K67" i="23"/>
  <c r="L67" i="23"/>
  <c r="K68" i="23"/>
  <c r="L68" i="23"/>
  <c r="K69" i="23"/>
  <c r="L69" i="23"/>
  <c r="K70" i="23"/>
  <c r="L70" i="23"/>
  <c r="K71" i="23"/>
  <c r="L71" i="23"/>
  <c r="K72" i="23"/>
  <c r="L72" i="23"/>
  <c r="N72" i="23" s="1"/>
  <c r="J72" i="24" s="1"/>
  <c r="K73" i="23"/>
  <c r="L73" i="23"/>
  <c r="H67" i="23"/>
  <c r="H68" i="23"/>
  <c r="H69" i="23"/>
  <c r="H70" i="23"/>
  <c r="H71" i="23"/>
  <c r="H72" i="23"/>
  <c r="H73" i="23"/>
  <c r="G67" i="23"/>
  <c r="G68" i="23"/>
  <c r="G69" i="23"/>
  <c r="G70" i="23"/>
  <c r="G71" i="23"/>
  <c r="G72" i="23"/>
  <c r="G73" i="23"/>
  <c r="F66" i="23"/>
  <c r="F67" i="23"/>
  <c r="F68" i="23"/>
  <c r="F69" i="23"/>
  <c r="F70" i="23"/>
  <c r="F71" i="23"/>
  <c r="F72" i="23"/>
  <c r="F73" i="23"/>
  <c r="E66" i="23"/>
  <c r="E67" i="23"/>
  <c r="E68" i="23"/>
  <c r="E69" i="23"/>
  <c r="E70" i="23"/>
  <c r="E71" i="23"/>
  <c r="E72" i="23"/>
  <c r="E73" i="23"/>
  <c r="J67" i="23"/>
  <c r="J68" i="23"/>
  <c r="J69" i="23"/>
  <c r="J70" i="23"/>
  <c r="J71" i="23"/>
  <c r="J72" i="23"/>
  <c r="J73" i="23"/>
  <c r="D66" i="23"/>
  <c r="D67" i="23"/>
  <c r="D68" i="23"/>
  <c r="D69" i="23"/>
  <c r="D70" i="23"/>
  <c r="D71" i="23"/>
  <c r="D72" i="23"/>
  <c r="D73" i="23"/>
  <c r="G30" i="28"/>
  <c r="H30" i="28"/>
  <c r="B32" i="28"/>
  <c r="G31" i="28"/>
  <c r="H31" i="28" s="1"/>
  <c r="G32" i="28"/>
  <c r="H32" i="28" s="1"/>
  <c r="D32" i="25"/>
  <c r="D33" i="25"/>
  <c r="D34" i="25"/>
  <c r="F33" i="25"/>
  <c r="F34" i="25"/>
  <c r="M67" i="22"/>
  <c r="P67" i="22"/>
  <c r="R67" i="22"/>
  <c r="M68" i="22"/>
  <c r="P68" i="22"/>
  <c r="R68" i="22" s="1"/>
  <c r="M69" i="22"/>
  <c r="P69" i="22"/>
  <c r="R69" i="22" s="1"/>
  <c r="K65" i="22"/>
  <c r="K66" i="22"/>
  <c r="K67" i="22"/>
  <c r="N67" i="22" s="1"/>
  <c r="O67" i="22" s="1"/>
  <c r="K68" i="22"/>
  <c r="N68" i="22" s="1"/>
  <c r="O68" i="22" s="1"/>
  <c r="K69" i="22"/>
  <c r="N69" i="22" s="1"/>
  <c r="O69" i="22" s="1"/>
  <c r="H66" i="22"/>
  <c r="H67" i="22"/>
  <c r="H68" i="22"/>
  <c r="H69" i="22"/>
  <c r="G66" i="22"/>
  <c r="G67" i="22"/>
  <c r="U67" i="22" s="1"/>
  <c r="G68" i="22"/>
  <c r="U68" i="22" s="1"/>
  <c r="G69" i="22"/>
  <c r="U69" i="22" s="1"/>
  <c r="AN29" i="37"/>
  <c r="AO29" i="37"/>
  <c r="AT29" i="37"/>
  <c r="AN30" i="37"/>
  <c r="AO30" i="37"/>
  <c r="AT30" i="37"/>
  <c r="AN31" i="37"/>
  <c r="AO31" i="37"/>
  <c r="AZ29" i="37"/>
  <c r="BA29" i="37"/>
  <c r="BB29" i="37"/>
  <c r="BC29" i="37"/>
  <c r="BE29" i="37"/>
  <c r="BF29" i="37"/>
  <c r="BG29" i="37"/>
  <c r="BH29" i="37"/>
  <c r="BI29" i="37"/>
  <c r="BK29" i="37" s="1"/>
  <c r="BL29" i="37"/>
  <c r="BN29" i="37"/>
  <c r="BV29" i="37"/>
  <c r="BW29" i="37"/>
  <c r="BX29" i="37"/>
  <c r="BY29" i="37"/>
  <c r="CA29" i="37"/>
  <c r="CB29" i="37"/>
  <c r="CC29" i="37"/>
  <c r="CD29" i="37"/>
  <c r="CG29" i="37"/>
  <c r="CI29" i="37"/>
  <c r="AZ30" i="37"/>
  <c r="BA30" i="37"/>
  <c r="BB30" i="37"/>
  <c r="BC30" i="37"/>
  <c r="BE30" i="37"/>
  <c r="BF30" i="37"/>
  <c r="BI30" i="37" s="1"/>
  <c r="BG30" i="37"/>
  <c r="BH30" i="37"/>
  <c r="BN30" i="37" s="1"/>
  <c r="BV30" i="37"/>
  <c r="BW30" i="37"/>
  <c r="BX30" i="37"/>
  <c r="BY30" i="37"/>
  <c r="CA30" i="37"/>
  <c r="CB30" i="37"/>
  <c r="CC30" i="37"/>
  <c r="CD30" i="37"/>
  <c r="CG30" i="37"/>
  <c r="CI30" i="37"/>
  <c r="AZ31" i="37"/>
  <c r="BA31" i="37"/>
  <c r="BB31" i="37"/>
  <c r="BC31" i="37"/>
  <c r="BE31" i="37"/>
  <c r="BF31" i="37"/>
  <c r="BI31" i="37" s="1"/>
  <c r="BG31" i="37"/>
  <c r="BH31" i="37"/>
  <c r="BN31" i="37" s="1"/>
  <c r="BV31" i="37"/>
  <c r="BW31" i="37"/>
  <c r="BX31" i="37"/>
  <c r="BY31" i="37"/>
  <c r="CA31" i="37"/>
  <c r="CB31" i="37"/>
  <c r="CC31" i="37"/>
  <c r="CD31" i="37"/>
  <c r="CG31" i="37"/>
  <c r="CI31" i="37"/>
  <c r="AZ32" i="37"/>
  <c r="BA32" i="37"/>
  <c r="BB32" i="37"/>
  <c r="BC32" i="37"/>
  <c r="BE32" i="37"/>
  <c r="BF32" i="37"/>
  <c r="BI32" i="37" s="1"/>
  <c r="BG32" i="37"/>
  <c r="BH32" i="37"/>
  <c r="BN32" i="37" s="1"/>
  <c r="CG32" i="37"/>
  <c r="CI32" i="37"/>
  <c r="B29" i="37"/>
  <c r="D29" i="37"/>
  <c r="E29" i="37"/>
  <c r="F29" i="37"/>
  <c r="G29" i="37"/>
  <c r="H29" i="37"/>
  <c r="J29" i="37"/>
  <c r="K29" i="37"/>
  <c r="N29" i="37" s="1"/>
  <c r="T29" i="37" s="1"/>
  <c r="L29" i="37"/>
  <c r="M29" i="37"/>
  <c r="P29" i="37"/>
  <c r="Q29" i="37"/>
  <c r="R29" i="37"/>
  <c r="S29" i="37"/>
  <c r="B30" i="37"/>
  <c r="D30" i="37"/>
  <c r="E30" i="37"/>
  <c r="H30" i="37" s="1"/>
  <c r="T30" i="37" s="1"/>
  <c r="F30" i="37"/>
  <c r="G30" i="37"/>
  <c r="J30" i="37"/>
  <c r="P30" i="37" s="1"/>
  <c r="K30" i="37"/>
  <c r="L30" i="37"/>
  <c r="R30" i="37" s="1"/>
  <c r="M30" i="37"/>
  <c r="N30" i="37"/>
  <c r="Q30" i="37"/>
  <c r="S30" i="37"/>
  <c r="B31" i="37"/>
  <c r="D31" i="37"/>
  <c r="E31" i="37"/>
  <c r="F31" i="37"/>
  <c r="G31" i="37"/>
  <c r="H31" i="37"/>
  <c r="J31" i="37"/>
  <c r="K31" i="37"/>
  <c r="N31" i="37" s="1"/>
  <c r="T31" i="37" s="1"/>
  <c r="L31" i="37"/>
  <c r="M31" i="37"/>
  <c r="S31" i="37" s="1"/>
  <c r="P31" i="37"/>
  <c r="R31" i="37"/>
  <c r="B32" i="37"/>
  <c r="D32" i="37"/>
  <c r="E32" i="37"/>
  <c r="H32" i="37" s="1"/>
  <c r="F32" i="37"/>
  <c r="G32" i="37"/>
  <c r="K32" i="37"/>
  <c r="M32" i="37"/>
  <c r="Q32" i="37"/>
  <c r="AB31" i="35"/>
  <c r="AG31" i="35" s="1"/>
  <c r="AC31" i="35"/>
  <c r="AB32" i="35"/>
  <c r="AG32" i="35" s="1"/>
  <c r="AC32" i="35"/>
  <c r="AL31" i="35"/>
  <c r="AM31" i="35"/>
  <c r="AN31" i="35"/>
  <c r="AO31" i="35"/>
  <c r="AQ31" i="35"/>
  <c r="AR31" i="35"/>
  <c r="AS31" i="35"/>
  <c r="AT31" i="35"/>
  <c r="AU31" i="35"/>
  <c r="AW31" i="35" s="1"/>
  <c r="AX31" i="35"/>
  <c r="AZ31" i="35"/>
  <c r="BH31" i="35"/>
  <c r="BI31" i="35"/>
  <c r="BJ31" i="35"/>
  <c r="BK31" i="35"/>
  <c r="BM31" i="35"/>
  <c r="BN31" i="35"/>
  <c r="BO31" i="35"/>
  <c r="BP31" i="35"/>
  <c r="AL32" i="35"/>
  <c r="AM32" i="35"/>
  <c r="AN32" i="35"/>
  <c r="AO32" i="35"/>
  <c r="AQ32" i="35"/>
  <c r="AR32" i="35"/>
  <c r="AS32" i="35"/>
  <c r="AT32" i="35"/>
  <c r="AU32" i="35"/>
  <c r="AW32" i="35" s="1"/>
  <c r="AX32" i="35"/>
  <c r="AZ32" i="35"/>
  <c r="BH32" i="35"/>
  <c r="BI32" i="35"/>
  <c r="BJ32" i="35"/>
  <c r="BK32" i="35"/>
  <c r="BM32" i="35"/>
  <c r="BN32" i="35"/>
  <c r="BO32" i="35"/>
  <c r="BP32" i="35"/>
  <c r="AL33" i="35"/>
  <c r="AM33" i="35"/>
  <c r="AN33" i="35"/>
  <c r="AO33" i="35"/>
  <c r="AQ33" i="35"/>
  <c r="AR33" i="35"/>
  <c r="AU33" i="35" s="1"/>
  <c r="AS33" i="35"/>
  <c r="AT33" i="35"/>
  <c r="AZ33" i="35" s="1"/>
  <c r="B33" i="35"/>
  <c r="D30" i="35"/>
  <c r="E30" i="35"/>
  <c r="F30" i="35"/>
  <c r="H30" i="35"/>
  <c r="I30" i="35"/>
  <c r="J30" i="35"/>
  <c r="K30" i="35"/>
  <c r="L30" i="35"/>
  <c r="M30" i="35"/>
  <c r="N30" i="35"/>
  <c r="P30" i="35"/>
  <c r="Q30" i="35"/>
  <c r="R30" i="35"/>
  <c r="S30" i="35"/>
  <c r="T30" i="35"/>
  <c r="V30" i="35"/>
  <c r="W30" i="35"/>
  <c r="X30" i="35"/>
  <c r="Y30" i="35"/>
  <c r="D31" i="35"/>
  <c r="E31" i="35"/>
  <c r="F31" i="35"/>
  <c r="H31" i="35"/>
  <c r="I31" i="35"/>
  <c r="J31" i="35"/>
  <c r="K31" i="35"/>
  <c r="L31" i="35"/>
  <c r="M31" i="35"/>
  <c r="N31" i="35"/>
  <c r="P31" i="35"/>
  <c r="Q31" i="35"/>
  <c r="R31" i="35"/>
  <c r="S31" i="35"/>
  <c r="T31" i="35"/>
  <c r="V31" i="35"/>
  <c r="BC31" i="35" s="1"/>
  <c r="W31" i="35"/>
  <c r="BD31" i="35" s="1"/>
  <c r="X31" i="35"/>
  <c r="BE31" i="35" s="1"/>
  <c r="Y31" i="35"/>
  <c r="BF31" i="35" s="1"/>
  <c r="D32" i="35"/>
  <c r="E32" i="35"/>
  <c r="F32" i="35"/>
  <c r="H32" i="35" s="1"/>
  <c r="T32" i="35" s="1"/>
  <c r="I32" i="35"/>
  <c r="J32" i="35"/>
  <c r="P32" i="35" s="1"/>
  <c r="V32" i="35" s="1"/>
  <c r="BC32" i="35" s="1"/>
  <c r="K32" i="35"/>
  <c r="L32" i="35"/>
  <c r="M32" i="35"/>
  <c r="N32" i="35"/>
  <c r="Q32" i="35"/>
  <c r="W32" i="35" s="1"/>
  <c r="BD32" i="35" s="1"/>
  <c r="R32" i="35"/>
  <c r="S32" i="35"/>
  <c r="Y32" i="35" s="1"/>
  <c r="BF32" i="35" s="1"/>
  <c r="X32" i="35"/>
  <c r="BE32" i="35" s="1"/>
  <c r="D33" i="35"/>
  <c r="H33" i="35" s="1"/>
  <c r="E33" i="35"/>
  <c r="F33" i="35"/>
  <c r="I33" i="35"/>
  <c r="J33" i="35"/>
  <c r="K33" i="35"/>
  <c r="L33" i="35"/>
  <c r="M33" i="35"/>
  <c r="S33" i="35" s="1"/>
  <c r="Y33" i="35" s="1"/>
  <c r="BF33" i="35" s="1"/>
  <c r="P33" i="35"/>
  <c r="V33" i="35" s="1"/>
  <c r="BC33" i="35" s="1"/>
  <c r="R33" i="35"/>
  <c r="X33" i="35" s="1"/>
  <c r="BE33" i="35" s="1"/>
  <c r="B32" i="36"/>
  <c r="T29" i="36"/>
  <c r="U29" i="36"/>
  <c r="Y29" i="36"/>
  <c r="T30" i="36"/>
  <c r="U30" i="36"/>
  <c r="Y30" i="36"/>
  <c r="T31" i="36"/>
  <c r="U31" i="36"/>
  <c r="Y31" i="36"/>
  <c r="AD29" i="36"/>
  <c r="AE29" i="36"/>
  <c r="AH30" i="36" s="1"/>
  <c r="AG29" i="36"/>
  <c r="AH29" i="36"/>
  <c r="AI29" i="36" s="1"/>
  <c r="AK29" i="36" s="1"/>
  <c r="AR29" i="36"/>
  <c r="AU30" i="36" s="1"/>
  <c r="AS29" i="36"/>
  <c r="AU29" i="36"/>
  <c r="AV29" i="36"/>
  <c r="AD30" i="36"/>
  <c r="AG31" i="36" s="1"/>
  <c r="AE30" i="36"/>
  <c r="AG30" i="36"/>
  <c r="AR30" i="36"/>
  <c r="AS30" i="36"/>
  <c r="AV31" i="36" s="1"/>
  <c r="AV30" i="36"/>
  <c r="AD31" i="36"/>
  <c r="AE31" i="36"/>
  <c r="AH32" i="36" s="1"/>
  <c r="AH31" i="36"/>
  <c r="AR31" i="36"/>
  <c r="AS31" i="36"/>
  <c r="AU31" i="36"/>
  <c r="AD32" i="36"/>
  <c r="AE32" i="36"/>
  <c r="AG32" i="36"/>
  <c r="D29" i="36"/>
  <c r="E29" i="36"/>
  <c r="F29" i="36"/>
  <c r="H29" i="36"/>
  <c r="I29" i="36"/>
  <c r="J29" i="36" s="1"/>
  <c r="N29" i="36" s="1"/>
  <c r="L29" i="36"/>
  <c r="M29" i="36"/>
  <c r="P29" i="36"/>
  <c r="Q29" i="36"/>
  <c r="D30" i="36"/>
  <c r="E30" i="36"/>
  <c r="F30" i="36"/>
  <c r="H30" i="36"/>
  <c r="I30" i="36"/>
  <c r="J30" i="36" s="1"/>
  <c r="N30" i="36" s="1"/>
  <c r="L30" i="36"/>
  <c r="M30" i="36"/>
  <c r="P30" i="36"/>
  <c r="AO30" i="36" s="1"/>
  <c r="Q30" i="36"/>
  <c r="AP30" i="36" s="1"/>
  <c r="D31" i="36"/>
  <c r="E31" i="36"/>
  <c r="F31" i="36"/>
  <c r="H31" i="36"/>
  <c r="I31" i="36"/>
  <c r="J31" i="36" s="1"/>
  <c r="N31" i="36" s="1"/>
  <c r="L31" i="36"/>
  <c r="M31" i="36"/>
  <c r="P31" i="36"/>
  <c r="AO31" i="36" s="1"/>
  <c r="Q31" i="36"/>
  <c r="AP31" i="36" s="1"/>
  <c r="D32" i="36"/>
  <c r="E32" i="36"/>
  <c r="F32" i="36"/>
  <c r="H32" i="36"/>
  <c r="I32" i="36"/>
  <c r="J32" i="36" s="1"/>
  <c r="N32" i="36" s="1"/>
  <c r="U32" i="36" s="1"/>
  <c r="L32" i="36"/>
  <c r="M32" i="36"/>
  <c r="P32" i="36"/>
  <c r="AO32" i="36" s="1"/>
  <c r="Q32" i="36"/>
  <c r="AP32" i="36" s="1"/>
  <c r="AN29" i="40"/>
  <c r="AO29" i="40"/>
  <c r="AT29" i="40"/>
  <c r="AN30" i="40"/>
  <c r="AT30" i="40" s="1"/>
  <c r="AO30" i="40"/>
  <c r="AN31" i="40"/>
  <c r="AT31" i="40" s="1"/>
  <c r="AO31" i="40"/>
  <c r="AN32" i="40"/>
  <c r="AT32" i="40" s="1"/>
  <c r="AO32" i="40"/>
  <c r="AZ29" i="40"/>
  <c r="BA29" i="40"/>
  <c r="BB29" i="40"/>
  <c r="BC29" i="40"/>
  <c r="BE29" i="40"/>
  <c r="BF29" i="40"/>
  <c r="BG29" i="40"/>
  <c r="BH29" i="40"/>
  <c r="BI29" i="40"/>
  <c r="BK29" i="40" s="1"/>
  <c r="BL29" i="40"/>
  <c r="BN29" i="40"/>
  <c r="BV29" i="40"/>
  <c r="BW29" i="40"/>
  <c r="BX29" i="40"/>
  <c r="BY29" i="40"/>
  <c r="CA29" i="40"/>
  <c r="CB29" i="40"/>
  <c r="CC29" i="40"/>
  <c r="CD29" i="40"/>
  <c r="CG29" i="40"/>
  <c r="CI29" i="40"/>
  <c r="AZ30" i="40"/>
  <c r="BA30" i="40"/>
  <c r="BB30" i="40"/>
  <c r="BC30" i="40"/>
  <c r="BE30" i="40"/>
  <c r="BF30" i="40"/>
  <c r="BI30" i="40" s="1"/>
  <c r="BG30" i="40"/>
  <c r="BH30" i="40"/>
  <c r="BN30" i="40" s="1"/>
  <c r="BV30" i="40"/>
  <c r="BW30" i="40"/>
  <c r="BX30" i="40"/>
  <c r="BY30" i="40"/>
  <c r="CA30" i="40"/>
  <c r="CB30" i="40"/>
  <c r="CC30" i="40"/>
  <c r="CD30" i="40"/>
  <c r="CG30" i="40"/>
  <c r="CI30" i="40"/>
  <c r="AZ31" i="40"/>
  <c r="BA31" i="40"/>
  <c r="BB31" i="40"/>
  <c r="BC31" i="40"/>
  <c r="BE31" i="40"/>
  <c r="BF31" i="40"/>
  <c r="BI31" i="40" s="1"/>
  <c r="BG31" i="40"/>
  <c r="BH31" i="40"/>
  <c r="BN31" i="40" s="1"/>
  <c r="BV31" i="40"/>
  <c r="BW31" i="40"/>
  <c r="BX31" i="40"/>
  <c r="BY31" i="40"/>
  <c r="CA31" i="40"/>
  <c r="CB31" i="40"/>
  <c r="CC31" i="40"/>
  <c r="CD31" i="40"/>
  <c r="CG31" i="40"/>
  <c r="CI31" i="40"/>
  <c r="AZ32" i="40"/>
  <c r="BA32" i="40"/>
  <c r="BB32" i="40"/>
  <c r="BC32" i="40"/>
  <c r="BE32" i="40"/>
  <c r="BF32" i="40"/>
  <c r="BI32" i="40" s="1"/>
  <c r="BG32" i="40"/>
  <c r="BH32" i="40"/>
  <c r="BN32" i="40" s="1"/>
  <c r="BV32" i="40"/>
  <c r="BW32" i="40"/>
  <c r="BX32" i="40"/>
  <c r="BY32" i="40"/>
  <c r="CA32" i="40"/>
  <c r="CB32" i="40"/>
  <c r="CC32" i="40"/>
  <c r="CD32" i="40"/>
  <c r="CG32" i="40"/>
  <c r="CI32" i="40"/>
  <c r="B32" i="40"/>
  <c r="D29" i="40"/>
  <c r="E29" i="40"/>
  <c r="F29" i="40"/>
  <c r="G29" i="40"/>
  <c r="H29" i="40"/>
  <c r="J29" i="40"/>
  <c r="K29" i="40"/>
  <c r="N29" i="40" s="1"/>
  <c r="T29" i="40" s="1"/>
  <c r="L29" i="40"/>
  <c r="M29" i="40"/>
  <c r="P29" i="40"/>
  <c r="Q29" i="40"/>
  <c r="R29" i="40"/>
  <c r="S29" i="40"/>
  <c r="D30" i="40"/>
  <c r="E30" i="40"/>
  <c r="F30" i="40"/>
  <c r="G30" i="40"/>
  <c r="H30" i="40"/>
  <c r="J30" i="40"/>
  <c r="K30" i="40"/>
  <c r="N30" i="40" s="1"/>
  <c r="T30" i="40" s="1"/>
  <c r="L30" i="40"/>
  <c r="M30" i="40"/>
  <c r="P30" i="40"/>
  <c r="Q30" i="40"/>
  <c r="R30" i="40"/>
  <c r="S30" i="40"/>
  <c r="D31" i="40"/>
  <c r="E31" i="40"/>
  <c r="F31" i="40"/>
  <c r="G31" i="40"/>
  <c r="H31" i="40"/>
  <c r="J31" i="40"/>
  <c r="K31" i="40"/>
  <c r="N31" i="40" s="1"/>
  <c r="T31" i="40" s="1"/>
  <c r="L31" i="40"/>
  <c r="M31" i="40"/>
  <c r="S31" i="40" s="1"/>
  <c r="P31" i="40"/>
  <c r="R31" i="40"/>
  <c r="D32" i="40"/>
  <c r="E32" i="40"/>
  <c r="F32" i="40"/>
  <c r="G32" i="40"/>
  <c r="H32" i="40"/>
  <c r="J32" i="40"/>
  <c r="K32" i="40"/>
  <c r="N32" i="40" s="1"/>
  <c r="T32" i="40" s="1"/>
  <c r="L32" i="40"/>
  <c r="M32" i="40"/>
  <c r="S32" i="40" s="1"/>
  <c r="P32" i="40"/>
  <c r="R32" i="40"/>
  <c r="AB28" i="38"/>
  <c r="AG28" i="38" s="1"/>
  <c r="AC28" i="38"/>
  <c r="AB29" i="38"/>
  <c r="AG29" i="38" s="1"/>
  <c r="AC29" i="38"/>
  <c r="AB30" i="38"/>
  <c r="AG30" i="38" s="1"/>
  <c r="AC30" i="38"/>
  <c r="AB31" i="38"/>
  <c r="AG31" i="38" s="1"/>
  <c r="AC31" i="38"/>
  <c r="AB32" i="38"/>
  <c r="AG32" i="38" s="1"/>
  <c r="AC32" i="38"/>
  <c r="AL29" i="38"/>
  <c r="AM29" i="38"/>
  <c r="AN29" i="38"/>
  <c r="AO29" i="38"/>
  <c r="AQ29" i="38"/>
  <c r="AR29" i="38"/>
  <c r="AS29" i="38"/>
  <c r="AT29" i="38"/>
  <c r="AU29" i="38"/>
  <c r="AW29" i="38" s="1"/>
  <c r="AX29" i="38"/>
  <c r="AZ29" i="38"/>
  <c r="BH29" i="38"/>
  <c r="BI29" i="38"/>
  <c r="BJ29" i="38"/>
  <c r="BK29" i="38"/>
  <c r="BM29" i="38"/>
  <c r="BN29" i="38"/>
  <c r="BO29" i="38"/>
  <c r="BP29" i="38"/>
  <c r="AL30" i="38"/>
  <c r="AM30" i="38"/>
  <c r="AN30" i="38"/>
  <c r="AO30" i="38"/>
  <c r="AQ30" i="38"/>
  <c r="AR30" i="38"/>
  <c r="AS30" i="38"/>
  <c r="AT30" i="38"/>
  <c r="AU30" i="38"/>
  <c r="AW30" i="38" s="1"/>
  <c r="AX30" i="38"/>
  <c r="AZ30" i="38"/>
  <c r="BH30" i="38"/>
  <c r="BI30" i="38"/>
  <c r="BJ30" i="38"/>
  <c r="BK30" i="38"/>
  <c r="BM30" i="38"/>
  <c r="BN30" i="38"/>
  <c r="BO30" i="38"/>
  <c r="BP30" i="38"/>
  <c r="AL31" i="38"/>
  <c r="AM31" i="38"/>
  <c r="AN31" i="38"/>
  <c r="AO31" i="38"/>
  <c r="AQ31" i="38"/>
  <c r="AR31" i="38"/>
  <c r="AU31" i="38" s="1"/>
  <c r="AS31" i="38"/>
  <c r="AT31" i="38"/>
  <c r="AZ31" i="38" s="1"/>
  <c r="BH31" i="38"/>
  <c r="BI31" i="38"/>
  <c r="BJ31" i="38"/>
  <c r="BK31" i="38"/>
  <c r="BM31" i="38"/>
  <c r="BN31" i="38"/>
  <c r="BO31" i="38"/>
  <c r="BP31" i="38"/>
  <c r="AL32" i="38"/>
  <c r="AM32" i="38"/>
  <c r="AN32" i="38"/>
  <c r="AO32" i="38"/>
  <c r="AQ32" i="38"/>
  <c r="AR32" i="38"/>
  <c r="AS32" i="38"/>
  <c r="AY32" i="38" s="1"/>
  <c r="AT32" i="38"/>
  <c r="AU32" i="38"/>
  <c r="AW32" i="38" s="1"/>
  <c r="AX32" i="38"/>
  <c r="AZ32" i="38"/>
  <c r="BH32" i="38"/>
  <c r="BI32" i="38"/>
  <c r="BJ32" i="38"/>
  <c r="BK32" i="38"/>
  <c r="BM32" i="38"/>
  <c r="BN32" i="38"/>
  <c r="BO32" i="38"/>
  <c r="BP32" i="38"/>
  <c r="B32" i="38"/>
  <c r="D29" i="38"/>
  <c r="E29" i="38"/>
  <c r="F29" i="38"/>
  <c r="G29" i="38"/>
  <c r="H29" i="38"/>
  <c r="J29" i="38"/>
  <c r="K29" i="38"/>
  <c r="N29" i="38" s="1"/>
  <c r="T29" i="38" s="1"/>
  <c r="L29" i="38"/>
  <c r="M29" i="38"/>
  <c r="P29" i="38"/>
  <c r="Q29" i="38"/>
  <c r="R29" i="38"/>
  <c r="S29" i="38"/>
  <c r="V29" i="38"/>
  <c r="W29" i="38"/>
  <c r="X29" i="38"/>
  <c r="Y29" i="38"/>
  <c r="D30" i="38"/>
  <c r="E30" i="38"/>
  <c r="F30" i="38"/>
  <c r="G30" i="38"/>
  <c r="H30" i="38"/>
  <c r="J30" i="38"/>
  <c r="K30" i="38"/>
  <c r="L30" i="38"/>
  <c r="M30" i="38"/>
  <c r="N30" i="38"/>
  <c r="P30" i="38"/>
  <c r="Q30" i="38"/>
  <c r="R30" i="38"/>
  <c r="S30" i="38"/>
  <c r="T30" i="38"/>
  <c r="V30" i="38"/>
  <c r="BC30" i="38" s="1"/>
  <c r="W30" i="38"/>
  <c r="BD30" i="38" s="1"/>
  <c r="X30" i="38"/>
  <c r="BE30" i="38" s="1"/>
  <c r="Y30" i="38"/>
  <c r="BF30" i="38" s="1"/>
  <c r="D31" i="38"/>
  <c r="E31" i="38"/>
  <c r="F31" i="38"/>
  <c r="G31" i="38"/>
  <c r="H31" i="38"/>
  <c r="J31" i="38"/>
  <c r="K31" i="38"/>
  <c r="L31" i="38"/>
  <c r="M31" i="38"/>
  <c r="N31" i="38" s="1"/>
  <c r="T31" i="38" s="1"/>
  <c r="P31" i="38"/>
  <c r="Q31" i="38"/>
  <c r="R31" i="38"/>
  <c r="S31" i="38"/>
  <c r="V31" i="38"/>
  <c r="W31" i="38"/>
  <c r="BD31" i="38" s="1"/>
  <c r="X31" i="38"/>
  <c r="Y31" i="38"/>
  <c r="BF31" i="38" s="1"/>
  <c r="D32" i="38"/>
  <c r="E32" i="38"/>
  <c r="F32" i="38"/>
  <c r="G32" i="38"/>
  <c r="H32" i="38"/>
  <c r="J32" i="38"/>
  <c r="K32" i="38"/>
  <c r="L32" i="38"/>
  <c r="M32" i="38"/>
  <c r="N32" i="38" s="1"/>
  <c r="T32" i="38" s="1"/>
  <c r="P32" i="38"/>
  <c r="Q32" i="38"/>
  <c r="R32" i="38"/>
  <c r="S32" i="38"/>
  <c r="V32" i="38"/>
  <c r="BC32" i="38" s="1"/>
  <c r="W32" i="38"/>
  <c r="X32" i="38"/>
  <c r="BE32" i="38" s="1"/>
  <c r="Y32" i="38"/>
  <c r="AD29" i="39"/>
  <c r="AE29" i="39"/>
  <c r="AG29" i="39"/>
  <c r="AH29" i="39"/>
  <c r="AI29" i="39"/>
  <c r="AK29" i="39" s="1"/>
  <c r="AL29" i="39"/>
  <c r="AR29" i="39"/>
  <c r="AS29" i="39"/>
  <c r="AU29" i="39"/>
  <c r="AV29" i="39"/>
  <c r="AD30" i="39"/>
  <c r="AE30" i="39"/>
  <c r="AG30" i="39"/>
  <c r="AK30" i="39" s="1"/>
  <c r="AH30" i="39"/>
  <c r="AI30" i="39"/>
  <c r="AL30" i="39"/>
  <c r="AR30" i="39"/>
  <c r="AS30" i="39"/>
  <c r="AU30" i="39"/>
  <c r="AV30" i="39"/>
  <c r="AD31" i="39"/>
  <c r="AE31" i="39"/>
  <c r="AG31" i="39"/>
  <c r="AH31" i="39"/>
  <c r="AI31" i="39" s="1"/>
  <c r="AK31" i="39" s="1"/>
  <c r="AR31" i="39"/>
  <c r="AS31" i="39"/>
  <c r="AU31" i="39"/>
  <c r="AV31" i="39"/>
  <c r="AD32" i="39"/>
  <c r="AE32" i="39"/>
  <c r="AG32" i="39"/>
  <c r="AK32" i="39" s="1"/>
  <c r="AH32" i="39"/>
  <c r="AI32" i="39"/>
  <c r="AL32" i="39"/>
  <c r="AR32" i="39"/>
  <c r="AS32" i="39"/>
  <c r="AU32" i="39"/>
  <c r="AV32" i="39"/>
  <c r="T32" i="39"/>
  <c r="U32" i="39"/>
  <c r="Y32" i="39"/>
  <c r="B32" i="39"/>
  <c r="E29" i="39"/>
  <c r="F29" i="39" s="1"/>
  <c r="N29" i="39" s="1"/>
  <c r="H29" i="39"/>
  <c r="I29" i="39"/>
  <c r="J29" i="39"/>
  <c r="L29" i="39"/>
  <c r="M29" i="39"/>
  <c r="P29" i="39"/>
  <c r="Q29" i="39"/>
  <c r="E30" i="39"/>
  <c r="F30" i="39" s="1"/>
  <c r="N30" i="39" s="1"/>
  <c r="H30" i="39"/>
  <c r="I30" i="39"/>
  <c r="J30" i="39"/>
  <c r="L30" i="39"/>
  <c r="M30" i="39"/>
  <c r="P30" i="39"/>
  <c r="AO30" i="39" s="1"/>
  <c r="Q30" i="39"/>
  <c r="AP30" i="39" s="1"/>
  <c r="E31" i="39"/>
  <c r="F31" i="39"/>
  <c r="H31" i="39"/>
  <c r="I31" i="39"/>
  <c r="J31" i="39"/>
  <c r="L31" i="39"/>
  <c r="M31" i="39"/>
  <c r="N31" i="39"/>
  <c r="P31" i="39"/>
  <c r="AO31" i="39" s="1"/>
  <c r="Q31" i="39"/>
  <c r="AP31" i="39" s="1"/>
  <c r="E32" i="39"/>
  <c r="F32" i="39"/>
  <c r="H32" i="39"/>
  <c r="I32" i="39"/>
  <c r="J32" i="39"/>
  <c r="L32" i="39"/>
  <c r="M32" i="39"/>
  <c r="N32" i="39"/>
  <c r="P32" i="39"/>
  <c r="AO32" i="39" s="1"/>
  <c r="Q32" i="39"/>
  <c r="AP32" i="39" s="1"/>
  <c r="D30" i="39"/>
  <c r="D31" i="39"/>
  <c r="D32" i="39"/>
  <c r="BF32" i="38" l="1"/>
  <c r="BD32" i="38"/>
  <c r="BE31" i="38"/>
  <c r="BC31" i="38"/>
  <c r="AT31" i="37"/>
  <c r="BN33" i="26"/>
  <c r="D72" i="41"/>
  <c r="AS72" i="30"/>
  <c r="BF72" i="24"/>
  <c r="BK73" i="24" s="1"/>
  <c r="BH72" i="24"/>
  <c r="BM73" i="24" s="1"/>
  <c r="BE72" i="24"/>
  <c r="BJ73" i="24" s="1"/>
  <c r="BG72" i="24"/>
  <c r="BL73" i="24" s="1"/>
  <c r="AR72" i="30"/>
  <c r="T72" i="23"/>
  <c r="R72" i="23"/>
  <c r="M68" i="121" s="1"/>
  <c r="BI72" i="23"/>
  <c r="BG72" i="23"/>
  <c r="N72" i="24"/>
  <c r="BJ72" i="23"/>
  <c r="BH72" i="23"/>
  <c r="CC73" i="24"/>
  <c r="H72" i="30"/>
  <c r="CB73" i="24"/>
  <c r="CD73" i="24"/>
  <c r="CC70" i="24"/>
  <c r="CB70" i="24"/>
  <c r="CD70" i="24"/>
  <c r="CA70" i="24"/>
  <c r="CI71" i="24"/>
  <c r="CA73" i="24"/>
  <c r="BK71" i="24"/>
  <c r="BK72" i="24"/>
  <c r="BJ71" i="24"/>
  <c r="BJ72" i="24"/>
  <c r="BM71" i="24"/>
  <c r="BM72" i="24"/>
  <c r="BL71" i="24"/>
  <c r="BL72" i="24"/>
  <c r="T73" i="24"/>
  <c r="AR32" i="36"/>
  <c r="N33" i="35"/>
  <c r="J32" i="37" s="1"/>
  <c r="P32" i="37" s="1"/>
  <c r="AU32" i="36"/>
  <c r="T33" i="35"/>
  <c r="AC33" i="35" s="1"/>
  <c r="AB33" i="35"/>
  <c r="AS32" i="36"/>
  <c r="AV32" i="36" s="1"/>
  <c r="T32" i="36"/>
  <c r="BK33" i="35"/>
  <c r="BP33" i="35" s="1"/>
  <c r="BI33" i="35"/>
  <c r="BN33" i="35" s="1"/>
  <c r="S32" i="37"/>
  <c r="L32" i="37"/>
  <c r="I73" i="13"/>
  <c r="AQ73" i="13" s="1"/>
  <c r="AS73" i="13"/>
  <c r="AS72" i="13"/>
  <c r="W73" i="13"/>
  <c r="U73" i="13"/>
  <c r="AT73" i="13"/>
  <c r="AR73" i="13"/>
  <c r="AP73" i="13"/>
  <c r="AV73" i="13" s="1"/>
  <c r="W72" i="13"/>
  <c r="U72" i="13"/>
  <c r="AY73" i="13"/>
  <c r="AQ72" i="13"/>
  <c r="AW73" i="13" s="1"/>
  <c r="AT72" i="13"/>
  <c r="AZ73" i="13" s="1"/>
  <c r="AR72" i="13"/>
  <c r="AX73" i="13" s="1"/>
  <c r="U71" i="13"/>
  <c r="I71" i="13"/>
  <c r="BG70" i="13"/>
  <c r="BE70" i="13"/>
  <c r="BB32" i="99"/>
  <c r="BD32" i="99"/>
  <c r="BC32" i="99"/>
  <c r="BD31" i="99"/>
  <c r="AZ31" i="99"/>
  <c r="BC31" i="99" s="1"/>
  <c r="BB31" i="99"/>
  <c r="BB30" i="99"/>
  <c r="BD30" i="99"/>
  <c r="BC30" i="99"/>
  <c r="CA29" i="99"/>
  <c r="BB32" i="29"/>
  <c r="BD32" i="29"/>
  <c r="BC32" i="29"/>
  <c r="AZ31" i="29"/>
  <c r="BC31" i="29" s="1"/>
  <c r="BB31" i="29"/>
  <c r="BB30" i="29"/>
  <c r="BD30" i="29"/>
  <c r="BC30" i="29"/>
  <c r="CA29" i="29"/>
  <c r="BP32" i="26"/>
  <c r="BR32" i="26" s="1"/>
  <c r="BV32" i="26"/>
  <c r="BZ32" i="26"/>
  <c r="CA32" i="26" s="1"/>
  <c r="BP30" i="26"/>
  <c r="BR30" i="26" s="1"/>
  <c r="BS30" i="26" s="1"/>
  <c r="BV30" i="26"/>
  <c r="BZ30" i="26"/>
  <c r="CA30" i="26" s="1"/>
  <c r="BP33" i="26"/>
  <c r="BR33" i="26" s="1"/>
  <c r="BV33" i="26"/>
  <c r="BZ33" i="26"/>
  <c r="BP31" i="26"/>
  <c r="BR31" i="26" s="1"/>
  <c r="BS31" i="26" s="1"/>
  <c r="BV31" i="26"/>
  <c r="BZ31" i="26"/>
  <c r="CA31" i="26" s="1"/>
  <c r="AK32" i="26"/>
  <c r="AY30" i="26"/>
  <c r="BC30" i="26"/>
  <c r="BD30" i="26" s="1"/>
  <c r="AY31" i="26"/>
  <c r="AI32" i="26"/>
  <c r="AL32" i="26"/>
  <c r="AL31" i="26"/>
  <c r="BC31" i="26" s="1"/>
  <c r="BD31" i="26" s="1"/>
  <c r="AX28" i="28"/>
  <c r="AW28" i="28"/>
  <c r="AY28" i="28"/>
  <c r="AX30" i="28"/>
  <c r="AZ30" i="28"/>
  <c r="AW30" i="28"/>
  <c r="AY30" i="28"/>
  <c r="BW29" i="28"/>
  <c r="AY26" i="28"/>
  <c r="BW26" i="28" s="1"/>
  <c r="AY31" i="28"/>
  <c r="BW31" i="28" s="1"/>
  <c r="AZ28" i="28"/>
  <c r="AY27" i="28"/>
  <c r="AV73" i="23"/>
  <c r="AX73" i="23"/>
  <c r="AV72" i="23"/>
  <c r="AX72" i="23"/>
  <c r="AV71" i="23"/>
  <c r="AX71" i="23"/>
  <c r="AV70" i="23"/>
  <c r="AX70" i="23"/>
  <c r="AV69" i="23"/>
  <c r="AX69" i="23"/>
  <c r="AX68" i="23"/>
  <c r="AW73" i="23"/>
  <c r="AW72" i="23"/>
  <c r="AW71" i="23"/>
  <c r="AW70" i="23"/>
  <c r="AW69" i="23"/>
  <c r="X69" i="22"/>
  <c r="L69" i="22"/>
  <c r="S69" i="22" s="1"/>
  <c r="J69" i="22"/>
  <c r="L66" i="22"/>
  <c r="L68" i="22"/>
  <c r="L67" i="22"/>
  <c r="S67" i="22" s="1"/>
  <c r="S68" i="22"/>
  <c r="BK32" i="37"/>
  <c r="BM32" i="37"/>
  <c r="BK31" i="37"/>
  <c r="BM31" i="37"/>
  <c r="BK30" i="37"/>
  <c r="BM30" i="37"/>
  <c r="BM29" i="37"/>
  <c r="CO29" i="37" s="1"/>
  <c r="CP29" i="37" s="1"/>
  <c r="BL32" i="37"/>
  <c r="BL31" i="37"/>
  <c r="BL30" i="37"/>
  <c r="Q31" i="37"/>
  <c r="AX33" i="35"/>
  <c r="AW33" i="35"/>
  <c r="AY33" i="35"/>
  <c r="BS32" i="35"/>
  <c r="AY31" i="35"/>
  <c r="BS31" i="35" s="1"/>
  <c r="AY32" i="35"/>
  <c r="BW32" i="35" s="1"/>
  <c r="Q33" i="35"/>
  <c r="W33" i="35" s="1"/>
  <c r="BD33" i="35" s="1"/>
  <c r="AK32" i="36"/>
  <c r="AK30" i="36"/>
  <c r="AI31" i="36"/>
  <c r="AL31" i="36" s="1"/>
  <c r="AK31" i="36"/>
  <c r="AI32" i="36"/>
  <c r="AL32" i="36"/>
  <c r="AI30" i="36"/>
  <c r="AL30" i="36"/>
  <c r="AL29" i="36"/>
  <c r="BC29" i="36" s="1"/>
  <c r="BD29" i="36" s="1"/>
  <c r="BK32" i="40"/>
  <c r="BM32" i="40"/>
  <c r="BK31" i="40"/>
  <c r="BM31" i="40"/>
  <c r="BK30" i="40"/>
  <c r="BM30" i="40"/>
  <c r="BM29" i="40"/>
  <c r="CO29" i="40" s="1"/>
  <c r="CP29" i="40" s="1"/>
  <c r="BL32" i="40"/>
  <c r="BL31" i="40"/>
  <c r="BL30" i="40"/>
  <c r="Q32" i="40"/>
  <c r="Q31" i="40"/>
  <c r="AX31" i="38"/>
  <c r="AW31" i="38"/>
  <c r="AY31" i="38"/>
  <c r="BS32" i="38"/>
  <c r="BW32" i="38"/>
  <c r="AY29" i="38"/>
  <c r="AY30" i="38"/>
  <c r="BW30" i="38" s="1"/>
  <c r="AY32" i="39"/>
  <c r="BC32" i="39"/>
  <c r="AY30" i="39"/>
  <c r="BC30" i="39"/>
  <c r="BC29" i="39"/>
  <c r="BD29" i="39" s="1"/>
  <c r="AL31" i="39"/>
  <c r="BC31" i="39" s="1"/>
  <c r="AH58" i="129"/>
  <c r="AH57" i="129"/>
  <c r="Z58" i="129"/>
  <c r="Z57" i="129"/>
  <c r="J58" i="129"/>
  <c r="J57" i="129"/>
  <c r="Z33" i="129"/>
  <c r="J33" i="129"/>
  <c r="J32" i="129"/>
  <c r="Z32" i="129"/>
  <c r="Z31" i="129"/>
  <c r="AH31" i="129" s="1"/>
  <c r="AH30" i="129"/>
  <c r="Z30" i="129"/>
  <c r="Z29" i="129"/>
  <c r="Z26" i="129"/>
  <c r="Z27" i="129"/>
  <c r="AH33" i="125"/>
  <c r="AH31" i="125"/>
  <c r="AB33" i="125"/>
  <c r="AB32" i="125"/>
  <c r="J33" i="125"/>
  <c r="J32" i="125"/>
  <c r="AH32" i="125" s="1"/>
  <c r="AH57" i="125"/>
  <c r="AH58" i="125"/>
  <c r="AH56" i="125"/>
  <c r="AB58" i="125"/>
  <c r="AB57" i="125"/>
  <c r="J58" i="125"/>
  <c r="J57" i="125"/>
  <c r="BN73" i="24" l="1"/>
  <c r="BP73" i="24" s="1"/>
  <c r="AS72" i="41"/>
  <c r="G72" i="41"/>
  <c r="BM72" i="23"/>
  <c r="BM73" i="23"/>
  <c r="CD72" i="24"/>
  <c r="CI72" i="24" s="1"/>
  <c r="CB72" i="24"/>
  <c r="CG72" i="24" s="1"/>
  <c r="CC72" i="24"/>
  <c r="CH72" i="24" s="1"/>
  <c r="BL73" i="23"/>
  <c r="BL72" i="23"/>
  <c r="BO72" i="23"/>
  <c r="BO73" i="23"/>
  <c r="CA72" i="24"/>
  <c r="CF72" i="24" s="1"/>
  <c r="BN73" i="23"/>
  <c r="BN72" i="23"/>
  <c r="CH71" i="24"/>
  <c r="CF71" i="24"/>
  <c r="CG71" i="24"/>
  <c r="L72" i="30"/>
  <c r="J72" i="30"/>
  <c r="E69" i="121"/>
  <c r="BN71" i="24"/>
  <c r="BR71" i="24" s="1"/>
  <c r="BN72" i="24"/>
  <c r="BS72" i="24" s="1"/>
  <c r="BH33" i="35"/>
  <c r="BM33" i="35" s="1"/>
  <c r="BJ33" i="35"/>
  <c r="BO33" i="35" s="1"/>
  <c r="AG33" i="35"/>
  <c r="R32" i="37"/>
  <c r="Y32" i="36"/>
  <c r="N32" i="37"/>
  <c r="BX32" i="37" s="1"/>
  <c r="CC32" i="37" s="1"/>
  <c r="BA73" i="13"/>
  <c r="BD73" i="13" s="1"/>
  <c r="AQ71" i="13"/>
  <c r="AP71" i="13"/>
  <c r="AR71" i="13"/>
  <c r="AT71" i="13"/>
  <c r="W71" i="13"/>
  <c r="AS71" i="13"/>
  <c r="CP70" i="13"/>
  <c r="CQ70" i="13" s="1"/>
  <c r="CL70" i="13"/>
  <c r="CA31" i="99"/>
  <c r="CA30" i="99"/>
  <c r="BD31" i="29"/>
  <c r="CA30" i="29"/>
  <c r="CA32" i="29"/>
  <c r="CA33" i="26"/>
  <c r="BS32" i="26"/>
  <c r="AY32" i="26"/>
  <c r="BC32" i="26"/>
  <c r="BD32" i="26" s="1"/>
  <c r="BW27" i="28"/>
  <c r="BW30" i="28"/>
  <c r="BW28" i="28"/>
  <c r="BV68" i="23"/>
  <c r="BV69" i="23"/>
  <c r="BZ69" i="23"/>
  <c r="BV70" i="23"/>
  <c r="BZ70" i="23"/>
  <c r="BV71" i="23"/>
  <c r="BZ71" i="23"/>
  <c r="BV72" i="23"/>
  <c r="BZ72" i="23"/>
  <c r="BV73" i="23"/>
  <c r="BZ73" i="23"/>
  <c r="CO30" i="37"/>
  <c r="CP30" i="37" s="1"/>
  <c r="CO31" i="37"/>
  <c r="BW31" i="35"/>
  <c r="BX31" i="35" s="1"/>
  <c r="BW33" i="35"/>
  <c r="BS33" i="35"/>
  <c r="BC31" i="36"/>
  <c r="BD31" i="36" s="1"/>
  <c r="AY31" i="36"/>
  <c r="AY30" i="36"/>
  <c r="BC30" i="36"/>
  <c r="BD30" i="36" s="1"/>
  <c r="AY32" i="36"/>
  <c r="BC32" i="36"/>
  <c r="CO30" i="40"/>
  <c r="CP30" i="40" s="1"/>
  <c r="CO31" i="40"/>
  <c r="CP31" i="40" s="1"/>
  <c r="CO32" i="40"/>
  <c r="CP32" i="40" s="1"/>
  <c r="BW29" i="38"/>
  <c r="BX29" i="38" s="1"/>
  <c r="BX30" i="38" s="1"/>
  <c r="BS30" i="38"/>
  <c r="BW31" i="38"/>
  <c r="BS31" i="38"/>
  <c r="BD30" i="39"/>
  <c r="AY31" i="39"/>
  <c r="AH33" i="129"/>
  <c r="AH32" i="129"/>
  <c r="AH58" i="126"/>
  <c r="AH57" i="126"/>
  <c r="AH56" i="126"/>
  <c r="AB58" i="126"/>
  <c r="AB57" i="126"/>
  <c r="J58" i="126"/>
  <c r="J57" i="126"/>
  <c r="AH32" i="126"/>
  <c r="AH33" i="126"/>
  <c r="AH31" i="126"/>
  <c r="AB32" i="126"/>
  <c r="J32" i="126"/>
  <c r="CI73" i="24" l="1"/>
  <c r="AU72" i="41"/>
  <c r="AT72" i="41"/>
  <c r="BQ73" i="24"/>
  <c r="BS73" i="24"/>
  <c r="BR73" i="24"/>
  <c r="CF73" i="24"/>
  <c r="CH73" i="24"/>
  <c r="CG73" i="24"/>
  <c r="I72" i="41"/>
  <c r="BG72" i="30"/>
  <c r="N72" i="30"/>
  <c r="BF72" i="30"/>
  <c r="BQ71" i="24"/>
  <c r="BP71" i="24"/>
  <c r="BQ72" i="24"/>
  <c r="BP72" i="24"/>
  <c r="BR72" i="24"/>
  <c r="BS71" i="24"/>
  <c r="CT71" i="24"/>
  <c r="AN32" i="37"/>
  <c r="K32" i="99"/>
  <c r="BW32" i="37"/>
  <c r="CB32" i="37" s="1"/>
  <c r="BY32" i="37"/>
  <c r="CD32" i="37" s="1"/>
  <c r="T32" i="37"/>
  <c r="BV32" i="37"/>
  <c r="CA32" i="37" s="1"/>
  <c r="CO32" i="37" s="1"/>
  <c r="BC73" i="13"/>
  <c r="BG73" i="13"/>
  <c r="BE73" i="13"/>
  <c r="BF73" i="13"/>
  <c r="AX71" i="13"/>
  <c r="AX72" i="13"/>
  <c r="AW71" i="13"/>
  <c r="AW72" i="13"/>
  <c r="AY71" i="13"/>
  <c r="AY72" i="13"/>
  <c r="AZ71" i="13"/>
  <c r="AZ72" i="13"/>
  <c r="AV71" i="13"/>
  <c r="AV72" i="13"/>
  <c r="CA31" i="29"/>
  <c r="BS33" i="26"/>
  <c r="CP31" i="37"/>
  <c r="BX32" i="35"/>
  <c r="BD32" i="36"/>
  <c r="BX31" i="38"/>
  <c r="BD31" i="39"/>
  <c r="I26" i="35"/>
  <c r="I27" i="35"/>
  <c r="I28" i="35"/>
  <c r="I29" i="35"/>
  <c r="A4" i="134"/>
  <c r="CT73" i="24" l="1"/>
  <c r="N72" i="41"/>
  <c r="L72" i="41"/>
  <c r="CT72" i="24"/>
  <c r="L32" i="99"/>
  <c r="BM32" i="99" s="1"/>
  <c r="BQ32" i="99" s="1"/>
  <c r="P32" i="99"/>
  <c r="U32" i="99" s="1"/>
  <c r="G69" i="121"/>
  <c r="AO32" i="37"/>
  <c r="AT32" i="37" s="1"/>
  <c r="CL73" i="13"/>
  <c r="CP73" i="13"/>
  <c r="BA72" i="13"/>
  <c r="BC72" i="13" s="1"/>
  <c r="BA71" i="13"/>
  <c r="BC71" i="13" s="1"/>
  <c r="BG71" i="13"/>
  <c r="BD71" i="13"/>
  <c r="CP32" i="37"/>
  <c r="BX33" i="35"/>
  <c r="BX32" i="38"/>
  <c r="BD32" i="39"/>
  <c r="B73" i="23"/>
  <c r="A4" i="133"/>
  <c r="BM72" i="41" l="1"/>
  <c r="BL72" i="41"/>
  <c r="Q72" i="41"/>
  <c r="BK72" i="41"/>
  <c r="AG32" i="99"/>
  <c r="BL32" i="99"/>
  <c r="BP32" i="99" s="1"/>
  <c r="Q32" i="99"/>
  <c r="BK32" i="99"/>
  <c r="BO32" i="99" s="1"/>
  <c r="CA32" i="99" s="1"/>
  <c r="BD72" i="13"/>
  <c r="BG72" i="13"/>
  <c r="BE71" i="13"/>
  <c r="CL71" i="13" s="1"/>
  <c r="BF71" i="13"/>
  <c r="BE72" i="13"/>
  <c r="CP72" i="13" s="1"/>
  <c r="BF72" i="13"/>
  <c r="BZ9" i="26"/>
  <c r="CB7" i="26"/>
  <c r="BI11" i="26"/>
  <c r="BI12" i="26"/>
  <c r="BI13" i="26"/>
  <c r="BI14" i="26"/>
  <c r="BI15" i="26"/>
  <c r="BI16" i="26"/>
  <c r="BI17" i="26"/>
  <c r="BI18" i="26"/>
  <c r="BI19" i="26"/>
  <c r="BI20" i="26"/>
  <c r="BI21" i="26"/>
  <c r="BI22" i="26"/>
  <c r="BI23" i="26"/>
  <c r="BI24" i="26"/>
  <c r="BI10" i="26"/>
  <c r="BT7" i="26"/>
  <c r="BV9" i="26"/>
  <c r="BX7" i="26"/>
  <c r="CL72" i="13" l="1"/>
  <c r="CP71" i="13"/>
  <c r="CQ71" i="13" s="1"/>
  <c r="CQ72" i="13"/>
  <c r="CQ73" i="13" s="1"/>
  <c r="B71" i="30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10" i="13"/>
  <c r="K30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31" i="13"/>
  <c r="K32" i="13"/>
  <c r="R72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11" i="24"/>
  <c r="L10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18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Q72" i="24"/>
  <c r="E19" i="24"/>
  <c r="E20" i="24"/>
  <c r="E18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B72" i="24"/>
  <c r="F10" i="24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51" i="23"/>
  <c r="J51" i="23"/>
  <c r="K51" i="23"/>
  <c r="L51" i="23"/>
  <c r="J52" i="23"/>
  <c r="K52" i="23"/>
  <c r="L52" i="23"/>
  <c r="J53" i="23"/>
  <c r="K53" i="23"/>
  <c r="L53" i="23"/>
  <c r="J54" i="23"/>
  <c r="K54" i="23"/>
  <c r="L54" i="23"/>
  <c r="J55" i="23"/>
  <c r="K55" i="23"/>
  <c r="L55" i="23"/>
  <c r="J56" i="23"/>
  <c r="K56" i="23"/>
  <c r="L56" i="23"/>
  <c r="J57" i="23"/>
  <c r="K57" i="23"/>
  <c r="L57" i="23"/>
  <c r="J58" i="23"/>
  <c r="K58" i="23"/>
  <c r="L58" i="23"/>
  <c r="J59" i="23"/>
  <c r="K59" i="23"/>
  <c r="L59" i="23"/>
  <c r="J60" i="23"/>
  <c r="K60" i="23"/>
  <c r="L60" i="23"/>
  <c r="J61" i="23"/>
  <c r="K61" i="23"/>
  <c r="L61" i="23"/>
  <c r="J62" i="23"/>
  <c r="K62" i="23"/>
  <c r="L62" i="23"/>
  <c r="J63" i="23"/>
  <c r="K63" i="23"/>
  <c r="L63" i="23"/>
  <c r="J64" i="23"/>
  <c r="K64" i="23"/>
  <c r="L64" i="23"/>
  <c r="J65" i="23"/>
  <c r="K65" i="23"/>
  <c r="L65" i="23"/>
  <c r="J66" i="23"/>
  <c r="K66" i="23"/>
  <c r="L66" i="23"/>
  <c r="L50" i="23"/>
  <c r="K50" i="23"/>
  <c r="J50" i="23"/>
  <c r="N51" i="13"/>
  <c r="O51" i="13"/>
  <c r="N52" i="13"/>
  <c r="O52" i="13"/>
  <c r="N53" i="13"/>
  <c r="O53" i="13"/>
  <c r="N54" i="13"/>
  <c r="O54" i="13"/>
  <c r="N55" i="13"/>
  <c r="O55" i="13"/>
  <c r="N56" i="13"/>
  <c r="O56" i="13"/>
  <c r="N57" i="13"/>
  <c r="O57" i="13"/>
  <c r="N58" i="13"/>
  <c r="O58" i="13"/>
  <c r="N59" i="13"/>
  <c r="O59" i="13"/>
  <c r="N60" i="13"/>
  <c r="O60" i="13"/>
  <c r="N61" i="13"/>
  <c r="O61" i="13"/>
  <c r="N62" i="13"/>
  <c r="O62" i="13"/>
  <c r="N63" i="13"/>
  <c r="O63" i="13"/>
  <c r="N64" i="13"/>
  <c r="O64" i="13"/>
  <c r="N65" i="13"/>
  <c r="O65" i="13"/>
  <c r="N66" i="13"/>
  <c r="O66" i="13"/>
  <c r="N67" i="13"/>
  <c r="O67" i="13"/>
  <c r="N68" i="13"/>
  <c r="O68" i="13"/>
  <c r="N69" i="13"/>
  <c r="O69" i="13"/>
  <c r="O50" i="13"/>
  <c r="N50" i="13"/>
  <c r="K52" i="13"/>
  <c r="L52" i="13"/>
  <c r="M52" i="13"/>
  <c r="K53" i="13"/>
  <c r="L53" i="13"/>
  <c r="M53" i="13"/>
  <c r="K54" i="13"/>
  <c r="L54" i="13"/>
  <c r="M54" i="13"/>
  <c r="K55" i="13"/>
  <c r="L55" i="13"/>
  <c r="M55" i="13"/>
  <c r="K56" i="13"/>
  <c r="L56" i="13"/>
  <c r="M56" i="13"/>
  <c r="K57" i="13"/>
  <c r="L57" i="13"/>
  <c r="M57" i="13"/>
  <c r="K58" i="13"/>
  <c r="L58" i="13"/>
  <c r="M58" i="13"/>
  <c r="K59" i="13"/>
  <c r="L59" i="13"/>
  <c r="M59" i="13"/>
  <c r="K60" i="13"/>
  <c r="L60" i="13"/>
  <c r="M60" i="13"/>
  <c r="K61" i="13"/>
  <c r="L61" i="13"/>
  <c r="M61" i="13"/>
  <c r="K62" i="13"/>
  <c r="L62" i="13"/>
  <c r="M62" i="13"/>
  <c r="K63" i="13"/>
  <c r="L63" i="13"/>
  <c r="M63" i="13"/>
  <c r="K64" i="13"/>
  <c r="L64" i="13"/>
  <c r="M64" i="13"/>
  <c r="K65" i="13"/>
  <c r="L65" i="13"/>
  <c r="M65" i="13"/>
  <c r="K66" i="13"/>
  <c r="L66" i="13"/>
  <c r="M66" i="13"/>
  <c r="K67" i="13"/>
  <c r="L67" i="13"/>
  <c r="M67" i="13"/>
  <c r="K68" i="13"/>
  <c r="L68" i="13"/>
  <c r="M68" i="13"/>
  <c r="K69" i="13"/>
  <c r="L69" i="13"/>
  <c r="M69" i="13"/>
  <c r="K51" i="13"/>
  <c r="L51" i="13"/>
  <c r="M51" i="13"/>
  <c r="M50" i="13"/>
  <c r="L50" i="13"/>
  <c r="K50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51" i="13"/>
  <c r="H50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51" i="13"/>
  <c r="G50" i="13"/>
  <c r="D51" i="13"/>
  <c r="E51" i="13"/>
  <c r="F51" i="13"/>
  <c r="D52" i="13"/>
  <c r="E52" i="13"/>
  <c r="F52" i="13"/>
  <c r="D53" i="13"/>
  <c r="E53" i="13"/>
  <c r="F53" i="13"/>
  <c r="D54" i="13"/>
  <c r="E54" i="13"/>
  <c r="F54" i="13"/>
  <c r="D55" i="13"/>
  <c r="E55" i="13"/>
  <c r="F55" i="13"/>
  <c r="D56" i="13"/>
  <c r="E56" i="13"/>
  <c r="F56" i="13"/>
  <c r="D57" i="13"/>
  <c r="E57" i="13"/>
  <c r="F57" i="13"/>
  <c r="D58" i="13"/>
  <c r="E58" i="13"/>
  <c r="F58" i="13"/>
  <c r="D59" i="13"/>
  <c r="E59" i="13"/>
  <c r="F59" i="13"/>
  <c r="D60" i="13"/>
  <c r="E60" i="13"/>
  <c r="F60" i="13"/>
  <c r="D61" i="13"/>
  <c r="E61" i="13"/>
  <c r="F61" i="13"/>
  <c r="D62" i="13"/>
  <c r="E62" i="13"/>
  <c r="F62" i="13"/>
  <c r="D63" i="13"/>
  <c r="E63" i="13"/>
  <c r="F63" i="13"/>
  <c r="D64" i="13"/>
  <c r="E64" i="13"/>
  <c r="F64" i="13"/>
  <c r="D65" i="13"/>
  <c r="E65" i="13"/>
  <c r="F65" i="13"/>
  <c r="D66" i="13"/>
  <c r="E66" i="13"/>
  <c r="F66" i="13"/>
  <c r="D67" i="13"/>
  <c r="E67" i="13"/>
  <c r="F67" i="13"/>
  <c r="D68" i="13"/>
  <c r="E68" i="13"/>
  <c r="F68" i="13"/>
  <c r="D69" i="13"/>
  <c r="E69" i="13"/>
  <c r="F69" i="13"/>
  <c r="F50" i="13"/>
  <c r="E50" i="13"/>
  <c r="D50" i="13"/>
  <c r="B72" i="13"/>
  <c r="B31" i="9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10" i="29"/>
  <c r="K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9" i="29"/>
  <c r="B31" i="29"/>
  <c r="J11" i="28"/>
  <c r="K11" i="28"/>
  <c r="L11" i="28"/>
  <c r="M11" i="28"/>
  <c r="J12" i="28"/>
  <c r="K12" i="28"/>
  <c r="L12" i="28"/>
  <c r="M12" i="28"/>
  <c r="J13" i="28"/>
  <c r="K13" i="28"/>
  <c r="L13" i="28"/>
  <c r="M13" i="28"/>
  <c r="J14" i="28"/>
  <c r="K14" i="28"/>
  <c r="L14" i="28"/>
  <c r="M14" i="28"/>
  <c r="J15" i="28"/>
  <c r="K15" i="28"/>
  <c r="L15" i="28"/>
  <c r="M15" i="28"/>
  <c r="J16" i="28"/>
  <c r="K16" i="28"/>
  <c r="L16" i="28"/>
  <c r="M16" i="28"/>
  <c r="J17" i="28"/>
  <c r="K17" i="28"/>
  <c r="L17" i="28"/>
  <c r="M17" i="28"/>
  <c r="J18" i="28"/>
  <c r="K18" i="28"/>
  <c r="L18" i="28"/>
  <c r="M18" i="28"/>
  <c r="J19" i="28"/>
  <c r="K19" i="28"/>
  <c r="L19" i="28"/>
  <c r="M19" i="28"/>
  <c r="J20" i="28"/>
  <c r="K20" i="28"/>
  <c r="L20" i="28"/>
  <c r="M20" i="28"/>
  <c r="J21" i="28"/>
  <c r="K21" i="28"/>
  <c r="L21" i="28"/>
  <c r="M21" i="28"/>
  <c r="J22" i="28"/>
  <c r="K22" i="28"/>
  <c r="L22" i="28"/>
  <c r="M22" i="28"/>
  <c r="J23" i="28"/>
  <c r="K23" i="28"/>
  <c r="L23" i="28"/>
  <c r="M23" i="28"/>
  <c r="J24" i="28"/>
  <c r="K24" i="28"/>
  <c r="L24" i="28"/>
  <c r="M24" i="28"/>
  <c r="J25" i="28"/>
  <c r="K25" i="28"/>
  <c r="L25" i="28"/>
  <c r="M25" i="28"/>
  <c r="M10" i="28"/>
  <c r="M9" i="28"/>
  <c r="L10" i="28"/>
  <c r="L9" i="28"/>
  <c r="K10" i="28"/>
  <c r="K9" i="28"/>
  <c r="J10" i="28"/>
  <c r="J9" i="28"/>
  <c r="B31" i="28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11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13" i="25"/>
  <c r="F12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11" i="25"/>
  <c r="BF69" i="17"/>
  <c r="AR51" i="17"/>
  <c r="AR52" i="17"/>
  <c r="AR53" i="17"/>
  <c r="AR54" i="17"/>
  <c r="AR55" i="17"/>
  <c r="AR56" i="17"/>
  <c r="AR57" i="17"/>
  <c r="AR58" i="17"/>
  <c r="AR59" i="17"/>
  <c r="AR60" i="17"/>
  <c r="AR61" i="17"/>
  <c r="AR62" i="17"/>
  <c r="AR63" i="17"/>
  <c r="AR64" i="17"/>
  <c r="AR65" i="17"/>
  <c r="AR66" i="17"/>
  <c r="AR67" i="17"/>
  <c r="AR68" i="17"/>
  <c r="AR69" i="17"/>
  <c r="AW69" i="17" s="1"/>
  <c r="AR50" i="17"/>
  <c r="AQ48" i="17"/>
  <c r="AQ49" i="17"/>
  <c r="AQ50" i="17"/>
  <c r="AQ51" i="17"/>
  <c r="AQ52" i="17"/>
  <c r="AQ53" i="17"/>
  <c r="AQ54" i="17"/>
  <c r="AQ55" i="17"/>
  <c r="AQ56" i="17"/>
  <c r="AQ57" i="17"/>
  <c r="AQ58" i="17"/>
  <c r="AQ59" i="17"/>
  <c r="AQ60" i="17"/>
  <c r="AQ61" i="17"/>
  <c r="AQ62" i="17"/>
  <c r="AQ63" i="17"/>
  <c r="AQ64" i="17"/>
  <c r="AQ65" i="17"/>
  <c r="AQ66" i="17"/>
  <c r="AQ67" i="17"/>
  <c r="AQ68" i="17"/>
  <c r="AQ69" i="17"/>
  <c r="AV69" i="17" s="1"/>
  <c r="AQ47" i="17"/>
  <c r="AO49" i="17"/>
  <c r="AP49" i="17"/>
  <c r="AO50" i="17"/>
  <c r="AP50" i="17"/>
  <c r="AO51" i="17"/>
  <c r="AP51" i="17"/>
  <c r="AO52" i="17"/>
  <c r="AP52" i="17"/>
  <c r="AO53" i="17"/>
  <c r="AP53" i="17"/>
  <c r="AO54" i="17"/>
  <c r="AP54" i="17"/>
  <c r="AO55" i="17"/>
  <c r="AP55" i="17"/>
  <c r="AO56" i="17"/>
  <c r="AP56" i="17"/>
  <c r="AO57" i="17"/>
  <c r="AP57" i="17"/>
  <c r="AO58" i="17"/>
  <c r="AP58" i="17"/>
  <c r="AO59" i="17"/>
  <c r="AP59" i="17"/>
  <c r="AO60" i="17"/>
  <c r="AP60" i="17"/>
  <c r="AO61" i="17"/>
  <c r="AP61" i="17"/>
  <c r="AO62" i="17"/>
  <c r="AP62" i="17"/>
  <c r="AO63" i="17"/>
  <c r="AP63" i="17"/>
  <c r="AO64" i="17"/>
  <c r="AP64" i="17"/>
  <c r="AO65" i="17"/>
  <c r="AP65" i="17"/>
  <c r="AO66" i="17"/>
  <c r="AP66" i="17"/>
  <c r="AO67" i="17"/>
  <c r="AP67" i="17"/>
  <c r="AO68" i="17"/>
  <c r="AP68" i="17"/>
  <c r="AO69" i="17"/>
  <c r="AT69" i="17" s="1"/>
  <c r="AX69" i="17" s="1"/>
  <c r="AP69" i="17"/>
  <c r="AU69" i="17" s="1"/>
  <c r="AO48" i="17"/>
  <c r="AP48" i="17"/>
  <c r="AP47" i="17"/>
  <c r="AO47" i="17"/>
  <c r="AD51" i="17"/>
  <c r="AD52" i="17"/>
  <c r="AD53" i="17"/>
  <c r="AD54" i="17"/>
  <c r="AD55" i="17"/>
  <c r="AD56" i="17"/>
  <c r="AD57" i="17"/>
  <c r="AD58" i="17"/>
  <c r="AD59" i="17"/>
  <c r="AD60" i="17"/>
  <c r="AD61" i="17"/>
  <c r="AD62" i="17"/>
  <c r="AD63" i="17"/>
  <c r="AD64" i="17"/>
  <c r="AD65" i="17"/>
  <c r="AD66" i="17"/>
  <c r="AD67" i="17"/>
  <c r="AD68" i="17"/>
  <c r="AD69" i="17"/>
  <c r="AI69" i="17" s="1"/>
  <c r="AD50" i="17"/>
  <c r="AA48" i="17"/>
  <c r="AB48" i="17"/>
  <c r="AC48" i="17"/>
  <c r="AA49" i="17"/>
  <c r="AB49" i="17"/>
  <c r="AC49" i="17"/>
  <c r="AA50" i="17"/>
  <c r="AB50" i="17"/>
  <c r="AC50" i="17"/>
  <c r="AA51" i="17"/>
  <c r="AB51" i="17"/>
  <c r="AC51" i="17"/>
  <c r="AA52" i="17"/>
  <c r="AB52" i="17"/>
  <c r="AC52" i="17"/>
  <c r="AA53" i="17"/>
  <c r="AB53" i="17"/>
  <c r="AC53" i="17"/>
  <c r="AA54" i="17"/>
  <c r="AB54" i="17"/>
  <c r="AC54" i="17"/>
  <c r="AA55" i="17"/>
  <c r="AB55" i="17"/>
  <c r="AC55" i="17"/>
  <c r="AA56" i="17"/>
  <c r="AB56" i="17"/>
  <c r="AC56" i="17"/>
  <c r="AA57" i="17"/>
  <c r="AB57" i="17"/>
  <c r="AC57" i="17"/>
  <c r="AA58" i="17"/>
  <c r="AB58" i="17"/>
  <c r="AC58" i="17"/>
  <c r="AA59" i="17"/>
  <c r="AB59" i="17"/>
  <c r="AC59" i="17"/>
  <c r="AA60" i="17"/>
  <c r="AB60" i="17"/>
  <c r="AC60" i="17"/>
  <c r="AA61" i="17"/>
  <c r="AB61" i="17"/>
  <c r="AC61" i="17"/>
  <c r="AA62" i="17"/>
  <c r="AB62" i="17"/>
  <c r="AC62" i="17"/>
  <c r="AA63" i="17"/>
  <c r="AB63" i="17"/>
  <c r="AC63" i="17"/>
  <c r="AA64" i="17"/>
  <c r="AB64" i="17"/>
  <c r="AC64" i="17"/>
  <c r="AA65" i="17"/>
  <c r="AB65" i="17"/>
  <c r="AC65" i="17"/>
  <c r="AA66" i="17"/>
  <c r="AB66" i="17"/>
  <c r="AC66" i="17"/>
  <c r="AA67" i="17"/>
  <c r="AB67" i="17"/>
  <c r="AC67" i="17"/>
  <c r="AA68" i="17"/>
  <c r="AB68" i="17"/>
  <c r="AC68" i="17"/>
  <c r="AA69" i="17"/>
  <c r="AF69" i="17" s="1"/>
  <c r="AB69" i="17"/>
  <c r="AG69" i="17" s="1"/>
  <c r="AC69" i="17"/>
  <c r="AH69" i="17" s="1"/>
  <c r="AC47" i="17"/>
  <c r="AB47" i="17"/>
  <c r="AA47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T69" i="17" s="1"/>
  <c r="J48" i="17"/>
  <c r="J47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S69" i="17" s="1"/>
  <c r="I48" i="17"/>
  <c r="I47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R69" i="17" s="1"/>
  <c r="H48" i="17"/>
  <c r="H47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Q69" i="17" s="1"/>
  <c r="U69" i="17" s="1"/>
  <c r="AZ69" i="17" s="1"/>
  <c r="G48" i="17"/>
  <c r="G47" i="17"/>
  <c r="C49" i="17"/>
  <c r="D49" i="17"/>
  <c r="C50" i="17"/>
  <c r="D50" i="17"/>
  <c r="C51" i="17"/>
  <c r="D51" i="17"/>
  <c r="C52" i="17"/>
  <c r="D52" i="17"/>
  <c r="C53" i="17"/>
  <c r="D53" i="17"/>
  <c r="C54" i="17"/>
  <c r="D54" i="17"/>
  <c r="C55" i="17"/>
  <c r="D55" i="17"/>
  <c r="C56" i="17"/>
  <c r="D56" i="17"/>
  <c r="C57" i="17"/>
  <c r="D57" i="17"/>
  <c r="C58" i="17"/>
  <c r="D58" i="17"/>
  <c r="C59" i="17"/>
  <c r="D59" i="17"/>
  <c r="C60" i="17"/>
  <c r="D60" i="17"/>
  <c r="C61" i="17"/>
  <c r="D61" i="17"/>
  <c r="C62" i="17"/>
  <c r="D62" i="17"/>
  <c r="C63" i="17"/>
  <c r="D63" i="17"/>
  <c r="C64" i="17"/>
  <c r="D64" i="17"/>
  <c r="C65" i="17"/>
  <c r="D65" i="17"/>
  <c r="C66" i="17"/>
  <c r="D66" i="17"/>
  <c r="C67" i="17"/>
  <c r="D67" i="17"/>
  <c r="C68" i="17"/>
  <c r="D68" i="17"/>
  <c r="C69" i="17"/>
  <c r="W69" i="17" s="1"/>
  <c r="BH69" i="17" s="1"/>
  <c r="D69" i="17"/>
  <c r="BC69" i="17" s="1"/>
  <c r="C48" i="17"/>
  <c r="D48" i="17"/>
  <c r="D47" i="17"/>
  <c r="C47" i="17"/>
  <c r="C8" i="17"/>
  <c r="D8" i="17"/>
  <c r="C9" i="17"/>
  <c r="D9" i="17"/>
  <c r="C10" i="17"/>
  <c r="D10" i="17"/>
  <c r="C11" i="17"/>
  <c r="D11" i="17"/>
  <c r="C12" i="17"/>
  <c r="D12" i="17"/>
  <c r="C13" i="17"/>
  <c r="D13" i="17"/>
  <c r="C14" i="17"/>
  <c r="D14" i="17"/>
  <c r="C15" i="17"/>
  <c r="D15" i="17"/>
  <c r="C16" i="17"/>
  <c r="D16" i="17"/>
  <c r="C17" i="17"/>
  <c r="D17" i="17"/>
  <c r="C18" i="17"/>
  <c r="D18" i="17"/>
  <c r="C19" i="17"/>
  <c r="D19" i="17"/>
  <c r="C20" i="17"/>
  <c r="D20" i="17"/>
  <c r="C21" i="17"/>
  <c r="D21" i="17"/>
  <c r="C22" i="17"/>
  <c r="D22" i="17"/>
  <c r="C23" i="17"/>
  <c r="D23" i="17"/>
  <c r="C24" i="17"/>
  <c r="D24" i="17"/>
  <c r="C25" i="17"/>
  <c r="D25" i="17"/>
  <c r="C26" i="17"/>
  <c r="D26" i="17"/>
  <c r="C27" i="17"/>
  <c r="D27" i="17"/>
  <c r="C28" i="17"/>
  <c r="D28" i="17"/>
  <c r="C29" i="17"/>
  <c r="D29" i="17"/>
  <c r="C30" i="17"/>
  <c r="D30" i="17"/>
  <c r="C31" i="17"/>
  <c r="D31" i="17"/>
  <c r="C32" i="17"/>
  <c r="D32" i="17"/>
  <c r="C33" i="17"/>
  <c r="D33" i="17"/>
  <c r="C34" i="17"/>
  <c r="D34" i="17"/>
  <c r="C35" i="17"/>
  <c r="D35" i="17"/>
  <c r="C36" i="17"/>
  <c r="D36" i="17"/>
  <c r="C37" i="17"/>
  <c r="D37" i="17"/>
  <c r="C38" i="17"/>
  <c r="D38" i="17"/>
  <c r="C39" i="17"/>
  <c r="D39" i="17"/>
  <c r="C40" i="17"/>
  <c r="D40" i="17"/>
  <c r="C41" i="17"/>
  <c r="D41" i="17"/>
  <c r="C42" i="17"/>
  <c r="D42" i="17"/>
  <c r="C43" i="17"/>
  <c r="D43" i="17"/>
  <c r="C44" i="17"/>
  <c r="D44" i="17"/>
  <c r="C45" i="17"/>
  <c r="D45" i="17"/>
  <c r="C46" i="17"/>
  <c r="D46" i="17"/>
  <c r="D7" i="17"/>
  <c r="C7" i="17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P68" i="15" s="1"/>
  <c r="N47" i="15"/>
  <c r="N48" i="15"/>
  <c r="N46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M68" i="15" s="1"/>
  <c r="K47" i="15"/>
  <c r="K46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S68" i="15" s="1"/>
  <c r="G47" i="15"/>
  <c r="G46" i="15"/>
  <c r="C7" i="15"/>
  <c r="D7" i="15"/>
  <c r="C8" i="15"/>
  <c r="D8" i="15"/>
  <c r="C9" i="15"/>
  <c r="D9" i="15"/>
  <c r="C10" i="15"/>
  <c r="D10" i="15"/>
  <c r="C11" i="15"/>
  <c r="D11" i="15"/>
  <c r="C12" i="15"/>
  <c r="D12" i="15"/>
  <c r="C13" i="15"/>
  <c r="D13" i="15"/>
  <c r="C14" i="15"/>
  <c r="D14" i="15"/>
  <c r="C15" i="15"/>
  <c r="D15" i="15"/>
  <c r="C16" i="15"/>
  <c r="D16" i="15"/>
  <c r="C17" i="15"/>
  <c r="D17" i="15"/>
  <c r="C18" i="15"/>
  <c r="D18" i="15"/>
  <c r="C19" i="15"/>
  <c r="D19" i="15"/>
  <c r="C20" i="15"/>
  <c r="D20" i="15"/>
  <c r="C21" i="15"/>
  <c r="D21" i="15"/>
  <c r="C22" i="15"/>
  <c r="D22" i="15"/>
  <c r="C23" i="15"/>
  <c r="D23" i="15"/>
  <c r="C24" i="15"/>
  <c r="D24" i="15"/>
  <c r="C25" i="15"/>
  <c r="D25" i="15"/>
  <c r="C26" i="15"/>
  <c r="D26" i="15"/>
  <c r="C27" i="15"/>
  <c r="D27" i="15"/>
  <c r="C28" i="15"/>
  <c r="D28" i="15"/>
  <c r="C29" i="15"/>
  <c r="D29" i="15"/>
  <c r="C30" i="15"/>
  <c r="D30" i="15"/>
  <c r="C31" i="15"/>
  <c r="D31" i="15"/>
  <c r="C32" i="15"/>
  <c r="D32" i="15"/>
  <c r="C33" i="15"/>
  <c r="D33" i="15"/>
  <c r="C34" i="15"/>
  <c r="D34" i="15"/>
  <c r="C35" i="15"/>
  <c r="D35" i="15"/>
  <c r="C36" i="15"/>
  <c r="D36" i="15"/>
  <c r="C37" i="15"/>
  <c r="D37" i="15"/>
  <c r="C38" i="15"/>
  <c r="D38" i="15"/>
  <c r="C39" i="15"/>
  <c r="D39" i="15"/>
  <c r="C40" i="15"/>
  <c r="D40" i="15"/>
  <c r="C41" i="15"/>
  <c r="D41" i="15"/>
  <c r="C42" i="15"/>
  <c r="D42" i="15"/>
  <c r="C43" i="15"/>
  <c r="D43" i="15"/>
  <c r="C44" i="15"/>
  <c r="D44" i="15"/>
  <c r="C45" i="15"/>
  <c r="D45" i="15"/>
  <c r="C46" i="15"/>
  <c r="D46" i="15"/>
  <c r="C47" i="15"/>
  <c r="D47" i="15"/>
  <c r="C48" i="15"/>
  <c r="D48" i="15"/>
  <c r="C49" i="15"/>
  <c r="D49" i="15"/>
  <c r="C50" i="15"/>
  <c r="D50" i="15"/>
  <c r="C51" i="15"/>
  <c r="D51" i="15"/>
  <c r="C52" i="15"/>
  <c r="D52" i="15"/>
  <c r="C53" i="15"/>
  <c r="D53" i="15"/>
  <c r="C54" i="15"/>
  <c r="D54" i="15"/>
  <c r="C55" i="15"/>
  <c r="D55" i="15"/>
  <c r="C56" i="15"/>
  <c r="D56" i="15"/>
  <c r="C57" i="15"/>
  <c r="D57" i="15"/>
  <c r="C58" i="15"/>
  <c r="D58" i="15"/>
  <c r="C59" i="15"/>
  <c r="D59" i="15"/>
  <c r="C60" i="15"/>
  <c r="D60" i="15"/>
  <c r="C61" i="15"/>
  <c r="D61" i="15"/>
  <c r="C62" i="15"/>
  <c r="D62" i="15"/>
  <c r="C63" i="15"/>
  <c r="D63" i="15"/>
  <c r="C64" i="15"/>
  <c r="D64" i="15"/>
  <c r="C65" i="15"/>
  <c r="D65" i="15"/>
  <c r="C66" i="15"/>
  <c r="D66" i="15"/>
  <c r="C67" i="15"/>
  <c r="D67" i="15"/>
  <c r="C68" i="15"/>
  <c r="D68" i="15"/>
  <c r="D6" i="15"/>
  <c r="C6" i="15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47" i="22"/>
  <c r="P46" i="22"/>
  <c r="N65" i="22"/>
  <c r="N6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46" i="22"/>
  <c r="K47" i="22"/>
  <c r="N47" i="22" s="1"/>
  <c r="K48" i="22"/>
  <c r="N48" i="22" s="1"/>
  <c r="K49" i="22"/>
  <c r="N49" i="22" s="1"/>
  <c r="K50" i="22"/>
  <c r="N50" i="22" s="1"/>
  <c r="K51" i="22"/>
  <c r="N51" i="22" s="1"/>
  <c r="K52" i="22"/>
  <c r="N52" i="22" s="1"/>
  <c r="K53" i="22"/>
  <c r="N53" i="22" s="1"/>
  <c r="K54" i="22"/>
  <c r="N54" i="22" s="1"/>
  <c r="K55" i="22"/>
  <c r="N55" i="22" s="1"/>
  <c r="K56" i="22"/>
  <c r="N56" i="22" s="1"/>
  <c r="K57" i="22"/>
  <c r="N57" i="22" s="1"/>
  <c r="K58" i="22"/>
  <c r="N58" i="22" s="1"/>
  <c r="K59" i="22"/>
  <c r="N59" i="22" s="1"/>
  <c r="K60" i="22"/>
  <c r="N60" i="22" s="1"/>
  <c r="K61" i="22"/>
  <c r="N61" i="22" s="1"/>
  <c r="K62" i="22"/>
  <c r="N62" i="22" s="1"/>
  <c r="K63" i="22"/>
  <c r="N63" i="22" s="1"/>
  <c r="K64" i="22"/>
  <c r="N64" i="22" s="1"/>
  <c r="G47" i="22"/>
  <c r="L47" i="22" s="1"/>
  <c r="H47" i="22"/>
  <c r="G48" i="22"/>
  <c r="H48" i="22"/>
  <c r="G49" i="22"/>
  <c r="L49" i="22" s="1"/>
  <c r="H49" i="22"/>
  <c r="G50" i="22"/>
  <c r="L50" i="22" s="1"/>
  <c r="H50" i="22"/>
  <c r="G51" i="22"/>
  <c r="L51" i="22" s="1"/>
  <c r="H51" i="22"/>
  <c r="G52" i="22"/>
  <c r="L52" i="22" s="1"/>
  <c r="H52" i="22"/>
  <c r="G53" i="22"/>
  <c r="L53" i="22" s="1"/>
  <c r="H53" i="22"/>
  <c r="G54" i="22"/>
  <c r="L54" i="22" s="1"/>
  <c r="H54" i="22"/>
  <c r="G55" i="22"/>
  <c r="L55" i="22" s="1"/>
  <c r="H55" i="22"/>
  <c r="G56" i="22"/>
  <c r="L56" i="22" s="1"/>
  <c r="H56" i="22"/>
  <c r="G57" i="22"/>
  <c r="H57" i="22"/>
  <c r="G58" i="22"/>
  <c r="L58" i="22" s="1"/>
  <c r="H58" i="22"/>
  <c r="G59" i="22"/>
  <c r="H59" i="22"/>
  <c r="G60" i="22"/>
  <c r="L60" i="22" s="1"/>
  <c r="H60" i="22"/>
  <c r="G61" i="22"/>
  <c r="H61" i="22"/>
  <c r="G62" i="22"/>
  <c r="L62" i="22" s="1"/>
  <c r="H62" i="22"/>
  <c r="G63" i="22"/>
  <c r="H63" i="22"/>
  <c r="G64" i="22"/>
  <c r="L64" i="22" s="1"/>
  <c r="H64" i="22"/>
  <c r="G65" i="22"/>
  <c r="L65" i="22" s="1"/>
  <c r="H65" i="22"/>
  <c r="H46" i="22"/>
  <c r="G46" i="22"/>
  <c r="C46" i="22"/>
  <c r="D46" i="22"/>
  <c r="C47" i="22"/>
  <c r="J47" i="22" s="1"/>
  <c r="D47" i="22"/>
  <c r="C48" i="22"/>
  <c r="J48" i="22" s="1"/>
  <c r="D48" i="22"/>
  <c r="C49" i="22"/>
  <c r="J49" i="22" s="1"/>
  <c r="D49" i="22"/>
  <c r="C50" i="22"/>
  <c r="J50" i="22" s="1"/>
  <c r="D50" i="22"/>
  <c r="C51" i="22"/>
  <c r="J51" i="22" s="1"/>
  <c r="D51" i="22"/>
  <c r="C52" i="22"/>
  <c r="J52" i="22" s="1"/>
  <c r="D52" i="22"/>
  <c r="C53" i="22"/>
  <c r="J53" i="22" s="1"/>
  <c r="D53" i="22"/>
  <c r="C54" i="22"/>
  <c r="J54" i="22" s="1"/>
  <c r="D54" i="22"/>
  <c r="C55" i="22"/>
  <c r="J55" i="22" s="1"/>
  <c r="D55" i="22"/>
  <c r="C56" i="22"/>
  <c r="J56" i="22" s="1"/>
  <c r="D56" i="22"/>
  <c r="C57" i="22"/>
  <c r="J57" i="22" s="1"/>
  <c r="D57" i="22"/>
  <c r="C58" i="22"/>
  <c r="J58" i="22" s="1"/>
  <c r="D58" i="22"/>
  <c r="C59" i="22"/>
  <c r="J59" i="22" s="1"/>
  <c r="D59" i="22"/>
  <c r="C60" i="22"/>
  <c r="J60" i="22" s="1"/>
  <c r="D60" i="22"/>
  <c r="C61" i="22"/>
  <c r="J61" i="22" s="1"/>
  <c r="D61" i="22"/>
  <c r="C62" i="22"/>
  <c r="J62" i="22" s="1"/>
  <c r="D62" i="22"/>
  <c r="C63" i="22"/>
  <c r="J63" i="22" s="1"/>
  <c r="D63" i="22"/>
  <c r="C64" i="22"/>
  <c r="J64" i="22" s="1"/>
  <c r="D64" i="22"/>
  <c r="C65" i="22"/>
  <c r="J65" i="22" s="1"/>
  <c r="D65" i="22"/>
  <c r="C66" i="22"/>
  <c r="J66" i="22" s="1"/>
  <c r="D66" i="22"/>
  <c r="C67" i="22"/>
  <c r="J67" i="22" s="1"/>
  <c r="D67" i="22"/>
  <c r="X67" i="22" s="1"/>
  <c r="C68" i="22"/>
  <c r="D68" i="22"/>
  <c r="X68" i="22" s="1"/>
  <c r="C7" i="22"/>
  <c r="D7" i="22"/>
  <c r="C8" i="22"/>
  <c r="D8" i="22"/>
  <c r="C9" i="22"/>
  <c r="D9" i="22"/>
  <c r="C10" i="22"/>
  <c r="D10" i="22"/>
  <c r="C11" i="22"/>
  <c r="D11" i="22"/>
  <c r="C12" i="22"/>
  <c r="D12" i="22"/>
  <c r="C13" i="22"/>
  <c r="D13" i="22"/>
  <c r="C14" i="22"/>
  <c r="D14" i="22"/>
  <c r="C15" i="22"/>
  <c r="D15" i="22"/>
  <c r="C16" i="22"/>
  <c r="D16" i="22"/>
  <c r="C17" i="22"/>
  <c r="D17" i="22"/>
  <c r="C18" i="22"/>
  <c r="D18" i="22"/>
  <c r="C19" i="22"/>
  <c r="D19" i="22"/>
  <c r="C20" i="22"/>
  <c r="D20" i="22"/>
  <c r="C21" i="22"/>
  <c r="D21" i="22"/>
  <c r="C22" i="22"/>
  <c r="D22" i="22"/>
  <c r="C23" i="22"/>
  <c r="D23" i="22"/>
  <c r="C24" i="22"/>
  <c r="D24" i="22"/>
  <c r="C25" i="22"/>
  <c r="D25" i="22"/>
  <c r="C26" i="22"/>
  <c r="D26" i="22"/>
  <c r="C27" i="22"/>
  <c r="D27" i="22"/>
  <c r="C28" i="22"/>
  <c r="D28" i="22"/>
  <c r="C29" i="22"/>
  <c r="D29" i="22"/>
  <c r="C30" i="22"/>
  <c r="D30" i="22"/>
  <c r="C31" i="22"/>
  <c r="D31" i="22"/>
  <c r="C32" i="22"/>
  <c r="D32" i="22"/>
  <c r="C33" i="22"/>
  <c r="D33" i="22"/>
  <c r="C34" i="22"/>
  <c r="D34" i="22"/>
  <c r="C35" i="22"/>
  <c r="D35" i="22"/>
  <c r="C36" i="22"/>
  <c r="D36" i="22"/>
  <c r="C37" i="22"/>
  <c r="D37" i="22"/>
  <c r="C38" i="22"/>
  <c r="D38" i="22"/>
  <c r="C39" i="22"/>
  <c r="D39" i="22"/>
  <c r="C40" i="22"/>
  <c r="D40" i="22"/>
  <c r="C41" i="22"/>
  <c r="D41" i="22"/>
  <c r="C42" i="22"/>
  <c r="D42" i="22"/>
  <c r="C43" i="22"/>
  <c r="D43" i="22"/>
  <c r="C44" i="22"/>
  <c r="D44" i="22"/>
  <c r="C45" i="22"/>
  <c r="D45" i="22"/>
  <c r="D6" i="22"/>
  <c r="C6" i="22"/>
  <c r="H10" i="26"/>
  <c r="I10" i="26"/>
  <c r="H11" i="26"/>
  <c r="I11" i="26"/>
  <c r="H12" i="26"/>
  <c r="I12" i="26"/>
  <c r="H13" i="26"/>
  <c r="I13" i="26"/>
  <c r="H14" i="26"/>
  <c r="I14" i="26"/>
  <c r="H15" i="26"/>
  <c r="I15" i="26"/>
  <c r="H16" i="26"/>
  <c r="I16" i="26"/>
  <c r="H17" i="26"/>
  <c r="I17" i="26"/>
  <c r="H18" i="26"/>
  <c r="I18" i="26"/>
  <c r="H19" i="26"/>
  <c r="I19" i="26"/>
  <c r="H20" i="26"/>
  <c r="I20" i="26"/>
  <c r="H21" i="26"/>
  <c r="I21" i="26"/>
  <c r="H22" i="26"/>
  <c r="I22" i="26"/>
  <c r="H23" i="26"/>
  <c r="I23" i="26"/>
  <c r="H24" i="26"/>
  <c r="I24" i="26"/>
  <c r="H25" i="26"/>
  <c r="I25" i="26"/>
  <c r="H26" i="26"/>
  <c r="I26" i="26"/>
  <c r="H27" i="26"/>
  <c r="I27" i="26"/>
  <c r="H28" i="26"/>
  <c r="I28" i="26"/>
  <c r="I9" i="26"/>
  <c r="H9" i="26"/>
  <c r="D11" i="26"/>
  <c r="E11" i="26"/>
  <c r="D12" i="26"/>
  <c r="BJ12" i="26" s="1"/>
  <c r="E12" i="26"/>
  <c r="BK12" i="26" s="1"/>
  <c r="D13" i="26"/>
  <c r="BJ13" i="26" s="1"/>
  <c r="E13" i="26"/>
  <c r="BK13" i="26" s="1"/>
  <c r="D14" i="26"/>
  <c r="BJ14" i="26" s="1"/>
  <c r="E14" i="26"/>
  <c r="BK14" i="26" s="1"/>
  <c r="D15" i="26"/>
  <c r="BJ15" i="26" s="1"/>
  <c r="E15" i="26"/>
  <c r="BK15" i="26" s="1"/>
  <c r="D16" i="26"/>
  <c r="BJ16" i="26" s="1"/>
  <c r="E16" i="26"/>
  <c r="BK16" i="26" s="1"/>
  <c r="D17" i="26"/>
  <c r="BJ17" i="26" s="1"/>
  <c r="E17" i="26"/>
  <c r="BK17" i="26" s="1"/>
  <c r="D18" i="26"/>
  <c r="BJ18" i="26" s="1"/>
  <c r="E18" i="26"/>
  <c r="BK18" i="26" s="1"/>
  <c r="D19" i="26"/>
  <c r="BJ19" i="26" s="1"/>
  <c r="E19" i="26"/>
  <c r="BK19" i="26" s="1"/>
  <c r="D20" i="26"/>
  <c r="BJ20" i="26" s="1"/>
  <c r="E20" i="26"/>
  <c r="BK20" i="26" s="1"/>
  <c r="D21" i="26"/>
  <c r="BJ21" i="26" s="1"/>
  <c r="E21" i="26"/>
  <c r="BK21" i="26" s="1"/>
  <c r="D22" i="26"/>
  <c r="BJ22" i="26" s="1"/>
  <c r="E22" i="26"/>
  <c r="BK22" i="26" s="1"/>
  <c r="D23" i="26"/>
  <c r="BJ23" i="26" s="1"/>
  <c r="E23" i="26"/>
  <c r="BK23" i="26" s="1"/>
  <c r="D24" i="26"/>
  <c r="BJ24" i="26" s="1"/>
  <c r="E24" i="26"/>
  <c r="BK24" i="26" s="1"/>
  <c r="D25" i="26"/>
  <c r="BJ25" i="26" s="1"/>
  <c r="E25" i="26"/>
  <c r="BK25" i="26" s="1"/>
  <c r="D26" i="26"/>
  <c r="BJ26" i="26" s="1"/>
  <c r="E26" i="26"/>
  <c r="BK26" i="26" s="1"/>
  <c r="D27" i="26"/>
  <c r="BJ27" i="26" s="1"/>
  <c r="E27" i="26"/>
  <c r="BK27" i="26" s="1"/>
  <c r="D28" i="26"/>
  <c r="BJ28" i="26" s="1"/>
  <c r="E28" i="26"/>
  <c r="BK28" i="26" s="1"/>
  <c r="BJ29" i="26"/>
  <c r="BK29" i="26"/>
  <c r="E10" i="26"/>
  <c r="E9" i="26"/>
  <c r="D10" i="26"/>
  <c r="D9" i="26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9" i="37"/>
  <c r="M22" i="37"/>
  <c r="M23" i="37"/>
  <c r="M24" i="37"/>
  <c r="M25" i="37"/>
  <c r="M26" i="37"/>
  <c r="M27" i="37"/>
  <c r="M28" i="37"/>
  <c r="M21" i="37"/>
  <c r="M20" i="37"/>
  <c r="M19" i="37"/>
  <c r="M17" i="37"/>
  <c r="M16" i="37"/>
  <c r="M15" i="37"/>
  <c r="M12" i="37"/>
  <c r="M13" i="37"/>
  <c r="M11" i="37"/>
  <c r="G21" i="37"/>
  <c r="G22" i="37"/>
  <c r="G23" i="37"/>
  <c r="G24" i="37"/>
  <c r="G25" i="37"/>
  <c r="G26" i="37"/>
  <c r="G27" i="37"/>
  <c r="G28" i="37"/>
  <c r="G20" i="37"/>
  <c r="G16" i="37"/>
  <c r="G15" i="37"/>
  <c r="G12" i="37"/>
  <c r="G11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10" i="37"/>
  <c r="E9" i="37"/>
  <c r="M19" i="35"/>
  <c r="M20" i="35"/>
  <c r="M21" i="35"/>
  <c r="M22" i="35"/>
  <c r="M23" i="35"/>
  <c r="M18" i="35"/>
  <c r="M10" i="35"/>
  <c r="J11" i="35"/>
  <c r="K11" i="35"/>
  <c r="L11" i="35"/>
  <c r="J12" i="35"/>
  <c r="K12" i="35"/>
  <c r="L12" i="35"/>
  <c r="J13" i="35"/>
  <c r="K13" i="35"/>
  <c r="L13" i="35"/>
  <c r="J14" i="35"/>
  <c r="K14" i="35"/>
  <c r="L14" i="35"/>
  <c r="J15" i="35"/>
  <c r="K15" i="35"/>
  <c r="L15" i="35"/>
  <c r="J16" i="35"/>
  <c r="K16" i="35"/>
  <c r="L16" i="35"/>
  <c r="J17" i="35"/>
  <c r="K17" i="35"/>
  <c r="L17" i="35"/>
  <c r="J18" i="35"/>
  <c r="K18" i="35"/>
  <c r="L18" i="35"/>
  <c r="J19" i="35"/>
  <c r="K19" i="35"/>
  <c r="L19" i="35"/>
  <c r="J20" i="35"/>
  <c r="K20" i="35"/>
  <c r="L20" i="35"/>
  <c r="J21" i="35"/>
  <c r="K21" i="35"/>
  <c r="L21" i="35"/>
  <c r="J22" i="35"/>
  <c r="K22" i="35"/>
  <c r="L22" i="35"/>
  <c r="J23" i="35"/>
  <c r="K23" i="35"/>
  <c r="L23" i="35"/>
  <c r="J24" i="35"/>
  <c r="K24" i="35"/>
  <c r="L24" i="35"/>
  <c r="J25" i="35"/>
  <c r="K25" i="35"/>
  <c r="L25" i="35"/>
  <c r="J26" i="35"/>
  <c r="K26" i="35"/>
  <c r="L26" i="35"/>
  <c r="J27" i="35"/>
  <c r="K27" i="35"/>
  <c r="L27" i="35"/>
  <c r="J28" i="35"/>
  <c r="K28" i="35"/>
  <c r="L28" i="35"/>
  <c r="J29" i="35"/>
  <c r="K29" i="35"/>
  <c r="L29" i="35"/>
  <c r="L10" i="35"/>
  <c r="K10" i="35"/>
  <c r="J10" i="35"/>
  <c r="B32" i="35"/>
  <c r="G19" i="35"/>
  <c r="G18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G11" i="35"/>
  <c r="G12" i="35"/>
  <c r="G13" i="35"/>
  <c r="G14" i="35"/>
  <c r="G15" i="35"/>
  <c r="G10" i="35"/>
  <c r="F10" i="35"/>
  <c r="E10" i="35"/>
  <c r="D10" i="35"/>
  <c r="H10" i="36"/>
  <c r="I10" i="36"/>
  <c r="H11" i="36"/>
  <c r="I11" i="36"/>
  <c r="H12" i="36"/>
  <c r="I12" i="36"/>
  <c r="H13" i="36"/>
  <c r="I13" i="36"/>
  <c r="H14" i="36"/>
  <c r="I14" i="36"/>
  <c r="H15" i="36"/>
  <c r="I15" i="36"/>
  <c r="H16" i="36"/>
  <c r="I16" i="36"/>
  <c r="H17" i="36"/>
  <c r="I17" i="36"/>
  <c r="H18" i="36"/>
  <c r="I18" i="36"/>
  <c r="H19" i="36"/>
  <c r="I19" i="36"/>
  <c r="H20" i="36"/>
  <c r="I20" i="36"/>
  <c r="H21" i="36"/>
  <c r="I21" i="36"/>
  <c r="H22" i="36"/>
  <c r="I22" i="36"/>
  <c r="H23" i="36"/>
  <c r="I23" i="36"/>
  <c r="H24" i="36"/>
  <c r="I24" i="36"/>
  <c r="H25" i="36"/>
  <c r="I25" i="36"/>
  <c r="H26" i="36"/>
  <c r="I26" i="36"/>
  <c r="H27" i="36"/>
  <c r="I27" i="36"/>
  <c r="H28" i="36"/>
  <c r="I28" i="36"/>
  <c r="I9" i="36"/>
  <c r="H9" i="36"/>
  <c r="B31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10" i="36"/>
  <c r="E10" i="36"/>
  <c r="E9" i="36"/>
  <c r="D9" i="36"/>
  <c r="E11" i="40"/>
  <c r="E12" i="40"/>
  <c r="E13" i="40"/>
  <c r="E14" i="40"/>
  <c r="E15" i="40"/>
  <c r="E16" i="40"/>
  <c r="E17" i="40"/>
  <c r="E18" i="40"/>
  <c r="E19" i="40"/>
  <c r="E20" i="40"/>
  <c r="E21" i="40"/>
  <c r="E22" i="40"/>
  <c r="E23" i="40"/>
  <c r="E24" i="40"/>
  <c r="E25" i="40"/>
  <c r="E26" i="40"/>
  <c r="E27" i="40"/>
  <c r="E28" i="40"/>
  <c r="E10" i="40"/>
  <c r="E9" i="40"/>
  <c r="M10" i="40"/>
  <c r="M11" i="40"/>
  <c r="M12" i="40"/>
  <c r="M13" i="40"/>
  <c r="M14" i="40"/>
  <c r="M15" i="40"/>
  <c r="M16" i="40"/>
  <c r="M17" i="40"/>
  <c r="M18" i="40"/>
  <c r="M19" i="40"/>
  <c r="M20" i="40"/>
  <c r="M21" i="40"/>
  <c r="M22" i="40"/>
  <c r="M23" i="40"/>
  <c r="M24" i="40"/>
  <c r="M25" i="40"/>
  <c r="M26" i="40"/>
  <c r="M27" i="40"/>
  <c r="M28" i="40"/>
  <c r="M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9" i="40"/>
  <c r="G10" i="40"/>
  <c r="G11" i="40"/>
  <c r="G12" i="40"/>
  <c r="G13" i="40"/>
  <c r="G14" i="40"/>
  <c r="G15" i="40"/>
  <c r="G16" i="40"/>
  <c r="G17" i="40"/>
  <c r="G18" i="40"/>
  <c r="G19" i="40"/>
  <c r="G20" i="40"/>
  <c r="G21" i="40"/>
  <c r="G22" i="40"/>
  <c r="G23" i="40"/>
  <c r="G24" i="40"/>
  <c r="G25" i="40"/>
  <c r="G26" i="40"/>
  <c r="G27" i="40"/>
  <c r="G28" i="40"/>
  <c r="G9" i="40"/>
  <c r="B31" i="40"/>
  <c r="J10" i="38"/>
  <c r="K10" i="38"/>
  <c r="L10" i="38"/>
  <c r="M10" i="38"/>
  <c r="J11" i="38"/>
  <c r="K11" i="38"/>
  <c r="L11" i="38"/>
  <c r="M11" i="38"/>
  <c r="J12" i="38"/>
  <c r="K12" i="38"/>
  <c r="L12" i="38"/>
  <c r="M12" i="38"/>
  <c r="J13" i="38"/>
  <c r="K13" i="38"/>
  <c r="L13" i="38"/>
  <c r="M13" i="38"/>
  <c r="J14" i="38"/>
  <c r="K14" i="38"/>
  <c r="L14" i="38"/>
  <c r="M14" i="38"/>
  <c r="J15" i="38"/>
  <c r="K15" i="38"/>
  <c r="L15" i="38"/>
  <c r="M15" i="38"/>
  <c r="J16" i="38"/>
  <c r="K16" i="38"/>
  <c r="L16" i="38"/>
  <c r="M16" i="38"/>
  <c r="J17" i="38"/>
  <c r="K17" i="38"/>
  <c r="L17" i="38"/>
  <c r="M17" i="38"/>
  <c r="J18" i="38"/>
  <c r="K18" i="38"/>
  <c r="L18" i="38"/>
  <c r="M18" i="38"/>
  <c r="J19" i="38"/>
  <c r="K19" i="38"/>
  <c r="L19" i="38"/>
  <c r="M19" i="38"/>
  <c r="J20" i="38"/>
  <c r="K20" i="38"/>
  <c r="L20" i="38"/>
  <c r="M20" i="38"/>
  <c r="J21" i="38"/>
  <c r="K21" i="38"/>
  <c r="L21" i="38"/>
  <c r="M21" i="38"/>
  <c r="J22" i="38"/>
  <c r="K22" i="38"/>
  <c r="L22" i="38"/>
  <c r="M22" i="38"/>
  <c r="J23" i="38"/>
  <c r="K23" i="38"/>
  <c r="L23" i="38"/>
  <c r="M23" i="38"/>
  <c r="J24" i="38"/>
  <c r="K24" i="38"/>
  <c r="L24" i="38"/>
  <c r="M24" i="38"/>
  <c r="J25" i="38"/>
  <c r="K25" i="38"/>
  <c r="L25" i="38"/>
  <c r="M25" i="38"/>
  <c r="J26" i="38"/>
  <c r="K26" i="38"/>
  <c r="L26" i="38"/>
  <c r="M26" i="38"/>
  <c r="J27" i="38"/>
  <c r="K27" i="38"/>
  <c r="L27" i="38"/>
  <c r="M27" i="38"/>
  <c r="J28" i="38"/>
  <c r="K28" i="38"/>
  <c r="L28" i="38"/>
  <c r="M28" i="38"/>
  <c r="M9" i="38"/>
  <c r="L9" i="38"/>
  <c r="K9" i="38"/>
  <c r="J9" i="38"/>
  <c r="D10" i="38"/>
  <c r="E10" i="38"/>
  <c r="F10" i="38"/>
  <c r="G10" i="38"/>
  <c r="D11" i="38"/>
  <c r="E11" i="38"/>
  <c r="F11" i="38"/>
  <c r="G11" i="38"/>
  <c r="D12" i="38"/>
  <c r="E12" i="38"/>
  <c r="F12" i="38"/>
  <c r="G12" i="38"/>
  <c r="D13" i="38"/>
  <c r="E13" i="38"/>
  <c r="F13" i="38"/>
  <c r="G13" i="38"/>
  <c r="D14" i="38"/>
  <c r="E14" i="38"/>
  <c r="F14" i="38"/>
  <c r="G14" i="38"/>
  <c r="D15" i="38"/>
  <c r="E15" i="38"/>
  <c r="F15" i="38"/>
  <c r="G15" i="38"/>
  <c r="D16" i="38"/>
  <c r="E16" i="38"/>
  <c r="F16" i="38"/>
  <c r="G16" i="38"/>
  <c r="D17" i="38"/>
  <c r="E17" i="38"/>
  <c r="F17" i="38"/>
  <c r="G17" i="38"/>
  <c r="D18" i="38"/>
  <c r="E18" i="38"/>
  <c r="F18" i="38"/>
  <c r="G18" i="38"/>
  <c r="D19" i="38"/>
  <c r="E19" i="38"/>
  <c r="F19" i="38"/>
  <c r="G19" i="38"/>
  <c r="D20" i="38"/>
  <c r="E20" i="38"/>
  <c r="F20" i="38"/>
  <c r="G20" i="38"/>
  <c r="D21" i="38"/>
  <c r="E21" i="38"/>
  <c r="F21" i="38"/>
  <c r="G21" i="38"/>
  <c r="D22" i="38"/>
  <c r="E22" i="38"/>
  <c r="F22" i="38"/>
  <c r="G22" i="38"/>
  <c r="D23" i="38"/>
  <c r="E23" i="38"/>
  <c r="F23" i="38"/>
  <c r="G23" i="38"/>
  <c r="D24" i="38"/>
  <c r="E24" i="38"/>
  <c r="F24" i="38"/>
  <c r="G24" i="38"/>
  <c r="D25" i="38"/>
  <c r="E25" i="38"/>
  <c r="F25" i="38"/>
  <c r="G25" i="38"/>
  <c r="D26" i="38"/>
  <c r="E26" i="38"/>
  <c r="F26" i="38"/>
  <c r="G26" i="38"/>
  <c r="D27" i="38"/>
  <c r="E27" i="38"/>
  <c r="F27" i="38"/>
  <c r="G27" i="38"/>
  <c r="D28" i="38"/>
  <c r="E28" i="38"/>
  <c r="F28" i="38"/>
  <c r="G28" i="38"/>
  <c r="B31" i="38"/>
  <c r="L34" i="38"/>
  <c r="G9" i="38"/>
  <c r="F9" i="38"/>
  <c r="E9" i="38"/>
  <c r="D9" i="38"/>
  <c r="E68" i="15" l="1"/>
  <c r="E68" i="22"/>
  <c r="AG68" i="22" s="1"/>
  <c r="J68" i="22"/>
  <c r="U68" i="15"/>
  <c r="H68" i="15"/>
  <c r="J68" i="15"/>
  <c r="Q68" i="15" s="1"/>
  <c r="V68" i="15"/>
  <c r="X68" i="15" s="1"/>
  <c r="I33" i="25"/>
  <c r="M33" i="25" s="1"/>
  <c r="Z68" i="22"/>
  <c r="BK11" i="26"/>
  <c r="BJ10" i="26"/>
  <c r="BK10" i="26"/>
  <c r="BJ11" i="26"/>
  <c r="AJ69" i="17"/>
  <c r="BA69" i="17" s="1"/>
  <c r="E69" i="17"/>
  <c r="L61" i="22"/>
  <c r="L57" i="22"/>
  <c r="L48" i="22"/>
  <c r="O66" i="22"/>
  <c r="O64" i="22"/>
  <c r="O62" i="22"/>
  <c r="O60" i="22"/>
  <c r="O58" i="22"/>
  <c r="O56" i="22"/>
  <c r="O54" i="22"/>
  <c r="O52" i="22"/>
  <c r="O50" i="22"/>
  <c r="O48" i="22"/>
  <c r="W68" i="22"/>
  <c r="AH68" i="22" s="1"/>
  <c r="L63" i="22"/>
  <c r="L59" i="22"/>
  <c r="O65" i="22"/>
  <c r="O63" i="22"/>
  <c r="O61" i="22"/>
  <c r="O59" i="22"/>
  <c r="O57" i="22"/>
  <c r="O55" i="22"/>
  <c r="O53" i="22"/>
  <c r="O51" i="22"/>
  <c r="O49" i="22"/>
  <c r="O47" i="22"/>
  <c r="AA68" i="22" l="1"/>
  <c r="AB68" i="22" s="1"/>
  <c r="S72" i="24"/>
  <c r="BB69" i="17"/>
  <c r="Y68" i="15"/>
  <c r="H71" i="30"/>
  <c r="I39" i="120" s="1"/>
  <c r="I71" i="30"/>
  <c r="BD69" i="17" l="1"/>
  <c r="BK69" i="17" s="1"/>
  <c r="BL69" i="17" s="1"/>
  <c r="BG69" i="17"/>
  <c r="J71" i="30"/>
  <c r="BG71" i="30" s="1"/>
  <c r="B31" i="39"/>
  <c r="H10" i="39"/>
  <c r="I10" i="39"/>
  <c r="H11" i="39"/>
  <c r="I11" i="39"/>
  <c r="H12" i="39"/>
  <c r="I12" i="39"/>
  <c r="H13" i="39"/>
  <c r="I13" i="39"/>
  <c r="H14" i="39"/>
  <c r="I14" i="39"/>
  <c r="H15" i="39"/>
  <c r="I15" i="39"/>
  <c r="H16" i="39"/>
  <c r="I16" i="39"/>
  <c r="H17" i="39"/>
  <c r="I17" i="39"/>
  <c r="H18" i="39"/>
  <c r="I18" i="39"/>
  <c r="H19" i="39"/>
  <c r="I19" i="39"/>
  <c r="H20" i="39"/>
  <c r="I20" i="39"/>
  <c r="H21" i="39"/>
  <c r="I21" i="39"/>
  <c r="H22" i="39"/>
  <c r="I22" i="39"/>
  <c r="H23" i="39"/>
  <c r="I23" i="39"/>
  <c r="H24" i="39"/>
  <c r="I24" i="39"/>
  <c r="H25" i="39"/>
  <c r="I25" i="39"/>
  <c r="H26" i="39"/>
  <c r="I26" i="39"/>
  <c r="H27" i="39"/>
  <c r="I27" i="39"/>
  <c r="H28" i="39"/>
  <c r="I28" i="39"/>
  <c r="I9" i="39"/>
  <c r="H9" i="39"/>
  <c r="D10" i="39"/>
  <c r="F10" i="39" s="1"/>
  <c r="E10" i="39"/>
  <c r="D11" i="39"/>
  <c r="E11" i="39"/>
  <c r="D12" i="39"/>
  <c r="F12" i="39" s="1"/>
  <c r="E12" i="39"/>
  <c r="D13" i="39"/>
  <c r="E13" i="39"/>
  <c r="D14" i="39"/>
  <c r="F14" i="39" s="1"/>
  <c r="E14" i="39"/>
  <c r="D15" i="39"/>
  <c r="E15" i="39"/>
  <c r="D16" i="39"/>
  <c r="F16" i="39" s="1"/>
  <c r="E16" i="39"/>
  <c r="D17" i="39"/>
  <c r="E17" i="39"/>
  <c r="D18" i="39"/>
  <c r="F18" i="39" s="1"/>
  <c r="E18" i="39"/>
  <c r="D19" i="39"/>
  <c r="E19" i="39"/>
  <c r="D20" i="39"/>
  <c r="F20" i="39" s="1"/>
  <c r="E20" i="39"/>
  <c r="D21" i="39"/>
  <c r="E21" i="39"/>
  <c r="D22" i="39"/>
  <c r="F22" i="39" s="1"/>
  <c r="E22" i="39"/>
  <c r="D23" i="39"/>
  <c r="E23" i="39"/>
  <c r="D24" i="39"/>
  <c r="F24" i="39" s="1"/>
  <c r="E24" i="39"/>
  <c r="D25" i="39"/>
  <c r="E25" i="39"/>
  <c r="D26" i="39"/>
  <c r="F26" i="39" s="1"/>
  <c r="E26" i="39"/>
  <c r="D27" i="39"/>
  <c r="E27" i="39"/>
  <c r="D28" i="39"/>
  <c r="F28" i="39" s="1"/>
  <c r="E28" i="39"/>
  <c r="D29" i="39"/>
  <c r="E9" i="39"/>
  <c r="D9" i="39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31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10" i="13"/>
  <c r="BJ72" i="30" l="1"/>
  <c r="BF71" i="30"/>
  <c r="D31" i="29"/>
  <c r="AE28" i="39"/>
  <c r="AE26" i="39"/>
  <c r="AE24" i="39"/>
  <c r="AE22" i="39"/>
  <c r="AE20" i="39"/>
  <c r="AE18" i="39"/>
  <c r="AE16" i="39"/>
  <c r="AE14" i="39"/>
  <c r="AE12" i="39"/>
  <c r="BH10" i="39"/>
  <c r="AE10" i="39"/>
  <c r="F9" i="39"/>
  <c r="BI10" i="39" s="1"/>
  <c r="M9" i="39"/>
  <c r="L28" i="39"/>
  <c r="L27" i="39"/>
  <c r="L26" i="39"/>
  <c r="L25" i="39"/>
  <c r="L24" i="39"/>
  <c r="L23" i="39"/>
  <c r="L22" i="39"/>
  <c r="L21" i="39"/>
  <c r="L20" i="39"/>
  <c r="L19" i="39"/>
  <c r="L18" i="39"/>
  <c r="L17" i="39"/>
  <c r="L16" i="39"/>
  <c r="L15" i="39"/>
  <c r="L14" i="39"/>
  <c r="L13" i="39"/>
  <c r="L12" i="39"/>
  <c r="L11" i="39"/>
  <c r="L10" i="39"/>
  <c r="AE9" i="39"/>
  <c r="AD28" i="39"/>
  <c r="AD26" i="39"/>
  <c r="AD24" i="39"/>
  <c r="AD22" i="39"/>
  <c r="AD20" i="39"/>
  <c r="AD18" i="39"/>
  <c r="AD16" i="39"/>
  <c r="AD14" i="39"/>
  <c r="AD12" i="39"/>
  <c r="BG10" i="39"/>
  <c r="AD10" i="39"/>
  <c r="F27" i="39"/>
  <c r="AE27" i="39" s="1"/>
  <c r="F25" i="39"/>
  <c r="AE25" i="39" s="1"/>
  <c r="F23" i="39"/>
  <c r="AE23" i="39" s="1"/>
  <c r="F21" i="39"/>
  <c r="AE21" i="39" s="1"/>
  <c r="F19" i="39"/>
  <c r="AE19" i="39" s="1"/>
  <c r="F17" i="39"/>
  <c r="AE17" i="39" s="1"/>
  <c r="F15" i="39"/>
  <c r="AE15" i="39" s="1"/>
  <c r="F13" i="39"/>
  <c r="AE13" i="39" s="1"/>
  <c r="F11" i="39"/>
  <c r="AE11" i="39" s="1"/>
  <c r="L9" i="39"/>
  <c r="M28" i="39"/>
  <c r="M27" i="39"/>
  <c r="M26" i="39"/>
  <c r="M25" i="39"/>
  <c r="M24" i="39"/>
  <c r="M23" i="39"/>
  <c r="M22" i="39"/>
  <c r="M21" i="39"/>
  <c r="M20" i="39"/>
  <c r="M19" i="39"/>
  <c r="M18" i="39"/>
  <c r="M17" i="39"/>
  <c r="M16" i="39"/>
  <c r="M15" i="39"/>
  <c r="M14" i="39"/>
  <c r="M13" i="39"/>
  <c r="M12" i="39"/>
  <c r="M11" i="39"/>
  <c r="M10" i="39"/>
  <c r="E71" i="41"/>
  <c r="J71" i="41"/>
  <c r="I71" i="41"/>
  <c r="X47" i="22"/>
  <c r="Z47" i="22" s="1"/>
  <c r="X48" i="22"/>
  <c r="Z48" i="22" s="1"/>
  <c r="X49" i="22"/>
  <c r="Z49" i="22" s="1"/>
  <c r="X50" i="22"/>
  <c r="Z50" i="22" s="1"/>
  <c r="X51" i="22"/>
  <c r="Z51" i="22" s="1"/>
  <c r="X52" i="22"/>
  <c r="Z52" i="22" s="1"/>
  <c r="X53" i="22"/>
  <c r="Z53" i="22" s="1"/>
  <c r="X54" i="22"/>
  <c r="Z54" i="22" s="1"/>
  <c r="X55" i="22"/>
  <c r="Z55" i="22" s="1"/>
  <c r="X56" i="22"/>
  <c r="Z56" i="22" s="1"/>
  <c r="X57" i="22"/>
  <c r="Z57" i="22" s="1"/>
  <c r="X58" i="22"/>
  <c r="Z58" i="22" s="1"/>
  <c r="X59" i="22"/>
  <c r="Z59" i="22" s="1"/>
  <c r="X60" i="22"/>
  <c r="Z60" i="22" s="1"/>
  <c r="X61" i="22"/>
  <c r="Z61" i="22" s="1"/>
  <c r="X62" i="22"/>
  <c r="Z62" i="22" s="1"/>
  <c r="X63" i="22"/>
  <c r="Z63" i="22" s="1"/>
  <c r="X64" i="22"/>
  <c r="Z64" i="22" s="1"/>
  <c r="X65" i="22"/>
  <c r="Z65" i="22" s="1"/>
  <c r="X66" i="22"/>
  <c r="Z66" i="22" s="1"/>
  <c r="Z67" i="22"/>
  <c r="X46" i="22"/>
  <c r="Z46" i="22" s="1"/>
  <c r="BI72" i="30" l="1"/>
  <c r="P72" i="24"/>
  <c r="BK10" i="39"/>
  <c r="AD9" i="39"/>
  <c r="O71" i="41"/>
  <c r="AD11" i="39"/>
  <c r="AD13" i="39"/>
  <c r="AD15" i="39"/>
  <c r="AD17" i="39"/>
  <c r="AD19" i="39"/>
  <c r="AD21" i="39"/>
  <c r="AD23" i="39"/>
  <c r="AD25" i="39"/>
  <c r="AD27" i="39"/>
  <c r="J8" i="121"/>
  <c r="J9" i="121"/>
  <c r="J10" i="121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30" i="121"/>
  <c r="J31" i="121"/>
  <c r="J32" i="121"/>
  <c r="J33" i="121"/>
  <c r="J34" i="121"/>
  <c r="J35" i="121"/>
  <c r="J36" i="121"/>
  <c r="J37" i="121"/>
  <c r="J38" i="121"/>
  <c r="J39" i="121"/>
  <c r="J40" i="121"/>
  <c r="J41" i="121"/>
  <c r="J42" i="121"/>
  <c r="J43" i="121"/>
  <c r="J44" i="121"/>
  <c r="J45" i="121"/>
  <c r="J46" i="121"/>
  <c r="J47" i="121"/>
  <c r="J48" i="121"/>
  <c r="J49" i="121"/>
  <c r="J50" i="121"/>
  <c r="J51" i="121"/>
  <c r="J52" i="121"/>
  <c r="J53" i="121"/>
  <c r="J54" i="121"/>
  <c r="J55" i="121"/>
  <c r="J56" i="121"/>
  <c r="J57" i="121"/>
  <c r="J58" i="121"/>
  <c r="J59" i="121"/>
  <c r="J60" i="121"/>
  <c r="J61" i="121"/>
  <c r="J62" i="121"/>
  <c r="J63" i="121"/>
  <c r="J64" i="121"/>
  <c r="J65" i="121"/>
  <c r="J66" i="121"/>
  <c r="J67" i="121"/>
  <c r="J7" i="121"/>
  <c r="W67" i="121"/>
  <c r="W66" i="121"/>
  <c r="W65" i="121"/>
  <c r="W64" i="121"/>
  <c r="AC29" i="121"/>
  <c r="AL29" i="121" s="1"/>
  <c r="AC28" i="121"/>
  <c r="AH28" i="121" s="1"/>
  <c r="AQ28" i="121" s="1"/>
  <c r="D8" i="121"/>
  <c r="D9" i="121" s="1"/>
  <c r="W7" i="121"/>
  <c r="W6" i="121"/>
  <c r="P11" i="120"/>
  <c r="N11" i="120"/>
  <c r="P10" i="120"/>
  <c r="N10" i="120"/>
  <c r="R20" i="120"/>
  <c r="G20" i="120"/>
  <c r="E20" i="120"/>
  <c r="R19" i="120"/>
  <c r="G19" i="120"/>
  <c r="P19" i="120" s="1"/>
  <c r="E19" i="120"/>
  <c r="N19" i="120" s="1"/>
  <c r="G11" i="120"/>
  <c r="E11" i="120"/>
  <c r="G10" i="120"/>
  <c r="E10" i="120"/>
  <c r="E71" i="30" l="1"/>
  <c r="D71" i="30"/>
  <c r="T72" i="24"/>
  <c r="F71" i="41"/>
  <c r="N20" i="120"/>
  <c r="P20" i="120"/>
  <c r="W9" i="121"/>
  <c r="D10" i="121"/>
  <c r="W8" i="121"/>
  <c r="AL28" i="121"/>
  <c r="AH29" i="121"/>
  <c r="AQ29" i="121" s="1"/>
  <c r="R32" i="120" l="1"/>
  <c r="I32" i="120"/>
  <c r="E68" i="121"/>
  <c r="L71" i="30"/>
  <c r="F71" i="30"/>
  <c r="AS71" i="30" s="1"/>
  <c r="M71" i="30"/>
  <c r="K71" i="41"/>
  <c r="D11" i="121"/>
  <c r="W10" i="121"/>
  <c r="AV72" i="30" l="1"/>
  <c r="AR71" i="30"/>
  <c r="D71" i="41"/>
  <c r="N71" i="30"/>
  <c r="P71" i="41"/>
  <c r="L71" i="41"/>
  <c r="D12" i="121"/>
  <c r="W11" i="121"/>
  <c r="AU72" i="30" l="1"/>
  <c r="BM71" i="41"/>
  <c r="BL71" i="41"/>
  <c r="BK71" i="41"/>
  <c r="N71" i="41"/>
  <c r="G71" i="41"/>
  <c r="W12" i="121"/>
  <c r="D13" i="121"/>
  <c r="AW72" i="30" l="1"/>
  <c r="AZ72" i="30" s="1"/>
  <c r="Q71" i="41"/>
  <c r="AU71" i="41"/>
  <c r="AT71" i="41"/>
  <c r="AS71" i="41"/>
  <c r="BP72" i="41"/>
  <c r="BO72" i="41"/>
  <c r="BQ72" i="41"/>
  <c r="D14" i="121"/>
  <c r="W13" i="121"/>
  <c r="AW72" i="41" l="1"/>
  <c r="AY72" i="41"/>
  <c r="AX72" i="41"/>
  <c r="AY72" i="30"/>
  <c r="BS72" i="30" s="1"/>
  <c r="W14" i="121"/>
  <c r="D15" i="121"/>
  <c r="AZ72" i="41" l="1"/>
  <c r="BC72" i="41" s="1"/>
  <c r="BB72" i="41"/>
  <c r="D16" i="121"/>
  <c r="W15" i="121"/>
  <c r="BD72" i="41" l="1"/>
  <c r="CA72" i="41" s="1"/>
  <c r="W16" i="121"/>
  <c r="D17" i="121"/>
  <c r="D18" i="121" l="1"/>
  <c r="W17" i="121"/>
  <c r="W18" i="121" l="1"/>
  <c r="D19" i="121"/>
  <c r="D20" i="121" l="1"/>
  <c r="W19" i="121"/>
  <c r="W20" i="121" l="1"/>
  <c r="D21" i="121"/>
  <c r="D22" i="121" l="1"/>
  <c r="W21" i="121"/>
  <c r="D23" i="121" l="1"/>
  <c r="W22" i="121"/>
  <c r="W23" i="121" l="1"/>
  <c r="D24" i="121"/>
  <c r="D25" i="121" l="1"/>
  <c r="W24" i="121"/>
  <c r="W25" i="121" l="1"/>
  <c r="D26" i="121"/>
  <c r="D27" i="121" l="1"/>
  <c r="W26" i="121"/>
  <c r="W27" i="121" l="1"/>
  <c r="D28" i="121"/>
  <c r="D29" i="121" l="1"/>
  <c r="W28" i="121"/>
  <c r="W29" i="121" l="1"/>
  <c r="D30" i="121"/>
  <c r="D31" i="121" l="1"/>
  <c r="W30" i="121"/>
  <c r="D32" i="121" l="1"/>
  <c r="W31" i="121"/>
  <c r="D33" i="121" l="1"/>
  <c r="W32" i="121"/>
  <c r="W33" i="121" l="1"/>
  <c r="D34" i="121"/>
  <c r="D35" i="121" l="1"/>
  <c r="W34" i="121"/>
  <c r="W35" i="121" l="1"/>
  <c r="D36" i="121"/>
  <c r="D37" i="121" l="1"/>
  <c r="W36" i="121"/>
  <c r="W37" i="121" l="1"/>
  <c r="D38" i="121"/>
  <c r="D39" i="121" l="1"/>
  <c r="W38" i="121"/>
  <c r="W39" i="121" l="1"/>
  <c r="D40" i="121"/>
  <c r="D41" i="121" l="1"/>
  <c r="W40" i="121"/>
  <c r="W41" i="121" l="1"/>
  <c r="D42" i="121"/>
  <c r="D43" i="121" l="1"/>
  <c r="W42" i="121"/>
  <c r="AC6" i="121" s="1"/>
  <c r="AL6" i="121" l="1"/>
  <c r="AH6" i="121"/>
  <c r="AQ6" i="121" s="1"/>
  <c r="D44" i="121"/>
  <c r="W43" i="121"/>
  <c r="AC7" i="121" s="1"/>
  <c r="AL7" i="121" l="1"/>
  <c r="AH7" i="121"/>
  <c r="AQ7" i="121" s="1"/>
  <c r="D45" i="121"/>
  <c r="W44" i="121"/>
  <c r="AC8" i="121" s="1"/>
  <c r="AH8" i="121" l="1"/>
  <c r="AQ8" i="121" s="1"/>
  <c r="AL8" i="121"/>
  <c r="D46" i="121"/>
  <c r="W45" i="121"/>
  <c r="AC9" i="121" s="1"/>
  <c r="AL9" i="121" l="1"/>
  <c r="AH9" i="121"/>
  <c r="AQ9" i="121" s="1"/>
  <c r="D47" i="121"/>
  <c r="W46" i="121"/>
  <c r="AC10" i="121" s="1"/>
  <c r="AH10" i="121" l="1"/>
  <c r="AQ10" i="121" s="1"/>
  <c r="AL10" i="121"/>
  <c r="D48" i="121"/>
  <c r="W47" i="121"/>
  <c r="AC11" i="121" s="1"/>
  <c r="AH11" i="121" l="1"/>
  <c r="AQ11" i="121" s="1"/>
  <c r="AL11" i="121"/>
  <c r="D49" i="121"/>
  <c r="W48" i="121"/>
  <c r="AC12" i="121" s="1"/>
  <c r="AL12" i="121" l="1"/>
  <c r="AH12" i="121"/>
  <c r="AQ12" i="121" s="1"/>
  <c r="D50" i="121"/>
  <c r="W49" i="121"/>
  <c r="AC13" i="121" s="1"/>
  <c r="AH13" i="121" l="1"/>
  <c r="AQ13" i="121" s="1"/>
  <c r="AL13" i="121"/>
  <c r="D51" i="121"/>
  <c r="W50" i="121"/>
  <c r="AC14" i="121" s="1"/>
  <c r="AL14" i="121" l="1"/>
  <c r="AH14" i="121"/>
  <c r="AQ14" i="121" s="1"/>
  <c r="D52" i="121"/>
  <c r="W51" i="121"/>
  <c r="AC15" i="121" s="1"/>
  <c r="AH15" i="121" l="1"/>
  <c r="AQ15" i="121" s="1"/>
  <c r="AL15" i="121"/>
  <c r="D53" i="121"/>
  <c r="W52" i="121"/>
  <c r="AC16" i="121" s="1"/>
  <c r="AL16" i="121" l="1"/>
  <c r="AH16" i="121"/>
  <c r="AQ16" i="121" s="1"/>
  <c r="D54" i="121"/>
  <c r="W53" i="121"/>
  <c r="AC17" i="121" s="1"/>
  <c r="AH17" i="121" l="1"/>
  <c r="AQ17" i="121" s="1"/>
  <c r="AL17" i="121"/>
  <c r="D55" i="121"/>
  <c r="W54" i="121"/>
  <c r="AC18" i="121" s="1"/>
  <c r="AL18" i="121" l="1"/>
  <c r="AH18" i="121"/>
  <c r="AQ18" i="121" s="1"/>
  <c r="D56" i="121"/>
  <c r="W55" i="121"/>
  <c r="AC19" i="121" s="1"/>
  <c r="AH19" i="121" l="1"/>
  <c r="AQ19" i="121" s="1"/>
  <c r="AL19" i="121"/>
  <c r="D57" i="121"/>
  <c r="W56" i="121"/>
  <c r="AC20" i="121" s="1"/>
  <c r="AL20" i="121" l="1"/>
  <c r="AH20" i="121"/>
  <c r="AQ20" i="121" s="1"/>
  <c r="D58" i="121"/>
  <c r="W57" i="121"/>
  <c r="AC21" i="121" s="1"/>
  <c r="AH21" i="121" l="1"/>
  <c r="AQ21" i="121" s="1"/>
  <c r="AL21" i="121"/>
  <c r="D59" i="121"/>
  <c r="W58" i="121"/>
  <c r="AC22" i="121" s="1"/>
  <c r="AH22" i="121" l="1"/>
  <c r="AQ22" i="121" s="1"/>
  <c r="AL22" i="121"/>
  <c r="D60" i="121"/>
  <c r="W59" i="121"/>
  <c r="AC23" i="121" s="1"/>
  <c r="AL23" i="121" l="1"/>
  <c r="AH23" i="121"/>
  <c r="AQ23" i="121" s="1"/>
  <c r="D61" i="121"/>
  <c r="W60" i="121"/>
  <c r="AC24" i="121" s="1"/>
  <c r="AH24" i="121" l="1"/>
  <c r="AQ24" i="121" s="1"/>
  <c r="AL24" i="121"/>
  <c r="D62" i="121"/>
  <c r="W61" i="121"/>
  <c r="AC25" i="121" s="1"/>
  <c r="AL25" i="121" l="1"/>
  <c r="AH25" i="121"/>
  <c r="AQ25" i="121" s="1"/>
  <c r="D63" i="121"/>
  <c r="W63" i="121" s="1"/>
  <c r="AC27" i="121" s="1"/>
  <c r="W62" i="121"/>
  <c r="AC26" i="121" s="1"/>
  <c r="AH26" i="121" l="1"/>
  <c r="AQ26" i="121" s="1"/>
  <c r="AL26" i="121"/>
  <c r="AL27" i="121"/>
  <c r="AH27" i="121"/>
  <c r="AQ27" i="121" s="1"/>
  <c r="J67" i="42" l="1"/>
  <c r="R17" i="24"/>
  <c r="R21" i="24"/>
  <c r="R57" i="24"/>
  <c r="Q21" i="24"/>
  <c r="Q25" i="24"/>
  <c r="Q29" i="24"/>
  <c r="Q33" i="24"/>
  <c r="Q37" i="24"/>
  <c r="Q41" i="24"/>
  <c r="Q49" i="24"/>
  <c r="Q53" i="24"/>
  <c r="Q57" i="24"/>
  <c r="Q61" i="24"/>
  <c r="R65" i="24"/>
  <c r="R61" i="24"/>
  <c r="R53" i="24"/>
  <c r="R49" i="24"/>
  <c r="R45" i="24"/>
  <c r="R41" i="24"/>
  <c r="R33" i="24"/>
  <c r="R29" i="24"/>
  <c r="R25" i="24"/>
  <c r="R13" i="24"/>
  <c r="R37" i="24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N64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10" i="23"/>
  <c r="V57" i="13"/>
  <c r="V76" i="13"/>
  <c r="O45" i="13"/>
  <c r="O46" i="13"/>
  <c r="O47" i="13"/>
  <c r="V47" i="13"/>
  <c r="O48" i="13"/>
  <c r="O49" i="13"/>
  <c r="O44" i="13"/>
  <c r="U53" i="13"/>
  <c r="U57" i="13"/>
  <c r="U76" i="13" s="1"/>
  <c r="N46" i="13"/>
  <c r="N47" i="13"/>
  <c r="N48" i="13"/>
  <c r="U48" i="13"/>
  <c r="N49" i="13"/>
  <c r="N45" i="13"/>
  <c r="T58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21" i="13"/>
  <c r="S53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31" i="13"/>
  <c r="H46" i="13"/>
  <c r="V46" i="13"/>
  <c r="H47" i="13"/>
  <c r="H48" i="13"/>
  <c r="H49" i="13"/>
  <c r="V50" i="13"/>
  <c r="I54" i="13"/>
  <c r="V58" i="13"/>
  <c r="V62" i="13"/>
  <c r="V66" i="13"/>
  <c r="H45" i="13"/>
  <c r="G46" i="13"/>
  <c r="G47" i="13"/>
  <c r="G48" i="13"/>
  <c r="G49" i="13"/>
  <c r="U52" i="13"/>
  <c r="U56" i="13"/>
  <c r="U60" i="13"/>
  <c r="G45" i="13"/>
  <c r="F22" i="13"/>
  <c r="F23" i="13"/>
  <c r="F24" i="13"/>
  <c r="F25" i="13"/>
  <c r="T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T41" i="13"/>
  <c r="F42" i="13"/>
  <c r="F43" i="13"/>
  <c r="F44" i="13"/>
  <c r="F45" i="13"/>
  <c r="T45" i="13"/>
  <c r="F46" i="13"/>
  <c r="F47" i="13"/>
  <c r="F48" i="13"/>
  <c r="F49" i="13"/>
  <c r="T53" i="13"/>
  <c r="T57" i="13"/>
  <c r="T76" i="13" s="1"/>
  <c r="T65" i="13"/>
  <c r="T36" i="13"/>
  <c r="T52" i="13"/>
  <c r="T61" i="13"/>
  <c r="F21" i="13"/>
  <c r="I62" i="13"/>
  <c r="P16" i="29"/>
  <c r="L35" i="35"/>
  <c r="M29" i="35"/>
  <c r="M28" i="35"/>
  <c r="M25" i="35"/>
  <c r="M26" i="35"/>
  <c r="M24" i="35"/>
  <c r="S23" i="35"/>
  <c r="M27" i="35"/>
  <c r="M11" i="35"/>
  <c r="M35" i="35" s="1"/>
  <c r="M12" i="35"/>
  <c r="M13" i="35"/>
  <c r="M14" i="35"/>
  <c r="N14" i="35" s="1"/>
  <c r="M15" i="35"/>
  <c r="G16" i="35"/>
  <c r="G17" i="35"/>
  <c r="M12" i="36"/>
  <c r="F27" i="36"/>
  <c r="F23" i="36"/>
  <c r="M21" i="36"/>
  <c r="M19" i="36"/>
  <c r="M17" i="36"/>
  <c r="F13" i="36"/>
  <c r="M11" i="36"/>
  <c r="F16" i="36"/>
  <c r="H34" i="36"/>
  <c r="Q11" i="38"/>
  <c r="N19" i="38"/>
  <c r="Q23" i="38"/>
  <c r="N27" i="38"/>
  <c r="U56" i="22"/>
  <c r="AA45" i="22"/>
  <c r="D49" i="23" s="1"/>
  <c r="AA42" i="22"/>
  <c r="D46" i="23" s="1"/>
  <c r="P46" i="23" s="1"/>
  <c r="L42" i="121" s="1"/>
  <c r="AA37" i="22"/>
  <c r="D41" i="23" s="1"/>
  <c r="AA29" i="22"/>
  <c r="D33" i="23" s="1"/>
  <c r="AA25" i="22"/>
  <c r="D29" i="23" s="1"/>
  <c r="P29" i="23" s="1"/>
  <c r="L25" i="121" s="1"/>
  <c r="AA17" i="22"/>
  <c r="D21" i="23" s="1"/>
  <c r="AA13" i="22"/>
  <c r="D17" i="23" s="1"/>
  <c r="W67" i="22"/>
  <c r="AH67" i="22" s="1"/>
  <c r="E61" i="22"/>
  <c r="AG61" i="22" s="1"/>
  <c r="W56" i="22"/>
  <c r="AH56" i="22" s="1"/>
  <c r="M67" i="15"/>
  <c r="S67" i="15"/>
  <c r="V67" i="15"/>
  <c r="X67" i="15" s="1"/>
  <c r="V66" i="15"/>
  <c r="X66" i="15" s="1"/>
  <c r="V65" i="15"/>
  <c r="X65" i="15" s="1"/>
  <c r="V64" i="15"/>
  <c r="X64" i="15" s="1"/>
  <c r="Y64" i="15" s="1"/>
  <c r="M64" i="121" s="1"/>
  <c r="V63" i="15"/>
  <c r="X63" i="15" s="1"/>
  <c r="V62" i="15"/>
  <c r="X62" i="15" s="1"/>
  <c r="V61" i="15"/>
  <c r="X61" i="15" s="1"/>
  <c r="V60" i="15"/>
  <c r="X60" i="15" s="1"/>
  <c r="Y60" i="15" s="1"/>
  <c r="F64" i="23" s="1"/>
  <c r="R64" i="23" s="1"/>
  <c r="M60" i="121" s="1"/>
  <c r="V59" i="15"/>
  <c r="X59" i="15" s="1"/>
  <c r="V58" i="15"/>
  <c r="X58" i="15" s="1"/>
  <c r="V57" i="15"/>
  <c r="X57" i="15" s="1"/>
  <c r="V56" i="15"/>
  <c r="X56" i="15" s="1"/>
  <c r="V55" i="15"/>
  <c r="X55" i="15" s="1"/>
  <c r="V54" i="15"/>
  <c r="X54" i="15" s="1"/>
  <c r="V53" i="15"/>
  <c r="X53" i="15" s="1"/>
  <c r="V52" i="15"/>
  <c r="X52" i="15" s="1"/>
  <c r="Y52" i="15" s="1"/>
  <c r="F56" i="23" s="1"/>
  <c r="R56" i="23" s="1"/>
  <c r="M52" i="121" s="1"/>
  <c r="V51" i="15"/>
  <c r="X51" i="15" s="1"/>
  <c r="V50" i="15"/>
  <c r="X50" i="15" s="1"/>
  <c r="Y50" i="15" s="1"/>
  <c r="F54" i="23" s="1"/>
  <c r="R54" i="23" s="1"/>
  <c r="M50" i="121" s="1"/>
  <c r="V49" i="15"/>
  <c r="X49" i="15" s="1"/>
  <c r="V48" i="15"/>
  <c r="X48" i="15" s="1"/>
  <c r="V47" i="15"/>
  <c r="X47" i="15" s="1"/>
  <c r="V46" i="15"/>
  <c r="X46" i="15" s="1"/>
  <c r="F9" i="28" s="1"/>
  <c r="R9" i="28" s="1"/>
  <c r="E67" i="15"/>
  <c r="AE67" i="15" s="1"/>
  <c r="AT68" i="17"/>
  <c r="AU68" i="17"/>
  <c r="AV68" i="17"/>
  <c r="AW68" i="17"/>
  <c r="Q68" i="17"/>
  <c r="R68" i="17"/>
  <c r="S68" i="17"/>
  <c r="T68" i="17"/>
  <c r="AI68" i="17"/>
  <c r="AI58" i="17"/>
  <c r="AH68" i="17"/>
  <c r="AH50" i="17"/>
  <c r="AH54" i="17"/>
  <c r="AH58" i="17"/>
  <c r="AH62" i="17"/>
  <c r="AH66" i="17"/>
  <c r="AF68" i="17"/>
  <c r="AG68" i="17"/>
  <c r="E68" i="17"/>
  <c r="W8" i="17"/>
  <c r="W7" i="17"/>
  <c r="I32" i="25"/>
  <c r="M32" i="25" s="1"/>
  <c r="U66" i="22"/>
  <c r="W66" i="22" s="1"/>
  <c r="AF67" i="17"/>
  <c r="AG67" i="17"/>
  <c r="AH67" i="17"/>
  <c r="AI67" i="17"/>
  <c r="S66" i="15"/>
  <c r="U66" i="15" s="1"/>
  <c r="U47" i="22"/>
  <c r="W47" i="22" s="1"/>
  <c r="AF48" i="17"/>
  <c r="AG48" i="17"/>
  <c r="AH48" i="17"/>
  <c r="S47" i="15"/>
  <c r="U47" i="15" s="1"/>
  <c r="G51" i="23"/>
  <c r="S51" i="23" s="1"/>
  <c r="I51" i="13"/>
  <c r="G51" i="24" s="1"/>
  <c r="N51" i="23"/>
  <c r="J51" i="24" s="1"/>
  <c r="P51" i="13"/>
  <c r="M51" i="24" s="1"/>
  <c r="BL43" i="17"/>
  <c r="E46" i="23" s="1"/>
  <c r="Y42" i="15"/>
  <c r="F46" i="23" s="1"/>
  <c r="P46" i="13"/>
  <c r="M46" i="24" s="1"/>
  <c r="G21" i="120" s="1"/>
  <c r="P21" i="120" s="1"/>
  <c r="G29" i="28"/>
  <c r="G10" i="28"/>
  <c r="F10" i="26"/>
  <c r="N10" i="28"/>
  <c r="I10" i="29" s="1"/>
  <c r="J10" i="26"/>
  <c r="U46" i="22"/>
  <c r="W46" i="22" s="1"/>
  <c r="AH46" i="22" s="1"/>
  <c r="AF47" i="17"/>
  <c r="AG47" i="17"/>
  <c r="AH47" i="17"/>
  <c r="S46" i="15"/>
  <c r="G9" i="28"/>
  <c r="F9" i="26"/>
  <c r="N9" i="28"/>
  <c r="I9" i="29" s="1"/>
  <c r="J9" i="26"/>
  <c r="J9" i="29" s="1"/>
  <c r="O73" i="49"/>
  <c r="O74" i="49"/>
  <c r="O75" i="49"/>
  <c r="O76" i="49"/>
  <c r="O77" i="49"/>
  <c r="O78" i="49"/>
  <c r="O79" i="49"/>
  <c r="O80" i="49"/>
  <c r="O81" i="49"/>
  <c r="O82" i="49"/>
  <c r="O83" i="49"/>
  <c r="O84" i="49"/>
  <c r="O85" i="49"/>
  <c r="O86" i="49"/>
  <c r="O87" i="49"/>
  <c r="O88" i="49"/>
  <c r="O89" i="49"/>
  <c r="O90" i="49"/>
  <c r="O91" i="49"/>
  <c r="O72" i="49"/>
  <c r="J68" i="24"/>
  <c r="P68" i="13"/>
  <c r="M68" i="24" s="1"/>
  <c r="I27" i="29"/>
  <c r="J27" i="26"/>
  <c r="F75" i="24"/>
  <c r="F76" i="24"/>
  <c r="R19" i="24"/>
  <c r="R23" i="24"/>
  <c r="P18" i="29"/>
  <c r="P26" i="29"/>
  <c r="P13" i="29"/>
  <c r="P25" i="29"/>
  <c r="M34" i="28"/>
  <c r="L34" i="28"/>
  <c r="L35" i="28"/>
  <c r="K34" i="28"/>
  <c r="K35" i="28"/>
  <c r="J35" i="28"/>
  <c r="J34" i="28"/>
  <c r="BV35" i="40"/>
  <c r="BW35" i="40"/>
  <c r="BX35" i="40"/>
  <c r="BY35" i="40"/>
  <c r="BV36" i="40"/>
  <c r="BW36" i="40"/>
  <c r="BX36" i="40"/>
  <c r="BY36" i="40"/>
  <c r="BQ35" i="40"/>
  <c r="BR35" i="40"/>
  <c r="BS35" i="40"/>
  <c r="BQ36" i="40"/>
  <c r="BR36" i="40"/>
  <c r="BS36" i="40"/>
  <c r="H19" i="38"/>
  <c r="AN19" i="38" s="1"/>
  <c r="H20" i="38"/>
  <c r="H21" i="38"/>
  <c r="H22" i="38"/>
  <c r="H23" i="38"/>
  <c r="H24" i="38"/>
  <c r="H25" i="38"/>
  <c r="H26" i="38"/>
  <c r="H27" i="38"/>
  <c r="H28" i="38"/>
  <c r="H11" i="38"/>
  <c r="H12" i="38"/>
  <c r="H13" i="38"/>
  <c r="H14" i="38"/>
  <c r="H15" i="38"/>
  <c r="H16" i="38"/>
  <c r="H17" i="38"/>
  <c r="H18" i="38"/>
  <c r="H10" i="38"/>
  <c r="J66" i="42"/>
  <c r="I12" i="25"/>
  <c r="M12" i="25" s="1"/>
  <c r="AW67" i="17"/>
  <c r="AV67" i="17"/>
  <c r="AU67" i="17"/>
  <c r="AT67" i="17"/>
  <c r="AX67" i="17"/>
  <c r="BF67" i="17" s="1"/>
  <c r="T67" i="17"/>
  <c r="S67" i="17"/>
  <c r="R67" i="17"/>
  <c r="Q67" i="17"/>
  <c r="BC67" i="17"/>
  <c r="W67" i="17"/>
  <c r="BH67" i="17" s="1"/>
  <c r="P65" i="15"/>
  <c r="P66" i="15"/>
  <c r="M66" i="15"/>
  <c r="H66" i="15"/>
  <c r="Y38" i="15"/>
  <c r="F42" i="23" s="1"/>
  <c r="R42" i="23" s="1"/>
  <c r="M38" i="121" s="1"/>
  <c r="E66" i="15"/>
  <c r="AE66" i="15" s="1"/>
  <c r="R49" i="22"/>
  <c r="U49" i="22"/>
  <c r="W49" i="22" s="1"/>
  <c r="AH49" i="22" s="1"/>
  <c r="E66" i="22"/>
  <c r="AG66" i="22" s="1"/>
  <c r="AA40" i="22"/>
  <c r="D44" i="23" s="1"/>
  <c r="P44" i="23" s="1"/>
  <c r="L40" i="121" s="1"/>
  <c r="CR43" i="30"/>
  <c r="CW43" i="30"/>
  <c r="CR44" i="30"/>
  <c r="CT44" i="30"/>
  <c r="CR41" i="30"/>
  <c r="CV41" i="30"/>
  <c r="CR40" i="30"/>
  <c r="P50" i="13"/>
  <c r="M50" i="24" s="1"/>
  <c r="P52" i="13"/>
  <c r="M52" i="24" s="1"/>
  <c r="J11" i="26"/>
  <c r="J12" i="26"/>
  <c r="P54" i="13"/>
  <c r="BT54" i="13" s="1"/>
  <c r="J13" i="26"/>
  <c r="P55" i="13"/>
  <c r="M55" i="24" s="1"/>
  <c r="J14" i="26"/>
  <c r="CM55" i="30"/>
  <c r="P56" i="13"/>
  <c r="J15" i="26"/>
  <c r="CI41" i="30"/>
  <c r="AA38" i="22"/>
  <c r="D42" i="23" s="1"/>
  <c r="BL39" i="17"/>
  <c r="E42" i="23" s="1"/>
  <c r="Q42" i="23" s="1"/>
  <c r="K38" i="121" s="1"/>
  <c r="CI42" i="30"/>
  <c r="AA39" i="22"/>
  <c r="D43" i="23" s="1"/>
  <c r="BL40" i="17"/>
  <c r="E43" i="23" s="1"/>
  <c r="Q43" i="23" s="1"/>
  <c r="K39" i="121" s="1"/>
  <c r="Y39" i="15"/>
  <c r="F43" i="23" s="1"/>
  <c r="R43" i="23" s="1"/>
  <c r="M39" i="121" s="1"/>
  <c r="I43" i="13"/>
  <c r="AS43" i="13" s="1"/>
  <c r="CI43" i="30"/>
  <c r="BL41" i="17"/>
  <c r="E44" i="23" s="1"/>
  <c r="Y40" i="15"/>
  <c r="F44" i="23" s="1"/>
  <c r="R44" i="23" s="1"/>
  <c r="M40" i="121" s="1"/>
  <c r="CI44" i="30"/>
  <c r="AA41" i="22"/>
  <c r="D45" i="23" s="1"/>
  <c r="P45" i="23" s="1"/>
  <c r="L41" i="121" s="1"/>
  <c r="BL42" i="17"/>
  <c r="E45" i="23" s="1"/>
  <c r="Q45" i="23" s="1"/>
  <c r="K41" i="121" s="1"/>
  <c r="Y41" i="15"/>
  <c r="F45" i="23" s="1"/>
  <c r="CI45" i="30"/>
  <c r="CH46" i="30"/>
  <c r="CI46" i="30"/>
  <c r="AA43" i="22"/>
  <c r="D47" i="23" s="1"/>
  <c r="P47" i="23" s="1"/>
  <c r="L43" i="121" s="1"/>
  <c r="BL44" i="17"/>
  <c r="E47" i="23" s="1"/>
  <c r="Q47" i="23" s="1"/>
  <c r="K43" i="121" s="1"/>
  <c r="Y43" i="15"/>
  <c r="F47" i="23" s="1"/>
  <c r="I47" i="13"/>
  <c r="AS47" i="13" s="1"/>
  <c r="CI47" i="30"/>
  <c r="AA44" i="22"/>
  <c r="D48" i="23" s="1"/>
  <c r="P48" i="23" s="1"/>
  <c r="L44" i="121" s="1"/>
  <c r="BL45" i="17"/>
  <c r="E48" i="23" s="1"/>
  <c r="Q48" i="23" s="1"/>
  <c r="K44" i="121" s="1"/>
  <c r="Y44" i="15"/>
  <c r="F48" i="23" s="1"/>
  <c r="I48" i="13"/>
  <c r="CI48" i="30"/>
  <c r="BL46" i="17"/>
  <c r="E49" i="23" s="1"/>
  <c r="Q49" i="23" s="1"/>
  <c r="K45" i="121" s="1"/>
  <c r="Y45" i="15"/>
  <c r="F49" i="23" s="1"/>
  <c r="CI50" i="30"/>
  <c r="AI48" i="17"/>
  <c r="G34" i="28"/>
  <c r="CI51" i="30"/>
  <c r="AF49" i="17"/>
  <c r="AG49" i="17"/>
  <c r="AH49" i="17"/>
  <c r="AI49" i="17"/>
  <c r="S48" i="15"/>
  <c r="G52" i="23"/>
  <c r="G11" i="28"/>
  <c r="F11" i="26"/>
  <c r="CI52" i="30"/>
  <c r="AF50" i="17"/>
  <c r="AG50" i="17"/>
  <c r="AI50" i="17"/>
  <c r="G53" i="23"/>
  <c r="G12" i="28"/>
  <c r="S12" i="28" s="1"/>
  <c r="CI53" i="30"/>
  <c r="AF51" i="17"/>
  <c r="AG51" i="17"/>
  <c r="AH51" i="17"/>
  <c r="AI51" i="17"/>
  <c r="S50" i="15"/>
  <c r="G54" i="23"/>
  <c r="G13" i="28"/>
  <c r="F13" i="26"/>
  <c r="CI54" i="30"/>
  <c r="AF52" i="17"/>
  <c r="AG52" i="17"/>
  <c r="AH52" i="17"/>
  <c r="AI52" i="17"/>
  <c r="G55" i="23"/>
  <c r="S55" i="23" s="1"/>
  <c r="I55" i="13"/>
  <c r="AR55" i="13" s="1"/>
  <c r="G14" i="28"/>
  <c r="S14" i="28" s="1"/>
  <c r="F14" i="26"/>
  <c r="CI55" i="30"/>
  <c r="AF53" i="17"/>
  <c r="AG53" i="17"/>
  <c r="AH53" i="17"/>
  <c r="AI53" i="17"/>
  <c r="S52" i="15"/>
  <c r="G56" i="23"/>
  <c r="G15" i="28"/>
  <c r="F15" i="26"/>
  <c r="CI40" i="30"/>
  <c r="BL38" i="17"/>
  <c r="E41" i="23" s="1"/>
  <c r="Q41" i="23" s="1"/>
  <c r="K37" i="121" s="1"/>
  <c r="Y37" i="15"/>
  <c r="F41" i="23" s="1"/>
  <c r="CH41" i="30"/>
  <c r="CH43" i="30"/>
  <c r="CH44" i="30"/>
  <c r="CH45" i="30"/>
  <c r="CH47" i="30"/>
  <c r="CH48" i="30"/>
  <c r="CH50" i="30"/>
  <c r="CH51" i="30"/>
  <c r="CH52" i="30"/>
  <c r="CH53" i="30"/>
  <c r="CH54" i="30"/>
  <c r="CH55" i="30"/>
  <c r="CH40" i="30"/>
  <c r="AI65" i="22"/>
  <c r="U65" i="22"/>
  <c r="W65" i="22" s="1"/>
  <c r="AH65" i="22" s="1"/>
  <c r="AF66" i="17"/>
  <c r="AG66" i="17"/>
  <c r="AI66" i="17"/>
  <c r="G28" i="28"/>
  <c r="F28" i="26"/>
  <c r="G10" i="37"/>
  <c r="S10" i="37" s="1"/>
  <c r="S28" i="37"/>
  <c r="Q27" i="37"/>
  <c r="S26" i="37"/>
  <c r="S25" i="37"/>
  <c r="Q25" i="37"/>
  <c r="S24" i="37"/>
  <c r="Q24" i="37"/>
  <c r="S23" i="37"/>
  <c r="Q22" i="37"/>
  <c r="S21" i="37"/>
  <c r="S20" i="37"/>
  <c r="Q20" i="37"/>
  <c r="S19" i="37"/>
  <c r="Q19" i="37"/>
  <c r="S18" i="37"/>
  <c r="S17" i="37"/>
  <c r="S16" i="37"/>
  <c r="Q16" i="37"/>
  <c r="S15" i="37"/>
  <c r="Q15" i="37"/>
  <c r="S14" i="37"/>
  <c r="Q14" i="37"/>
  <c r="S13" i="37"/>
  <c r="Q13" i="37"/>
  <c r="S12" i="37"/>
  <c r="S11" i="37"/>
  <c r="Q11" i="37"/>
  <c r="G9" i="37"/>
  <c r="S9" i="37" s="1"/>
  <c r="I28" i="29"/>
  <c r="J28" i="26"/>
  <c r="J28" i="36"/>
  <c r="N10" i="35"/>
  <c r="J9" i="37" s="1"/>
  <c r="J9" i="36"/>
  <c r="N11" i="35"/>
  <c r="J10" i="36"/>
  <c r="L10" i="37" s="1"/>
  <c r="J11" i="36"/>
  <c r="J12" i="36"/>
  <c r="L12" i="37" s="1"/>
  <c r="J13" i="36"/>
  <c r="J14" i="36"/>
  <c r="L14" i="37"/>
  <c r="M16" i="35"/>
  <c r="J15" i="36"/>
  <c r="L15" i="37" s="1"/>
  <c r="J16" i="36"/>
  <c r="L16" i="37" s="1"/>
  <c r="N18" i="35"/>
  <c r="J17" i="37" s="1"/>
  <c r="J17" i="36"/>
  <c r="J18" i="36"/>
  <c r="N20" i="35"/>
  <c r="J19" i="37" s="1"/>
  <c r="J19" i="36"/>
  <c r="N21" i="35"/>
  <c r="J20" i="36"/>
  <c r="J22" i="36"/>
  <c r="J24" i="36"/>
  <c r="J25" i="36"/>
  <c r="L25" i="37" s="1"/>
  <c r="J26" i="36"/>
  <c r="L26" i="37" s="1"/>
  <c r="N28" i="35"/>
  <c r="J27" i="37" s="1"/>
  <c r="J27" i="36"/>
  <c r="F9" i="36"/>
  <c r="F9" i="37" s="1"/>
  <c r="F10" i="36"/>
  <c r="L11" i="36"/>
  <c r="F11" i="36"/>
  <c r="AD11" i="36"/>
  <c r="F12" i="36"/>
  <c r="F14" i="36"/>
  <c r="H16" i="35"/>
  <c r="D15" i="37" s="1"/>
  <c r="R17" i="35"/>
  <c r="H18" i="35"/>
  <c r="AM18" i="35" s="1"/>
  <c r="F18" i="36"/>
  <c r="AD18" i="36" s="1"/>
  <c r="L19" i="36"/>
  <c r="H22" i="35"/>
  <c r="P23" i="35"/>
  <c r="H24" i="35"/>
  <c r="D23" i="37" s="1"/>
  <c r="H26" i="35"/>
  <c r="H28" i="35"/>
  <c r="D27" i="37" s="1"/>
  <c r="Q9" i="40"/>
  <c r="J9" i="39"/>
  <c r="J10" i="39"/>
  <c r="J12" i="39"/>
  <c r="L12" i="40"/>
  <c r="J13" i="39"/>
  <c r="J14" i="39"/>
  <c r="J16" i="39"/>
  <c r="L16" i="40"/>
  <c r="J17" i="39"/>
  <c r="J18" i="39"/>
  <c r="J19" i="39"/>
  <c r="N20" i="38"/>
  <c r="J20" i="40" s="1"/>
  <c r="J20" i="39"/>
  <c r="J21" i="39"/>
  <c r="J22" i="39"/>
  <c r="J23" i="39"/>
  <c r="N24" i="38"/>
  <c r="J24" i="40" s="1"/>
  <c r="J24" i="39"/>
  <c r="L24" i="40" s="1"/>
  <c r="N25" i="38"/>
  <c r="J25" i="40" s="1"/>
  <c r="J25" i="39"/>
  <c r="L25" i="40" s="1"/>
  <c r="N26" i="38"/>
  <c r="J26" i="40" s="1"/>
  <c r="J26" i="39"/>
  <c r="L26" i="40" s="1"/>
  <c r="J27" i="39"/>
  <c r="L27" i="40" s="1"/>
  <c r="S10" i="38"/>
  <c r="S34" i="38" s="1"/>
  <c r="L34" i="39"/>
  <c r="F10" i="40"/>
  <c r="S11" i="40"/>
  <c r="Q14" i="40"/>
  <c r="P15" i="38"/>
  <c r="R15" i="38"/>
  <c r="S15" i="40"/>
  <c r="Q16" i="40"/>
  <c r="Q18" i="40"/>
  <c r="R19" i="38"/>
  <c r="S19" i="40"/>
  <c r="F20" i="40"/>
  <c r="R21" i="38"/>
  <c r="S22" i="38"/>
  <c r="P23" i="38"/>
  <c r="S23" i="40"/>
  <c r="S24" i="38"/>
  <c r="R25" i="38"/>
  <c r="S25" i="40"/>
  <c r="S26" i="38"/>
  <c r="P27" i="38"/>
  <c r="R27" i="38"/>
  <c r="S27" i="40"/>
  <c r="N17" i="28"/>
  <c r="BJ17" i="28" s="1"/>
  <c r="J18" i="26"/>
  <c r="N19" i="28"/>
  <c r="J19" i="26"/>
  <c r="J20" i="26"/>
  <c r="N21" i="28"/>
  <c r="I21" i="29" s="1"/>
  <c r="J21" i="26"/>
  <c r="J22" i="26"/>
  <c r="J23" i="26"/>
  <c r="J24" i="26"/>
  <c r="N25" i="28"/>
  <c r="BI25" i="28" s="1"/>
  <c r="J25" i="26"/>
  <c r="J26" i="26"/>
  <c r="U53" i="22"/>
  <c r="W53" i="22" s="1"/>
  <c r="AF54" i="17"/>
  <c r="AG54" i="17"/>
  <c r="AI54" i="17"/>
  <c r="S53" i="15"/>
  <c r="U53" i="15" s="1"/>
  <c r="G16" i="28"/>
  <c r="G35" i="28" s="1"/>
  <c r="F16" i="26"/>
  <c r="BL16" i="26" s="1"/>
  <c r="AF55" i="17"/>
  <c r="AG55" i="17"/>
  <c r="AH55" i="17"/>
  <c r="AI55" i="17"/>
  <c r="S54" i="15"/>
  <c r="U54" i="15" s="1"/>
  <c r="G17" i="28"/>
  <c r="F17" i="26"/>
  <c r="AF56" i="17"/>
  <c r="AG56" i="17"/>
  <c r="AH56" i="17"/>
  <c r="AI56" i="17"/>
  <c r="G18" i="28"/>
  <c r="F18" i="26"/>
  <c r="BL18" i="26" s="1"/>
  <c r="AF57" i="17"/>
  <c r="AG57" i="17"/>
  <c r="AH57" i="17"/>
  <c r="AI57" i="17"/>
  <c r="G19" i="28"/>
  <c r="AF58" i="17"/>
  <c r="AG58" i="17"/>
  <c r="G20" i="28"/>
  <c r="S20" i="28" s="1"/>
  <c r="F20" i="26"/>
  <c r="AF59" i="17"/>
  <c r="AG59" i="17"/>
  <c r="AH59" i="17"/>
  <c r="AI59" i="17"/>
  <c r="S58" i="15"/>
  <c r="U58" i="15" s="1"/>
  <c r="G21" i="28"/>
  <c r="S21" i="28"/>
  <c r="U59" i="22"/>
  <c r="W59" i="22" s="1"/>
  <c r="AH59" i="22" s="1"/>
  <c r="AF60" i="17"/>
  <c r="AG60" i="17"/>
  <c r="AH60" i="17"/>
  <c r="AI60" i="17"/>
  <c r="G22" i="28"/>
  <c r="AF61" i="17"/>
  <c r="AG61" i="17"/>
  <c r="AH61" i="17"/>
  <c r="AI61" i="17"/>
  <c r="S60" i="15"/>
  <c r="U60" i="15" s="1"/>
  <c r="G23" i="28"/>
  <c r="F23" i="26"/>
  <c r="U61" i="22"/>
  <c r="W61" i="22" s="1"/>
  <c r="AF62" i="17"/>
  <c r="AG62" i="17"/>
  <c r="AI62" i="17"/>
  <c r="S61" i="15"/>
  <c r="U61" i="15" s="1"/>
  <c r="G24" i="28"/>
  <c r="F24" i="26"/>
  <c r="U62" i="22"/>
  <c r="W62" i="22" s="1"/>
  <c r="AF63" i="17"/>
  <c r="AG63" i="17"/>
  <c r="AH63" i="17"/>
  <c r="AI63" i="17"/>
  <c r="AJ63" i="17" s="1"/>
  <c r="BA63" i="17" s="1"/>
  <c r="BB63" i="17" s="1"/>
  <c r="BG63" i="17" s="1"/>
  <c r="S62" i="15"/>
  <c r="U62" i="15" s="1"/>
  <c r="AF62" i="15" s="1"/>
  <c r="G25" i="28"/>
  <c r="F25" i="26"/>
  <c r="BL25" i="26" s="1"/>
  <c r="U63" i="22"/>
  <c r="W63" i="22" s="1"/>
  <c r="AH63" i="22" s="1"/>
  <c r="AF64" i="17"/>
  <c r="AG64" i="17"/>
  <c r="AH64" i="17"/>
  <c r="AI64" i="17"/>
  <c r="G26" i="28"/>
  <c r="F26" i="26"/>
  <c r="AF65" i="17"/>
  <c r="AG65" i="17"/>
  <c r="AH65" i="17"/>
  <c r="AI65" i="17"/>
  <c r="G27" i="28"/>
  <c r="I6" i="99"/>
  <c r="J6" i="99"/>
  <c r="L6" i="99"/>
  <c r="N6" i="99"/>
  <c r="O6" i="99"/>
  <c r="P6" i="99"/>
  <c r="S6" i="99"/>
  <c r="T6" i="99"/>
  <c r="U6" i="99"/>
  <c r="V6" i="99"/>
  <c r="X6" i="99"/>
  <c r="Y6" i="99"/>
  <c r="Z6" i="99"/>
  <c r="AB6" i="99"/>
  <c r="AC6" i="99"/>
  <c r="AD6" i="99"/>
  <c r="AS6" i="99"/>
  <c r="AT6" i="99"/>
  <c r="AU6" i="99"/>
  <c r="AW6" i="99"/>
  <c r="AX6" i="99"/>
  <c r="AY6" i="99"/>
  <c r="BB6" i="99"/>
  <c r="BC6" i="99"/>
  <c r="BD6" i="99"/>
  <c r="BG6" i="99"/>
  <c r="BH6" i="99"/>
  <c r="BI6" i="99"/>
  <c r="BK6" i="99"/>
  <c r="BL6" i="99"/>
  <c r="BM6" i="99"/>
  <c r="BO6" i="99"/>
  <c r="BP6" i="99"/>
  <c r="BQ6" i="99"/>
  <c r="BS6" i="99"/>
  <c r="BT6" i="99"/>
  <c r="BU6" i="99"/>
  <c r="D7" i="99"/>
  <c r="E7" i="99"/>
  <c r="F7" i="99"/>
  <c r="G7" i="99"/>
  <c r="BW9" i="99"/>
  <c r="CA9" i="99"/>
  <c r="CE9" i="99"/>
  <c r="B10" i="99"/>
  <c r="B11" i="99"/>
  <c r="B12" i="99"/>
  <c r="B13" i="99"/>
  <c r="B14" i="99"/>
  <c r="B15" i="99"/>
  <c r="B16" i="99"/>
  <c r="B17" i="99"/>
  <c r="B18" i="99"/>
  <c r="B19" i="99"/>
  <c r="B20" i="99"/>
  <c r="B21" i="99"/>
  <c r="B22" i="99"/>
  <c r="B23" i="99"/>
  <c r="B24" i="99"/>
  <c r="B25" i="99"/>
  <c r="B26" i="99"/>
  <c r="B27" i="99"/>
  <c r="B28" i="99"/>
  <c r="B29" i="99"/>
  <c r="B30" i="99"/>
  <c r="B35" i="99"/>
  <c r="AN61" i="99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R67" i="24"/>
  <c r="R63" i="24"/>
  <c r="R60" i="24"/>
  <c r="R59" i="24"/>
  <c r="R58" i="24"/>
  <c r="R40" i="24"/>
  <c r="R39" i="24"/>
  <c r="R38" i="24"/>
  <c r="R36" i="24"/>
  <c r="R35" i="24"/>
  <c r="R34" i="24"/>
  <c r="R32" i="24"/>
  <c r="R31" i="24"/>
  <c r="R30" i="24"/>
  <c r="R28" i="24"/>
  <c r="R27" i="24"/>
  <c r="R26" i="24"/>
  <c r="R24" i="24"/>
  <c r="R22" i="24"/>
  <c r="R20" i="24"/>
  <c r="R18" i="24"/>
  <c r="V69" i="13"/>
  <c r="V67" i="13"/>
  <c r="U62" i="13"/>
  <c r="M28" i="26"/>
  <c r="L28" i="26"/>
  <c r="CG28" i="37"/>
  <c r="L28" i="36"/>
  <c r="B35" i="36"/>
  <c r="CG28" i="40"/>
  <c r="S28" i="40"/>
  <c r="S18" i="40"/>
  <c r="S14" i="40"/>
  <c r="S10" i="40"/>
  <c r="S22" i="40"/>
  <c r="S26" i="40"/>
  <c r="S28" i="38"/>
  <c r="B35" i="39"/>
  <c r="J64" i="42"/>
  <c r="P29" i="42"/>
  <c r="J65" i="42"/>
  <c r="P30" i="42"/>
  <c r="AT66" i="17"/>
  <c r="AU66" i="17"/>
  <c r="AV66" i="17"/>
  <c r="AW66" i="17"/>
  <c r="T66" i="17"/>
  <c r="S66" i="17"/>
  <c r="R66" i="17"/>
  <c r="Q66" i="17"/>
  <c r="U66" i="17" s="1"/>
  <c r="AZ66" i="17" s="1"/>
  <c r="BC66" i="17"/>
  <c r="BC65" i="17"/>
  <c r="BC61" i="17"/>
  <c r="BL37" i="17"/>
  <c r="E40" i="23" s="1"/>
  <c r="Q40" i="23" s="1"/>
  <c r="K36" i="121" s="1"/>
  <c r="BL35" i="17"/>
  <c r="E38" i="23" s="1"/>
  <c r="BL33" i="17"/>
  <c r="E36" i="23" s="1"/>
  <c r="Q36" i="23" s="1"/>
  <c r="K32" i="121" s="1"/>
  <c r="BL31" i="17"/>
  <c r="E34" i="23" s="1"/>
  <c r="Q34" i="23" s="1"/>
  <c r="K30" i="121" s="1"/>
  <c r="BL29" i="17"/>
  <c r="E32" i="23" s="1"/>
  <c r="Q32" i="23" s="1"/>
  <c r="K28" i="121" s="1"/>
  <c r="BL25" i="17"/>
  <c r="E28" i="23"/>
  <c r="BL21" i="17"/>
  <c r="E24" i="23"/>
  <c r="Q24" i="23" s="1"/>
  <c r="K20" i="121" s="1"/>
  <c r="BL19" i="17"/>
  <c r="E22" i="23" s="1"/>
  <c r="Q22" i="23" s="1"/>
  <c r="K18" i="121" s="1"/>
  <c r="BL11" i="17"/>
  <c r="E14" i="23" s="1"/>
  <c r="Q14" i="23" s="1"/>
  <c r="K10" i="121" s="1"/>
  <c r="BL9" i="17"/>
  <c r="E12" i="23" s="1"/>
  <c r="Q12" i="23" s="1"/>
  <c r="K8" i="121" s="1"/>
  <c r="W66" i="17"/>
  <c r="BH66" i="17" s="1"/>
  <c r="M65" i="15"/>
  <c r="Q65" i="15" s="1"/>
  <c r="H65" i="15"/>
  <c r="E63" i="15"/>
  <c r="AE63" i="15" s="1"/>
  <c r="H59" i="15"/>
  <c r="Y35" i="15"/>
  <c r="F39" i="23" s="1"/>
  <c r="R39" i="23" s="1"/>
  <c r="M35" i="121" s="1"/>
  <c r="Y33" i="15"/>
  <c r="F37" i="23" s="1"/>
  <c r="R37" i="23" s="1"/>
  <c r="M33" i="121" s="1"/>
  <c r="Y31" i="15"/>
  <c r="F35" i="23" s="1"/>
  <c r="R35" i="23" s="1"/>
  <c r="M31" i="121" s="1"/>
  <c r="Y29" i="15"/>
  <c r="F33" i="23" s="1"/>
  <c r="R33" i="23" s="1"/>
  <c r="M29" i="121" s="1"/>
  <c r="Y27" i="15"/>
  <c r="F31" i="23" s="1"/>
  <c r="R31" i="23" s="1"/>
  <c r="M27" i="121" s="1"/>
  <c r="Y21" i="15"/>
  <c r="F25" i="23" s="1"/>
  <c r="R25" i="23" s="1"/>
  <c r="M21" i="121" s="1"/>
  <c r="Y17" i="15"/>
  <c r="F21" i="23" s="1"/>
  <c r="R21" i="23" s="1"/>
  <c r="M17" i="121" s="1"/>
  <c r="Y15" i="15"/>
  <c r="F19" i="23" s="1"/>
  <c r="R19" i="23" s="1"/>
  <c r="M15" i="121" s="1"/>
  <c r="Y13" i="15"/>
  <c r="F17" i="23" s="1"/>
  <c r="Y11" i="15"/>
  <c r="F15" i="23" s="1"/>
  <c r="R15" i="23" s="1"/>
  <c r="M11" i="121" s="1"/>
  <c r="Y7" i="15"/>
  <c r="F11" i="23" s="1"/>
  <c r="E65" i="15"/>
  <c r="AE65" i="15" s="1"/>
  <c r="R65" i="22"/>
  <c r="S65" i="22" s="1"/>
  <c r="AA27" i="22"/>
  <c r="D31" i="23" s="1"/>
  <c r="P31" i="23" s="1"/>
  <c r="L27" i="121" s="1"/>
  <c r="AA19" i="22"/>
  <c r="D23" i="23" s="1"/>
  <c r="AA9" i="22"/>
  <c r="D13" i="23" s="1"/>
  <c r="V44" i="13"/>
  <c r="G64" i="23"/>
  <c r="S23" i="28"/>
  <c r="G63" i="23"/>
  <c r="S22" i="28"/>
  <c r="Q22" i="40"/>
  <c r="G65" i="23"/>
  <c r="S65" i="23" s="1"/>
  <c r="M62" i="15"/>
  <c r="G66" i="23"/>
  <c r="S25" i="28"/>
  <c r="L26" i="36"/>
  <c r="P67" i="13"/>
  <c r="BP67" i="13" s="1"/>
  <c r="T67" i="13"/>
  <c r="Q27" i="35"/>
  <c r="M64" i="15"/>
  <c r="R28" i="35"/>
  <c r="S27" i="38"/>
  <c r="L27" i="26"/>
  <c r="R51" i="24"/>
  <c r="Q68" i="24"/>
  <c r="R68" i="24"/>
  <c r="Q51" i="24"/>
  <c r="T51" i="13"/>
  <c r="T75" i="13"/>
  <c r="V51" i="13"/>
  <c r="Q67" i="24"/>
  <c r="CL68" i="24"/>
  <c r="CM68" i="24"/>
  <c r="S10" i="28"/>
  <c r="S34" i="28" s="1"/>
  <c r="P10" i="29"/>
  <c r="P34" i="29"/>
  <c r="AT65" i="17"/>
  <c r="AU65" i="17"/>
  <c r="AV65" i="17"/>
  <c r="AW65" i="17"/>
  <c r="Q65" i="17"/>
  <c r="R65" i="17"/>
  <c r="S65" i="17"/>
  <c r="T65" i="17"/>
  <c r="W65" i="17"/>
  <c r="BH65" i="17"/>
  <c r="T64" i="17"/>
  <c r="R64" i="17"/>
  <c r="E64" i="17"/>
  <c r="AV63" i="17"/>
  <c r="AT63" i="17"/>
  <c r="S62" i="17"/>
  <c r="Q62" i="17"/>
  <c r="T61" i="17"/>
  <c r="R61" i="17"/>
  <c r="I59" i="13"/>
  <c r="G59" i="24" s="1"/>
  <c r="T21" i="13"/>
  <c r="M79" i="13"/>
  <c r="R68" i="13"/>
  <c r="S68" i="13"/>
  <c r="V68" i="13"/>
  <c r="R51" i="13"/>
  <c r="U51" i="13"/>
  <c r="U75" i="13" s="1"/>
  <c r="S67" i="13"/>
  <c r="U67" i="13"/>
  <c r="AB67" i="13" s="1"/>
  <c r="CB68" i="13"/>
  <c r="CC68" i="13"/>
  <c r="CD68" i="13"/>
  <c r="CE68" i="13"/>
  <c r="CF68" i="13"/>
  <c r="BU27" i="29"/>
  <c r="P21" i="29"/>
  <c r="M27" i="26"/>
  <c r="M26" i="26"/>
  <c r="S27" i="37"/>
  <c r="P11" i="35"/>
  <c r="P35" i="35" s="1"/>
  <c r="R11" i="35"/>
  <c r="R35" i="35" s="1"/>
  <c r="CG27" i="37"/>
  <c r="CI27" i="37"/>
  <c r="Q11" i="35"/>
  <c r="Q35" i="35" s="1"/>
  <c r="S11" i="35"/>
  <c r="R27" i="35"/>
  <c r="L27" i="36"/>
  <c r="M27" i="36"/>
  <c r="M10" i="36"/>
  <c r="M34" i="36" s="1"/>
  <c r="Q27" i="40"/>
  <c r="Q26" i="40"/>
  <c r="CG27" i="40"/>
  <c r="CI27" i="40"/>
  <c r="Q12" i="40"/>
  <c r="Q20" i="40"/>
  <c r="Q23" i="40"/>
  <c r="Q24" i="40"/>
  <c r="Q25" i="40"/>
  <c r="H34" i="39"/>
  <c r="S13" i="40"/>
  <c r="S17" i="40"/>
  <c r="S21" i="40"/>
  <c r="AR27" i="39"/>
  <c r="M34" i="39"/>
  <c r="E64" i="22"/>
  <c r="AG64" i="22" s="1"/>
  <c r="R64" i="22"/>
  <c r="E64" i="15"/>
  <c r="H64" i="15"/>
  <c r="J64" i="15"/>
  <c r="P64" i="15"/>
  <c r="AE64" i="15"/>
  <c r="I29" i="25"/>
  <c r="M29" i="25" s="1"/>
  <c r="E65" i="17"/>
  <c r="L25" i="36"/>
  <c r="P23" i="29"/>
  <c r="Q66" i="24"/>
  <c r="R66" i="24"/>
  <c r="Q65" i="24"/>
  <c r="CL66" i="24"/>
  <c r="CM66" i="24"/>
  <c r="CL67" i="24"/>
  <c r="CM67" i="24"/>
  <c r="S66" i="23"/>
  <c r="R66" i="13"/>
  <c r="S66" i="13"/>
  <c r="U66" i="13"/>
  <c r="U65" i="13"/>
  <c r="V65" i="13"/>
  <c r="CB66" i="13"/>
  <c r="CC66" i="13"/>
  <c r="CD66" i="13"/>
  <c r="CE66" i="13"/>
  <c r="CF66" i="13"/>
  <c r="CB67" i="13"/>
  <c r="CC67" i="13"/>
  <c r="CD67" i="13"/>
  <c r="CE67" i="13"/>
  <c r="CF67" i="13"/>
  <c r="BU25" i="29"/>
  <c r="BU26" i="29"/>
  <c r="I27" i="25"/>
  <c r="M27" i="25" s="1"/>
  <c r="I28" i="25"/>
  <c r="M28" i="25" s="1"/>
  <c r="E63" i="17"/>
  <c r="Q63" i="17"/>
  <c r="R63" i="17"/>
  <c r="S63" i="17"/>
  <c r="T63" i="17"/>
  <c r="W63" i="17"/>
  <c r="AU63" i="17"/>
  <c r="AW63" i="17"/>
  <c r="BC63" i="17"/>
  <c r="BH63" i="17"/>
  <c r="Q64" i="17"/>
  <c r="S64" i="17"/>
  <c r="W64" i="17"/>
  <c r="BH64" i="17" s="1"/>
  <c r="AT64" i="17"/>
  <c r="AU64" i="17"/>
  <c r="AV64" i="17"/>
  <c r="AW64" i="17"/>
  <c r="BC64" i="17"/>
  <c r="E62" i="15"/>
  <c r="H62" i="15"/>
  <c r="J62" i="15"/>
  <c r="Q62" i="15" s="1"/>
  <c r="P62" i="15"/>
  <c r="AE62" i="15"/>
  <c r="H63" i="15"/>
  <c r="M63" i="15"/>
  <c r="P63" i="15"/>
  <c r="R62" i="22"/>
  <c r="S62" i="22" s="1"/>
  <c r="E62" i="22"/>
  <c r="AG62" i="22" s="1"/>
  <c r="R63" i="22"/>
  <c r="E63" i="22"/>
  <c r="AG63" i="22" s="1"/>
  <c r="L25" i="26"/>
  <c r="CG25" i="37"/>
  <c r="CG26" i="37"/>
  <c r="S26" i="35"/>
  <c r="CG25" i="40"/>
  <c r="CG26" i="40"/>
  <c r="S25" i="38"/>
  <c r="BU23" i="29"/>
  <c r="BU24" i="29"/>
  <c r="S24" i="40"/>
  <c r="CG23" i="40"/>
  <c r="CI23" i="40"/>
  <c r="CG24" i="40"/>
  <c r="CI24" i="40"/>
  <c r="L23" i="36"/>
  <c r="L24" i="36"/>
  <c r="AI47" i="17"/>
  <c r="N24" i="35"/>
  <c r="J23" i="37" s="1"/>
  <c r="S20" i="40"/>
  <c r="S16" i="40"/>
  <c r="S12" i="40"/>
  <c r="P22" i="38"/>
  <c r="R22" i="38"/>
  <c r="S23" i="38"/>
  <c r="P24" i="38"/>
  <c r="R24" i="38"/>
  <c r="S22" i="37"/>
  <c r="CG23" i="37"/>
  <c r="CI23" i="37"/>
  <c r="CG24" i="37"/>
  <c r="CI24" i="37"/>
  <c r="Q64" i="24"/>
  <c r="R64" i="24"/>
  <c r="R64" i="13"/>
  <c r="S64" i="13"/>
  <c r="V64" i="13"/>
  <c r="L24" i="26"/>
  <c r="M24" i="26"/>
  <c r="L23" i="26"/>
  <c r="I26" i="25"/>
  <c r="M26" i="25" s="1"/>
  <c r="AT61" i="17"/>
  <c r="AU61" i="17"/>
  <c r="AV61" i="17"/>
  <c r="AW61" i="17"/>
  <c r="Q61" i="17"/>
  <c r="S61" i="17"/>
  <c r="W61" i="17"/>
  <c r="BH61" i="17" s="1"/>
  <c r="AT62" i="17"/>
  <c r="AU62" i="17"/>
  <c r="AV62" i="17"/>
  <c r="AW62" i="17"/>
  <c r="R62" i="17"/>
  <c r="T62" i="17"/>
  <c r="W62" i="17"/>
  <c r="BH62" i="17" s="1"/>
  <c r="BC62" i="17"/>
  <c r="E62" i="17"/>
  <c r="J59" i="15"/>
  <c r="Q59" i="15" s="1"/>
  <c r="M59" i="15"/>
  <c r="P59" i="15"/>
  <c r="E59" i="15"/>
  <c r="AE59" i="15" s="1"/>
  <c r="J60" i="15"/>
  <c r="M60" i="15"/>
  <c r="P60" i="15"/>
  <c r="E60" i="15"/>
  <c r="AE60" i="15" s="1"/>
  <c r="J61" i="15"/>
  <c r="M61" i="15"/>
  <c r="P61" i="15"/>
  <c r="E61" i="15"/>
  <c r="AE61" i="15" s="1"/>
  <c r="H60" i="15"/>
  <c r="E59" i="22"/>
  <c r="AG59" i="22" s="1"/>
  <c r="E60" i="22"/>
  <c r="AG60" i="22" s="1"/>
  <c r="E47" i="22"/>
  <c r="AG47" i="22" s="1"/>
  <c r="E48" i="22"/>
  <c r="AG48" i="22" s="1"/>
  <c r="E49" i="22"/>
  <c r="AG49" i="22" s="1"/>
  <c r="E50" i="22"/>
  <c r="AG50" i="22" s="1"/>
  <c r="E51" i="22"/>
  <c r="AG51" i="22" s="1"/>
  <c r="E52" i="22"/>
  <c r="AG52" i="22" s="1"/>
  <c r="E53" i="22"/>
  <c r="AG53" i="22" s="1"/>
  <c r="E54" i="22"/>
  <c r="AG54" i="22" s="1"/>
  <c r="E55" i="22"/>
  <c r="E56" i="22"/>
  <c r="AG56" i="22" s="1"/>
  <c r="E57" i="22"/>
  <c r="AG57" i="22" s="1"/>
  <c r="E58" i="22"/>
  <c r="AG58" i="22" s="1"/>
  <c r="R59" i="22"/>
  <c r="S59" i="22" s="1"/>
  <c r="V59" i="22"/>
  <c r="R60" i="22"/>
  <c r="S60" i="22" s="1"/>
  <c r="R61" i="22"/>
  <c r="S61" i="22" s="1"/>
  <c r="D8" i="42"/>
  <c r="D9" i="42" s="1"/>
  <c r="E45" i="30"/>
  <c r="M6" i="27"/>
  <c r="E46" i="30"/>
  <c r="E47" i="30"/>
  <c r="E48" i="30"/>
  <c r="G57" i="23"/>
  <c r="N58" i="23"/>
  <c r="J58" i="24" s="1"/>
  <c r="P58" i="13"/>
  <c r="M58" i="24" s="1"/>
  <c r="G58" i="23"/>
  <c r="N59" i="23"/>
  <c r="BG59" i="23"/>
  <c r="J59" i="24"/>
  <c r="P59" i="13"/>
  <c r="M59" i="24" s="1"/>
  <c r="G59" i="23"/>
  <c r="S18" i="28"/>
  <c r="N60" i="23"/>
  <c r="J60" i="24" s="1"/>
  <c r="P60" i="13"/>
  <c r="M60" i="24" s="1"/>
  <c r="G60" i="23"/>
  <c r="G61" i="23"/>
  <c r="N62" i="23"/>
  <c r="J62" i="24" s="1"/>
  <c r="P62" i="13"/>
  <c r="G62" i="23"/>
  <c r="S62" i="23" s="1"/>
  <c r="L39" i="49"/>
  <c r="M39" i="49"/>
  <c r="K39" i="49"/>
  <c r="CL63" i="24"/>
  <c r="CM63" i="24"/>
  <c r="Q63" i="24"/>
  <c r="Q62" i="24"/>
  <c r="R62" i="24"/>
  <c r="S63" i="23"/>
  <c r="R62" i="13"/>
  <c r="S63" i="13"/>
  <c r="S62" i="13"/>
  <c r="T63" i="13"/>
  <c r="U63" i="13"/>
  <c r="AB63" i="13" s="1"/>
  <c r="V63" i="13"/>
  <c r="BU22" i="29"/>
  <c r="I24" i="25"/>
  <c r="M24" i="25" s="1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AT60" i="17"/>
  <c r="AU60" i="17"/>
  <c r="AV60" i="17"/>
  <c r="AW60" i="17"/>
  <c r="Q60" i="17"/>
  <c r="R60" i="17"/>
  <c r="S60" i="17"/>
  <c r="T60" i="17"/>
  <c r="W60" i="17"/>
  <c r="BH60" i="17" s="1"/>
  <c r="BC60" i="17"/>
  <c r="B8" i="17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E60" i="17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L22" i="26"/>
  <c r="L21" i="26"/>
  <c r="M21" i="26"/>
  <c r="CG22" i="37"/>
  <c r="CI22" i="37"/>
  <c r="P22" i="35"/>
  <c r="Q23" i="35"/>
  <c r="Q22" i="35"/>
  <c r="R22" i="35"/>
  <c r="L22" i="36"/>
  <c r="L21" i="36"/>
  <c r="CG22" i="40"/>
  <c r="CI22" i="40"/>
  <c r="J7" i="42"/>
  <c r="J8" i="42"/>
  <c r="AA6" i="22"/>
  <c r="D10" i="23" s="1"/>
  <c r="BL7" i="17"/>
  <c r="E10" i="23" s="1"/>
  <c r="Q10" i="23" s="1"/>
  <c r="Y6" i="15"/>
  <c r="F10" i="23" s="1"/>
  <c r="R10" i="23" s="1"/>
  <c r="I10" i="13"/>
  <c r="Q18" i="24"/>
  <c r="S31" i="13"/>
  <c r="L79" i="13" s="1"/>
  <c r="AA7" i="22"/>
  <c r="D11" i="23" s="1"/>
  <c r="P11" i="23" s="1"/>
  <c r="L7" i="121" s="1"/>
  <c r="BL8" i="17"/>
  <c r="E11" i="23" s="1"/>
  <c r="I11" i="13"/>
  <c r="AA8" i="22"/>
  <c r="D12" i="23" s="1"/>
  <c r="Y8" i="15"/>
  <c r="F12" i="23" s="1"/>
  <c r="I12" i="13"/>
  <c r="BL10" i="17"/>
  <c r="E13" i="23" s="1"/>
  <c r="Q13" i="23" s="1"/>
  <c r="K9" i="121" s="1"/>
  <c r="Y9" i="15"/>
  <c r="F13" i="23" s="1"/>
  <c r="AA10" i="22"/>
  <c r="D14" i="23" s="1"/>
  <c r="P14" i="23" s="1"/>
  <c r="L10" i="121" s="1"/>
  <c r="Y10" i="15"/>
  <c r="F14" i="23" s="1"/>
  <c r="I14" i="13"/>
  <c r="AA11" i="22"/>
  <c r="D15" i="23" s="1"/>
  <c r="BL12" i="17"/>
  <c r="E15" i="23" s="1"/>
  <c r="Q15" i="23" s="1"/>
  <c r="K11" i="121" s="1"/>
  <c r="I15" i="13"/>
  <c r="G15" i="24"/>
  <c r="AA12" i="22"/>
  <c r="D16" i="23" s="1"/>
  <c r="BL13" i="17"/>
  <c r="E16" i="23" s="1"/>
  <c r="Q16" i="23" s="1"/>
  <c r="K12" i="121" s="1"/>
  <c r="Y12" i="15"/>
  <c r="F16" i="23"/>
  <c r="R16" i="23" s="1"/>
  <c r="M12" i="121" s="1"/>
  <c r="I16" i="13"/>
  <c r="BL14" i="17"/>
  <c r="E17" i="23" s="1"/>
  <c r="Q17" i="23" s="1"/>
  <c r="K13" i="121" s="1"/>
  <c r="AA14" i="22"/>
  <c r="D18" i="23" s="1"/>
  <c r="BL15" i="17"/>
  <c r="E18" i="23" s="1"/>
  <c r="Q18" i="23" s="1"/>
  <c r="K14" i="121" s="1"/>
  <c r="Y14" i="15"/>
  <c r="F18" i="23" s="1"/>
  <c r="R18" i="23" s="1"/>
  <c r="M14" i="121" s="1"/>
  <c r="I18" i="13"/>
  <c r="AA15" i="22"/>
  <c r="D19" i="23" s="1"/>
  <c r="BL16" i="17"/>
  <c r="E19" i="23" s="1"/>
  <c r="I19" i="13"/>
  <c r="AA16" i="22"/>
  <c r="D20" i="23" s="1"/>
  <c r="BL17" i="17"/>
  <c r="E20" i="23" s="1"/>
  <c r="Y16" i="15"/>
  <c r="F20" i="23" s="1"/>
  <c r="R20" i="23" s="1"/>
  <c r="M16" i="121" s="1"/>
  <c r="I20" i="13"/>
  <c r="BL18" i="17"/>
  <c r="E21" i="23" s="1"/>
  <c r="AA18" i="22"/>
  <c r="D22" i="23" s="1"/>
  <c r="Y18" i="15"/>
  <c r="F22" i="23" s="1"/>
  <c r="I22" i="13"/>
  <c r="BL20" i="17"/>
  <c r="E23" i="23" s="1"/>
  <c r="Q23" i="23" s="1"/>
  <c r="K19" i="121" s="1"/>
  <c r="Y19" i="15"/>
  <c r="F23" i="23" s="1"/>
  <c r="R23" i="23" s="1"/>
  <c r="M19" i="121" s="1"/>
  <c r="AA20" i="22"/>
  <c r="D24" i="23" s="1"/>
  <c r="Y20" i="15"/>
  <c r="F24" i="23" s="1"/>
  <c r="R24" i="23" s="1"/>
  <c r="M20" i="121" s="1"/>
  <c r="AA21" i="22"/>
  <c r="D25" i="23" s="1"/>
  <c r="BL22" i="17"/>
  <c r="E25" i="23" s="1"/>
  <c r="Q25" i="23" s="1"/>
  <c r="K21" i="121" s="1"/>
  <c r="I25" i="13"/>
  <c r="AA22" i="22"/>
  <c r="D26" i="23" s="1"/>
  <c r="P26" i="23" s="1"/>
  <c r="L22" i="121" s="1"/>
  <c r="BL23" i="17"/>
  <c r="E26" i="23" s="1"/>
  <c r="Q26" i="23" s="1"/>
  <c r="K22" i="121" s="1"/>
  <c r="Y22" i="15"/>
  <c r="F26" i="23" s="1"/>
  <c r="I26" i="13"/>
  <c r="AA23" i="22"/>
  <c r="D27" i="23" s="1"/>
  <c r="P27" i="23" s="1"/>
  <c r="L23" i="121" s="1"/>
  <c r="BL24" i="17"/>
  <c r="E27" i="23" s="1"/>
  <c r="Q27" i="23" s="1"/>
  <c r="K23" i="121" s="1"/>
  <c r="Y23" i="15"/>
  <c r="F27" i="23" s="1"/>
  <c r="AA24" i="22"/>
  <c r="D28" i="23" s="1"/>
  <c r="Y24" i="15"/>
  <c r="F28" i="23" s="1"/>
  <c r="R28" i="23" s="1"/>
  <c r="M24" i="121" s="1"/>
  <c r="BL26" i="17"/>
  <c r="E29" i="23" s="1"/>
  <c r="Y25" i="15"/>
  <c r="F29" i="23" s="1"/>
  <c r="I29" i="13"/>
  <c r="AQ29" i="13" s="1"/>
  <c r="AA26" i="22"/>
  <c r="D30" i="23" s="1"/>
  <c r="BL27" i="17"/>
  <c r="E30" i="23" s="1"/>
  <c r="Q30" i="23" s="1"/>
  <c r="K26" i="121" s="1"/>
  <c r="Y26" i="15"/>
  <c r="F30" i="23" s="1"/>
  <c r="I30" i="13"/>
  <c r="BL28" i="17"/>
  <c r="E31" i="23" s="1"/>
  <c r="AA28" i="22"/>
  <c r="D32" i="23" s="1"/>
  <c r="P32" i="23" s="1"/>
  <c r="L28" i="121" s="1"/>
  <c r="Y28" i="15"/>
  <c r="F32" i="23" s="1"/>
  <c r="BL30" i="17"/>
  <c r="E33" i="23" s="1"/>
  <c r="I33" i="13"/>
  <c r="AA30" i="22"/>
  <c r="D34" i="23" s="1"/>
  <c r="P34" i="23" s="1"/>
  <c r="L30" i="121" s="1"/>
  <c r="Y30" i="15"/>
  <c r="F34" i="23" s="1"/>
  <c r="AA31" i="22"/>
  <c r="D35" i="23" s="1"/>
  <c r="P35" i="23" s="1"/>
  <c r="L31" i="121" s="1"/>
  <c r="BL32" i="17"/>
  <c r="E35" i="23" s="1"/>
  <c r="AA32" i="22"/>
  <c r="D36" i="23" s="1"/>
  <c r="P36" i="23" s="1"/>
  <c r="L32" i="121" s="1"/>
  <c r="Y32" i="15"/>
  <c r="F36" i="23" s="1"/>
  <c r="AA33" i="22"/>
  <c r="D37" i="23" s="1"/>
  <c r="BL34" i="17"/>
  <c r="E37" i="23" s="1"/>
  <c r="R37" i="13"/>
  <c r="AA34" i="22"/>
  <c r="D38" i="23" s="1"/>
  <c r="P38" i="23" s="1"/>
  <c r="L34" i="121" s="1"/>
  <c r="Y34" i="15"/>
  <c r="F38" i="23" s="1"/>
  <c r="I38" i="13"/>
  <c r="G38" i="24" s="1"/>
  <c r="AA35" i="22"/>
  <c r="D39" i="23" s="1"/>
  <c r="BL36" i="17"/>
  <c r="E39" i="23" s="1"/>
  <c r="Q39" i="23" s="1"/>
  <c r="K35" i="121" s="1"/>
  <c r="AA36" i="22"/>
  <c r="D40" i="23" s="1"/>
  <c r="Y36" i="15"/>
  <c r="F40" i="23" s="1"/>
  <c r="R40" i="23" s="1"/>
  <c r="M36" i="121" s="1"/>
  <c r="M7" i="27"/>
  <c r="E46" i="22"/>
  <c r="AG46" i="22" s="1"/>
  <c r="AG55" i="22"/>
  <c r="V46" i="22"/>
  <c r="V47" i="22"/>
  <c r="V48" i="22"/>
  <c r="V49" i="22"/>
  <c r="V50" i="22"/>
  <c r="V51" i="22"/>
  <c r="V52" i="22"/>
  <c r="V53" i="22"/>
  <c r="V54" i="22"/>
  <c r="V55" i="22"/>
  <c r="V56" i="22"/>
  <c r="V57" i="22"/>
  <c r="V58" i="22"/>
  <c r="K46" i="22"/>
  <c r="L46" i="22"/>
  <c r="R47" i="22"/>
  <c r="S47" i="22" s="1"/>
  <c r="R48" i="22"/>
  <c r="R50" i="22"/>
  <c r="R51" i="22"/>
  <c r="R52" i="22"/>
  <c r="S52" i="22" s="1"/>
  <c r="R53" i="22"/>
  <c r="S53" i="22" s="1"/>
  <c r="R54" i="22"/>
  <c r="S54" i="22" s="1"/>
  <c r="R55" i="22"/>
  <c r="S55" i="22" s="1"/>
  <c r="R56" i="22"/>
  <c r="S56" i="22" s="1"/>
  <c r="R57" i="22"/>
  <c r="R58" i="22"/>
  <c r="S58" i="22" s="1"/>
  <c r="R46" i="22"/>
  <c r="J46" i="22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Q7" i="36"/>
  <c r="P7" i="36"/>
  <c r="M7" i="36"/>
  <c r="N7" i="36"/>
  <c r="L7" i="36"/>
  <c r="E7" i="36"/>
  <c r="F7" i="36"/>
  <c r="D7" i="36"/>
  <c r="I34" i="36"/>
  <c r="AE9" i="36"/>
  <c r="L9" i="36"/>
  <c r="L12" i="36"/>
  <c r="L15" i="36"/>
  <c r="L16" i="36"/>
  <c r="L17" i="36"/>
  <c r="L18" i="36"/>
  <c r="L20" i="36"/>
  <c r="J6" i="36"/>
  <c r="AV6" i="36"/>
  <c r="AU6" i="36"/>
  <c r="AS6" i="36"/>
  <c r="AR6" i="36"/>
  <c r="AP6" i="36"/>
  <c r="AO6" i="36"/>
  <c r="AL6" i="36"/>
  <c r="AK6" i="36"/>
  <c r="AH6" i="36"/>
  <c r="AG6" i="36"/>
  <c r="AE6" i="36"/>
  <c r="AD6" i="36"/>
  <c r="Q6" i="36"/>
  <c r="P6" i="36"/>
  <c r="M6" i="36"/>
  <c r="L6" i="36"/>
  <c r="I6" i="36"/>
  <c r="H6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AR12" i="36"/>
  <c r="AS12" i="36"/>
  <c r="AR14" i="36"/>
  <c r="AS14" i="36"/>
  <c r="AR15" i="36"/>
  <c r="AU15" i="36"/>
  <c r="AS15" i="36"/>
  <c r="AR16" i="36"/>
  <c r="AU16" i="36" s="1"/>
  <c r="AS16" i="36"/>
  <c r="AV16" i="36" s="1"/>
  <c r="M9" i="36"/>
  <c r="M14" i="36"/>
  <c r="M18" i="36"/>
  <c r="BC9" i="36"/>
  <c r="AY9" i="36"/>
  <c r="R6" i="27"/>
  <c r="BE7" i="36"/>
  <c r="E7" i="37"/>
  <c r="F7" i="37"/>
  <c r="G7" i="37"/>
  <c r="H7" i="37"/>
  <c r="D7" i="37"/>
  <c r="CG6" i="37"/>
  <c r="CH6" i="37"/>
  <c r="CB6" i="37"/>
  <c r="CC6" i="37"/>
  <c r="BW6" i="37"/>
  <c r="BX6" i="37"/>
  <c r="BR6" i="37"/>
  <c r="BS6" i="37"/>
  <c r="W6" i="37"/>
  <c r="X6" i="37"/>
  <c r="CG10" i="37"/>
  <c r="CI10" i="37"/>
  <c r="CG11" i="37"/>
  <c r="CI11" i="37"/>
  <c r="CG12" i="37"/>
  <c r="CI12" i="37"/>
  <c r="CG13" i="37"/>
  <c r="CI13" i="37"/>
  <c r="CG14" i="37"/>
  <c r="CI14" i="37"/>
  <c r="CG15" i="37"/>
  <c r="CI15" i="37"/>
  <c r="CG16" i="37"/>
  <c r="CI16" i="37"/>
  <c r="CG17" i="37"/>
  <c r="CI17" i="37"/>
  <c r="CG18" i="37"/>
  <c r="CI18" i="37"/>
  <c r="CG19" i="37"/>
  <c r="CI19" i="37"/>
  <c r="CG20" i="37"/>
  <c r="CI20" i="37"/>
  <c r="CG21" i="37"/>
  <c r="CI21" i="37"/>
  <c r="AI6" i="37"/>
  <c r="AJ6" i="37"/>
  <c r="AD6" i="37"/>
  <c r="AE6" i="37"/>
  <c r="BL6" i="37"/>
  <c r="BM6" i="37"/>
  <c r="BF6" i="37"/>
  <c r="BG6" i="37"/>
  <c r="BI6" i="37"/>
  <c r="BA6" i="37"/>
  <c r="BB6" i="37"/>
  <c r="AU61" i="37"/>
  <c r="Z6" i="37"/>
  <c r="V6" i="37"/>
  <c r="CS9" i="37"/>
  <c r="CO9" i="37"/>
  <c r="CK9" i="37"/>
  <c r="N6" i="37"/>
  <c r="CI25" i="37"/>
  <c r="CI26" i="37"/>
  <c r="CI28" i="37"/>
  <c r="CF6" i="37"/>
  <c r="AH6" i="37"/>
  <c r="CA6" i="37"/>
  <c r="BV6" i="37"/>
  <c r="BQ6" i="37"/>
  <c r="BK6" i="37"/>
  <c r="BE6" i="37"/>
  <c r="AZ6" i="37"/>
  <c r="AC6" i="37"/>
  <c r="B35" i="37"/>
  <c r="R6" i="37"/>
  <c r="P6" i="37"/>
  <c r="L6" i="37"/>
  <c r="J6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K34" i="37"/>
  <c r="M34" i="37"/>
  <c r="AP4" i="37"/>
  <c r="AM30" i="35"/>
  <c r="W8" i="35"/>
  <c r="X8" i="35"/>
  <c r="Y8" i="35"/>
  <c r="V8" i="35"/>
  <c r="Q8" i="35"/>
  <c r="R8" i="35"/>
  <c r="S8" i="35"/>
  <c r="T8" i="35"/>
  <c r="P8" i="35"/>
  <c r="E8" i="35"/>
  <c r="F8" i="35"/>
  <c r="G8" i="35"/>
  <c r="H8" i="35"/>
  <c r="D8" i="35"/>
  <c r="BW10" i="35"/>
  <c r="AL30" i="35"/>
  <c r="K35" i="35"/>
  <c r="J35" i="35"/>
  <c r="P24" i="35"/>
  <c r="P26" i="35"/>
  <c r="M7" i="35"/>
  <c r="N7" i="35"/>
  <c r="BO7" i="35"/>
  <c r="BP7" i="35"/>
  <c r="BJ7" i="35"/>
  <c r="BK7" i="35"/>
  <c r="BE7" i="35"/>
  <c r="BF7" i="35"/>
  <c r="AY7" i="35"/>
  <c r="AZ7" i="35"/>
  <c r="AS7" i="35"/>
  <c r="AT7" i="35"/>
  <c r="AN7" i="35"/>
  <c r="AO7" i="35"/>
  <c r="S7" i="35"/>
  <c r="X7" i="35"/>
  <c r="Y7" i="35"/>
  <c r="L7" i="35"/>
  <c r="BN7" i="35"/>
  <c r="BM7" i="35"/>
  <c r="BI7" i="35"/>
  <c r="BH7" i="35"/>
  <c r="BD7" i="35"/>
  <c r="BC7" i="35"/>
  <c r="AX7" i="35"/>
  <c r="AW7" i="35"/>
  <c r="AR7" i="35"/>
  <c r="AQ7" i="35"/>
  <c r="AM7" i="35"/>
  <c r="AL7" i="35"/>
  <c r="W7" i="35"/>
  <c r="V7" i="35"/>
  <c r="R7" i="35"/>
  <c r="B36" i="35"/>
  <c r="Q7" i="35"/>
  <c r="P7" i="35"/>
  <c r="K7" i="35"/>
  <c r="J7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R24" i="35"/>
  <c r="R25" i="35"/>
  <c r="R26" i="35"/>
  <c r="R29" i="35"/>
  <c r="BH10" i="35"/>
  <c r="BI10" i="35"/>
  <c r="BJ10" i="35"/>
  <c r="BK10" i="35"/>
  <c r="BH18" i="35"/>
  <c r="BJ18" i="35"/>
  <c r="Q25" i="35"/>
  <c r="Q29" i="35"/>
  <c r="BS10" i="35"/>
  <c r="P10" i="35"/>
  <c r="P12" i="35"/>
  <c r="P13" i="35"/>
  <c r="P14" i="35"/>
  <c r="P15" i="35"/>
  <c r="P16" i="35"/>
  <c r="P17" i="35"/>
  <c r="P18" i="35"/>
  <c r="P19" i="35"/>
  <c r="P20" i="35"/>
  <c r="S20" i="35"/>
  <c r="S18" i="35"/>
  <c r="S15" i="35"/>
  <c r="Q21" i="35"/>
  <c r="Q18" i="35"/>
  <c r="Q17" i="35"/>
  <c r="Q16" i="35"/>
  <c r="Q12" i="35"/>
  <c r="R20" i="35"/>
  <c r="R19" i="35"/>
  <c r="R18" i="35"/>
  <c r="R16" i="35"/>
  <c r="R15" i="35"/>
  <c r="R14" i="35"/>
  <c r="R13" i="35"/>
  <c r="R12" i="35"/>
  <c r="R10" i="35"/>
  <c r="BY8" i="35"/>
  <c r="BU8" i="35"/>
  <c r="E7" i="41"/>
  <c r="F7" i="41"/>
  <c r="G7" i="41"/>
  <c r="D7" i="41"/>
  <c r="O6" i="41"/>
  <c r="J6" i="41"/>
  <c r="T6" i="41"/>
  <c r="AD6" i="41"/>
  <c r="Z6" i="41"/>
  <c r="BT6" i="41"/>
  <c r="BP6" i="41"/>
  <c r="BL6" i="41"/>
  <c r="BH6" i="41"/>
  <c r="BC6" i="41"/>
  <c r="AX6" i="41"/>
  <c r="AT6" i="41"/>
  <c r="K6" i="41"/>
  <c r="U6" i="41"/>
  <c r="L6" i="41"/>
  <c r="E48" i="41"/>
  <c r="E47" i="41"/>
  <c r="E46" i="41"/>
  <c r="E45" i="41"/>
  <c r="E44" i="41"/>
  <c r="E43" i="41"/>
  <c r="E42" i="41"/>
  <c r="E41" i="41"/>
  <c r="E40" i="41"/>
  <c r="E39" i="41"/>
  <c r="E38" i="41"/>
  <c r="E37" i="41"/>
  <c r="E36" i="41"/>
  <c r="E35" i="41"/>
  <c r="E34" i="41"/>
  <c r="E33" i="41"/>
  <c r="E32" i="41"/>
  <c r="E31" i="41"/>
  <c r="E30" i="41"/>
  <c r="E29" i="41"/>
  <c r="E28" i="41"/>
  <c r="E27" i="41"/>
  <c r="E26" i="41"/>
  <c r="E25" i="41"/>
  <c r="E24" i="41"/>
  <c r="E23" i="41"/>
  <c r="E22" i="41"/>
  <c r="E21" i="41"/>
  <c r="E20" i="41"/>
  <c r="E19" i="41"/>
  <c r="E18" i="41"/>
  <c r="E17" i="41"/>
  <c r="E16" i="41"/>
  <c r="E15" i="41"/>
  <c r="E14" i="41"/>
  <c r="E13" i="41"/>
  <c r="E12" i="41"/>
  <c r="E11" i="41"/>
  <c r="E10" i="41"/>
  <c r="E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38" i="41"/>
  <c r="F39" i="41"/>
  <c r="F40" i="41"/>
  <c r="F41" i="41"/>
  <c r="F42" i="41"/>
  <c r="F43" i="41"/>
  <c r="F44" i="41"/>
  <c r="F45" i="41"/>
  <c r="F46" i="41"/>
  <c r="F47" i="41"/>
  <c r="F48" i="41"/>
  <c r="F9" i="41"/>
  <c r="I6" i="41"/>
  <c r="S6" i="41"/>
  <c r="B74" i="41"/>
  <c r="B10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29" i="41" s="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B43" i="41" s="1"/>
  <c r="B44" i="41" s="1"/>
  <c r="B45" i="41" s="1"/>
  <c r="B46" i="41" s="1"/>
  <c r="B47" i="41" s="1"/>
  <c r="B48" i="41" s="1"/>
  <c r="B49" i="41" s="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B67" i="41" s="1"/>
  <c r="B68" i="41" s="1"/>
  <c r="B69" i="41" s="1"/>
  <c r="B70" i="41" s="1"/>
  <c r="B71" i="41" s="1"/>
  <c r="BU6" i="41"/>
  <c r="BS6" i="41"/>
  <c r="AE6" i="41"/>
  <c r="AC6" i="41"/>
  <c r="BQ6" i="41"/>
  <c r="BO6" i="41"/>
  <c r="BM6" i="41"/>
  <c r="BK6" i="41"/>
  <c r="BI6" i="41"/>
  <c r="BG6" i="41"/>
  <c r="BD6" i="41"/>
  <c r="BB6" i="41"/>
  <c r="AY6" i="41"/>
  <c r="AW6" i="41"/>
  <c r="AU6" i="41"/>
  <c r="AS6" i="41"/>
  <c r="AA6" i="41"/>
  <c r="Y6" i="41"/>
  <c r="B75" i="41"/>
  <c r="P6" i="41"/>
  <c r="N6" i="41"/>
  <c r="BW9" i="41"/>
  <c r="CA9" i="41"/>
  <c r="CE9" i="41"/>
  <c r="Z8" i="41"/>
  <c r="AA8" i="41"/>
  <c r="S8" i="41"/>
  <c r="V8" i="41"/>
  <c r="U8" i="41"/>
  <c r="T8" i="41"/>
  <c r="Y8" i="41"/>
  <c r="AG8" i="41"/>
  <c r="AO8" i="41"/>
  <c r="AM8" i="41"/>
  <c r="AL8" i="41"/>
  <c r="AK8" i="41"/>
  <c r="AJ8" i="41"/>
  <c r="AI8" i="41"/>
  <c r="AH8" i="41"/>
  <c r="BY7" i="41"/>
  <c r="CC7" i="41"/>
  <c r="CG7" i="41"/>
  <c r="AI4" i="41"/>
  <c r="Q71" i="24"/>
  <c r="R71" i="24"/>
  <c r="R70" i="24"/>
  <c r="E9" i="30"/>
  <c r="E10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7" i="30"/>
  <c r="F7" i="30"/>
  <c r="D7" i="30"/>
  <c r="I6" i="30"/>
  <c r="Q6" i="30"/>
  <c r="H6" i="30"/>
  <c r="P6" i="30"/>
  <c r="B74" i="30"/>
  <c r="B10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J6" i="30"/>
  <c r="BM6" i="30"/>
  <c r="BL6" i="30"/>
  <c r="Z6" i="30"/>
  <c r="Y6" i="30"/>
  <c r="BJ6" i="30"/>
  <c r="BI6" i="30"/>
  <c r="BG6" i="30"/>
  <c r="BF6" i="30"/>
  <c r="BD6" i="30"/>
  <c r="BC6" i="30"/>
  <c r="AZ6" i="30"/>
  <c r="AY6" i="30"/>
  <c r="AV6" i="30"/>
  <c r="AU6" i="30"/>
  <c r="AS6" i="30"/>
  <c r="AR6" i="30"/>
  <c r="W6" i="30"/>
  <c r="V6" i="30"/>
  <c r="B75" i="30"/>
  <c r="M6" i="30"/>
  <c r="L6" i="30"/>
  <c r="BO9" i="30"/>
  <c r="BS9" i="30"/>
  <c r="BW9" i="30"/>
  <c r="Z8" i="30"/>
  <c r="W8" i="30"/>
  <c r="Q8" i="30"/>
  <c r="R8" i="30"/>
  <c r="P8" i="30"/>
  <c r="V8" i="30"/>
  <c r="Y8" i="30"/>
  <c r="BQ7" i="30"/>
  <c r="BU7" i="30"/>
  <c r="BY7" i="30"/>
  <c r="AD4" i="30"/>
  <c r="E7" i="28"/>
  <c r="F7" i="28"/>
  <c r="G7" i="28"/>
  <c r="H7" i="28"/>
  <c r="D7" i="28"/>
  <c r="BW9" i="28"/>
  <c r="M6" i="28"/>
  <c r="N6" i="28"/>
  <c r="BO6" i="28"/>
  <c r="BP6" i="28"/>
  <c r="BJ6" i="28"/>
  <c r="BK6" i="28"/>
  <c r="BE6" i="28"/>
  <c r="BF6" i="28"/>
  <c r="AY6" i="28"/>
  <c r="AZ6" i="28"/>
  <c r="AS6" i="28"/>
  <c r="AT6" i="28"/>
  <c r="AN6" i="28"/>
  <c r="AO6" i="28"/>
  <c r="S6" i="28"/>
  <c r="X6" i="28"/>
  <c r="Y6" i="28"/>
  <c r="L6" i="28"/>
  <c r="BN6" i="28"/>
  <c r="BM6" i="28"/>
  <c r="BI6" i="28"/>
  <c r="BH6" i="28"/>
  <c r="BD6" i="28"/>
  <c r="BC6" i="28"/>
  <c r="AX6" i="28"/>
  <c r="AW6" i="28"/>
  <c r="AR6" i="28"/>
  <c r="AQ6" i="28"/>
  <c r="AM6" i="28"/>
  <c r="AL6" i="28"/>
  <c r="W6" i="28"/>
  <c r="V6" i="28"/>
  <c r="R6" i="28"/>
  <c r="B35" i="28"/>
  <c r="Q6" i="28"/>
  <c r="P6" i="28"/>
  <c r="K6" i="28"/>
  <c r="J6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S9" i="28"/>
  <c r="BY7" i="28"/>
  <c r="BU7" i="28"/>
  <c r="S19" i="28"/>
  <c r="S17" i="28"/>
  <c r="S15" i="28"/>
  <c r="S13" i="28"/>
  <c r="S11" i="28"/>
  <c r="E7" i="26"/>
  <c r="F7" i="26"/>
  <c r="D7" i="26"/>
  <c r="AD11" i="26"/>
  <c r="AE11" i="26"/>
  <c r="AD13" i="26"/>
  <c r="AE13" i="26"/>
  <c r="AE14" i="26"/>
  <c r="AD15" i="26"/>
  <c r="AE15" i="26"/>
  <c r="AD17" i="26"/>
  <c r="AE17" i="26"/>
  <c r="AD23" i="26"/>
  <c r="AD25" i="26"/>
  <c r="N13" i="26"/>
  <c r="N15" i="26"/>
  <c r="L9" i="26"/>
  <c r="L11" i="26"/>
  <c r="L12" i="26"/>
  <c r="L13" i="26"/>
  <c r="L14" i="26"/>
  <c r="L15" i="26"/>
  <c r="L16" i="26"/>
  <c r="L17" i="26"/>
  <c r="L18" i="26"/>
  <c r="L19" i="26"/>
  <c r="L20" i="26"/>
  <c r="J6" i="26"/>
  <c r="AV6" i="26"/>
  <c r="AU6" i="26"/>
  <c r="AS6" i="26"/>
  <c r="AR6" i="26"/>
  <c r="AP6" i="26"/>
  <c r="AO6" i="26"/>
  <c r="AL6" i="26"/>
  <c r="AK6" i="26"/>
  <c r="AH6" i="26"/>
  <c r="AG6" i="26"/>
  <c r="AE6" i="26"/>
  <c r="AD6" i="26"/>
  <c r="Q6" i="26"/>
  <c r="P6" i="26"/>
  <c r="B35" i="26"/>
  <c r="M6" i="26"/>
  <c r="L6" i="26"/>
  <c r="I6" i="26"/>
  <c r="H6" i="26"/>
  <c r="B10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AR13" i="26"/>
  <c r="AS13" i="26"/>
  <c r="AR15" i="26"/>
  <c r="AS15" i="26"/>
  <c r="AR25" i="26"/>
  <c r="AS25" i="26"/>
  <c r="M16" i="26"/>
  <c r="M9" i="26"/>
  <c r="M11" i="26"/>
  <c r="M12" i="26"/>
  <c r="M13" i="26"/>
  <c r="M14" i="26"/>
  <c r="M15" i="26"/>
  <c r="M17" i="26"/>
  <c r="M18" i="26"/>
  <c r="M19" i="26"/>
  <c r="M20" i="26"/>
  <c r="BC9" i="26"/>
  <c r="AY9" i="26"/>
  <c r="BE7" i="26"/>
  <c r="BA7" i="26"/>
  <c r="H34" i="26"/>
  <c r="I34" i="26"/>
  <c r="E7" i="29"/>
  <c r="F7" i="29"/>
  <c r="G7" i="29"/>
  <c r="D7" i="29"/>
  <c r="T6" i="29"/>
  <c r="U6" i="29"/>
  <c r="V6" i="29"/>
  <c r="S6" i="29"/>
  <c r="P9" i="29"/>
  <c r="P14" i="29"/>
  <c r="P15" i="29"/>
  <c r="P17" i="29"/>
  <c r="CE9" i="29"/>
  <c r="CA9" i="29"/>
  <c r="BW9" i="29"/>
  <c r="L6" i="29"/>
  <c r="BU10" i="29"/>
  <c r="BU11" i="29"/>
  <c r="BU12" i="29"/>
  <c r="BU13" i="29"/>
  <c r="BU14" i="29"/>
  <c r="BU15" i="29"/>
  <c r="BU16" i="29"/>
  <c r="BU17" i="29"/>
  <c r="BU18" i="29"/>
  <c r="BU19" i="29"/>
  <c r="BU20" i="29"/>
  <c r="BU21" i="29"/>
  <c r="BU28" i="29"/>
  <c r="BU6" i="29"/>
  <c r="BQ6" i="29"/>
  <c r="BM6" i="29"/>
  <c r="BI6" i="29"/>
  <c r="BD6" i="29"/>
  <c r="AY6" i="29"/>
  <c r="AU6" i="29"/>
  <c r="AD6" i="29"/>
  <c r="Z6" i="29"/>
  <c r="BT6" i="29"/>
  <c r="BS6" i="29"/>
  <c r="AC6" i="29"/>
  <c r="AB6" i="29"/>
  <c r="BP6" i="29"/>
  <c r="BO6" i="29"/>
  <c r="BL6" i="29"/>
  <c r="BK6" i="29"/>
  <c r="BH6" i="29"/>
  <c r="BG6" i="29"/>
  <c r="BC6" i="29"/>
  <c r="BB6" i="29"/>
  <c r="AX6" i="29"/>
  <c r="AW6" i="29"/>
  <c r="AT6" i="29"/>
  <c r="AS6" i="29"/>
  <c r="Y6" i="29"/>
  <c r="X6" i="29"/>
  <c r="P6" i="29"/>
  <c r="B35" i="29"/>
  <c r="O6" i="29"/>
  <c r="N6" i="29"/>
  <c r="J6" i="29"/>
  <c r="I6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CG7" i="29"/>
  <c r="CC7" i="29"/>
  <c r="BY7" i="29"/>
  <c r="E8" i="24"/>
  <c r="F8" i="24"/>
  <c r="G8" i="24"/>
  <c r="H8" i="24"/>
  <c r="D8" i="24"/>
  <c r="Q46" i="24"/>
  <c r="M7" i="24"/>
  <c r="L7" i="24"/>
  <c r="K7" i="24"/>
  <c r="J7" i="24"/>
  <c r="R10" i="24"/>
  <c r="R46" i="24"/>
  <c r="R11" i="24"/>
  <c r="R12" i="24"/>
  <c r="R14" i="24"/>
  <c r="R15" i="24"/>
  <c r="R16" i="24"/>
  <c r="Q19" i="24"/>
  <c r="Q20" i="24"/>
  <c r="Q22" i="24"/>
  <c r="Q23" i="24"/>
  <c r="Q24" i="24"/>
  <c r="Q26" i="24"/>
  <c r="Q27" i="24"/>
  <c r="Q28" i="24"/>
  <c r="Q30" i="24"/>
  <c r="Q31" i="24"/>
  <c r="Q32" i="24"/>
  <c r="Q34" i="24"/>
  <c r="Q35" i="24"/>
  <c r="Q36" i="24"/>
  <c r="Q38" i="24"/>
  <c r="Q39" i="24"/>
  <c r="Q40" i="24"/>
  <c r="Q42" i="24"/>
  <c r="R42" i="24"/>
  <c r="Q43" i="24"/>
  <c r="R43" i="24"/>
  <c r="Q44" i="24"/>
  <c r="R44" i="24"/>
  <c r="Q45" i="24"/>
  <c r="Q47" i="24"/>
  <c r="R47" i="24"/>
  <c r="Q48" i="24"/>
  <c r="R48" i="24"/>
  <c r="R50" i="24"/>
  <c r="Q52" i="24"/>
  <c r="R52" i="24"/>
  <c r="Q54" i="24"/>
  <c r="R54" i="24"/>
  <c r="Q55" i="24"/>
  <c r="R55" i="24"/>
  <c r="Q56" i="24"/>
  <c r="R56" i="24"/>
  <c r="Q58" i="24"/>
  <c r="Q59" i="24"/>
  <c r="Q60" i="24"/>
  <c r="AO7" i="24"/>
  <c r="AP7" i="24"/>
  <c r="AQ7" i="24"/>
  <c r="AN7" i="24"/>
  <c r="CL12" i="24"/>
  <c r="CM12" i="24"/>
  <c r="CL13" i="24"/>
  <c r="CM13" i="24"/>
  <c r="CL14" i="24"/>
  <c r="CM14" i="24"/>
  <c r="CL15" i="24"/>
  <c r="CM15" i="24"/>
  <c r="CL16" i="24"/>
  <c r="CM16" i="24"/>
  <c r="CL17" i="24"/>
  <c r="CM17" i="24"/>
  <c r="CL18" i="24"/>
  <c r="CM18" i="24"/>
  <c r="CL19" i="24"/>
  <c r="CM19" i="24"/>
  <c r="CL20" i="24"/>
  <c r="CM20" i="24"/>
  <c r="CL21" i="24"/>
  <c r="CM21" i="24"/>
  <c r="CL22" i="24"/>
  <c r="CM22" i="24"/>
  <c r="CL23" i="24"/>
  <c r="CM23" i="24"/>
  <c r="CL24" i="24"/>
  <c r="CM24" i="24"/>
  <c r="CL25" i="24"/>
  <c r="CM25" i="24"/>
  <c r="CL26" i="24"/>
  <c r="CM26" i="24"/>
  <c r="CL27" i="24"/>
  <c r="CM27" i="24"/>
  <c r="CL28" i="24"/>
  <c r="CM28" i="24"/>
  <c r="CL29" i="24"/>
  <c r="CM29" i="24"/>
  <c r="CL30" i="24"/>
  <c r="CM30" i="24"/>
  <c r="CL31" i="24"/>
  <c r="CM31" i="24"/>
  <c r="CL32" i="24"/>
  <c r="CM32" i="24"/>
  <c r="CL33" i="24"/>
  <c r="CM33" i="24"/>
  <c r="CL34" i="24"/>
  <c r="CM34" i="24"/>
  <c r="CL35" i="24"/>
  <c r="CM35" i="24"/>
  <c r="CL36" i="24"/>
  <c r="CM36" i="24"/>
  <c r="CL37" i="24"/>
  <c r="CM37" i="24"/>
  <c r="CL38" i="24"/>
  <c r="CM38" i="24"/>
  <c r="CL39" i="24"/>
  <c r="CM39" i="24"/>
  <c r="CL40" i="24"/>
  <c r="CM40" i="24"/>
  <c r="CL41" i="24"/>
  <c r="CM41" i="24"/>
  <c r="CL42" i="24"/>
  <c r="CM42" i="24"/>
  <c r="CL43" i="24"/>
  <c r="CM43" i="24"/>
  <c r="CL44" i="24"/>
  <c r="CM44" i="24"/>
  <c r="CL45" i="24"/>
  <c r="CM45" i="24"/>
  <c r="CL46" i="24"/>
  <c r="CM46" i="24"/>
  <c r="CL47" i="24"/>
  <c r="CM47" i="24"/>
  <c r="CL48" i="24"/>
  <c r="CM48" i="24"/>
  <c r="CL49" i="24"/>
  <c r="CM49" i="24"/>
  <c r="CL50" i="24"/>
  <c r="CM50" i="24"/>
  <c r="CL51" i="24"/>
  <c r="CM51" i="24"/>
  <c r="CL52" i="24"/>
  <c r="CM52" i="24"/>
  <c r="CL53" i="24"/>
  <c r="CM53" i="24"/>
  <c r="CL54" i="24"/>
  <c r="CM54" i="24"/>
  <c r="CL55" i="24"/>
  <c r="CM55" i="24"/>
  <c r="CL56" i="24"/>
  <c r="CM56" i="24"/>
  <c r="CL57" i="24"/>
  <c r="CM57" i="24"/>
  <c r="CL58" i="24"/>
  <c r="CM58" i="24"/>
  <c r="CL59" i="24"/>
  <c r="CM59" i="24"/>
  <c r="CL60" i="24"/>
  <c r="CM60" i="24"/>
  <c r="CL61" i="24"/>
  <c r="CM61" i="24"/>
  <c r="CL62" i="24"/>
  <c r="CM62" i="24"/>
  <c r="CL64" i="24"/>
  <c r="CM64" i="24"/>
  <c r="CL65" i="24"/>
  <c r="CM65" i="24"/>
  <c r="CL69" i="24"/>
  <c r="CM69" i="24"/>
  <c r="CL11" i="24"/>
  <c r="CM11" i="24"/>
  <c r="AI7" i="24"/>
  <c r="AJ7" i="24"/>
  <c r="AK7" i="24"/>
  <c r="AH7" i="24"/>
  <c r="E76" i="24"/>
  <c r="D76" i="24"/>
  <c r="H76" i="24" s="1"/>
  <c r="G76" i="24"/>
  <c r="N7" i="24"/>
  <c r="CN7" i="24"/>
  <c r="CM7" i="24"/>
  <c r="CH7" i="24"/>
  <c r="CI7" i="24"/>
  <c r="CC7" i="24"/>
  <c r="CD7" i="24"/>
  <c r="BX7" i="24"/>
  <c r="BY7" i="24"/>
  <c r="BR7" i="24"/>
  <c r="BS7" i="24"/>
  <c r="BL7" i="24"/>
  <c r="BM7" i="24"/>
  <c r="BG7" i="24"/>
  <c r="BH7" i="24"/>
  <c r="S7" i="24"/>
  <c r="AE7" i="24"/>
  <c r="AF7" i="24"/>
  <c r="CL7" i="24"/>
  <c r="CK7" i="24"/>
  <c r="CG7" i="24"/>
  <c r="CF7" i="24"/>
  <c r="CB7" i="24"/>
  <c r="CA7" i="24"/>
  <c r="BW7" i="24"/>
  <c r="BV7" i="24"/>
  <c r="BQ7" i="24"/>
  <c r="BP7" i="24"/>
  <c r="BK7" i="24"/>
  <c r="BJ7" i="24"/>
  <c r="BF7" i="24"/>
  <c r="BE7" i="24"/>
  <c r="AD7" i="24"/>
  <c r="AC7" i="24"/>
  <c r="R7" i="24"/>
  <c r="B76" i="24"/>
  <c r="B75" i="24"/>
  <c r="Q7" i="24"/>
  <c r="P7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38" i="24"/>
  <c r="B39" i="24"/>
  <c r="B40" i="24"/>
  <c r="B41" i="24"/>
  <c r="B42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L75" i="24"/>
  <c r="AC9" i="24"/>
  <c r="AF9" i="24"/>
  <c r="AE9" i="24"/>
  <c r="AD9" i="24"/>
  <c r="AH9" i="24"/>
  <c r="AK9" i="24"/>
  <c r="AJ9" i="24"/>
  <c r="AI9" i="24"/>
  <c r="AU5" i="24"/>
  <c r="CR8" i="24"/>
  <c r="CV8" i="24"/>
  <c r="CZ8" i="24"/>
  <c r="E8" i="23"/>
  <c r="F8" i="23"/>
  <c r="G8" i="23"/>
  <c r="H8" i="23"/>
  <c r="D8" i="23"/>
  <c r="M7" i="23"/>
  <c r="N7" i="23"/>
  <c r="BN7" i="23"/>
  <c r="BO7" i="23"/>
  <c r="BI7" i="23"/>
  <c r="BJ7" i="23"/>
  <c r="BD7" i="23"/>
  <c r="BE7" i="23"/>
  <c r="AX7" i="23"/>
  <c r="AY7" i="23"/>
  <c r="AR7" i="23"/>
  <c r="AS7" i="23"/>
  <c r="AM7" i="23"/>
  <c r="AN7" i="23"/>
  <c r="S7" i="23"/>
  <c r="X7" i="23"/>
  <c r="Y7" i="23"/>
  <c r="L7" i="23"/>
  <c r="BM7" i="23"/>
  <c r="BL7" i="23"/>
  <c r="BH7" i="23"/>
  <c r="BG7" i="23"/>
  <c r="BC7" i="23"/>
  <c r="BB7" i="23"/>
  <c r="AW7" i="23"/>
  <c r="AV7" i="23"/>
  <c r="AQ7" i="23"/>
  <c r="AP7" i="23"/>
  <c r="AL7" i="23"/>
  <c r="AK7" i="23"/>
  <c r="W7" i="23"/>
  <c r="V7" i="23"/>
  <c r="R7" i="23"/>
  <c r="B77" i="23"/>
  <c r="B76" i="23"/>
  <c r="Q7" i="23"/>
  <c r="P7" i="23"/>
  <c r="K7" i="23"/>
  <c r="J7" i="23"/>
  <c r="B11" i="23"/>
  <c r="B12" i="23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B66" i="23" s="1"/>
  <c r="B67" i="23" s="1"/>
  <c r="B68" i="23" s="1"/>
  <c r="B69" i="23" s="1"/>
  <c r="B70" i="23" s="1"/>
  <c r="B71" i="23" s="1"/>
  <c r="B72" i="23" s="1"/>
  <c r="L77" i="23"/>
  <c r="BI58" i="23"/>
  <c r="AD5" i="23"/>
  <c r="L76" i="23"/>
  <c r="V9" i="23"/>
  <c r="Y9" i="23"/>
  <c r="X9" i="23"/>
  <c r="W9" i="23"/>
  <c r="BT8" i="23"/>
  <c r="BX8" i="23"/>
  <c r="CB8" i="23"/>
  <c r="S57" i="23"/>
  <c r="S77" i="23" s="1"/>
  <c r="S52" i="23"/>
  <c r="S53" i="23"/>
  <c r="S54" i="23"/>
  <c r="S56" i="23"/>
  <c r="S58" i="23"/>
  <c r="S59" i="23"/>
  <c r="S60" i="23"/>
  <c r="S61" i="23"/>
  <c r="E8" i="13"/>
  <c r="F8" i="13"/>
  <c r="G8" i="13"/>
  <c r="H8" i="13"/>
  <c r="I8" i="13"/>
  <c r="D8" i="13"/>
  <c r="S46" i="13"/>
  <c r="T46" i="13"/>
  <c r="U46" i="13"/>
  <c r="S45" i="13"/>
  <c r="S44" i="13"/>
  <c r="S43" i="13"/>
  <c r="T43" i="13"/>
  <c r="S42" i="13"/>
  <c r="T42" i="13"/>
  <c r="S41" i="13"/>
  <c r="S40" i="13"/>
  <c r="S39" i="13"/>
  <c r="T39" i="13"/>
  <c r="S38" i="13"/>
  <c r="T38" i="13"/>
  <c r="S37" i="13"/>
  <c r="T37" i="13"/>
  <c r="S36" i="13"/>
  <c r="S35" i="13"/>
  <c r="T35" i="13"/>
  <c r="S34" i="13"/>
  <c r="T34" i="13"/>
  <c r="S33" i="13"/>
  <c r="S32" i="13"/>
  <c r="T31" i="13"/>
  <c r="T30" i="13"/>
  <c r="T27" i="13"/>
  <c r="T26" i="13"/>
  <c r="T23" i="13"/>
  <c r="T22" i="13"/>
  <c r="R46" i="13"/>
  <c r="AQ15" i="13"/>
  <c r="AR15" i="13"/>
  <c r="AS15" i="13"/>
  <c r="AT15" i="13"/>
  <c r="AQ59" i="13"/>
  <c r="AR59" i="13"/>
  <c r="AS59" i="13"/>
  <c r="AT59" i="13"/>
  <c r="AP15" i="13"/>
  <c r="AP59" i="13"/>
  <c r="R31" i="13"/>
  <c r="R32" i="13"/>
  <c r="R34" i="13"/>
  <c r="R35" i="13"/>
  <c r="R36" i="13"/>
  <c r="R38" i="13"/>
  <c r="R39" i="13"/>
  <c r="R40" i="13"/>
  <c r="R42" i="13"/>
  <c r="R43" i="13"/>
  <c r="R44" i="13"/>
  <c r="R47" i="13"/>
  <c r="R48" i="13"/>
  <c r="R50" i="13"/>
  <c r="R52" i="13"/>
  <c r="R54" i="13"/>
  <c r="R55" i="13"/>
  <c r="R56" i="13"/>
  <c r="R58" i="13"/>
  <c r="R59" i="13"/>
  <c r="R60" i="13"/>
  <c r="U47" i="13"/>
  <c r="V48" i="13"/>
  <c r="U49" i="13"/>
  <c r="V49" i="13"/>
  <c r="U50" i="13"/>
  <c r="V52" i="13"/>
  <c r="V53" i="13"/>
  <c r="U54" i="13"/>
  <c r="V54" i="13"/>
  <c r="U55" i="13"/>
  <c r="V55" i="13"/>
  <c r="V56" i="13"/>
  <c r="U58" i="13"/>
  <c r="U59" i="13"/>
  <c r="V59" i="13"/>
  <c r="V60" i="13"/>
  <c r="U61" i="13"/>
  <c r="V61" i="13"/>
  <c r="T47" i="13"/>
  <c r="T49" i="13"/>
  <c r="T50" i="13"/>
  <c r="T55" i="13"/>
  <c r="T59" i="13"/>
  <c r="T60" i="13"/>
  <c r="N7" i="13"/>
  <c r="O7" i="13"/>
  <c r="P7" i="13"/>
  <c r="CC12" i="13"/>
  <c r="CD12" i="13"/>
  <c r="CE12" i="13"/>
  <c r="CF12" i="13"/>
  <c r="CC13" i="13"/>
  <c r="CD13" i="13"/>
  <c r="CE13" i="13"/>
  <c r="CF13" i="13"/>
  <c r="CC14" i="13"/>
  <c r="CD14" i="13"/>
  <c r="CE14" i="13"/>
  <c r="CF14" i="13"/>
  <c r="CC15" i="13"/>
  <c r="CD15" i="13"/>
  <c r="CE15" i="13"/>
  <c r="CF15" i="13"/>
  <c r="CC16" i="13"/>
  <c r="CD16" i="13"/>
  <c r="CE16" i="13"/>
  <c r="CF16" i="13"/>
  <c r="CC17" i="13"/>
  <c r="CD17" i="13"/>
  <c r="CE17" i="13"/>
  <c r="CF17" i="13"/>
  <c r="CC18" i="13"/>
  <c r="CD18" i="13"/>
  <c r="CE18" i="13"/>
  <c r="CF18" i="13"/>
  <c r="CC19" i="13"/>
  <c r="CD19" i="13"/>
  <c r="CE19" i="13"/>
  <c r="CF19" i="13"/>
  <c r="CC20" i="13"/>
  <c r="CD20" i="13"/>
  <c r="CE20" i="13"/>
  <c r="CF20" i="13"/>
  <c r="CC21" i="13"/>
  <c r="CD21" i="13"/>
  <c r="CE21" i="13"/>
  <c r="CF21" i="13"/>
  <c r="CC22" i="13"/>
  <c r="CD22" i="13"/>
  <c r="CE22" i="13"/>
  <c r="CF22" i="13"/>
  <c r="CC23" i="13"/>
  <c r="CD23" i="13"/>
  <c r="CE23" i="13"/>
  <c r="CF23" i="13"/>
  <c r="CC24" i="13"/>
  <c r="CD24" i="13"/>
  <c r="CE24" i="13"/>
  <c r="CF24" i="13"/>
  <c r="CC25" i="13"/>
  <c r="CD25" i="13"/>
  <c r="CE25" i="13"/>
  <c r="CF25" i="13"/>
  <c r="CC26" i="13"/>
  <c r="CD26" i="13"/>
  <c r="CE26" i="13"/>
  <c r="CF26" i="13"/>
  <c r="CC27" i="13"/>
  <c r="CD27" i="13"/>
  <c r="CE27" i="13"/>
  <c r="CF27" i="13"/>
  <c r="CC28" i="13"/>
  <c r="CD28" i="13"/>
  <c r="CE28" i="13"/>
  <c r="CF28" i="13"/>
  <c r="CC29" i="13"/>
  <c r="CD29" i="13"/>
  <c r="CE29" i="13"/>
  <c r="CF29" i="13"/>
  <c r="CC30" i="13"/>
  <c r="CD30" i="13"/>
  <c r="CE30" i="13"/>
  <c r="CF30" i="13"/>
  <c r="CC31" i="13"/>
  <c r="CD31" i="13"/>
  <c r="CE31" i="13"/>
  <c r="CF31" i="13"/>
  <c r="CC32" i="13"/>
  <c r="CD32" i="13"/>
  <c r="CE32" i="13"/>
  <c r="CF32" i="13"/>
  <c r="CC33" i="13"/>
  <c r="CD33" i="13"/>
  <c r="CE33" i="13"/>
  <c r="CF33" i="13"/>
  <c r="CC34" i="13"/>
  <c r="CD34" i="13"/>
  <c r="CE34" i="13"/>
  <c r="CF34" i="13"/>
  <c r="CC35" i="13"/>
  <c r="CD35" i="13"/>
  <c r="CE35" i="13"/>
  <c r="CF35" i="13"/>
  <c r="CC36" i="13"/>
  <c r="CD36" i="13"/>
  <c r="CE36" i="13"/>
  <c r="CF36" i="13"/>
  <c r="CC37" i="13"/>
  <c r="CD37" i="13"/>
  <c r="CE37" i="13"/>
  <c r="CF37" i="13"/>
  <c r="CC38" i="13"/>
  <c r="CD38" i="13"/>
  <c r="CE38" i="13"/>
  <c r="CF38" i="13"/>
  <c r="CC39" i="13"/>
  <c r="CD39" i="13"/>
  <c r="CE39" i="13"/>
  <c r="CF39" i="13"/>
  <c r="CC40" i="13"/>
  <c r="CD40" i="13"/>
  <c r="CE40" i="13"/>
  <c r="CF40" i="13"/>
  <c r="CC41" i="13"/>
  <c r="CD41" i="13"/>
  <c r="CE41" i="13"/>
  <c r="CF41" i="13"/>
  <c r="CC42" i="13"/>
  <c r="CD42" i="13"/>
  <c r="CE42" i="13"/>
  <c r="CF42" i="13"/>
  <c r="CC43" i="13"/>
  <c r="CD43" i="13"/>
  <c r="CE43" i="13"/>
  <c r="CF43" i="13"/>
  <c r="CC44" i="13"/>
  <c r="CD44" i="13"/>
  <c r="CE44" i="13"/>
  <c r="CF44" i="13"/>
  <c r="CC45" i="13"/>
  <c r="CD45" i="13"/>
  <c r="CE45" i="13"/>
  <c r="CF45" i="13"/>
  <c r="CC46" i="13"/>
  <c r="CD46" i="13"/>
  <c r="CE46" i="13"/>
  <c r="CF46" i="13"/>
  <c r="CC47" i="13"/>
  <c r="CD47" i="13"/>
  <c r="CE47" i="13"/>
  <c r="CF47" i="13"/>
  <c r="CC48" i="13"/>
  <c r="CD48" i="13"/>
  <c r="CE48" i="13"/>
  <c r="CF48" i="13"/>
  <c r="CC49" i="13"/>
  <c r="CD49" i="13"/>
  <c r="CE49" i="13"/>
  <c r="CF49" i="13"/>
  <c r="CC50" i="13"/>
  <c r="CD50" i="13"/>
  <c r="CE50" i="13"/>
  <c r="CF50" i="13"/>
  <c r="CC51" i="13"/>
  <c r="CD51" i="13"/>
  <c r="CE51" i="13"/>
  <c r="CF51" i="13"/>
  <c r="CC52" i="13"/>
  <c r="CD52" i="13"/>
  <c r="CE52" i="13"/>
  <c r="CF52" i="13"/>
  <c r="CC53" i="13"/>
  <c r="CD53" i="13"/>
  <c r="CE53" i="13"/>
  <c r="CF53" i="13"/>
  <c r="CC54" i="13"/>
  <c r="CD54" i="13"/>
  <c r="CE54" i="13"/>
  <c r="CF54" i="13"/>
  <c r="CC55" i="13"/>
  <c r="CD55" i="13"/>
  <c r="CE55" i="13"/>
  <c r="CF55" i="13"/>
  <c r="CC56" i="13"/>
  <c r="CD56" i="13"/>
  <c r="CE56" i="13"/>
  <c r="CF56" i="13"/>
  <c r="CC57" i="13"/>
  <c r="CD57" i="13"/>
  <c r="CE57" i="13"/>
  <c r="CF57" i="13"/>
  <c r="CC58" i="13"/>
  <c r="CD58" i="13"/>
  <c r="CE58" i="13"/>
  <c r="CF58" i="13"/>
  <c r="CC59" i="13"/>
  <c r="CD59" i="13"/>
  <c r="CE59" i="13"/>
  <c r="CF59" i="13"/>
  <c r="CC60" i="13"/>
  <c r="CD60" i="13"/>
  <c r="CE60" i="13"/>
  <c r="CF60" i="13"/>
  <c r="CC61" i="13"/>
  <c r="CD61" i="13"/>
  <c r="CE61" i="13"/>
  <c r="CF61" i="13"/>
  <c r="CC62" i="13"/>
  <c r="CD62" i="13"/>
  <c r="CE62" i="13"/>
  <c r="CF62" i="13"/>
  <c r="CC63" i="13"/>
  <c r="CD63" i="13"/>
  <c r="CE63" i="13"/>
  <c r="CF63" i="13"/>
  <c r="CC64" i="13"/>
  <c r="CD64" i="13"/>
  <c r="CE64" i="13"/>
  <c r="CF64" i="13"/>
  <c r="CC65" i="13"/>
  <c r="CD65" i="13"/>
  <c r="CE65" i="13"/>
  <c r="CF65" i="13"/>
  <c r="CC69" i="13"/>
  <c r="CD69" i="13"/>
  <c r="CE69" i="13"/>
  <c r="CF69" i="13"/>
  <c r="CC11" i="13"/>
  <c r="CD11" i="13"/>
  <c r="CE11" i="13"/>
  <c r="CF11" i="13"/>
  <c r="CF7" i="13"/>
  <c r="CE7" i="13"/>
  <c r="CD7" i="13"/>
  <c r="BX7" i="13"/>
  <c r="BY7" i="13"/>
  <c r="BZ7" i="13"/>
  <c r="BR7" i="13"/>
  <c r="BS7" i="13"/>
  <c r="BT7" i="13"/>
  <c r="BL7" i="13"/>
  <c r="BM7" i="13"/>
  <c r="BN7" i="13"/>
  <c r="BE7" i="13"/>
  <c r="BF7" i="13"/>
  <c r="BG7" i="13"/>
  <c r="AX7" i="13"/>
  <c r="AY7" i="13"/>
  <c r="AZ7" i="13"/>
  <c r="AR7" i="13"/>
  <c r="AS7" i="13"/>
  <c r="AT7" i="13"/>
  <c r="U7" i="13"/>
  <c r="V7" i="13"/>
  <c r="AA7" i="13"/>
  <c r="AB7" i="13"/>
  <c r="AC7" i="13"/>
  <c r="M7" i="13"/>
  <c r="CC7" i="13"/>
  <c r="CB7" i="13"/>
  <c r="BW7" i="13"/>
  <c r="BV7" i="13"/>
  <c r="BQ7" i="13"/>
  <c r="BP7" i="13"/>
  <c r="BK7" i="13"/>
  <c r="BJ7" i="13"/>
  <c r="BD7" i="13"/>
  <c r="BC7" i="13"/>
  <c r="AW7" i="13"/>
  <c r="AV7" i="13"/>
  <c r="AQ7" i="13"/>
  <c r="AP7" i="13"/>
  <c r="Z7" i="13"/>
  <c r="Y7" i="13"/>
  <c r="T7" i="13"/>
  <c r="B76" i="13"/>
  <c r="B75" i="13"/>
  <c r="S7" i="13"/>
  <c r="R7" i="13"/>
  <c r="L7" i="13"/>
  <c r="K7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63" i="13"/>
  <c r="CB64" i="13"/>
  <c r="CB65" i="13"/>
  <c r="CB69" i="13"/>
  <c r="CB11" i="13"/>
  <c r="CB27" i="13"/>
  <c r="CB28" i="13"/>
  <c r="CB29" i="13"/>
  <c r="CB30" i="13"/>
  <c r="M76" i="13"/>
  <c r="BP58" i="13"/>
  <c r="BT58" i="13"/>
  <c r="S47" i="13"/>
  <c r="S48" i="13"/>
  <c r="S49" i="13"/>
  <c r="S50" i="13"/>
  <c r="S52" i="13"/>
  <c r="S54" i="13"/>
  <c r="S55" i="13"/>
  <c r="S56" i="13"/>
  <c r="S58" i="13"/>
  <c r="S59" i="13"/>
  <c r="S60" i="13"/>
  <c r="CB31" i="13"/>
  <c r="CB62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M75" i="13"/>
  <c r="F75" i="13"/>
  <c r="Y9" i="13"/>
  <c r="AC9" i="13"/>
  <c r="AB9" i="13"/>
  <c r="AA9" i="13"/>
  <c r="Z9" i="13"/>
  <c r="CJ8" i="13"/>
  <c r="CN8" i="13"/>
  <c r="CR8" i="13"/>
  <c r="AH5" i="13"/>
  <c r="N6" i="27"/>
  <c r="O7" i="27"/>
  <c r="O6" i="27"/>
  <c r="N7" i="27"/>
  <c r="BY7" i="38"/>
  <c r="BU7" i="38"/>
  <c r="W8" i="38"/>
  <c r="X8" i="38"/>
  <c r="Y8" i="38"/>
  <c r="V8" i="38"/>
  <c r="AD4" i="38"/>
  <c r="Y7" i="38"/>
  <c r="X7" i="38"/>
  <c r="W7" i="38"/>
  <c r="V7" i="38"/>
  <c r="T7" i="38"/>
  <c r="S7" i="38"/>
  <c r="R7" i="38"/>
  <c r="Q7" i="38"/>
  <c r="P7" i="38"/>
  <c r="E7" i="38"/>
  <c r="F7" i="38"/>
  <c r="G7" i="38"/>
  <c r="H7" i="38"/>
  <c r="D7" i="38"/>
  <c r="BW9" i="38"/>
  <c r="K34" i="38"/>
  <c r="J34" i="38"/>
  <c r="P25" i="38"/>
  <c r="P26" i="38"/>
  <c r="P28" i="38"/>
  <c r="M6" i="38"/>
  <c r="N6" i="38"/>
  <c r="BO6" i="38"/>
  <c r="BP6" i="38"/>
  <c r="BJ6" i="38"/>
  <c r="BK6" i="38"/>
  <c r="BE6" i="38"/>
  <c r="BF6" i="38"/>
  <c r="AY6" i="38"/>
  <c r="AZ6" i="38"/>
  <c r="AS6" i="38"/>
  <c r="AT6" i="38"/>
  <c r="AN6" i="38"/>
  <c r="AO6" i="38"/>
  <c r="S6" i="38"/>
  <c r="X6" i="38"/>
  <c r="Y6" i="38"/>
  <c r="L6" i="38"/>
  <c r="BN6" i="38"/>
  <c r="BM6" i="38"/>
  <c r="BI6" i="38"/>
  <c r="BH6" i="38"/>
  <c r="BD6" i="38"/>
  <c r="BC6" i="38"/>
  <c r="AX6" i="38"/>
  <c r="AW6" i="38"/>
  <c r="AR6" i="38"/>
  <c r="AQ6" i="38"/>
  <c r="AM6" i="38"/>
  <c r="AL6" i="38"/>
  <c r="W6" i="38"/>
  <c r="V6" i="38"/>
  <c r="R6" i="38"/>
  <c r="B35" i="38"/>
  <c r="Q6" i="38"/>
  <c r="P6" i="38"/>
  <c r="K6" i="38"/>
  <c r="J6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R26" i="38"/>
  <c r="BH26" i="38"/>
  <c r="BI26" i="38"/>
  <c r="BJ26" i="38"/>
  <c r="BK26" i="38"/>
  <c r="Q25" i="38"/>
  <c r="BS9" i="38"/>
  <c r="P9" i="38"/>
  <c r="P10" i="38"/>
  <c r="P34" i="38"/>
  <c r="P12" i="38"/>
  <c r="P14" i="38"/>
  <c r="P16" i="38"/>
  <c r="P18" i="38"/>
  <c r="P19" i="38"/>
  <c r="P20" i="38"/>
  <c r="P21" i="38"/>
  <c r="S21" i="38"/>
  <c r="S20" i="38"/>
  <c r="S19" i="38"/>
  <c r="S18" i="38"/>
  <c r="S17" i="38"/>
  <c r="S16" i="38"/>
  <c r="S15" i="38"/>
  <c r="S14" i="38"/>
  <c r="S13" i="38"/>
  <c r="S12" i="38"/>
  <c r="S11" i="38"/>
  <c r="S9" i="38"/>
  <c r="Q21" i="38"/>
  <c r="Q17" i="38"/>
  <c r="Q15" i="38"/>
  <c r="Q13" i="38"/>
  <c r="R10" i="38"/>
  <c r="R34" i="38" s="1"/>
  <c r="R20" i="38"/>
  <c r="R18" i="38"/>
  <c r="X18" i="38" s="1"/>
  <c r="R16" i="38"/>
  <c r="R14" i="38"/>
  <c r="R12" i="38"/>
  <c r="R9" i="38"/>
  <c r="J7" i="39"/>
  <c r="I7" i="39"/>
  <c r="H7" i="39"/>
  <c r="BE7" i="39"/>
  <c r="BA7" i="39"/>
  <c r="V4" i="39"/>
  <c r="Q8" i="39"/>
  <c r="P8" i="39"/>
  <c r="Q7" i="39"/>
  <c r="P7" i="39"/>
  <c r="M7" i="39"/>
  <c r="N7" i="39"/>
  <c r="L7" i="39"/>
  <c r="E7" i="39"/>
  <c r="F7" i="39"/>
  <c r="D7" i="39"/>
  <c r="J6" i="39"/>
  <c r="AV6" i="39"/>
  <c r="AU6" i="39"/>
  <c r="AS6" i="39"/>
  <c r="AR6" i="39"/>
  <c r="AP6" i="39"/>
  <c r="AO6" i="39"/>
  <c r="AL6" i="39"/>
  <c r="AK6" i="39"/>
  <c r="AH6" i="39"/>
  <c r="AG6" i="39"/>
  <c r="AE6" i="39"/>
  <c r="AD6" i="39"/>
  <c r="Q6" i="39"/>
  <c r="P6" i="39"/>
  <c r="M6" i="39"/>
  <c r="L6" i="39"/>
  <c r="I6" i="39"/>
  <c r="H6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K34" i="40"/>
  <c r="M34" i="40"/>
  <c r="AD8" i="40"/>
  <c r="AE8" i="40"/>
  <c r="AF8" i="40"/>
  <c r="AC8" i="40"/>
  <c r="AP4" i="40"/>
  <c r="CQ7" i="40"/>
  <c r="CM7" i="40"/>
  <c r="E7" i="40"/>
  <c r="F7" i="40"/>
  <c r="G7" i="40"/>
  <c r="H7" i="40"/>
  <c r="D7" i="40"/>
  <c r="CG6" i="40"/>
  <c r="CH6" i="40"/>
  <c r="CI6" i="40"/>
  <c r="CB6" i="40"/>
  <c r="CC6" i="40"/>
  <c r="CD6" i="40"/>
  <c r="BW6" i="40"/>
  <c r="BX6" i="40"/>
  <c r="BY6" i="40"/>
  <c r="BR6" i="40"/>
  <c r="BS6" i="40"/>
  <c r="BT6" i="40"/>
  <c r="W6" i="40"/>
  <c r="X6" i="40"/>
  <c r="Y6" i="40"/>
  <c r="CG10" i="40"/>
  <c r="CI10" i="40"/>
  <c r="CG11" i="40"/>
  <c r="CI11" i="40"/>
  <c r="CG12" i="40"/>
  <c r="CI12" i="40"/>
  <c r="CG13" i="40"/>
  <c r="CI13" i="40"/>
  <c r="CG14" i="40"/>
  <c r="CI14" i="40"/>
  <c r="CG15" i="40"/>
  <c r="CI15" i="40"/>
  <c r="CG16" i="40"/>
  <c r="CI16" i="40"/>
  <c r="CG17" i="40"/>
  <c r="CI17" i="40"/>
  <c r="CG18" i="40"/>
  <c r="CI18" i="40"/>
  <c r="CG19" i="40"/>
  <c r="CI19" i="40"/>
  <c r="CG20" i="40"/>
  <c r="CI20" i="40"/>
  <c r="CG21" i="40"/>
  <c r="CI21" i="40"/>
  <c r="AI6" i="40"/>
  <c r="AJ6" i="40"/>
  <c r="AK6" i="40"/>
  <c r="AD6" i="40"/>
  <c r="AE6" i="40"/>
  <c r="AF6" i="40"/>
  <c r="BL6" i="40"/>
  <c r="BM6" i="40"/>
  <c r="BN6" i="40"/>
  <c r="BF6" i="40"/>
  <c r="BG6" i="40"/>
  <c r="BH6" i="40"/>
  <c r="BI6" i="40"/>
  <c r="BA6" i="40"/>
  <c r="BB6" i="40"/>
  <c r="BC6" i="40"/>
  <c r="AU61" i="40"/>
  <c r="Z6" i="40"/>
  <c r="V6" i="40"/>
  <c r="CS9" i="40"/>
  <c r="CO9" i="40"/>
  <c r="CK9" i="40"/>
  <c r="N6" i="40"/>
  <c r="CI25" i="40"/>
  <c r="CI26" i="40"/>
  <c r="CI28" i="40"/>
  <c r="M6" i="40"/>
  <c r="CF6" i="40"/>
  <c r="AH6" i="40"/>
  <c r="CA6" i="40"/>
  <c r="BV6" i="40"/>
  <c r="BQ6" i="40"/>
  <c r="BK6" i="40"/>
  <c r="BE6" i="40"/>
  <c r="AZ6" i="40"/>
  <c r="AC6" i="40"/>
  <c r="S6" i="40"/>
  <c r="B35" i="40"/>
  <c r="R6" i="40"/>
  <c r="P6" i="40"/>
  <c r="L6" i="40"/>
  <c r="J6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H8" i="15"/>
  <c r="H10" i="15"/>
  <c r="H12" i="15"/>
  <c r="H14" i="15"/>
  <c r="H16" i="15"/>
  <c r="H18" i="15"/>
  <c r="H20" i="15"/>
  <c r="H22" i="15"/>
  <c r="H24" i="15"/>
  <c r="H26" i="15"/>
  <c r="H28" i="15"/>
  <c r="H30" i="15"/>
  <c r="H32" i="15"/>
  <c r="H34" i="15"/>
  <c r="H36" i="15"/>
  <c r="H38" i="15"/>
  <c r="H40" i="15"/>
  <c r="H42" i="15"/>
  <c r="H44" i="15"/>
  <c r="H7" i="15"/>
  <c r="H9" i="15"/>
  <c r="H11" i="15"/>
  <c r="H13" i="15"/>
  <c r="H15" i="15"/>
  <c r="H17" i="15"/>
  <c r="H19" i="15"/>
  <c r="H21" i="15"/>
  <c r="H23" i="15"/>
  <c r="H25" i="15"/>
  <c r="H27" i="15"/>
  <c r="H29" i="15"/>
  <c r="H31" i="15"/>
  <c r="H33" i="15"/>
  <c r="H35" i="15"/>
  <c r="H37" i="15"/>
  <c r="H39" i="15"/>
  <c r="H41" i="15"/>
  <c r="H43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6" i="15"/>
  <c r="E47" i="15"/>
  <c r="AE47" i="15" s="1"/>
  <c r="E48" i="15"/>
  <c r="AE48" i="15" s="1"/>
  <c r="E49" i="15"/>
  <c r="AE49" i="15" s="1"/>
  <c r="E50" i="15"/>
  <c r="AE50" i="15" s="1"/>
  <c r="E51" i="15"/>
  <c r="AE51" i="15" s="1"/>
  <c r="E52" i="15"/>
  <c r="AE52" i="15" s="1"/>
  <c r="E53" i="15"/>
  <c r="AE53" i="15" s="1"/>
  <c r="E54" i="15"/>
  <c r="AE54" i="15" s="1"/>
  <c r="E55" i="15"/>
  <c r="AE55" i="15" s="1"/>
  <c r="E56" i="15"/>
  <c r="AE56" i="15" s="1"/>
  <c r="E57" i="15"/>
  <c r="AE57" i="15" s="1"/>
  <c r="E58" i="15"/>
  <c r="AE58" i="15" s="1"/>
  <c r="E46" i="15"/>
  <c r="AE46" i="15" s="1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J47" i="15"/>
  <c r="P47" i="15"/>
  <c r="M47" i="15"/>
  <c r="J48" i="15"/>
  <c r="P48" i="15"/>
  <c r="Q48" i="15" s="1"/>
  <c r="M48" i="15"/>
  <c r="J49" i="15"/>
  <c r="P49" i="15"/>
  <c r="M49" i="15"/>
  <c r="J50" i="15"/>
  <c r="P50" i="15"/>
  <c r="Q50" i="15" s="1"/>
  <c r="M50" i="15"/>
  <c r="J51" i="15"/>
  <c r="P51" i="15"/>
  <c r="M51" i="15"/>
  <c r="J52" i="15"/>
  <c r="P52" i="15"/>
  <c r="M52" i="15"/>
  <c r="J53" i="15"/>
  <c r="P53" i="15"/>
  <c r="M53" i="15"/>
  <c r="J54" i="15"/>
  <c r="P54" i="15"/>
  <c r="Q54" i="15" s="1"/>
  <c r="M54" i="15"/>
  <c r="J55" i="15"/>
  <c r="P55" i="15"/>
  <c r="M55" i="15"/>
  <c r="J56" i="15"/>
  <c r="P56" i="15"/>
  <c r="M56" i="15"/>
  <c r="J57" i="15"/>
  <c r="Q57" i="15" s="1"/>
  <c r="P57" i="15"/>
  <c r="M57" i="15"/>
  <c r="J58" i="15"/>
  <c r="P58" i="15"/>
  <c r="Q58" i="15" s="1"/>
  <c r="M58" i="15"/>
  <c r="J46" i="15"/>
  <c r="P46" i="15"/>
  <c r="M46" i="15"/>
  <c r="I13" i="25"/>
  <c r="M13" i="25" s="1"/>
  <c r="I14" i="25"/>
  <c r="M14" i="25" s="1"/>
  <c r="I15" i="25"/>
  <c r="M15" i="25" s="1"/>
  <c r="I16" i="25"/>
  <c r="M16" i="25" s="1"/>
  <c r="I17" i="25"/>
  <c r="M17" i="25" s="1"/>
  <c r="I18" i="25"/>
  <c r="M18" i="25" s="1"/>
  <c r="I19" i="25"/>
  <c r="M19" i="25" s="1"/>
  <c r="I20" i="25"/>
  <c r="M20" i="25" s="1"/>
  <c r="I21" i="25"/>
  <c r="M21" i="25" s="1"/>
  <c r="I22" i="25"/>
  <c r="M22" i="25" s="1"/>
  <c r="I23" i="25"/>
  <c r="M23" i="25" s="1"/>
  <c r="I11" i="25"/>
  <c r="M11" i="25" s="1"/>
  <c r="Q58" i="17"/>
  <c r="R58" i="17"/>
  <c r="S58" i="17"/>
  <c r="T58" i="17"/>
  <c r="AT58" i="17"/>
  <c r="AU58" i="17"/>
  <c r="AV58" i="17"/>
  <c r="AW58" i="17"/>
  <c r="Q57" i="17"/>
  <c r="R57" i="17"/>
  <c r="S57" i="17"/>
  <c r="T57" i="17"/>
  <c r="AT57" i="17"/>
  <c r="AU57" i="17"/>
  <c r="AV57" i="17"/>
  <c r="AW57" i="17"/>
  <c r="Q56" i="17"/>
  <c r="R56" i="17"/>
  <c r="S56" i="17"/>
  <c r="T56" i="17"/>
  <c r="AT56" i="17"/>
  <c r="AU56" i="17"/>
  <c r="AV56" i="17"/>
  <c r="AW56" i="17"/>
  <c r="Q55" i="17"/>
  <c r="R55" i="17"/>
  <c r="S55" i="17"/>
  <c r="T55" i="17"/>
  <c r="AT55" i="17"/>
  <c r="AU55" i="17"/>
  <c r="AV55" i="17"/>
  <c r="AW55" i="17"/>
  <c r="Q54" i="17"/>
  <c r="R54" i="17"/>
  <c r="S54" i="17"/>
  <c r="T54" i="17"/>
  <c r="AT54" i="17"/>
  <c r="AU54" i="17"/>
  <c r="AV54" i="17"/>
  <c r="AW54" i="17"/>
  <c r="Q53" i="17"/>
  <c r="R53" i="17"/>
  <c r="S53" i="17"/>
  <c r="T53" i="17"/>
  <c r="AT53" i="17"/>
  <c r="AU53" i="17"/>
  <c r="AV53" i="17"/>
  <c r="AW53" i="17"/>
  <c r="Q52" i="17"/>
  <c r="R52" i="17"/>
  <c r="S52" i="17"/>
  <c r="T52" i="17"/>
  <c r="AT52" i="17"/>
  <c r="AU52" i="17"/>
  <c r="AV52" i="17"/>
  <c r="AW52" i="17"/>
  <c r="Q51" i="17"/>
  <c r="R51" i="17"/>
  <c r="S51" i="17"/>
  <c r="T51" i="17"/>
  <c r="AT51" i="17"/>
  <c r="AU51" i="17"/>
  <c r="AV51" i="17"/>
  <c r="AW51" i="17"/>
  <c r="Q50" i="17"/>
  <c r="R50" i="17"/>
  <c r="S50" i="17"/>
  <c r="T50" i="17"/>
  <c r="AT50" i="17"/>
  <c r="AU50" i="17"/>
  <c r="AV50" i="17"/>
  <c r="AW50" i="17"/>
  <c r="Q49" i="17"/>
  <c r="R49" i="17"/>
  <c r="S49" i="17"/>
  <c r="T49" i="17"/>
  <c r="AT49" i="17"/>
  <c r="AU49" i="17"/>
  <c r="AV49" i="17"/>
  <c r="AW49" i="17"/>
  <c r="Q48" i="17"/>
  <c r="R48" i="17"/>
  <c r="S48" i="17"/>
  <c r="T48" i="17"/>
  <c r="AT48" i="17"/>
  <c r="AU48" i="17"/>
  <c r="AV48" i="17"/>
  <c r="AW48" i="17"/>
  <c r="Q47" i="17"/>
  <c r="R47" i="17"/>
  <c r="S47" i="17"/>
  <c r="T47" i="17"/>
  <c r="AT47" i="17"/>
  <c r="AU47" i="17"/>
  <c r="AV47" i="17"/>
  <c r="AW47" i="17"/>
  <c r="Q59" i="17"/>
  <c r="R59" i="17"/>
  <c r="S59" i="17"/>
  <c r="T59" i="17"/>
  <c r="AT59" i="17"/>
  <c r="AU59" i="17"/>
  <c r="AV59" i="17"/>
  <c r="AW59" i="17"/>
  <c r="BC48" i="17"/>
  <c r="BC49" i="17"/>
  <c r="BC50" i="17"/>
  <c r="BC51" i="17"/>
  <c r="BC52" i="17"/>
  <c r="BC53" i="17"/>
  <c r="BC54" i="17"/>
  <c r="BC55" i="17"/>
  <c r="BC56" i="17"/>
  <c r="BC57" i="17"/>
  <c r="BC58" i="17"/>
  <c r="BC59" i="17"/>
  <c r="BC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47" i="17"/>
  <c r="W48" i="17"/>
  <c r="BH48" i="17" s="1"/>
  <c r="W49" i="17"/>
  <c r="BH49" i="17" s="1"/>
  <c r="W50" i="17"/>
  <c r="BH50" i="17" s="1"/>
  <c r="W51" i="17"/>
  <c r="BH51" i="17" s="1"/>
  <c r="W52" i="17"/>
  <c r="BH52" i="17" s="1"/>
  <c r="W53" i="17"/>
  <c r="BH53" i="17" s="1"/>
  <c r="W54" i="17"/>
  <c r="BH54" i="17" s="1"/>
  <c r="W55" i="17"/>
  <c r="BH55" i="17" s="1"/>
  <c r="W56" i="17"/>
  <c r="BH56" i="17" s="1"/>
  <c r="W57" i="17"/>
  <c r="BH57" i="17" s="1"/>
  <c r="W58" i="17"/>
  <c r="BH58" i="17"/>
  <c r="W59" i="17"/>
  <c r="BH59" i="17"/>
  <c r="W47" i="17"/>
  <c r="BH47" i="17"/>
  <c r="W29" i="17"/>
  <c r="W30" i="17"/>
  <c r="W31" i="17"/>
  <c r="W32" i="17"/>
  <c r="W33" i="17"/>
  <c r="W34" i="17"/>
  <c r="W35" i="17"/>
  <c r="W36" i="17"/>
  <c r="W37" i="17"/>
  <c r="W38" i="17"/>
  <c r="W39" i="17"/>
  <c r="W40" i="17"/>
  <c r="W41" i="17"/>
  <c r="W42" i="17"/>
  <c r="W43" i="17"/>
  <c r="W44" i="17"/>
  <c r="W45" i="17"/>
  <c r="W46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Q29" i="17"/>
  <c r="R29" i="17"/>
  <c r="Q30" i="17"/>
  <c r="U30" i="17"/>
  <c r="R30" i="17"/>
  <c r="Q31" i="17"/>
  <c r="R31" i="17"/>
  <c r="Q32" i="17"/>
  <c r="U32" i="17" s="1"/>
  <c r="R32" i="17"/>
  <c r="Q33" i="17"/>
  <c r="R33" i="17"/>
  <c r="Q34" i="17"/>
  <c r="U34" i="17" s="1"/>
  <c r="R34" i="17"/>
  <c r="Q35" i="17"/>
  <c r="R35" i="17"/>
  <c r="U35" i="17"/>
  <c r="Q36" i="17"/>
  <c r="R36" i="17"/>
  <c r="Q37" i="17"/>
  <c r="R37" i="17"/>
  <c r="Q38" i="17"/>
  <c r="R38" i="17"/>
  <c r="Q39" i="17"/>
  <c r="R39" i="17"/>
  <c r="Q40" i="17"/>
  <c r="R40" i="17"/>
  <c r="Q41" i="17"/>
  <c r="R41" i="17"/>
  <c r="U41" i="17" s="1"/>
  <c r="Q42" i="17"/>
  <c r="R42" i="17"/>
  <c r="Q43" i="17"/>
  <c r="R43" i="17"/>
  <c r="U43" i="17" s="1"/>
  <c r="Q44" i="17"/>
  <c r="R44" i="17"/>
  <c r="Q45" i="17"/>
  <c r="R45" i="17"/>
  <c r="Q46" i="17"/>
  <c r="R46" i="17"/>
  <c r="T28" i="17"/>
  <c r="W9" i="17"/>
  <c r="W10" i="17"/>
  <c r="W11" i="17"/>
  <c r="W12" i="17"/>
  <c r="W13" i="17"/>
  <c r="W14" i="17"/>
  <c r="W1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Q8" i="17"/>
  <c r="R8" i="17"/>
  <c r="Q9" i="17"/>
  <c r="R9" i="17"/>
  <c r="Q10" i="17"/>
  <c r="U10" i="17" s="1"/>
  <c r="R10" i="17"/>
  <c r="Q11" i="17"/>
  <c r="R11" i="17"/>
  <c r="Q12" i="17"/>
  <c r="R12" i="17"/>
  <c r="Q13" i="17"/>
  <c r="R13" i="17"/>
  <c r="Q14" i="17"/>
  <c r="R14" i="17"/>
  <c r="Q15" i="17"/>
  <c r="R15" i="17"/>
  <c r="Q16" i="17"/>
  <c r="R16" i="17"/>
  <c r="U16" i="17" s="1"/>
  <c r="Q17" i="17"/>
  <c r="R17" i="17"/>
  <c r="Q18" i="17"/>
  <c r="R18" i="17"/>
  <c r="Q19" i="17"/>
  <c r="R19" i="17"/>
  <c r="Q20" i="17"/>
  <c r="R20" i="17"/>
  <c r="Q21" i="17"/>
  <c r="U21" i="17" s="1"/>
  <c r="R21" i="17"/>
  <c r="Q22" i="17"/>
  <c r="R22" i="17"/>
  <c r="Q23" i="17"/>
  <c r="R23" i="17"/>
  <c r="Q24" i="17"/>
  <c r="R24" i="17"/>
  <c r="Q25" i="17"/>
  <c r="R25" i="17"/>
  <c r="Q26" i="17"/>
  <c r="R26" i="17"/>
  <c r="U26" i="17" s="1"/>
  <c r="Q27" i="17"/>
  <c r="R27" i="17"/>
  <c r="Q28" i="17"/>
  <c r="R28" i="17"/>
  <c r="R7" i="17"/>
  <c r="Q7" i="17"/>
  <c r="AR21" i="26"/>
  <c r="AS21" i="26"/>
  <c r="AN28" i="35"/>
  <c r="AM28" i="35"/>
  <c r="AE11" i="36"/>
  <c r="U22" i="17"/>
  <c r="U18" i="17"/>
  <c r="U14" i="17"/>
  <c r="I31" i="13"/>
  <c r="S22" i="35"/>
  <c r="BS62" i="13"/>
  <c r="U63" i="17"/>
  <c r="AZ63" i="17" s="1"/>
  <c r="AS27" i="39"/>
  <c r="Q21" i="40"/>
  <c r="Q19" i="40"/>
  <c r="Q17" i="40"/>
  <c r="Q15" i="40"/>
  <c r="S9" i="40"/>
  <c r="BJ28" i="35"/>
  <c r="P28" i="35"/>
  <c r="M10" i="26"/>
  <c r="M34" i="26"/>
  <c r="Q11" i="26" s="1"/>
  <c r="U61" i="17"/>
  <c r="AZ61" i="17" s="1"/>
  <c r="U62" i="17"/>
  <c r="AZ62" i="17" s="1"/>
  <c r="L10" i="26"/>
  <c r="S51" i="13"/>
  <c r="S75" i="13" s="1"/>
  <c r="L26" i="26"/>
  <c r="R67" i="13"/>
  <c r="R63" i="13"/>
  <c r="AX60" i="17"/>
  <c r="BF60" i="17" s="1"/>
  <c r="AX62" i="17"/>
  <c r="BF62" i="17" s="1"/>
  <c r="Q60" i="15"/>
  <c r="AD14" i="26"/>
  <c r="AG14" i="26" s="1"/>
  <c r="N25" i="26"/>
  <c r="M22" i="26"/>
  <c r="H61" i="15"/>
  <c r="I25" i="25"/>
  <c r="M25" i="25" s="1"/>
  <c r="M23" i="26"/>
  <c r="M25" i="26"/>
  <c r="J63" i="15"/>
  <c r="Q64" i="15"/>
  <c r="I63" i="13"/>
  <c r="G63" i="24" s="1"/>
  <c r="I67" i="13"/>
  <c r="AR10" i="36"/>
  <c r="AS10" i="36"/>
  <c r="J34" i="36"/>
  <c r="R28" i="38"/>
  <c r="N63" i="23"/>
  <c r="BI63" i="23"/>
  <c r="P64" i="13"/>
  <c r="M64" i="24" s="1"/>
  <c r="P63" i="13"/>
  <c r="M63" i="24" s="1"/>
  <c r="S64" i="23"/>
  <c r="Q70" i="24"/>
  <c r="U51" i="17"/>
  <c r="AZ51" i="17" s="1"/>
  <c r="U31" i="17"/>
  <c r="U59" i="17"/>
  <c r="AZ59" i="17" s="1"/>
  <c r="AH14" i="26"/>
  <c r="AS16" i="39"/>
  <c r="AR12" i="39"/>
  <c r="AS12" i="39"/>
  <c r="AR26" i="36"/>
  <c r="AS26" i="36"/>
  <c r="AR25" i="39"/>
  <c r="AS25" i="39"/>
  <c r="S24" i="28"/>
  <c r="I34" i="13"/>
  <c r="Q61" i="15"/>
  <c r="AX64" i="17"/>
  <c r="BF64" i="17" s="1"/>
  <c r="AX65" i="17"/>
  <c r="BF65" i="17" s="1"/>
  <c r="J67" i="24"/>
  <c r="U64" i="17"/>
  <c r="AZ64" i="17" s="1"/>
  <c r="Q13" i="40"/>
  <c r="Q11" i="40"/>
  <c r="Q10" i="40"/>
  <c r="Q34" i="40"/>
  <c r="P66" i="13"/>
  <c r="U46" i="17"/>
  <c r="U44" i="17"/>
  <c r="U42" i="17"/>
  <c r="V7" i="24"/>
  <c r="W7" i="24"/>
  <c r="X7" i="24"/>
  <c r="Y7" i="24"/>
  <c r="CM7" i="37"/>
  <c r="CU7" i="37"/>
  <c r="R75" i="13"/>
  <c r="P75" i="13"/>
  <c r="E75" i="24"/>
  <c r="F34" i="29"/>
  <c r="K34" i="29"/>
  <c r="U65" i="17"/>
  <c r="AZ65" i="17" s="1"/>
  <c r="AT43" i="13"/>
  <c r="AE24" i="26"/>
  <c r="AL24" i="35"/>
  <c r="AM24" i="35"/>
  <c r="AN24" i="35"/>
  <c r="AO24" i="35"/>
  <c r="T14" i="36"/>
  <c r="T16" i="36"/>
  <c r="T15" i="36"/>
  <c r="AS24" i="39"/>
  <c r="AV25" i="39"/>
  <c r="AR24" i="39"/>
  <c r="AU25" i="39"/>
  <c r="BI24" i="38"/>
  <c r="BK24" i="38"/>
  <c r="BH24" i="38"/>
  <c r="BJ24" i="38"/>
  <c r="BR64" i="13"/>
  <c r="T25" i="36"/>
  <c r="AR25" i="36"/>
  <c r="AS25" i="36"/>
  <c r="AV26" i="36" s="1"/>
  <c r="BR66" i="13"/>
  <c r="BH25" i="38"/>
  <c r="BM25" i="38" s="1"/>
  <c r="BJ25" i="38"/>
  <c r="BO25" i="38"/>
  <c r="BI25" i="38"/>
  <c r="BK25" i="38"/>
  <c r="BP25" i="38" s="1"/>
  <c r="AR26" i="39"/>
  <c r="AS26" i="39"/>
  <c r="AV27" i="39" s="1"/>
  <c r="BI67" i="23"/>
  <c r="BN67" i="23" s="1"/>
  <c r="BP51" i="13"/>
  <c r="BQ51" i="13"/>
  <c r="BR51" i="13"/>
  <c r="BS51" i="13"/>
  <c r="BT51" i="13"/>
  <c r="Q19" i="26"/>
  <c r="Q10" i="26"/>
  <c r="Q21" i="26"/>
  <c r="BP68" i="13"/>
  <c r="BS68" i="13"/>
  <c r="AU26" i="39"/>
  <c r="AU27" i="39"/>
  <c r="BN26" i="38"/>
  <c r="BM26" i="38"/>
  <c r="BJ19" i="28"/>
  <c r="BK19" i="28"/>
  <c r="AQ26" i="13"/>
  <c r="G19" i="24"/>
  <c r="AT19" i="13"/>
  <c r="AS19" i="13"/>
  <c r="G11" i="24"/>
  <c r="AR11" i="13"/>
  <c r="AT11" i="13"/>
  <c r="AQ11" i="13"/>
  <c r="AS11" i="13"/>
  <c r="AP11" i="13"/>
  <c r="AL16" i="35"/>
  <c r="AM16" i="35"/>
  <c r="AO16" i="35"/>
  <c r="AN16" i="35"/>
  <c r="AS10" i="39"/>
  <c r="AR16" i="39"/>
  <c r="T26" i="36"/>
  <c r="AG15" i="26"/>
  <c r="AX55" i="17"/>
  <c r="BF55" i="17" s="1"/>
  <c r="U60" i="17"/>
  <c r="AZ60" i="17" s="1"/>
  <c r="AX61" i="17"/>
  <c r="BF61" i="17"/>
  <c r="U7" i="17"/>
  <c r="AQ20" i="13"/>
  <c r="AS20" i="13"/>
  <c r="G20" i="24"/>
  <c r="AR20" i="13"/>
  <c r="AT20" i="13"/>
  <c r="AZ20" i="13" s="1"/>
  <c r="AP20" i="13"/>
  <c r="AQ12" i="13"/>
  <c r="AR12" i="13"/>
  <c r="AX12" i="13" s="1"/>
  <c r="AP12" i="13"/>
  <c r="AX51" i="17"/>
  <c r="BF51" i="17" s="1"/>
  <c r="Q53" i="15"/>
  <c r="AX66" i="17"/>
  <c r="BF66" i="17" s="1"/>
  <c r="AX63" i="17"/>
  <c r="BF63" i="17" s="1"/>
  <c r="J65" i="15"/>
  <c r="E66" i="17"/>
  <c r="I30" i="25"/>
  <c r="M30" i="25" s="1"/>
  <c r="Q28" i="40"/>
  <c r="BK25" i="28"/>
  <c r="BI17" i="28"/>
  <c r="Q28" i="26"/>
  <c r="AP29" i="26" s="1"/>
  <c r="BK28" i="35"/>
  <c r="BI20" i="35"/>
  <c r="BK20" i="35"/>
  <c r="Q49" i="15"/>
  <c r="Q56" i="15"/>
  <c r="Q52" i="15"/>
  <c r="Q46" i="15"/>
  <c r="Q47" i="15"/>
  <c r="U45" i="17"/>
  <c r="U27" i="17"/>
  <c r="U19" i="17"/>
  <c r="U11" i="17"/>
  <c r="U37" i="17"/>
  <c r="U33" i="17"/>
  <c r="AS38" i="13"/>
  <c r="G47" i="24"/>
  <c r="AR47" i="13"/>
  <c r="U28" i="17"/>
  <c r="U23" i="17"/>
  <c r="U20" i="17"/>
  <c r="W21" i="40"/>
  <c r="AD21" i="40" s="1"/>
  <c r="W16" i="40"/>
  <c r="AD16" i="40" s="1"/>
  <c r="W12" i="40"/>
  <c r="AD12" i="40" s="1"/>
  <c r="W24" i="40"/>
  <c r="AD24" i="40" s="1"/>
  <c r="W10" i="40"/>
  <c r="AD10" i="40" s="1"/>
  <c r="W23" i="40"/>
  <c r="AD23" i="40" s="1"/>
  <c r="W18" i="40"/>
  <c r="AD18" i="40" s="1"/>
  <c r="W14" i="40"/>
  <c r="AD14" i="40" s="1"/>
  <c r="W27" i="40"/>
  <c r="AD27" i="40" s="1"/>
  <c r="AL25" i="38"/>
  <c r="AN25" i="38"/>
  <c r="T25" i="38"/>
  <c r="D25" i="40"/>
  <c r="AM25" i="38"/>
  <c r="AO25" i="38"/>
  <c r="AM21" i="38"/>
  <c r="AO21" i="38"/>
  <c r="AL21" i="38"/>
  <c r="AN21" i="38"/>
  <c r="AO13" i="38"/>
  <c r="AM13" i="38"/>
  <c r="U67" i="17"/>
  <c r="AZ67" i="17" s="1"/>
  <c r="U12" i="17"/>
  <c r="U8" i="17"/>
  <c r="J66" i="15"/>
  <c r="Q66" i="15" s="1"/>
  <c r="S55" i="15"/>
  <c r="U55" i="15" s="1"/>
  <c r="S51" i="15"/>
  <c r="I31" i="25"/>
  <c r="M31" i="25" s="1"/>
  <c r="S19" i="35"/>
  <c r="R66" i="22"/>
  <c r="P11" i="38"/>
  <c r="V11" i="38" s="1"/>
  <c r="Q28" i="35"/>
  <c r="Q26" i="35"/>
  <c r="Q24" i="35"/>
  <c r="Q20" i="35"/>
  <c r="S16" i="28"/>
  <c r="S35" i="28" s="1"/>
  <c r="N22" i="28"/>
  <c r="BI22" i="28" s="1"/>
  <c r="M35" i="28"/>
  <c r="BT60" i="13"/>
  <c r="BP60" i="13"/>
  <c r="BQ59" i="13"/>
  <c r="I45" i="13"/>
  <c r="G45" i="24" s="1"/>
  <c r="U45" i="13"/>
  <c r="N79" i="13"/>
  <c r="AP38" i="13"/>
  <c r="AN30" i="35"/>
  <c r="S28" i="35"/>
  <c r="I26" i="29"/>
  <c r="I22" i="29"/>
  <c r="BI21" i="28"/>
  <c r="BH21" i="28"/>
  <c r="BJ21" i="28"/>
  <c r="BK21" i="28"/>
  <c r="AD24" i="26"/>
  <c r="AG24" i="26" s="1"/>
  <c r="AE25" i="26"/>
  <c r="AH25" i="26" s="1"/>
  <c r="AE23" i="26"/>
  <c r="AH24" i="26" s="1"/>
  <c r="BI18" i="35"/>
  <c r="BJ20" i="35"/>
  <c r="BH20" i="35"/>
  <c r="BI28" i="35"/>
  <c r="BK24" i="35"/>
  <c r="BH24" i="35"/>
  <c r="BH28" i="35"/>
  <c r="BK18" i="35"/>
  <c r="N26" i="35"/>
  <c r="J25" i="37" s="1"/>
  <c r="V15" i="38"/>
  <c r="V19" i="38"/>
  <c r="V26" i="38"/>
  <c r="V22" i="38"/>
  <c r="V16" i="38"/>
  <c r="V20" i="38"/>
  <c r="V9" i="38"/>
  <c r="V25" i="38"/>
  <c r="V10" i="38"/>
  <c r="V28" i="38"/>
  <c r="BC29" i="38" s="1"/>
  <c r="V24" i="38"/>
  <c r="V12" i="38"/>
  <c r="V21" i="38"/>
  <c r="V27" i="38"/>
  <c r="V23" i="38"/>
  <c r="V18" i="38"/>
  <c r="V14" i="38"/>
  <c r="AX47" i="17"/>
  <c r="BF47" i="17" s="1"/>
  <c r="AJ55" i="17"/>
  <c r="BA55" i="17" s="1"/>
  <c r="E67" i="17"/>
  <c r="J24" i="29"/>
  <c r="AR24" i="26"/>
  <c r="AS24" i="26"/>
  <c r="AV25" i="26" s="1"/>
  <c r="N24" i="26"/>
  <c r="I19" i="29"/>
  <c r="BI19" i="28"/>
  <c r="BH19" i="28"/>
  <c r="I17" i="29"/>
  <c r="L19" i="40"/>
  <c r="AS19" i="39"/>
  <c r="AR19" i="39"/>
  <c r="L18" i="40"/>
  <c r="AS18" i="39"/>
  <c r="AR18" i="39"/>
  <c r="L10" i="40"/>
  <c r="J34" i="39"/>
  <c r="T31" i="39" s="1"/>
  <c r="AR10" i="39"/>
  <c r="AL22" i="35"/>
  <c r="AN22" i="35"/>
  <c r="N12" i="36"/>
  <c r="L20" i="37"/>
  <c r="AR20" i="36"/>
  <c r="T20" i="36"/>
  <c r="AS20" i="36"/>
  <c r="L13" i="37"/>
  <c r="AR13" i="36"/>
  <c r="AU13" i="36"/>
  <c r="AS13" i="36"/>
  <c r="AV13" i="36"/>
  <c r="T13" i="36"/>
  <c r="J10" i="37"/>
  <c r="N35" i="35"/>
  <c r="BH11" i="35"/>
  <c r="BM11" i="35" s="1"/>
  <c r="BI11" i="35"/>
  <c r="BN11" i="35"/>
  <c r="BJ11" i="35"/>
  <c r="BO11" i="35"/>
  <c r="BK11" i="35"/>
  <c r="BP11" i="35"/>
  <c r="M56" i="24"/>
  <c r="BP56" i="13"/>
  <c r="BR56" i="13"/>
  <c r="BT56" i="13"/>
  <c r="BQ56" i="13"/>
  <c r="BS56" i="13"/>
  <c r="BQ54" i="13"/>
  <c r="BR54" i="13"/>
  <c r="AS10" i="26"/>
  <c r="J34" i="26"/>
  <c r="AR10" i="26"/>
  <c r="E26" i="29"/>
  <c r="AD26" i="26"/>
  <c r="AG26" i="26" s="1"/>
  <c r="AE26" i="26"/>
  <c r="AH26" i="26" s="1"/>
  <c r="E18" i="29"/>
  <c r="AE18" i="26"/>
  <c r="AH18" i="26" s="1"/>
  <c r="N18" i="26"/>
  <c r="AD18" i="26"/>
  <c r="AG18" i="26" s="1"/>
  <c r="E16" i="29"/>
  <c r="AE16" i="26"/>
  <c r="AH16" i="26" s="1"/>
  <c r="AD16" i="26"/>
  <c r="I25" i="29"/>
  <c r="BJ25" i="28"/>
  <c r="BH25" i="28"/>
  <c r="J20" i="29"/>
  <c r="AS20" i="26"/>
  <c r="AV21" i="26" s="1"/>
  <c r="AR20" i="26"/>
  <c r="J18" i="29"/>
  <c r="AS18" i="26"/>
  <c r="AR18" i="26"/>
  <c r="D27" i="40"/>
  <c r="AN27" i="38"/>
  <c r="AL27" i="38"/>
  <c r="BH20" i="38"/>
  <c r="L14" i="40"/>
  <c r="AR14" i="39"/>
  <c r="AS14" i="39"/>
  <c r="D25" i="37"/>
  <c r="AN26" i="35"/>
  <c r="AM26" i="35"/>
  <c r="AL26" i="35"/>
  <c r="T26" i="35"/>
  <c r="AO26" i="35"/>
  <c r="F10" i="37"/>
  <c r="AE10" i="36"/>
  <c r="L11" i="37"/>
  <c r="AR11" i="36"/>
  <c r="AU11" i="36"/>
  <c r="T11" i="36"/>
  <c r="AS11" i="36"/>
  <c r="AV11" i="36" s="1"/>
  <c r="J14" i="29"/>
  <c r="N14" i="26"/>
  <c r="AR14" i="26"/>
  <c r="AU14" i="26"/>
  <c r="AS14" i="26"/>
  <c r="J12" i="29"/>
  <c r="AR12" i="26"/>
  <c r="AS12" i="26"/>
  <c r="AV13" i="26" s="1"/>
  <c r="J11" i="29"/>
  <c r="N11" i="26"/>
  <c r="AR11" i="26"/>
  <c r="AU11" i="26" s="1"/>
  <c r="AS11" i="26"/>
  <c r="AV11" i="26" s="1"/>
  <c r="AS9" i="26"/>
  <c r="AR9" i="26"/>
  <c r="U24" i="17"/>
  <c r="U15" i="17"/>
  <c r="U29" i="17"/>
  <c r="AH17" i="26"/>
  <c r="S57" i="22"/>
  <c r="S49" i="22"/>
  <c r="I21" i="13"/>
  <c r="I23" i="13"/>
  <c r="AS23" i="13" s="1"/>
  <c r="I27" i="13"/>
  <c r="I35" i="13"/>
  <c r="F27" i="26"/>
  <c r="BL27" i="26" s="1"/>
  <c r="U64" i="22"/>
  <c r="W64" i="22" s="1"/>
  <c r="S63" i="15"/>
  <c r="U63" i="15" s="1"/>
  <c r="AF63" i="15" s="1"/>
  <c r="AJ61" i="17"/>
  <c r="BA61" i="17" s="1"/>
  <c r="U60" i="22"/>
  <c r="W60" i="22" s="1"/>
  <c r="AH60" i="22" s="1"/>
  <c r="F22" i="26"/>
  <c r="F21" i="26"/>
  <c r="BL21" i="26" s="1"/>
  <c r="S57" i="15"/>
  <c r="U57" i="15" s="1"/>
  <c r="U57" i="22"/>
  <c r="F19" i="26"/>
  <c r="BL19" i="26" s="1"/>
  <c r="AJ56" i="17"/>
  <c r="BA56" i="17" s="1"/>
  <c r="N23" i="28"/>
  <c r="J17" i="26"/>
  <c r="J16" i="26"/>
  <c r="AL19" i="38"/>
  <c r="N23" i="38"/>
  <c r="N22" i="38"/>
  <c r="N21" i="38"/>
  <c r="BK21" i="38" s="1"/>
  <c r="N18" i="38"/>
  <c r="J15" i="39"/>
  <c r="J11" i="39"/>
  <c r="J23" i="36"/>
  <c r="J21" i="36"/>
  <c r="N22" i="35"/>
  <c r="BK22" i="35" s="1"/>
  <c r="N15" i="35"/>
  <c r="N13" i="35"/>
  <c r="AB13" i="35" s="1"/>
  <c r="J28" i="39"/>
  <c r="S65" i="15"/>
  <c r="U65" i="15" s="1"/>
  <c r="U51" i="22"/>
  <c r="U50" i="22"/>
  <c r="W50" i="22" s="1"/>
  <c r="AH50" i="22" s="1"/>
  <c r="F12" i="26"/>
  <c r="BL12" i="26" s="1"/>
  <c r="N15" i="28"/>
  <c r="BH15" i="28" s="1"/>
  <c r="N13" i="28"/>
  <c r="BH13" i="28" s="1"/>
  <c r="N11" i="28"/>
  <c r="BJ11" i="28" s="1"/>
  <c r="S9" i="28"/>
  <c r="V45" i="13"/>
  <c r="AU21" i="26"/>
  <c r="AX48" i="17"/>
  <c r="BF48" i="17" s="1"/>
  <c r="AX50" i="17"/>
  <c r="BF50" i="17" s="1"/>
  <c r="AX56" i="17"/>
  <c r="BF56" i="17" s="1"/>
  <c r="AX57" i="17"/>
  <c r="BF57" i="17" s="1"/>
  <c r="AX58" i="17"/>
  <c r="BF58" i="17" s="1"/>
  <c r="AU25" i="26"/>
  <c r="AU14" i="36"/>
  <c r="AU12" i="36"/>
  <c r="S63" i="22"/>
  <c r="S64" i="15"/>
  <c r="S59" i="15"/>
  <c r="U59" i="15" s="1"/>
  <c r="AF59" i="15" s="1"/>
  <c r="U58" i="22"/>
  <c r="W58" i="22" s="1"/>
  <c r="AH58" i="22" s="1"/>
  <c r="S56" i="15"/>
  <c r="U56" i="15" s="1"/>
  <c r="AF56" i="15" s="1"/>
  <c r="N24" i="28"/>
  <c r="I24" i="29" s="1"/>
  <c r="N20" i="28"/>
  <c r="N18" i="28"/>
  <c r="BJ18" i="28" s="1"/>
  <c r="N19" i="35"/>
  <c r="N12" i="35"/>
  <c r="N28" i="38"/>
  <c r="Q12" i="37"/>
  <c r="U52" i="22"/>
  <c r="W52" i="22" s="1"/>
  <c r="AH52" i="22" s="1"/>
  <c r="N14" i="28"/>
  <c r="N12" i="28"/>
  <c r="N34" i="28"/>
  <c r="AQ21" i="13"/>
  <c r="AW21" i="13" s="1"/>
  <c r="AQ23" i="13"/>
  <c r="AQ27" i="13"/>
  <c r="G27" i="24"/>
  <c r="AR27" i="13"/>
  <c r="I39" i="13"/>
  <c r="E61" i="17"/>
  <c r="Y64" i="13"/>
  <c r="E27" i="29"/>
  <c r="AE27" i="26"/>
  <c r="AH27" i="26" s="1"/>
  <c r="AD27" i="26"/>
  <c r="AG27" i="26" s="1"/>
  <c r="E21" i="29"/>
  <c r="AE21" i="26"/>
  <c r="AD21" i="26"/>
  <c r="N21" i="26"/>
  <c r="E20" i="29"/>
  <c r="O20" i="29" s="1"/>
  <c r="AE20" i="26"/>
  <c r="N20" i="26"/>
  <c r="AD20" i="26"/>
  <c r="E19" i="29"/>
  <c r="AD19" i="26"/>
  <c r="AG19" i="26"/>
  <c r="AE19" i="26"/>
  <c r="AJ59" i="17"/>
  <c r="BA59" i="17" s="1"/>
  <c r="AJ49" i="17"/>
  <c r="BA49" i="17" s="1"/>
  <c r="E11" i="28" s="1"/>
  <c r="Q11" i="28" s="1"/>
  <c r="E22" i="29"/>
  <c r="E28" i="29"/>
  <c r="AD28" i="26"/>
  <c r="AE28" i="26"/>
  <c r="AD10" i="26"/>
  <c r="AG11" i="26" s="1"/>
  <c r="AE10" i="26"/>
  <c r="N10" i="26"/>
  <c r="N34" i="26" s="1"/>
  <c r="U48" i="17"/>
  <c r="AZ48" i="17" s="1"/>
  <c r="U49" i="17"/>
  <c r="AZ49" i="17" s="1"/>
  <c r="BB49" i="17" s="1"/>
  <c r="U52" i="17"/>
  <c r="AZ52" i="17" s="1"/>
  <c r="U53" i="17"/>
  <c r="AZ53" i="17" s="1"/>
  <c r="U56" i="17"/>
  <c r="AZ56" i="17" s="1"/>
  <c r="BB56" i="17" s="1"/>
  <c r="BG56" i="17" s="1"/>
  <c r="U57" i="17"/>
  <c r="AZ57" i="17" s="1"/>
  <c r="U64" i="15"/>
  <c r="U55" i="22"/>
  <c r="U54" i="22"/>
  <c r="W54" i="22" s="1"/>
  <c r="AH54" i="22" s="1"/>
  <c r="W51" i="22"/>
  <c r="AJ64" i="17"/>
  <c r="BA64" i="17" s="1"/>
  <c r="AJ60" i="17"/>
  <c r="BA60" i="17" s="1"/>
  <c r="E22" i="28" s="1"/>
  <c r="Q22" i="28" s="1"/>
  <c r="AJ57" i="17"/>
  <c r="BA57" i="17" s="1"/>
  <c r="E19" i="28" s="1"/>
  <c r="Q19" i="28" s="1"/>
  <c r="U52" i="15"/>
  <c r="AF52" i="15" s="1"/>
  <c r="U51" i="15"/>
  <c r="U50" i="15"/>
  <c r="AR23" i="39"/>
  <c r="AS23" i="39"/>
  <c r="L23" i="40"/>
  <c r="T23" i="39"/>
  <c r="L22" i="40"/>
  <c r="AR22" i="39"/>
  <c r="AS22" i="39"/>
  <c r="T22" i="39"/>
  <c r="L21" i="40"/>
  <c r="AR21" i="39"/>
  <c r="AS21" i="39"/>
  <c r="T21" i="39"/>
  <c r="L20" i="40"/>
  <c r="N20" i="39"/>
  <c r="AR20" i="39"/>
  <c r="AU20" i="39" s="1"/>
  <c r="AS20" i="39"/>
  <c r="AV20" i="39" s="1"/>
  <c r="T20" i="39"/>
  <c r="L17" i="40"/>
  <c r="AR17" i="39"/>
  <c r="AS17" i="39"/>
  <c r="T17" i="39"/>
  <c r="L13" i="40"/>
  <c r="AR13" i="39"/>
  <c r="AS13" i="39"/>
  <c r="T13" i="39"/>
  <c r="L9" i="40"/>
  <c r="AR9" i="39"/>
  <c r="AU10" i="39" s="1"/>
  <c r="AS9" i="39"/>
  <c r="AV10" i="39" s="1"/>
  <c r="T9" i="39"/>
  <c r="AR27" i="36"/>
  <c r="AU27" i="36" s="1"/>
  <c r="T27" i="36"/>
  <c r="L27" i="37"/>
  <c r="AS27" i="36"/>
  <c r="AV27" i="36"/>
  <c r="L24" i="37"/>
  <c r="AR24" i="36"/>
  <c r="AS24" i="36"/>
  <c r="AV25" i="36"/>
  <c r="T24" i="36"/>
  <c r="L22" i="37"/>
  <c r="AR22" i="36"/>
  <c r="T22" i="36"/>
  <c r="AS22" i="36"/>
  <c r="L19" i="37"/>
  <c r="AS19" i="36"/>
  <c r="AR19" i="36"/>
  <c r="T19" i="36"/>
  <c r="L18" i="37"/>
  <c r="N18" i="36"/>
  <c r="AS18" i="36"/>
  <c r="T18" i="36"/>
  <c r="AR18" i="36"/>
  <c r="AS17" i="36"/>
  <c r="AV17" i="36"/>
  <c r="T17" i="36"/>
  <c r="L17" i="37"/>
  <c r="AR17" i="36"/>
  <c r="AU17" i="36"/>
  <c r="J11" i="37"/>
  <c r="BH12" i="35"/>
  <c r="BM12" i="35" s="1"/>
  <c r="BJ12" i="35"/>
  <c r="BO12" i="35" s="1"/>
  <c r="L9" i="37"/>
  <c r="N9" i="36"/>
  <c r="AS9" i="36"/>
  <c r="AV10" i="36" s="1"/>
  <c r="T9" i="36"/>
  <c r="AR9" i="36"/>
  <c r="AU10" i="36" s="1"/>
  <c r="BI28" i="38"/>
  <c r="AR28" i="36"/>
  <c r="T28" i="36"/>
  <c r="L28" i="37"/>
  <c r="AS28" i="36"/>
  <c r="AU20" i="36"/>
  <c r="J23" i="40"/>
  <c r="BK23" i="38"/>
  <c r="BP24" i="38" s="1"/>
  <c r="BI23" i="38"/>
  <c r="BH23" i="38"/>
  <c r="BM24" i="38" s="1"/>
  <c r="BJ23" i="38"/>
  <c r="BO24" i="38" s="1"/>
  <c r="J22" i="40"/>
  <c r="BH22" i="38"/>
  <c r="BI22" i="38"/>
  <c r="BN23" i="38" s="1"/>
  <c r="BJ22" i="38"/>
  <c r="BK22" i="38"/>
  <c r="J18" i="40"/>
  <c r="N18" i="40" s="1"/>
  <c r="BH18" i="38"/>
  <c r="BI18" i="38"/>
  <c r="BJ18" i="38"/>
  <c r="BK18" i="38"/>
  <c r="L15" i="40"/>
  <c r="AR15" i="39"/>
  <c r="T15" i="39"/>
  <c r="AS15" i="39"/>
  <c r="L11" i="40"/>
  <c r="AS11" i="39"/>
  <c r="T11" i="39"/>
  <c r="AR11" i="39"/>
  <c r="L23" i="37"/>
  <c r="AR23" i="36"/>
  <c r="AU23" i="36"/>
  <c r="T23" i="36"/>
  <c r="AS23" i="36"/>
  <c r="AV23" i="36" s="1"/>
  <c r="L21" i="37"/>
  <c r="T21" i="36"/>
  <c r="AS21" i="36"/>
  <c r="AV21" i="36" s="1"/>
  <c r="AR21" i="36"/>
  <c r="AU21" i="36" s="1"/>
  <c r="BJ22" i="35"/>
  <c r="BK15" i="35"/>
  <c r="J12" i="37"/>
  <c r="BH13" i="35"/>
  <c r="BM13" i="35" s="1"/>
  <c r="BJ13" i="35"/>
  <c r="J34" i="37"/>
  <c r="L28" i="40"/>
  <c r="AS28" i="39"/>
  <c r="AV28" i="39" s="1"/>
  <c r="T28" i="39"/>
  <c r="AR28" i="39"/>
  <c r="AU28" i="39" s="1"/>
  <c r="AU25" i="36"/>
  <c r="N16" i="38"/>
  <c r="N14" i="38"/>
  <c r="BI14" i="38" s="1"/>
  <c r="N12" i="38"/>
  <c r="N10" i="38"/>
  <c r="N17" i="38"/>
  <c r="T17" i="38" s="1"/>
  <c r="N15" i="38"/>
  <c r="N13" i="38"/>
  <c r="N11" i="38"/>
  <c r="N9" i="38"/>
  <c r="N16" i="35"/>
  <c r="J26" i="29"/>
  <c r="O26" i="29" s="1"/>
  <c r="AR26" i="26"/>
  <c r="AU26" i="26" s="1"/>
  <c r="AS26" i="26"/>
  <c r="AV26" i="26" s="1"/>
  <c r="N26" i="26"/>
  <c r="T26" i="26"/>
  <c r="BH24" i="28"/>
  <c r="BJ24" i="28"/>
  <c r="J22" i="29"/>
  <c r="O22" i="29"/>
  <c r="AR22" i="26"/>
  <c r="AU22" i="26" s="1"/>
  <c r="AS22" i="26"/>
  <c r="AV22" i="26" s="1"/>
  <c r="T22" i="26"/>
  <c r="BI20" i="28"/>
  <c r="BK18" i="28"/>
  <c r="I14" i="29"/>
  <c r="BK14" i="28"/>
  <c r="BJ14" i="28"/>
  <c r="BI14" i="28"/>
  <c r="BH14" i="28"/>
  <c r="BI12" i="28"/>
  <c r="BI10" i="28"/>
  <c r="BK10" i="28"/>
  <c r="BJ10" i="28"/>
  <c r="BH10" i="28"/>
  <c r="AB10" i="28"/>
  <c r="BK9" i="28"/>
  <c r="BJ9" i="28"/>
  <c r="BI9" i="28"/>
  <c r="BH9" i="28"/>
  <c r="AB9" i="28"/>
  <c r="AS27" i="26"/>
  <c r="N27" i="26"/>
  <c r="T27" i="26"/>
  <c r="AR27" i="26"/>
  <c r="J23" i="29"/>
  <c r="N23" i="26"/>
  <c r="AR23" i="26"/>
  <c r="AS23" i="26"/>
  <c r="T23" i="26"/>
  <c r="BJ23" i="28"/>
  <c r="J19" i="29"/>
  <c r="N19" i="26"/>
  <c r="T19" i="26"/>
  <c r="AR19" i="26"/>
  <c r="AS19" i="26"/>
  <c r="J17" i="29"/>
  <c r="N17" i="26"/>
  <c r="AR17" i="26"/>
  <c r="AS17" i="26"/>
  <c r="T17" i="26"/>
  <c r="J28" i="29"/>
  <c r="AR28" i="26"/>
  <c r="AS28" i="26"/>
  <c r="T28" i="26"/>
  <c r="N28" i="26"/>
  <c r="I15" i="29"/>
  <c r="BK15" i="28"/>
  <c r="BP15" i="28" s="1"/>
  <c r="BI15" i="28"/>
  <c r="BN15" i="28" s="1"/>
  <c r="I13" i="29"/>
  <c r="BJ13" i="28"/>
  <c r="BK13" i="28"/>
  <c r="BI13" i="28"/>
  <c r="BN13" i="28" s="1"/>
  <c r="AB13" i="28"/>
  <c r="BH11" i="28"/>
  <c r="BM11" i="28"/>
  <c r="N16" i="28"/>
  <c r="N35" i="28"/>
  <c r="W26" i="40"/>
  <c r="AD26" i="40" s="1"/>
  <c r="W28" i="40"/>
  <c r="AD28" i="40" s="1"/>
  <c r="W11" i="40"/>
  <c r="AD11" i="40" s="1"/>
  <c r="BR11" i="40" s="1"/>
  <c r="W13" i="40"/>
  <c r="AD13" i="40" s="1"/>
  <c r="BR13" i="40" s="1"/>
  <c r="W15" i="40"/>
  <c r="AD15" i="40" s="1"/>
  <c r="BR15" i="40" s="1"/>
  <c r="W17" i="40"/>
  <c r="AD17" i="40" s="1"/>
  <c r="BR17" i="40" s="1"/>
  <c r="W19" i="40"/>
  <c r="AD19" i="40" s="1"/>
  <c r="BR19" i="40" s="1"/>
  <c r="Y16" i="13"/>
  <c r="F12" i="40"/>
  <c r="R12" i="40" s="1"/>
  <c r="W9" i="40"/>
  <c r="AD9" i="40" s="1"/>
  <c r="W25" i="40"/>
  <c r="AD25" i="40" s="1"/>
  <c r="W20" i="40"/>
  <c r="AD20" i="40" s="1"/>
  <c r="W22" i="40"/>
  <c r="AD22" i="40" s="1"/>
  <c r="Q24" i="38"/>
  <c r="D23" i="40"/>
  <c r="AM23" i="38"/>
  <c r="AO23" i="38"/>
  <c r="Q20" i="38"/>
  <c r="AM20" i="38"/>
  <c r="D19" i="40"/>
  <c r="AM19" i="38"/>
  <c r="AO19" i="38"/>
  <c r="Q16" i="38"/>
  <c r="P15" i="39"/>
  <c r="D15" i="40"/>
  <c r="AM15" i="38"/>
  <c r="T15" i="38"/>
  <c r="Q12" i="38"/>
  <c r="AM12" i="38"/>
  <c r="AR13" i="38"/>
  <c r="D11" i="40"/>
  <c r="AM11" i="38"/>
  <c r="AO11" i="38"/>
  <c r="T11" i="38"/>
  <c r="AN11" i="38"/>
  <c r="R11" i="38"/>
  <c r="F9" i="40"/>
  <c r="R9" i="40" s="1"/>
  <c r="F26" i="36"/>
  <c r="M26" i="36"/>
  <c r="H27" i="35"/>
  <c r="P27" i="35"/>
  <c r="F22" i="36"/>
  <c r="M22" i="36"/>
  <c r="H23" i="35"/>
  <c r="R23" i="35"/>
  <c r="R21" i="35"/>
  <c r="H21" i="35"/>
  <c r="AL21" i="35"/>
  <c r="H19" i="35"/>
  <c r="AM19" i="35" s="1"/>
  <c r="Q19" i="35"/>
  <c r="F17" i="36"/>
  <c r="AE17" i="36"/>
  <c r="D17" i="37"/>
  <c r="AN18" i="35"/>
  <c r="T18" i="35"/>
  <c r="M16" i="36"/>
  <c r="F15" i="36"/>
  <c r="AE15" i="36" s="1"/>
  <c r="M15" i="36"/>
  <c r="F14" i="37"/>
  <c r="AE14" i="36"/>
  <c r="H14" i="35"/>
  <c r="AO14" i="35" s="1"/>
  <c r="S12" i="35"/>
  <c r="H12" i="35"/>
  <c r="AO12" i="35" s="1"/>
  <c r="L10" i="36"/>
  <c r="AD10" i="36"/>
  <c r="H10" i="35"/>
  <c r="AM10" i="35" s="1"/>
  <c r="Q10" i="35"/>
  <c r="R18" i="120"/>
  <c r="AN23" i="38"/>
  <c r="AO20" i="38"/>
  <c r="AT20" i="38" s="1"/>
  <c r="AD14" i="36"/>
  <c r="Q26" i="38"/>
  <c r="Q22" i="38"/>
  <c r="D21" i="40"/>
  <c r="Q18" i="38"/>
  <c r="AM18" i="38"/>
  <c r="D17" i="40"/>
  <c r="AM17" i="38"/>
  <c r="AO17" i="38"/>
  <c r="AN17" i="38"/>
  <c r="R17" i="38"/>
  <c r="P17" i="38"/>
  <c r="V17" i="38" s="1"/>
  <c r="AL17" i="38"/>
  <c r="Q14" i="38"/>
  <c r="D13" i="40"/>
  <c r="T13" i="38"/>
  <c r="AN13" i="38"/>
  <c r="R13" i="38"/>
  <c r="X13" i="38" s="1"/>
  <c r="P13" i="38"/>
  <c r="V13" i="38" s="1"/>
  <c r="AL13" i="38"/>
  <c r="Q10" i="38"/>
  <c r="Q34" i="38" s="1"/>
  <c r="H9" i="38"/>
  <c r="AO9" i="38" s="1"/>
  <c r="Q9" i="38"/>
  <c r="M28" i="36"/>
  <c r="H29" i="35"/>
  <c r="P29" i="35"/>
  <c r="F25" i="36"/>
  <c r="M25" i="36"/>
  <c r="H25" i="35"/>
  <c r="P25" i="35"/>
  <c r="F21" i="36"/>
  <c r="D21" i="37"/>
  <c r="AO22" i="35"/>
  <c r="F18" i="37"/>
  <c r="R18" i="37" s="1"/>
  <c r="AE18" i="36"/>
  <c r="AH18" i="36"/>
  <c r="H15" i="35"/>
  <c r="Q15" i="35"/>
  <c r="L13" i="36"/>
  <c r="H13" i="35"/>
  <c r="AM13" i="35" s="1"/>
  <c r="Q13" i="35"/>
  <c r="W13" i="35" s="1"/>
  <c r="F11" i="37"/>
  <c r="R11" i="37" s="1"/>
  <c r="N11" i="36"/>
  <c r="M17" i="35"/>
  <c r="S17" i="35" s="1"/>
  <c r="AO27" i="38"/>
  <c r="AM27" i="38"/>
  <c r="AM24" i="38"/>
  <c r="N14" i="39"/>
  <c r="T23" i="38"/>
  <c r="N10" i="36"/>
  <c r="N34" i="36" s="1"/>
  <c r="N10" i="39"/>
  <c r="Q28" i="38"/>
  <c r="AO28" i="35"/>
  <c r="T28" i="35"/>
  <c r="AL28" i="35"/>
  <c r="AT21" i="38"/>
  <c r="AR21" i="38"/>
  <c r="AM16" i="38"/>
  <c r="AR16" i="38" s="1"/>
  <c r="AO15" i="38"/>
  <c r="AL15" i="38"/>
  <c r="AL11" i="38"/>
  <c r="AL23" i="38"/>
  <c r="AO18" i="35"/>
  <c r="AL18" i="35"/>
  <c r="Q14" i="35"/>
  <c r="W14" i="35" s="1"/>
  <c r="BD14" i="35" s="1"/>
  <c r="S10" i="35"/>
  <c r="P21" i="35"/>
  <c r="L14" i="36"/>
  <c r="N14" i="36"/>
  <c r="AE12" i="36"/>
  <c r="AH12" i="36" s="1"/>
  <c r="R23" i="38"/>
  <c r="M23" i="36"/>
  <c r="Q14" i="39"/>
  <c r="Q12" i="39"/>
  <c r="P11" i="39"/>
  <c r="AO18" i="38"/>
  <c r="AT18" i="38" s="1"/>
  <c r="AO14" i="38"/>
  <c r="AT14" i="38" s="1"/>
  <c r="AM22" i="35"/>
  <c r="H17" i="35"/>
  <c r="H11" i="35"/>
  <c r="AM11" i="35" s="1"/>
  <c r="H20" i="35"/>
  <c r="Q9" i="37"/>
  <c r="Q17" i="37"/>
  <c r="Q18" i="37"/>
  <c r="Q21" i="37"/>
  <c r="Q23" i="37"/>
  <c r="Q26" i="37"/>
  <c r="Q28" i="37"/>
  <c r="Q10" i="37"/>
  <c r="AF64" i="15"/>
  <c r="W57" i="22"/>
  <c r="AH57" i="22" s="1"/>
  <c r="W55" i="22"/>
  <c r="E65" i="22"/>
  <c r="AG65" i="22" s="1"/>
  <c r="Y30" i="42"/>
  <c r="J63" i="49" s="1"/>
  <c r="U30" i="42"/>
  <c r="AD30" i="42"/>
  <c r="Y29" i="42"/>
  <c r="J62" i="49"/>
  <c r="U29" i="42"/>
  <c r="AD29" i="42"/>
  <c r="Q34" i="37"/>
  <c r="AO30" i="35"/>
  <c r="CQ7" i="37"/>
  <c r="S51" i="22"/>
  <c r="N46" i="22"/>
  <c r="O46" i="22"/>
  <c r="S46" i="22" s="1"/>
  <c r="S50" i="22"/>
  <c r="L19" i="29"/>
  <c r="CC7" i="99"/>
  <c r="BY7" i="99"/>
  <c r="CG7" i="99"/>
  <c r="N22" i="40"/>
  <c r="AJ53" i="17"/>
  <c r="BA53" i="17" s="1"/>
  <c r="E15" i="28" s="1"/>
  <c r="AJ52" i="17"/>
  <c r="BA52" i="17" s="1"/>
  <c r="E14" i="28" s="1"/>
  <c r="AJ51" i="17"/>
  <c r="BA51" i="17" s="1"/>
  <c r="S49" i="15"/>
  <c r="U49" i="15" s="1"/>
  <c r="U48" i="15"/>
  <c r="AF48" i="15" s="1"/>
  <c r="I42" i="13"/>
  <c r="AQ42" i="13" s="1"/>
  <c r="N56" i="23"/>
  <c r="BI56" i="23" s="1"/>
  <c r="N55" i="23"/>
  <c r="J55" i="24" s="1"/>
  <c r="N54" i="23"/>
  <c r="BG54" i="23" s="1"/>
  <c r="N52" i="23"/>
  <c r="BI52" i="23" s="1"/>
  <c r="N50" i="23"/>
  <c r="BI50" i="23" s="1"/>
  <c r="CR42" i="30"/>
  <c r="CW40" i="30"/>
  <c r="CV44" i="30"/>
  <c r="CV46" i="30"/>
  <c r="CR45" i="30"/>
  <c r="U48" i="22"/>
  <c r="W48" i="22" s="1"/>
  <c r="AH48" i="22" s="1"/>
  <c r="CT43" i="30"/>
  <c r="S66" i="22"/>
  <c r="BC21" i="38"/>
  <c r="BC16" i="38"/>
  <c r="AV14" i="36"/>
  <c r="BO25" i="28"/>
  <c r="BI24" i="28"/>
  <c r="BK24" i="28"/>
  <c r="AB15" i="28"/>
  <c r="BJ15" i="28"/>
  <c r="BO15" i="28"/>
  <c r="BK23" i="28"/>
  <c r="AB23" i="28"/>
  <c r="BJ12" i="28"/>
  <c r="BO13" i="28"/>
  <c r="BK12" i="28"/>
  <c r="BK20" i="28"/>
  <c r="BH20" i="28"/>
  <c r="BM20" i="28"/>
  <c r="AG25" i="26"/>
  <c r="W17" i="37"/>
  <c r="AD17" i="37" s="1"/>
  <c r="W9" i="37"/>
  <c r="AD9" i="37" s="1"/>
  <c r="W10" i="37"/>
  <c r="AD10" i="37" s="1"/>
  <c r="W20" i="37"/>
  <c r="AD20" i="37" s="1"/>
  <c r="W28" i="37"/>
  <c r="AD28" i="37" s="1"/>
  <c r="W25" i="37"/>
  <c r="AD25" i="37" s="1"/>
  <c r="W23" i="37"/>
  <c r="AD23" i="37" s="1"/>
  <c r="W21" i="37"/>
  <c r="AD21" i="37" s="1"/>
  <c r="W18" i="37"/>
  <c r="AD18" i="37" s="1"/>
  <c r="W16" i="37"/>
  <c r="AD16" i="37" s="1"/>
  <c r="BJ26" i="35"/>
  <c r="BK13" i="35"/>
  <c r="BI13" i="35"/>
  <c r="BK12" i="35"/>
  <c r="BP12" i="35" s="1"/>
  <c r="BI12" i="35"/>
  <c r="BN12" i="35" s="1"/>
  <c r="BC19" i="38"/>
  <c r="BC27" i="38"/>
  <c r="BC28" i="38"/>
  <c r="BC10" i="38"/>
  <c r="BC20" i="38"/>
  <c r="BC22" i="38"/>
  <c r="BC15" i="38"/>
  <c r="BC24" i="38"/>
  <c r="BC25" i="38"/>
  <c r="BC26" i="38"/>
  <c r="AG16" i="26"/>
  <c r="AI16" i="26" s="1"/>
  <c r="AK16" i="26" s="1"/>
  <c r="AG17" i="26"/>
  <c r="T25" i="26"/>
  <c r="T18" i="26"/>
  <c r="T14" i="26"/>
  <c r="T10" i="26"/>
  <c r="T24" i="26"/>
  <c r="T15" i="26"/>
  <c r="T11" i="26"/>
  <c r="T20" i="26"/>
  <c r="T12" i="26"/>
  <c r="T21" i="26"/>
  <c r="T13" i="26"/>
  <c r="T9" i="26"/>
  <c r="T12" i="39"/>
  <c r="T26" i="39"/>
  <c r="T27" i="39"/>
  <c r="T24" i="39"/>
  <c r="T25" i="39"/>
  <c r="T10" i="39"/>
  <c r="T29" i="39"/>
  <c r="T16" i="39"/>
  <c r="AV12" i="26"/>
  <c r="AU15" i="26"/>
  <c r="T18" i="39"/>
  <c r="T19" i="39"/>
  <c r="AV19" i="39"/>
  <c r="N12" i="39"/>
  <c r="O79" i="13"/>
  <c r="E12" i="29"/>
  <c r="O12" i="29" s="1"/>
  <c r="AE12" i="26"/>
  <c r="N12" i="26"/>
  <c r="AD12" i="26"/>
  <c r="F14" i="40"/>
  <c r="J16" i="29"/>
  <c r="O16" i="29" s="1"/>
  <c r="AR16" i="26"/>
  <c r="AU16" i="26" s="1"/>
  <c r="AS16" i="26"/>
  <c r="AV16" i="26" s="1"/>
  <c r="T16" i="26"/>
  <c r="AV14" i="26"/>
  <c r="AV15" i="26"/>
  <c r="AB28" i="35"/>
  <c r="AB10" i="35"/>
  <c r="AB24" i="35"/>
  <c r="AB18" i="35"/>
  <c r="AB20" i="35"/>
  <c r="AB11" i="35"/>
  <c r="L34" i="40"/>
  <c r="AM14" i="35"/>
  <c r="AU12" i="26"/>
  <c r="N16" i="26"/>
  <c r="O18" i="29"/>
  <c r="AU13" i="26"/>
  <c r="AU10" i="26"/>
  <c r="AV10" i="26"/>
  <c r="AU19" i="39"/>
  <c r="AH11" i="26"/>
  <c r="AG28" i="26"/>
  <c r="AG20" i="26"/>
  <c r="AH20" i="26"/>
  <c r="AH21" i="26"/>
  <c r="AF50" i="15"/>
  <c r="AD9" i="26"/>
  <c r="AG10" i="26" s="1"/>
  <c r="N9" i="26"/>
  <c r="AE9" i="26"/>
  <c r="AH10" i="26" s="1"/>
  <c r="AH51" i="22"/>
  <c r="AH28" i="26"/>
  <c r="AG21" i="26"/>
  <c r="J9" i="40"/>
  <c r="N9" i="40" s="1"/>
  <c r="BK9" i="38"/>
  <c r="BH9" i="38"/>
  <c r="BJ9" i="38"/>
  <c r="BI9" i="38"/>
  <c r="J13" i="40"/>
  <c r="N13" i="40" s="1"/>
  <c r="BH13" i="38"/>
  <c r="BJ13" i="38"/>
  <c r="BI13" i="38"/>
  <c r="BK13" i="38"/>
  <c r="J17" i="40"/>
  <c r="N17" i="40" s="1"/>
  <c r="BK17" i="38"/>
  <c r="J12" i="40"/>
  <c r="N12" i="40" s="1"/>
  <c r="BI12" i="38"/>
  <c r="BK12" i="38"/>
  <c r="BH12" i="38"/>
  <c r="BJ12" i="38"/>
  <c r="J16" i="40"/>
  <c r="BH16" i="38"/>
  <c r="BI16" i="38"/>
  <c r="BJ16" i="38"/>
  <c r="BK16" i="38"/>
  <c r="N23" i="40"/>
  <c r="BX23" i="40" s="1"/>
  <c r="CC23" i="40" s="1"/>
  <c r="AV28" i="36"/>
  <c r="N11" i="37"/>
  <c r="BW11" i="37" s="1"/>
  <c r="AU14" i="39"/>
  <c r="AU13" i="39"/>
  <c r="AU18" i="39"/>
  <c r="AU17" i="39"/>
  <c r="AU24" i="39"/>
  <c r="AU23" i="39"/>
  <c r="AV19" i="36"/>
  <c r="AV22" i="36"/>
  <c r="AU22" i="36"/>
  <c r="AV21" i="39"/>
  <c r="AV22" i="39"/>
  <c r="J15" i="37"/>
  <c r="AB16" i="35"/>
  <c r="BJ16" i="35"/>
  <c r="BI16" i="35"/>
  <c r="BK16" i="35"/>
  <c r="BP16" i="35" s="1"/>
  <c r="BH16" i="35"/>
  <c r="T16" i="35"/>
  <c r="J11" i="40"/>
  <c r="N11" i="40" s="1"/>
  <c r="BI11" i="38"/>
  <c r="BK11" i="38"/>
  <c r="BH11" i="38"/>
  <c r="BJ11" i="38"/>
  <c r="J15" i="40"/>
  <c r="N15" i="40" s="1"/>
  <c r="BH15" i="38"/>
  <c r="BI15" i="38"/>
  <c r="BJ15" i="38"/>
  <c r="BK15" i="38"/>
  <c r="J10" i="40"/>
  <c r="BH10" i="38"/>
  <c r="BJ10" i="38"/>
  <c r="BO10" i="38" s="1"/>
  <c r="N34" i="38"/>
  <c r="BI10" i="38"/>
  <c r="BN10" i="38" s="1"/>
  <c r="BK10" i="38"/>
  <c r="BP10" i="38" s="1"/>
  <c r="BJ14" i="38"/>
  <c r="BO14" i="38" s="1"/>
  <c r="AU12" i="39"/>
  <c r="AU11" i="39"/>
  <c r="AV12" i="39"/>
  <c r="AV11" i="39"/>
  <c r="AV16" i="39"/>
  <c r="AV15" i="39"/>
  <c r="AU15" i="39"/>
  <c r="AU16" i="39"/>
  <c r="AU28" i="36"/>
  <c r="AV14" i="39"/>
  <c r="AV13" i="39"/>
  <c r="AV18" i="39"/>
  <c r="AV17" i="39"/>
  <c r="AV24" i="39"/>
  <c r="AV23" i="39"/>
  <c r="BO23" i="38"/>
  <c r="BP23" i="38"/>
  <c r="AU18" i="36"/>
  <c r="AV18" i="36"/>
  <c r="AU19" i="36"/>
  <c r="AV24" i="36"/>
  <c r="AU24" i="36"/>
  <c r="AU21" i="39"/>
  <c r="AU22" i="39"/>
  <c r="AV17" i="26"/>
  <c r="AV18" i="26"/>
  <c r="AV19" i="26"/>
  <c r="AV20" i="26"/>
  <c r="AV24" i="26"/>
  <c r="AV23" i="26"/>
  <c r="AU28" i="26"/>
  <c r="AU27" i="26"/>
  <c r="BP20" i="28"/>
  <c r="BP24" i="28"/>
  <c r="BP25" i="28"/>
  <c r="BO10" i="28"/>
  <c r="BN10" i="28"/>
  <c r="AB14" i="28"/>
  <c r="BP14" i="28"/>
  <c r="I16" i="29"/>
  <c r="L16" i="29" s="1"/>
  <c r="BH16" i="28"/>
  <c r="BJ16" i="28"/>
  <c r="BO16" i="28" s="1"/>
  <c r="BI16" i="28"/>
  <c r="BK16" i="28"/>
  <c r="AB16" i="28"/>
  <c r="AU18" i="26"/>
  <c r="AU19" i="26"/>
  <c r="AU20" i="26"/>
  <c r="AU23" i="26"/>
  <c r="AU24" i="26"/>
  <c r="AV28" i="26"/>
  <c r="AV27" i="26"/>
  <c r="AB19" i="28"/>
  <c r="AB25" i="28"/>
  <c r="AB21" i="28"/>
  <c r="BN20" i="28"/>
  <c r="BN21" i="28"/>
  <c r="BP10" i="28"/>
  <c r="AB12" i="28"/>
  <c r="BN14" i="28"/>
  <c r="BO14" i="28"/>
  <c r="AB24" i="28"/>
  <c r="BO24" i="28"/>
  <c r="D19" i="37"/>
  <c r="AL20" i="35"/>
  <c r="AN20" i="35"/>
  <c r="AM20" i="35"/>
  <c r="AO20" i="35"/>
  <c r="T20" i="35"/>
  <c r="N13" i="39"/>
  <c r="N17" i="39"/>
  <c r="AG21" i="39"/>
  <c r="N21" i="39"/>
  <c r="F25" i="40"/>
  <c r="H25" i="40" s="1"/>
  <c r="N25" i="39"/>
  <c r="D10" i="37"/>
  <c r="P10" i="37" s="1"/>
  <c r="AL11" i="35"/>
  <c r="AM17" i="35"/>
  <c r="AL17" i="35"/>
  <c r="AQ17" i="35"/>
  <c r="D16" i="37"/>
  <c r="AN17" i="35"/>
  <c r="AS17" i="35" s="1"/>
  <c r="N34" i="39"/>
  <c r="U31" i="39" s="1"/>
  <c r="AR24" i="38"/>
  <c r="AR25" i="38"/>
  <c r="AN13" i="35"/>
  <c r="D18" i="40"/>
  <c r="AL18" i="38"/>
  <c r="T18" i="38"/>
  <c r="AN18" i="38"/>
  <c r="D22" i="40"/>
  <c r="AL22" i="38"/>
  <c r="AQ22" i="38" s="1"/>
  <c r="AN22" i="38"/>
  <c r="AS22" i="38" s="1"/>
  <c r="AO22" i="38"/>
  <c r="AT22" i="38" s="1"/>
  <c r="T22" i="38"/>
  <c r="AM22" i="38"/>
  <c r="AR23" i="38" s="1"/>
  <c r="F24" i="40"/>
  <c r="N24" i="39"/>
  <c r="D26" i="40"/>
  <c r="T26" i="38"/>
  <c r="AM26" i="38"/>
  <c r="AR26" i="38" s="1"/>
  <c r="AN26" i="38"/>
  <c r="AO26" i="38"/>
  <c r="AT26" i="38" s="1"/>
  <c r="AL26" i="38"/>
  <c r="F28" i="40"/>
  <c r="N28" i="39"/>
  <c r="D28" i="40"/>
  <c r="T28" i="38"/>
  <c r="AL28" i="38"/>
  <c r="AQ28" i="38" s="1"/>
  <c r="AM28" i="38"/>
  <c r="AR28" i="38" s="1"/>
  <c r="AN28" i="38"/>
  <c r="AL10" i="35"/>
  <c r="AQ11" i="35" s="1"/>
  <c r="L34" i="36"/>
  <c r="AL12" i="35"/>
  <c r="AQ12" i="35" s="1"/>
  <c r="D13" i="37"/>
  <c r="AL14" i="35"/>
  <c r="AN14" i="35"/>
  <c r="AS14" i="35" s="1"/>
  <c r="AL19" i="35"/>
  <c r="AQ19" i="35" s="1"/>
  <c r="T19" i="35"/>
  <c r="D20" i="37"/>
  <c r="AM21" i="35"/>
  <c r="AO21" i="35"/>
  <c r="AT21" i="35" s="1"/>
  <c r="D22" i="37"/>
  <c r="AM23" i="35"/>
  <c r="AL23" i="35"/>
  <c r="AO23" i="35"/>
  <c r="AN23" i="35"/>
  <c r="F22" i="37"/>
  <c r="R22" i="37" s="1"/>
  <c r="AD22" i="36"/>
  <c r="N22" i="36"/>
  <c r="AE22" i="36"/>
  <c r="D26" i="37"/>
  <c r="AM27" i="35"/>
  <c r="AO27" i="35"/>
  <c r="AT27" i="35" s="1"/>
  <c r="AL27" i="35"/>
  <c r="AQ27" i="35" s="1"/>
  <c r="AN27" i="35"/>
  <c r="AD26" i="36"/>
  <c r="AG10" i="39"/>
  <c r="AH10" i="39"/>
  <c r="P15" i="40"/>
  <c r="D16" i="40"/>
  <c r="AN16" i="38"/>
  <c r="AL16" i="38"/>
  <c r="AQ16" i="38"/>
  <c r="T16" i="38"/>
  <c r="AO16" i="38"/>
  <c r="AT16" i="38" s="1"/>
  <c r="F18" i="40"/>
  <c r="R18" i="40" s="1"/>
  <c r="N18" i="39"/>
  <c r="U18" i="39" s="1"/>
  <c r="Y18" i="39" s="1"/>
  <c r="F22" i="40"/>
  <c r="N22" i="39"/>
  <c r="AG22" i="39"/>
  <c r="AQ18" i="35"/>
  <c r="AT15" i="38"/>
  <c r="AQ28" i="35"/>
  <c r="AT27" i="38"/>
  <c r="AT22" i="35"/>
  <c r="AR17" i="38"/>
  <c r="AR18" i="38"/>
  <c r="AS23" i="38"/>
  <c r="AS18" i="35"/>
  <c r="AN21" i="35"/>
  <c r="AT19" i="38"/>
  <c r="F11" i="40"/>
  <c r="N11" i="39"/>
  <c r="F15" i="40"/>
  <c r="AH15" i="39"/>
  <c r="N15" i="39"/>
  <c r="U15" i="39" s="1"/>
  <c r="Y15" i="39" s="1"/>
  <c r="F19" i="40"/>
  <c r="H19" i="40" s="1"/>
  <c r="N19" i="39"/>
  <c r="F23" i="40"/>
  <c r="H23" i="40" s="1"/>
  <c r="N23" i="39"/>
  <c r="F27" i="40"/>
  <c r="H27" i="40" s="1"/>
  <c r="N27" i="39"/>
  <c r="AH28" i="39"/>
  <c r="N17" i="35"/>
  <c r="BK17" i="35" s="1"/>
  <c r="D14" i="37"/>
  <c r="AL15" i="35"/>
  <c r="AN15" i="35"/>
  <c r="T15" i="35"/>
  <c r="AM15" i="35"/>
  <c r="AO15" i="35"/>
  <c r="AD21" i="36"/>
  <c r="D24" i="37"/>
  <c r="AO25" i="35"/>
  <c r="AN25" i="35"/>
  <c r="AM25" i="35"/>
  <c r="AL25" i="35"/>
  <c r="AD25" i="36"/>
  <c r="D28" i="37"/>
  <c r="AM29" i="35"/>
  <c r="AO29" i="35"/>
  <c r="AT29" i="35"/>
  <c r="AN29" i="35"/>
  <c r="AL29" i="35"/>
  <c r="D9" i="40"/>
  <c r="AL9" i="38"/>
  <c r="AM9" i="38"/>
  <c r="T9" i="38"/>
  <c r="AN9" i="38"/>
  <c r="AL10" i="38"/>
  <c r="AQ10" i="38" s="1"/>
  <c r="AM10" i="38"/>
  <c r="AO10" i="38"/>
  <c r="AT11" i="38" s="1"/>
  <c r="D10" i="40"/>
  <c r="AN10" i="38"/>
  <c r="T10" i="38"/>
  <c r="T34" i="38" s="1"/>
  <c r="P13" i="40"/>
  <c r="D14" i="40"/>
  <c r="AL14" i="38"/>
  <c r="AQ14" i="38" s="1"/>
  <c r="AN14" i="38"/>
  <c r="AM14" i="38"/>
  <c r="AR14" i="38" s="1"/>
  <c r="T14" i="38"/>
  <c r="P17" i="40"/>
  <c r="F15" i="37"/>
  <c r="N15" i="36"/>
  <c r="AD15" i="36"/>
  <c r="AG15" i="36" s="1"/>
  <c r="F17" i="37"/>
  <c r="N17" i="36"/>
  <c r="AD17" i="36"/>
  <c r="D12" i="40"/>
  <c r="AL12" i="38"/>
  <c r="AQ12" i="38" s="1"/>
  <c r="AN12" i="38"/>
  <c r="AS12" i="38" s="1"/>
  <c r="AO12" i="38"/>
  <c r="T12" i="38"/>
  <c r="D20" i="40"/>
  <c r="AL20" i="38"/>
  <c r="AN20" i="38"/>
  <c r="T20" i="38"/>
  <c r="P23" i="40"/>
  <c r="D24" i="40"/>
  <c r="T24" i="38"/>
  <c r="AL24" i="38"/>
  <c r="AO24" i="38"/>
  <c r="AN24" i="38"/>
  <c r="F26" i="40"/>
  <c r="N26" i="39"/>
  <c r="AG26" i="39"/>
  <c r="AH26" i="39"/>
  <c r="AR22" i="35"/>
  <c r="AQ11" i="38"/>
  <c r="AQ15" i="38"/>
  <c r="AR27" i="38"/>
  <c r="AO17" i="35"/>
  <c r="AT17" i="35" s="1"/>
  <c r="AS17" i="38"/>
  <c r="AT17" i="38"/>
  <c r="AR12" i="38"/>
  <c r="AR15" i="38"/>
  <c r="AG15" i="39"/>
  <c r="AR19" i="38"/>
  <c r="AR20" i="38"/>
  <c r="AT23" i="38"/>
  <c r="AO28" i="38"/>
  <c r="AH55" i="22"/>
  <c r="BP46" i="13"/>
  <c r="BT46" i="13"/>
  <c r="BH50" i="23"/>
  <c r="AP51" i="13"/>
  <c r="I19" i="99"/>
  <c r="BL19" i="29"/>
  <c r="BK19" i="29"/>
  <c r="I59" i="30"/>
  <c r="BM19" i="29"/>
  <c r="CT45" i="30"/>
  <c r="BG51" i="23"/>
  <c r="BH51" i="23"/>
  <c r="N76" i="23"/>
  <c r="BI51" i="23"/>
  <c r="BJ51" i="23"/>
  <c r="J52" i="24"/>
  <c r="BG52" i="23"/>
  <c r="BJ52" i="23"/>
  <c r="J54" i="24"/>
  <c r="BJ54" i="23"/>
  <c r="J56" i="24"/>
  <c r="BG56" i="23"/>
  <c r="BJ56" i="23"/>
  <c r="J22" i="99"/>
  <c r="BV22" i="40"/>
  <c r="BW22" i="40"/>
  <c r="BX22" i="40"/>
  <c r="K62" i="41"/>
  <c r="BY22" i="40"/>
  <c r="P10" i="36"/>
  <c r="BP13" i="35"/>
  <c r="AR11" i="38"/>
  <c r="O43" i="13"/>
  <c r="O12" i="13"/>
  <c r="O26" i="13"/>
  <c r="O34" i="13"/>
  <c r="V34" i="13"/>
  <c r="O16" i="13"/>
  <c r="O18" i="13"/>
  <c r="O25" i="13"/>
  <c r="O33" i="13"/>
  <c r="V33" i="13" s="1"/>
  <c r="O40" i="13"/>
  <c r="O15" i="13"/>
  <c r="O27" i="13"/>
  <c r="O36" i="13"/>
  <c r="V36" i="13" s="1"/>
  <c r="O19" i="13"/>
  <c r="O23" i="13"/>
  <c r="O32" i="13"/>
  <c r="O39" i="13"/>
  <c r="V39" i="13" s="1"/>
  <c r="O42" i="13"/>
  <c r="O10" i="13"/>
  <c r="O21" i="13"/>
  <c r="O29" i="13"/>
  <c r="V29" i="13" s="1"/>
  <c r="O38" i="13"/>
  <c r="O17" i="13"/>
  <c r="O22" i="13"/>
  <c r="O30" i="13"/>
  <c r="V30" i="13" s="1"/>
  <c r="O37" i="13"/>
  <c r="O14" i="13"/>
  <c r="O24" i="13"/>
  <c r="O31" i="13"/>
  <c r="V31" i="13"/>
  <c r="O13" i="13"/>
  <c r="O20" i="13"/>
  <c r="O28" i="13"/>
  <c r="O35" i="13"/>
  <c r="V35" i="13" s="1"/>
  <c r="O11" i="13"/>
  <c r="O41" i="13"/>
  <c r="AG12" i="26"/>
  <c r="AG13" i="26"/>
  <c r="AH12" i="26"/>
  <c r="AH13" i="26"/>
  <c r="AI17" i="26"/>
  <c r="AL17" i="26" s="1"/>
  <c r="U19" i="39"/>
  <c r="Y19" i="39" s="1"/>
  <c r="AQ17" i="38"/>
  <c r="AQ23" i="38"/>
  <c r="AH18" i="39"/>
  <c r="AR21" i="35"/>
  <c r="U24" i="39"/>
  <c r="BO15" i="38"/>
  <c r="AI21" i="26"/>
  <c r="AL21" i="26" s="1"/>
  <c r="F15" i="28"/>
  <c r="R15" i="28" s="1"/>
  <c r="F13" i="28"/>
  <c r="R13" i="28" s="1"/>
  <c r="AI20" i="26"/>
  <c r="AK20" i="26" s="1"/>
  <c r="AI28" i="26"/>
  <c r="AK28" i="26" s="1"/>
  <c r="D14" i="28"/>
  <c r="AA51" i="22"/>
  <c r="D55" i="23" s="1"/>
  <c r="D15" i="28"/>
  <c r="AA52" i="22"/>
  <c r="D56" i="23" s="1"/>
  <c r="D13" i="28"/>
  <c r="AA50" i="22"/>
  <c r="D54" i="23" s="1"/>
  <c r="J34" i="40"/>
  <c r="N10" i="40"/>
  <c r="J51" i="41"/>
  <c r="J23" i="99"/>
  <c r="K63" i="41"/>
  <c r="BW23" i="40"/>
  <c r="BY23" i="40"/>
  <c r="BO11" i="38"/>
  <c r="BP11" i="38"/>
  <c r="AB16" i="38"/>
  <c r="BO16" i="38"/>
  <c r="BM16" i="38"/>
  <c r="BO12" i="38"/>
  <c r="BN12" i="38"/>
  <c r="BP17" i="38"/>
  <c r="BN13" i="38"/>
  <c r="BO13" i="38"/>
  <c r="BM10" i="38"/>
  <c r="AB24" i="38"/>
  <c r="AB26" i="38"/>
  <c r="AB20" i="38"/>
  <c r="AB25" i="38"/>
  <c r="AB22" i="38"/>
  <c r="AB21" i="38"/>
  <c r="AB18" i="38"/>
  <c r="AB23" i="38"/>
  <c r="AB15" i="38"/>
  <c r="AB11" i="38"/>
  <c r="BM11" i="38"/>
  <c r="BN11" i="38"/>
  <c r="BV23" i="40"/>
  <c r="CA23" i="40" s="1"/>
  <c r="BP16" i="38"/>
  <c r="BN16" i="38"/>
  <c r="BM12" i="38"/>
  <c r="BP12" i="38"/>
  <c r="AB17" i="38"/>
  <c r="BP13" i="38"/>
  <c r="AB13" i="38"/>
  <c r="BM13" i="38"/>
  <c r="AB9" i="38"/>
  <c r="BN16" i="28"/>
  <c r="AG19" i="39"/>
  <c r="AG20" i="39"/>
  <c r="AT24" i="38"/>
  <c r="AT25" i="38"/>
  <c r="AS21" i="38"/>
  <c r="AT12" i="38"/>
  <c r="AT13" i="38"/>
  <c r="AS14" i="38"/>
  <c r="P10" i="40"/>
  <c r="P9" i="40"/>
  <c r="H9" i="40"/>
  <c r="AQ30" i="35"/>
  <c r="AQ29" i="35"/>
  <c r="AQ25" i="35"/>
  <c r="AQ26" i="35"/>
  <c r="AS26" i="35"/>
  <c r="AS25" i="35"/>
  <c r="AR15" i="35"/>
  <c r="AR16" i="35"/>
  <c r="AS15" i="35"/>
  <c r="AS16" i="35"/>
  <c r="J16" i="37"/>
  <c r="BH17" i="35"/>
  <c r="BI17" i="35"/>
  <c r="AB17" i="35"/>
  <c r="BJ17" i="35"/>
  <c r="R19" i="40"/>
  <c r="AS21" i="35"/>
  <c r="AS22" i="35"/>
  <c r="AU17" i="38"/>
  <c r="AZ17" i="38" s="1"/>
  <c r="P16" i="40"/>
  <c r="AQ23" i="35"/>
  <c r="AQ24" i="35"/>
  <c r="H22" i="37"/>
  <c r="P17" i="36"/>
  <c r="P21" i="36"/>
  <c r="P16" i="36"/>
  <c r="P9" i="36"/>
  <c r="H26" i="40"/>
  <c r="P22" i="40"/>
  <c r="AS18" i="38"/>
  <c r="AQ18" i="38"/>
  <c r="AQ19" i="38"/>
  <c r="U29" i="39"/>
  <c r="U12" i="39"/>
  <c r="Y12" i="39" s="1"/>
  <c r="P16" i="37"/>
  <c r="AR17" i="35"/>
  <c r="H10" i="37"/>
  <c r="AT18" i="35"/>
  <c r="AH27" i="39"/>
  <c r="T17" i="35"/>
  <c r="AG25" i="39"/>
  <c r="U21" i="39"/>
  <c r="Y21" i="39" s="1"/>
  <c r="AT28" i="38"/>
  <c r="AS24" i="38"/>
  <c r="AS25" i="38"/>
  <c r="AQ24" i="38"/>
  <c r="AQ25" i="38"/>
  <c r="H24" i="40"/>
  <c r="AQ20" i="38"/>
  <c r="AQ21" i="38"/>
  <c r="P12" i="40"/>
  <c r="H12" i="40"/>
  <c r="AS29" i="35"/>
  <c r="AS30" i="35"/>
  <c r="AR30" i="35"/>
  <c r="AR29" i="35"/>
  <c r="AR25" i="35"/>
  <c r="AR26" i="35"/>
  <c r="AT25" i="35"/>
  <c r="AT26" i="35"/>
  <c r="AT16" i="35"/>
  <c r="AQ15" i="35"/>
  <c r="AQ16" i="35"/>
  <c r="R23" i="40"/>
  <c r="AH19" i="39"/>
  <c r="AH20" i="39"/>
  <c r="R15" i="40"/>
  <c r="AS27" i="35"/>
  <c r="AS28" i="35"/>
  <c r="AR27" i="35"/>
  <c r="AR28" i="35"/>
  <c r="AS23" i="35"/>
  <c r="AS24" i="35"/>
  <c r="AT23" i="35"/>
  <c r="AT24" i="35"/>
  <c r="AR23" i="35"/>
  <c r="AR24" i="35"/>
  <c r="AS28" i="38"/>
  <c r="AQ27" i="38"/>
  <c r="AQ26" i="38"/>
  <c r="AS27" i="38"/>
  <c r="AS26" i="38"/>
  <c r="P18" i="40"/>
  <c r="H18" i="40"/>
  <c r="AS11" i="38"/>
  <c r="AQ13" i="38"/>
  <c r="AT30" i="35"/>
  <c r="BB19" i="40"/>
  <c r="H15" i="40"/>
  <c r="AG22" i="36"/>
  <c r="AH24" i="39"/>
  <c r="AH25" i="39"/>
  <c r="AQ20" i="35"/>
  <c r="D20" i="28"/>
  <c r="P20" i="28" s="1"/>
  <c r="AA57" i="22"/>
  <c r="D61" i="23" s="1"/>
  <c r="D17" i="28"/>
  <c r="P17" i="28" s="1"/>
  <c r="AA54" i="22"/>
  <c r="D58" i="23" s="1"/>
  <c r="D18" i="28"/>
  <c r="AA55" i="22"/>
  <c r="D59" i="23" s="1"/>
  <c r="CD23" i="40"/>
  <c r="N56" i="24"/>
  <c r="CC56" i="24" s="1"/>
  <c r="AA48" i="22"/>
  <c r="D52" i="23" s="1"/>
  <c r="D11" i="28"/>
  <c r="AA49" i="22"/>
  <c r="D53" i="23" s="1"/>
  <c r="D12" i="28"/>
  <c r="AK17" i="26"/>
  <c r="AK21" i="26"/>
  <c r="AY17" i="38"/>
  <c r="V11" i="13"/>
  <c r="V28" i="13"/>
  <c r="V13" i="13"/>
  <c r="V24" i="13"/>
  <c r="V37" i="13"/>
  <c r="V22" i="13"/>
  <c r="V38" i="13"/>
  <c r="V21" i="13"/>
  <c r="V42" i="13"/>
  <c r="V32" i="13"/>
  <c r="V19" i="13"/>
  <c r="V27" i="13"/>
  <c r="V40" i="13"/>
  <c r="V25" i="13"/>
  <c r="V16" i="13"/>
  <c r="V26" i="13"/>
  <c r="V43" i="13"/>
  <c r="AW17" i="38"/>
  <c r="AI13" i="26"/>
  <c r="AK13" i="26" s="1"/>
  <c r="V41" i="13"/>
  <c r="V20" i="13"/>
  <c r="V14" i="13"/>
  <c r="V17" i="13"/>
  <c r="V10" i="13"/>
  <c r="V23" i="13"/>
  <c r="V15" i="13"/>
  <c r="V18" i="13"/>
  <c r="V12" i="13"/>
  <c r="AI12" i="26"/>
  <c r="AK12" i="26" s="1"/>
  <c r="P13" i="28"/>
  <c r="P15" i="28"/>
  <c r="P14" i="28"/>
  <c r="BX10" i="40"/>
  <c r="BY10" i="40"/>
  <c r="N34" i="40"/>
  <c r="BV34" i="40" s="1"/>
  <c r="E15" i="99"/>
  <c r="F55" i="41"/>
  <c r="BA15" i="40"/>
  <c r="BC15" i="40"/>
  <c r="AZ15" i="40"/>
  <c r="E18" i="99"/>
  <c r="BC18" i="40"/>
  <c r="F58" i="41"/>
  <c r="BA18" i="40"/>
  <c r="AZ18" i="40"/>
  <c r="BB18" i="40"/>
  <c r="AI20" i="39"/>
  <c r="AK20" i="39" s="1"/>
  <c r="BA12" i="40"/>
  <c r="F52" i="41"/>
  <c r="BB12" i="40"/>
  <c r="AU21" i="38"/>
  <c r="AW21" i="38" s="1"/>
  <c r="E24" i="99"/>
  <c r="F64" i="41"/>
  <c r="BC24" i="40"/>
  <c r="AU25" i="38"/>
  <c r="AX25" i="38" s="1"/>
  <c r="E25" i="99"/>
  <c r="F65" i="41"/>
  <c r="BA25" i="40"/>
  <c r="BC25" i="40"/>
  <c r="AZ25" i="40"/>
  <c r="F22" i="99"/>
  <c r="AU24" i="35"/>
  <c r="AW24" i="35"/>
  <c r="E27" i="99"/>
  <c r="AZ27" i="40"/>
  <c r="F67" i="41"/>
  <c r="BC27" i="40"/>
  <c r="BA27" i="40"/>
  <c r="BM18" i="35"/>
  <c r="BM17" i="35"/>
  <c r="AU16" i="35"/>
  <c r="AX16" i="35" s="1"/>
  <c r="AU26" i="35"/>
  <c r="AW26" i="35"/>
  <c r="AU30" i="35"/>
  <c r="AZ30" i="35" s="1"/>
  <c r="BW30" i="35" s="1"/>
  <c r="P34" i="40"/>
  <c r="AX24" i="35"/>
  <c r="AZ24" i="35"/>
  <c r="BB15" i="40"/>
  <c r="AY25" i="38"/>
  <c r="AI25" i="39"/>
  <c r="AK25" i="39" s="1"/>
  <c r="AZ25" i="38"/>
  <c r="E19" i="99"/>
  <c r="F59" i="41"/>
  <c r="BC19" i="40"/>
  <c r="BH19" i="40" s="1"/>
  <c r="BA19" i="40"/>
  <c r="AZ19" i="40"/>
  <c r="BE19" i="40" s="1"/>
  <c r="AU27" i="38"/>
  <c r="AY27" i="38" s="1"/>
  <c r="AU24" i="38"/>
  <c r="AW24" i="38" s="1"/>
  <c r="F10" i="99"/>
  <c r="E50" i="41"/>
  <c r="BA10" i="37"/>
  <c r="AZ10" i="37"/>
  <c r="BC10" i="37"/>
  <c r="BB10" i="37"/>
  <c r="E26" i="99"/>
  <c r="F66" i="41"/>
  <c r="AZ26" i="40"/>
  <c r="BE26" i="40" s="1"/>
  <c r="BC26" i="40"/>
  <c r="BA26" i="40"/>
  <c r="BF26" i="40" s="1"/>
  <c r="BB26" i="40"/>
  <c r="BO18" i="35"/>
  <c r="BO17" i="35"/>
  <c r="BN17" i="35"/>
  <c r="BN18" i="35"/>
  <c r="AU25" i="35"/>
  <c r="AZ25" i="35" s="1"/>
  <c r="E9" i="99"/>
  <c r="BC9" i="40"/>
  <c r="BA9" i="40"/>
  <c r="BB9" i="40"/>
  <c r="AZ9" i="40"/>
  <c r="F49" i="41"/>
  <c r="AI19" i="39"/>
  <c r="AL19" i="39" s="1"/>
  <c r="AX30" i="35"/>
  <c r="BB25" i="40"/>
  <c r="AU23" i="35"/>
  <c r="AW23" i="35" s="1"/>
  <c r="BB27" i="40"/>
  <c r="AY26" i="35"/>
  <c r="AY21" i="38"/>
  <c r="AZ24" i="38"/>
  <c r="P18" i="28"/>
  <c r="P12" i="28"/>
  <c r="P11" i="28"/>
  <c r="AW25" i="38"/>
  <c r="AZ26" i="35"/>
  <c r="BH25" i="40"/>
  <c r="AL13" i="26"/>
  <c r="AL12" i="26"/>
  <c r="BX34" i="40"/>
  <c r="BW34" i="40"/>
  <c r="BY34" i="40"/>
  <c r="AY30" i="35"/>
  <c r="V18" i="40"/>
  <c r="BH27" i="40"/>
  <c r="AW25" i="35"/>
  <c r="AN22" i="40"/>
  <c r="AN23" i="40"/>
  <c r="F34" i="99"/>
  <c r="AY24" i="38"/>
  <c r="AX24" i="38"/>
  <c r="AZ27" i="38"/>
  <c r="AX27" i="38"/>
  <c r="V13" i="40"/>
  <c r="V17" i="40"/>
  <c r="AZ21" i="38"/>
  <c r="AX21" i="38"/>
  <c r="AZ23" i="35"/>
  <c r="BE27" i="40"/>
  <c r="AY23" i="35"/>
  <c r="AX23" i="35"/>
  <c r="AK19" i="39"/>
  <c r="BG26" i="40"/>
  <c r="BH26" i="40"/>
  <c r="BF19" i="40"/>
  <c r="AY16" i="35"/>
  <c r="AZ16" i="35"/>
  <c r="BF27" i="40"/>
  <c r="AL20" i="39"/>
  <c r="BC19" i="39"/>
  <c r="L76" i="24"/>
  <c r="Q69" i="24"/>
  <c r="R69" i="24"/>
  <c r="R76" i="24"/>
  <c r="Q38" i="23"/>
  <c r="K34" i="121" s="1"/>
  <c r="Q46" i="23"/>
  <c r="K42" i="121" s="1"/>
  <c r="Q28" i="23"/>
  <c r="K24" i="121" s="1"/>
  <c r="Q33" i="23"/>
  <c r="K29" i="121" s="1"/>
  <c r="Q21" i="23"/>
  <c r="K17" i="121" s="1"/>
  <c r="Q37" i="23"/>
  <c r="K33" i="121" s="1"/>
  <c r="Q29" i="23"/>
  <c r="K25" i="121" s="1"/>
  <c r="BH56" i="23"/>
  <c r="BH52" i="23"/>
  <c r="BM52" i="23" s="1"/>
  <c r="N66" i="23"/>
  <c r="J66" i="24" s="1"/>
  <c r="BI54" i="23"/>
  <c r="BO52" i="23"/>
  <c r="BH62" i="23"/>
  <c r="BG62" i="23"/>
  <c r="BH54" i="23"/>
  <c r="BL52" i="23"/>
  <c r="BJ62" i="23"/>
  <c r="BI59" i="23"/>
  <c r="BN59" i="23" s="1"/>
  <c r="BI60" i="23"/>
  <c r="BH55" i="23"/>
  <c r="BM56" i="23" s="1"/>
  <c r="BH59" i="23"/>
  <c r="J69" i="24"/>
  <c r="N65" i="23"/>
  <c r="J65" i="24" s="1"/>
  <c r="N61" i="23"/>
  <c r="AB61" i="23" s="1"/>
  <c r="N57" i="23"/>
  <c r="N53" i="23"/>
  <c r="BG61" i="23"/>
  <c r="J57" i="24"/>
  <c r="BG57" i="23"/>
  <c r="BL57" i="23" s="1"/>
  <c r="N77" i="23"/>
  <c r="BI57" i="23"/>
  <c r="BN57" i="23" s="1"/>
  <c r="BJ57" i="23"/>
  <c r="BO57" i="23" s="1"/>
  <c r="BI53" i="23"/>
  <c r="BN53" i="23" s="1"/>
  <c r="J53" i="24"/>
  <c r="BJ53" i="23"/>
  <c r="BG53" i="23"/>
  <c r="BN54" i="23"/>
  <c r="BI64" i="23"/>
  <c r="BG64" i="23"/>
  <c r="BJ67" i="23"/>
  <c r="BO67" i="23" s="1"/>
  <c r="BH60" i="23"/>
  <c r="BM60" i="23" s="1"/>
  <c r="BH58" i="23"/>
  <c r="AB54" i="23"/>
  <c r="BI55" i="23"/>
  <c r="BN55" i="23" s="1"/>
  <c r="BJ60" i="23"/>
  <c r="BJ59" i="23"/>
  <c r="BJ58" i="23"/>
  <c r="BJ66" i="23"/>
  <c r="BG55" i="23"/>
  <c r="BN64" i="23"/>
  <c r="BH57" i="23"/>
  <c r="BM57" i="23" s="1"/>
  <c r="CD56" i="24"/>
  <c r="BJ55" i="23"/>
  <c r="BH53" i="23"/>
  <c r="BH67" i="23"/>
  <c r="BG60" i="23"/>
  <c r="BL60" i="23" s="1"/>
  <c r="BG58" i="23"/>
  <c r="BI62" i="23"/>
  <c r="BG50" i="23"/>
  <c r="BL51" i="23" s="1"/>
  <c r="AB63" i="23"/>
  <c r="AB59" i="23"/>
  <c r="AB58" i="23"/>
  <c r="BJ50" i="23"/>
  <c r="BO51" i="23" s="1"/>
  <c r="J50" i="24"/>
  <c r="AB66" i="23"/>
  <c r="AB52" i="23"/>
  <c r="BM51" i="23"/>
  <c r="AB50" i="23"/>
  <c r="AB60" i="23"/>
  <c r="AB57" i="23"/>
  <c r="AB62" i="23"/>
  <c r="AB55" i="23"/>
  <c r="AB64" i="23"/>
  <c r="AB67" i="23"/>
  <c r="AB53" i="23"/>
  <c r="Y55" i="13"/>
  <c r="Y14" i="13"/>
  <c r="Y47" i="13"/>
  <c r="Y58" i="13"/>
  <c r="Y59" i="13"/>
  <c r="Y10" i="13"/>
  <c r="BR68" i="13"/>
  <c r="BQ68" i="13"/>
  <c r="BS67" i="13"/>
  <c r="BY68" i="13" s="1"/>
  <c r="BT68" i="13"/>
  <c r="BS55" i="13"/>
  <c r="P47" i="13"/>
  <c r="CB56" i="24"/>
  <c r="BS54" i="13"/>
  <c r="BP59" i="13"/>
  <c r="BV59" i="13" s="1"/>
  <c r="BT59" i="13"/>
  <c r="BZ59" i="13" s="1"/>
  <c r="BS60" i="13"/>
  <c r="BQ58" i="13"/>
  <c r="U69" i="13"/>
  <c r="BW59" i="13"/>
  <c r="H55" i="30"/>
  <c r="BP54" i="13"/>
  <c r="M54" i="24"/>
  <c r="N54" i="24" s="1"/>
  <c r="BR59" i="13"/>
  <c r="BQ60" i="13"/>
  <c r="BW60" i="13" s="1"/>
  <c r="BR63" i="13"/>
  <c r="BS58" i="13"/>
  <c r="CA56" i="24"/>
  <c r="W59" i="13"/>
  <c r="BS59" i="13"/>
  <c r="BY60" i="13" s="1"/>
  <c r="BR60" i="13"/>
  <c r="BR58" i="13"/>
  <c r="BX59" i="13" s="1"/>
  <c r="U68" i="13"/>
  <c r="U64" i="13"/>
  <c r="P57" i="13"/>
  <c r="BP57" i="13" s="1"/>
  <c r="BR47" i="13"/>
  <c r="BQ46" i="13"/>
  <c r="BT47" i="13"/>
  <c r="BP47" i="13"/>
  <c r="BV47" i="13" s="1"/>
  <c r="BS46" i="13"/>
  <c r="P48" i="13"/>
  <c r="BR48" i="13" s="1"/>
  <c r="BS47" i="13"/>
  <c r="BR46" i="13"/>
  <c r="N41" i="13"/>
  <c r="U41" i="13" s="1"/>
  <c r="N28" i="13"/>
  <c r="U28" i="13" s="1"/>
  <c r="N16" i="13"/>
  <c r="U16" i="13" s="1"/>
  <c r="N26" i="13"/>
  <c r="U26" i="13" s="1"/>
  <c r="N25" i="13"/>
  <c r="U25" i="13" s="1"/>
  <c r="N27" i="13"/>
  <c r="N13" i="13"/>
  <c r="U13" i="13"/>
  <c r="N24" i="13"/>
  <c r="U24" i="13"/>
  <c r="N37" i="13"/>
  <c r="N20" i="13"/>
  <c r="U20" i="13" s="1"/>
  <c r="N19" i="13"/>
  <c r="U19" i="13" s="1"/>
  <c r="N32" i="13"/>
  <c r="U32" i="13" s="1"/>
  <c r="N10" i="13"/>
  <c r="U10" i="13" s="1"/>
  <c r="N11" i="13"/>
  <c r="U11" i="13" s="1"/>
  <c r="N40" i="13"/>
  <c r="U40" i="13" s="1"/>
  <c r="N39" i="13"/>
  <c r="N34" i="13"/>
  <c r="N18" i="13"/>
  <c r="U18" i="13" s="1"/>
  <c r="N22" i="13"/>
  <c r="U22" i="13" s="1"/>
  <c r="N33" i="13"/>
  <c r="U33" i="13" s="1"/>
  <c r="N12" i="13"/>
  <c r="U12" i="13" s="1"/>
  <c r="N44" i="13"/>
  <c r="N30" i="13"/>
  <c r="U30" i="13"/>
  <c r="N31" i="13"/>
  <c r="N38" i="13"/>
  <c r="N35" i="13"/>
  <c r="N29" i="13"/>
  <c r="U29" i="13" s="1"/>
  <c r="N43" i="13"/>
  <c r="N42" i="13"/>
  <c r="N23" i="13"/>
  <c r="U23" i="13" s="1"/>
  <c r="N15" i="13"/>
  <c r="U15" i="13" s="1"/>
  <c r="N21" i="13"/>
  <c r="U21" i="13" s="1"/>
  <c r="N17" i="13"/>
  <c r="U17" i="13" s="1"/>
  <c r="N36" i="13"/>
  <c r="N14" i="13"/>
  <c r="U14" i="13" s="1"/>
  <c r="P33" i="13"/>
  <c r="BQ33" i="13" s="1"/>
  <c r="P40" i="13"/>
  <c r="BT40" i="13"/>
  <c r="BV60" i="13"/>
  <c r="BP50" i="13"/>
  <c r="BS40" i="13"/>
  <c r="M40" i="24"/>
  <c r="BY56" i="13"/>
  <c r="BT64" i="13"/>
  <c r="S69" i="13"/>
  <c r="BT55" i="13"/>
  <c r="BP55" i="13"/>
  <c r="BV55" i="13" s="1"/>
  <c r="S65" i="13"/>
  <c r="S61" i="13"/>
  <c r="S57" i="13"/>
  <c r="BS64" i="13"/>
  <c r="BP64" i="13"/>
  <c r="BR55" i="13"/>
  <c r="BX55" i="13" s="1"/>
  <c r="BQ64" i="13"/>
  <c r="BQ55" i="13"/>
  <c r="BW55" i="13" s="1"/>
  <c r="BT50" i="13"/>
  <c r="L14" i="13"/>
  <c r="S14" i="13" s="1"/>
  <c r="L30" i="13"/>
  <c r="AF40" i="13"/>
  <c r="L18" i="13"/>
  <c r="S18" i="13" s="1"/>
  <c r="L25" i="13"/>
  <c r="S25" i="13" s="1"/>
  <c r="L12" i="13"/>
  <c r="S12" i="13" s="1"/>
  <c r="L17" i="13"/>
  <c r="S17" i="13" s="1"/>
  <c r="L20" i="13"/>
  <c r="S20" i="13" s="1"/>
  <c r="L21" i="13"/>
  <c r="S21" i="13" s="1"/>
  <c r="L19" i="13"/>
  <c r="S19" i="13" s="1"/>
  <c r="L22" i="13"/>
  <c r="L29" i="13"/>
  <c r="S29" i="13" s="1"/>
  <c r="BZ51" i="13"/>
  <c r="Y39" i="13"/>
  <c r="Y28" i="13"/>
  <c r="BV51" i="13"/>
  <c r="BQ50" i="13"/>
  <c r="BW51" i="13" s="1"/>
  <c r="BS50" i="13"/>
  <c r="BY51" i="13" s="1"/>
  <c r="BR50" i="13"/>
  <c r="BX51" i="13" s="1"/>
  <c r="M33" i="24"/>
  <c r="AF46" i="13"/>
  <c r="BZ47" i="13"/>
  <c r="Y11" i="13"/>
  <c r="BJ11" i="13" s="1"/>
  <c r="Y21" i="13"/>
  <c r="Y15" i="13"/>
  <c r="BJ15" i="13" s="1"/>
  <c r="Y27" i="13"/>
  <c r="Y13" i="13"/>
  <c r="Y24" i="13"/>
  <c r="P65" i="13"/>
  <c r="P53" i="13"/>
  <c r="R49" i="13"/>
  <c r="Y49" i="13" s="1"/>
  <c r="P49" i="13"/>
  <c r="P45" i="13"/>
  <c r="BP45" i="13" s="1"/>
  <c r="P41" i="13"/>
  <c r="P25" i="13"/>
  <c r="BP25" i="13" s="1"/>
  <c r="BR40" i="13"/>
  <c r="BP40" i="13"/>
  <c r="BT48" i="13"/>
  <c r="BZ48" i="13" s="1"/>
  <c r="BQ48" i="13"/>
  <c r="AF48" i="13"/>
  <c r="BS48" i="13"/>
  <c r="BY48" i="13" s="1"/>
  <c r="BX64" i="13"/>
  <c r="AF50" i="13"/>
  <c r="AF59" i="13"/>
  <c r="AF64" i="13"/>
  <c r="AF60" i="13"/>
  <c r="BP63" i="13"/>
  <c r="BQ63" i="13"/>
  <c r="AF63" i="13"/>
  <c r="BT63" i="13"/>
  <c r="BS63" i="13"/>
  <c r="R45" i="13"/>
  <c r="Y45" i="13" s="1"/>
  <c r="R41" i="13"/>
  <c r="R33" i="13"/>
  <c r="Y33" i="13" s="1"/>
  <c r="BT67" i="13"/>
  <c r="BZ68" i="13" s="1"/>
  <c r="M67" i="24"/>
  <c r="BQ67" i="13"/>
  <c r="BW68" i="13"/>
  <c r="AF67" i="13"/>
  <c r="BR67" i="13"/>
  <c r="BX68" i="13" s="1"/>
  <c r="M62" i="24"/>
  <c r="BT62" i="13"/>
  <c r="BR62" i="13"/>
  <c r="BP62" i="13"/>
  <c r="BQ62" i="13"/>
  <c r="P61" i="13"/>
  <c r="BR52" i="13"/>
  <c r="BX52" i="13" s="1"/>
  <c r="BS52" i="13"/>
  <c r="BY52" i="13" s="1"/>
  <c r="BP52" i="13"/>
  <c r="BV52" i="13"/>
  <c r="BQ52" i="13"/>
  <c r="BW52" i="13"/>
  <c r="BT52" i="13"/>
  <c r="BZ52" i="13" s="1"/>
  <c r="BY59" i="13"/>
  <c r="P69" i="13"/>
  <c r="W67" i="13"/>
  <c r="R53" i="13"/>
  <c r="Y53" i="13" s="1"/>
  <c r="Y54" i="13"/>
  <c r="I50" i="13"/>
  <c r="AQ47" i="13"/>
  <c r="W47" i="13"/>
  <c r="AT47" i="13"/>
  <c r="I46" i="13"/>
  <c r="AP47" i="13"/>
  <c r="P38" i="13"/>
  <c r="BP38" i="13"/>
  <c r="P37" i="13"/>
  <c r="M37" i="24"/>
  <c r="I56" i="13"/>
  <c r="AS56" i="13" s="1"/>
  <c r="U37" i="13"/>
  <c r="U38" i="13"/>
  <c r="AR45" i="13"/>
  <c r="G33" i="24"/>
  <c r="AQ33" i="13"/>
  <c r="AS33" i="13"/>
  <c r="AT33" i="13"/>
  <c r="AP33" i="13"/>
  <c r="AS45" i="13"/>
  <c r="AQ45" i="13"/>
  <c r="AR33" i="13"/>
  <c r="AS25" i="13"/>
  <c r="AT26" i="13"/>
  <c r="T29" i="13"/>
  <c r="T33" i="13"/>
  <c r="AT42" i="13"/>
  <c r="AZ43" i="13" s="1"/>
  <c r="AW27" i="13"/>
  <c r="AT45" i="13"/>
  <c r="AQ25" i="13"/>
  <c r="G25" i="24"/>
  <c r="I49" i="13"/>
  <c r="AS42" i="13"/>
  <c r="AY43" i="13" s="1"/>
  <c r="I41" i="13"/>
  <c r="W41" i="13" s="1"/>
  <c r="AS26" i="13"/>
  <c r="AQ48" i="13"/>
  <c r="W48" i="13"/>
  <c r="AP42" i="13"/>
  <c r="I75" i="13"/>
  <c r="AP23" i="13"/>
  <c r="G23" i="24"/>
  <c r="AQ38" i="13"/>
  <c r="AS22" i="13"/>
  <c r="AY23" i="13" s="1"/>
  <c r="AP43" i="13"/>
  <c r="AQ43" i="13"/>
  <c r="AW43" i="13" s="1"/>
  <c r="G43" i="24"/>
  <c r="T56" i="13"/>
  <c r="AR42" i="13"/>
  <c r="G42" i="24"/>
  <c r="AR23" i="13"/>
  <c r="AT38" i="13"/>
  <c r="AR38" i="13"/>
  <c r="AR22" i="13"/>
  <c r="G22" i="24"/>
  <c r="AR43" i="13"/>
  <c r="AT23" i="13"/>
  <c r="I36" i="13"/>
  <c r="AR36" i="13" s="1"/>
  <c r="AR39" i="13"/>
  <c r="AT39" i="13"/>
  <c r="AQ41" i="13"/>
  <c r="AP41" i="13"/>
  <c r="AT41" i="13"/>
  <c r="G41" i="24"/>
  <c r="AP31" i="13"/>
  <c r="G48" i="24"/>
  <c r="AS48" i="13"/>
  <c r="AP48" i="13"/>
  <c r="AT48" i="13"/>
  <c r="G34" i="24"/>
  <c r="AS34" i="13"/>
  <c r="AY34" i="13" s="1"/>
  <c r="T68" i="13"/>
  <c r="I68" i="13"/>
  <c r="W68" i="13" s="1"/>
  <c r="T64" i="13"/>
  <c r="I64" i="13"/>
  <c r="I60" i="13"/>
  <c r="G60" i="24" s="1"/>
  <c r="I52" i="13"/>
  <c r="AR48" i="13"/>
  <c r="T48" i="13"/>
  <c r="T44" i="13"/>
  <c r="I44" i="13"/>
  <c r="T40" i="13"/>
  <c r="I40" i="13"/>
  <c r="AR40" i="13" s="1"/>
  <c r="AX40" i="13" s="1"/>
  <c r="T32" i="13"/>
  <c r="I32" i="13"/>
  <c r="T28" i="13"/>
  <c r="T24" i="13"/>
  <c r="AS41" i="13"/>
  <c r="AQ35" i="13"/>
  <c r="AP35" i="13"/>
  <c r="AR35" i="13"/>
  <c r="AS35" i="13"/>
  <c r="AR30" i="13"/>
  <c r="G46" i="24"/>
  <c r="AP46" i="13"/>
  <c r="AV47" i="13" s="1"/>
  <c r="W46" i="13"/>
  <c r="AQ46" i="13"/>
  <c r="AR41" i="13"/>
  <c r="G35" i="24"/>
  <c r="G31" i="24"/>
  <c r="AX43" i="13"/>
  <c r="I24" i="13"/>
  <c r="AR24" i="13" s="1"/>
  <c r="I28" i="13"/>
  <c r="AR28" i="13" s="1"/>
  <c r="M12" i="13"/>
  <c r="M18" i="13"/>
  <c r="M17" i="13"/>
  <c r="M10" i="13"/>
  <c r="M13" i="13"/>
  <c r="M20" i="13"/>
  <c r="M15" i="13"/>
  <c r="M11" i="13"/>
  <c r="M16" i="13"/>
  <c r="M14" i="13"/>
  <c r="M19" i="13"/>
  <c r="AR21" i="13"/>
  <c r="AS21" i="13"/>
  <c r="G21" i="24"/>
  <c r="AP62" i="13"/>
  <c r="AT62" i="13"/>
  <c r="AQ62" i="13"/>
  <c r="W54" i="13"/>
  <c r="AS54" i="13"/>
  <c r="AT54" i="13"/>
  <c r="T66" i="13"/>
  <c r="AR54" i="13"/>
  <c r="I58" i="13"/>
  <c r="W55" i="13"/>
  <c r="I66" i="13"/>
  <c r="W66" i="13" s="1"/>
  <c r="W60" i="13"/>
  <c r="T54" i="13"/>
  <c r="AT63" i="13"/>
  <c r="G55" i="24"/>
  <c r="AP60" i="13"/>
  <c r="AV60" i="13" s="1"/>
  <c r="T62" i="13"/>
  <c r="AS51" i="13"/>
  <c r="T69" i="13"/>
  <c r="AQ51" i="13"/>
  <c r="AR51" i="13"/>
  <c r="AT51" i="13"/>
  <c r="W51" i="13"/>
  <c r="W75" i="13" s="1"/>
  <c r="AA46" i="13"/>
  <c r="AP50" i="13"/>
  <c r="AV51" i="13" s="1"/>
  <c r="AA42" i="13"/>
  <c r="AA45" i="13"/>
  <c r="S76" i="13"/>
  <c r="AP63" i="13"/>
  <c r="AQ55" i="13"/>
  <c r="AW56" i="13" s="1"/>
  <c r="W56" i="13"/>
  <c r="AP55" i="13"/>
  <c r="AV55" i="13" s="1"/>
  <c r="AT55" i="13"/>
  <c r="AS55" i="13"/>
  <c r="I69" i="13"/>
  <c r="AR69" i="13"/>
  <c r="I65" i="13"/>
  <c r="G65" i="24"/>
  <c r="I61" i="13"/>
  <c r="AS61" i="13"/>
  <c r="I57" i="13"/>
  <c r="AQ57" i="13"/>
  <c r="AT56" i="13"/>
  <c r="AQ56" i="13"/>
  <c r="R69" i="13"/>
  <c r="AS62" i="13"/>
  <c r="R65" i="13"/>
  <c r="I53" i="13"/>
  <c r="AP53" i="13" s="1"/>
  <c r="AR56" i="13"/>
  <c r="AX56" i="13" s="1"/>
  <c r="G56" i="24"/>
  <c r="S56" i="24" s="1"/>
  <c r="AR62" i="13"/>
  <c r="G62" i="24"/>
  <c r="R61" i="13"/>
  <c r="R57" i="13"/>
  <c r="W62" i="13"/>
  <c r="AP56" i="13"/>
  <c r="U23" i="29"/>
  <c r="P11" i="29"/>
  <c r="Z11" i="29" s="1"/>
  <c r="P19" i="29"/>
  <c r="U19" i="29" s="1"/>
  <c r="P27" i="29"/>
  <c r="L14" i="29"/>
  <c r="P22" i="29"/>
  <c r="U22" i="29" s="1"/>
  <c r="P12" i="29"/>
  <c r="Z12" i="29" s="1"/>
  <c r="P20" i="29"/>
  <c r="P24" i="29"/>
  <c r="U24" i="29" s="1"/>
  <c r="L17" i="29"/>
  <c r="I17" i="99" s="1"/>
  <c r="Z23" i="29"/>
  <c r="Z17" i="29"/>
  <c r="U27" i="29"/>
  <c r="U17" i="29"/>
  <c r="Z10" i="29"/>
  <c r="U15" i="29"/>
  <c r="Z26" i="29"/>
  <c r="Z27" i="29"/>
  <c r="U21" i="29"/>
  <c r="Z21" i="29"/>
  <c r="U25" i="29"/>
  <c r="Z19" i="29"/>
  <c r="Z25" i="29"/>
  <c r="BI26" i="29" s="1"/>
  <c r="U13" i="29"/>
  <c r="U9" i="29"/>
  <c r="U26" i="29"/>
  <c r="Z9" i="29"/>
  <c r="Z15" i="29"/>
  <c r="Z20" i="29"/>
  <c r="P28" i="29"/>
  <c r="Z28" i="29" s="1"/>
  <c r="BI29" i="29" s="1"/>
  <c r="U18" i="29"/>
  <c r="Z14" i="29"/>
  <c r="U10" i="29"/>
  <c r="U16" i="29"/>
  <c r="Z16" i="29"/>
  <c r="Z18" i="29"/>
  <c r="U14" i="29"/>
  <c r="Z13" i="29"/>
  <c r="BP21" i="28"/>
  <c r="BM21" i="28"/>
  <c r="BN17" i="28"/>
  <c r="BM17" i="29"/>
  <c r="BL17" i="29"/>
  <c r="I57" i="30"/>
  <c r="BK17" i="29"/>
  <c r="AB22" i="28"/>
  <c r="BP19" i="28"/>
  <c r="BP13" i="28"/>
  <c r="BI11" i="28"/>
  <c r="BH18" i="28"/>
  <c r="L22" i="29"/>
  <c r="BK17" i="28"/>
  <c r="BP17" i="28" s="1"/>
  <c r="AB18" i="28"/>
  <c r="BM25" i="28"/>
  <c r="BK11" i="28"/>
  <c r="BI18" i="28"/>
  <c r="I18" i="29"/>
  <c r="L18" i="29"/>
  <c r="BH17" i="28"/>
  <c r="BM17" i="28"/>
  <c r="BP16" i="28"/>
  <c r="AB17" i="28"/>
  <c r="AB11" i="28"/>
  <c r="I11" i="29"/>
  <c r="Q23" i="26"/>
  <c r="AH15" i="26"/>
  <c r="W19" i="37"/>
  <c r="AD19" i="37" s="1"/>
  <c r="BR19" i="37" s="1"/>
  <c r="W12" i="37"/>
  <c r="AD12" i="37" s="1"/>
  <c r="W24" i="37"/>
  <c r="AD24" i="37" s="1"/>
  <c r="W14" i="37"/>
  <c r="AD14" i="37" s="1"/>
  <c r="AB26" i="35"/>
  <c r="BH26" i="35"/>
  <c r="T22" i="35"/>
  <c r="BI22" i="35"/>
  <c r="BK26" i="35"/>
  <c r="BH22" i="35"/>
  <c r="J21" i="37"/>
  <c r="BI26" i="35"/>
  <c r="BV11" i="37"/>
  <c r="BY11" i="37"/>
  <c r="S14" i="35"/>
  <c r="BO13" i="35"/>
  <c r="BX11" i="37"/>
  <c r="K11" i="99"/>
  <c r="S13" i="35"/>
  <c r="N29" i="35"/>
  <c r="S29" i="35"/>
  <c r="N25" i="35"/>
  <c r="BK25" i="35" s="1"/>
  <c r="BI21" i="35"/>
  <c r="BH21" i="35"/>
  <c r="J20" i="37"/>
  <c r="BJ21" i="35"/>
  <c r="AB21" i="35"/>
  <c r="BK21" i="35"/>
  <c r="T21" i="35"/>
  <c r="AN19" i="35"/>
  <c r="AN12" i="35"/>
  <c r="T13" i="35"/>
  <c r="AN11" i="35"/>
  <c r="AO11" i="35"/>
  <c r="BJ24" i="35"/>
  <c r="S21" i="35"/>
  <c r="S27" i="35"/>
  <c r="N27" i="35"/>
  <c r="S35" i="35"/>
  <c r="N23" i="35"/>
  <c r="BK23" i="35" s="1"/>
  <c r="BP24" i="35" s="1"/>
  <c r="AO19" i="35"/>
  <c r="D18" i="37"/>
  <c r="T12" i="35"/>
  <c r="AL13" i="35"/>
  <c r="AQ13" i="35" s="1"/>
  <c r="T11" i="35"/>
  <c r="AO13" i="35"/>
  <c r="BI24" i="35"/>
  <c r="T24" i="35"/>
  <c r="S25" i="35"/>
  <c r="Y25" i="35" s="1"/>
  <c r="D11" i="37"/>
  <c r="D12" i="37"/>
  <c r="P12" i="37" s="1"/>
  <c r="AM12" i="35"/>
  <c r="S24" i="35"/>
  <c r="Y24" i="35" s="1"/>
  <c r="AX25" i="35"/>
  <c r="AN10" i="35"/>
  <c r="AS11" i="35" s="1"/>
  <c r="T10" i="35"/>
  <c r="D9" i="37"/>
  <c r="AU29" i="35"/>
  <c r="AZ29" i="35" s="1"/>
  <c r="AW16" i="35"/>
  <c r="AQ22" i="35"/>
  <c r="AQ21" i="35"/>
  <c r="AO10" i="35"/>
  <c r="AV15" i="36"/>
  <c r="AU26" i="36"/>
  <c r="AV20" i="36"/>
  <c r="AE13" i="36"/>
  <c r="N13" i="36"/>
  <c r="AD13" i="36"/>
  <c r="AG14" i="36" s="1"/>
  <c r="F13" i="37"/>
  <c r="R13" i="37" s="1"/>
  <c r="AE23" i="36"/>
  <c r="N23" i="36"/>
  <c r="F23" i="37"/>
  <c r="AD23" i="36"/>
  <c r="AG23" i="36"/>
  <c r="F27" i="37"/>
  <c r="AD27" i="36"/>
  <c r="N27" i="36"/>
  <c r="AE27" i="36"/>
  <c r="F19" i="36"/>
  <c r="N19" i="36"/>
  <c r="AH23" i="36"/>
  <c r="AI23" i="36"/>
  <c r="M13" i="36"/>
  <c r="AG11" i="36"/>
  <c r="AO17" i="36"/>
  <c r="AO10" i="36"/>
  <c r="P20" i="36"/>
  <c r="P24" i="36"/>
  <c r="P27" i="36"/>
  <c r="P11" i="36"/>
  <c r="AO11" i="36" s="1"/>
  <c r="H13" i="37"/>
  <c r="P23" i="36"/>
  <c r="P18" i="36"/>
  <c r="AO18" i="36" s="1"/>
  <c r="P22" i="36"/>
  <c r="AO22" i="36" s="1"/>
  <c r="P19" i="36"/>
  <c r="P28" i="36"/>
  <c r="AO29" i="36" s="1"/>
  <c r="P13" i="36"/>
  <c r="R23" i="37"/>
  <c r="AH11" i="36"/>
  <c r="AI11" i="36" s="1"/>
  <c r="AH10" i="36"/>
  <c r="P25" i="36"/>
  <c r="P12" i="36"/>
  <c r="P26" i="36"/>
  <c r="P15" i="36"/>
  <c r="AD9" i="36"/>
  <c r="AG10" i="36" s="1"/>
  <c r="R14" i="37"/>
  <c r="H14" i="37"/>
  <c r="BB14" i="37" s="1"/>
  <c r="AD19" i="36"/>
  <c r="F19" i="37"/>
  <c r="AE19" i="36"/>
  <c r="AH19" i="36" s="1"/>
  <c r="AD12" i="36"/>
  <c r="F12" i="37"/>
  <c r="F28" i="36"/>
  <c r="M24" i="36"/>
  <c r="F24" i="36"/>
  <c r="M20" i="36"/>
  <c r="F20" i="36"/>
  <c r="AE20" i="36"/>
  <c r="AH20" i="36" s="1"/>
  <c r="AE16" i="36"/>
  <c r="AD16" i="36"/>
  <c r="N16" i="36"/>
  <c r="F16" i="37"/>
  <c r="R17" i="37"/>
  <c r="H17" i="37"/>
  <c r="BB17" i="37" s="1"/>
  <c r="AG27" i="36"/>
  <c r="AG26" i="36"/>
  <c r="AH13" i="36"/>
  <c r="AH14" i="36"/>
  <c r="F26" i="37"/>
  <c r="N26" i="36"/>
  <c r="AE26" i="36"/>
  <c r="BB22" i="37"/>
  <c r="AZ22" i="37"/>
  <c r="BC22" i="37"/>
  <c r="E62" i="41"/>
  <c r="BA22" i="37"/>
  <c r="AE21" i="36"/>
  <c r="F21" i="37"/>
  <c r="N21" i="36"/>
  <c r="AE25" i="36"/>
  <c r="F25" i="37"/>
  <c r="N25" i="36"/>
  <c r="R27" i="37"/>
  <c r="BP18" i="38"/>
  <c r="BN24" i="38"/>
  <c r="BP26" i="38"/>
  <c r="J27" i="40"/>
  <c r="P27" i="40"/>
  <c r="AB27" i="38"/>
  <c r="BJ27" i="38"/>
  <c r="BO27" i="38" s="1"/>
  <c r="BK27" i="38"/>
  <c r="BP27" i="38" s="1"/>
  <c r="BH27" i="38"/>
  <c r="BM27" i="38" s="1"/>
  <c r="T27" i="38"/>
  <c r="BH19" i="38"/>
  <c r="BM19" i="38" s="1"/>
  <c r="J19" i="40"/>
  <c r="BJ19" i="38"/>
  <c r="BO19" i="38" s="1"/>
  <c r="AB19" i="38"/>
  <c r="BI19" i="38"/>
  <c r="BN19" i="38" s="1"/>
  <c r="BK19" i="38"/>
  <c r="BP19" i="38" s="1"/>
  <c r="T19" i="38"/>
  <c r="BK14" i="38"/>
  <c r="BH14" i="38"/>
  <c r="BI17" i="38"/>
  <c r="BM23" i="38"/>
  <c r="BJ20" i="38"/>
  <c r="BO26" i="38"/>
  <c r="Q19" i="38"/>
  <c r="Q27" i="38"/>
  <c r="P11" i="40"/>
  <c r="J14" i="40"/>
  <c r="BH17" i="38"/>
  <c r="T21" i="38"/>
  <c r="BI20" i="38"/>
  <c r="BN25" i="38"/>
  <c r="BJ17" i="38"/>
  <c r="BK20" i="38"/>
  <c r="BP20" i="38" s="1"/>
  <c r="BI27" i="38"/>
  <c r="AS10" i="38"/>
  <c r="AR10" i="38"/>
  <c r="BC23" i="38"/>
  <c r="N16" i="40"/>
  <c r="BX16" i="40" s="1"/>
  <c r="AN10" i="40"/>
  <c r="Q19" i="39"/>
  <c r="Q27" i="39"/>
  <c r="Q20" i="39"/>
  <c r="AP20" i="39" s="1"/>
  <c r="Q16" i="39"/>
  <c r="Q10" i="39"/>
  <c r="Q11" i="39"/>
  <c r="Q13" i="39"/>
  <c r="AP13" i="39" s="1"/>
  <c r="Q25" i="39"/>
  <c r="Q24" i="39"/>
  <c r="Q21" i="39"/>
  <c r="AP21" i="39" s="1"/>
  <c r="Q15" i="39"/>
  <c r="AP15" i="39" s="1"/>
  <c r="Q17" i="39"/>
  <c r="Q23" i="39"/>
  <c r="Q28" i="39"/>
  <c r="AP29" i="39" s="1"/>
  <c r="Q9" i="39"/>
  <c r="Q18" i="39"/>
  <c r="AP18" i="39" s="1"/>
  <c r="Q22" i="39"/>
  <c r="AP23" i="39" s="1"/>
  <c r="BG19" i="40"/>
  <c r="Y24" i="39"/>
  <c r="T30" i="39"/>
  <c r="Y29" i="39"/>
  <c r="U30" i="39"/>
  <c r="AH47" i="22"/>
  <c r="S48" i="22"/>
  <c r="AH64" i="22"/>
  <c r="AH61" i="22"/>
  <c r="P37" i="23"/>
  <c r="L33" i="121" s="1"/>
  <c r="P13" i="23"/>
  <c r="L9" i="121" s="1"/>
  <c r="P17" i="23"/>
  <c r="L13" i="121" s="1"/>
  <c r="P21" i="23"/>
  <c r="L17" i="121" s="1"/>
  <c r="P41" i="23"/>
  <c r="L37" i="121" s="1"/>
  <c r="P49" i="23"/>
  <c r="L45" i="121" s="1"/>
  <c r="P22" i="23"/>
  <c r="L18" i="121" s="1"/>
  <c r="P30" i="23"/>
  <c r="L26" i="121" s="1"/>
  <c r="P12" i="23"/>
  <c r="L8" i="121" s="1"/>
  <c r="R11" i="23"/>
  <c r="M7" i="121" s="1"/>
  <c r="F14" i="28"/>
  <c r="R14" i="28" s="1"/>
  <c r="Y51" i="15"/>
  <c r="F55" i="23" s="1"/>
  <c r="R55" i="23" s="1"/>
  <c r="M51" i="121" s="1"/>
  <c r="AF51" i="15"/>
  <c r="Y55" i="15"/>
  <c r="F59" i="23" s="1"/>
  <c r="R59" i="23" s="1"/>
  <c r="M55" i="121" s="1"/>
  <c r="AF60" i="15"/>
  <c r="AX59" i="17"/>
  <c r="BF59" i="17" s="1"/>
  <c r="U58" i="17"/>
  <c r="AZ58" i="17" s="1"/>
  <c r="AJ66" i="17"/>
  <c r="BA66" i="17" s="1"/>
  <c r="AJ62" i="17"/>
  <c r="BA62" i="17" s="1"/>
  <c r="AJ58" i="17"/>
  <c r="BA58" i="17" s="1"/>
  <c r="AJ54" i="17"/>
  <c r="BA54" i="17" s="1"/>
  <c r="E16" i="28" s="1"/>
  <c r="AJ50" i="17"/>
  <c r="BA50" i="17" s="1"/>
  <c r="E18" i="28"/>
  <c r="E21" i="28"/>
  <c r="BB61" i="17"/>
  <c r="BG61" i="17" s="1"/>
  <c r="E23" i="28"/>
  <c r="Q20" i="23"/>
  <c r="K16" i="121" s="1"/>
  <c r="Q19" i="23"/>
  <c r="K15" i="121" s="1"/>
  <c r="U46" i="15"/>
  <c r="AF46" i="15" s="1"/>
  <c r="AL25" i="39"/>
  <c r="AY25" i="35"/>
  <c r="AW27" i="38"/>
  <c r="AW30" i="35"/>
  <c r="AY24" i="35"/>
  <c r="AX26" i="35"/>
  <c r="AI15" i="39"/>
  <c r="AK15" i="39" s="1"/>
  <c r="AX17" i="38"/>
  <c r="AB51" i="23"/>
  <c r="AR22" i="38"/>
  <c r="AH17" i="36"/>
  <c r="AB12" i="38"/>
  <c r="AB14" i="38"/>
  <c r="AL20" i="26"/>
  <c r="AT28" i="35"/>
  <c r="BH12" i="28"/>
  <c r="I12" i="29"/>
  <c r="W11" i="37"/>
  <c r="AD11" i="37" s="1"/>
  <c r="BR11" i="37" s="1"/>
  <c r="BJ20" i="28"/>
  <c r="AB20" i="28"/>
  <c r="I20" i="29"/>
  <c r="G54" i="24"/>
  <c r="AQ54" i="13"/>
  <c r="AP54" i="13"/>
  <c r="I23" i="29"/>
  <c r="BI23" i="28"/>
  <c r="BH23" i="28"/>
  <c r="AD22" i="26"/>
  <c r="N22" i="26"/>
  <c r="AE22" i="26"/>
  <c r="G29" i="24"/>
  <c r="AR29" i="13"/>
  <c r="AT29" i="13"/>
  <c r="AP29" i="13"/>
  <c r="BX56" i="13"/>
  <c r="O19" i="29"/>
  <c r="AB19" i="35"/>
  <c r="BJ19" i="35"/>
  <c r="J18" i="37"/>
  <c r="BK19" i="35"/>
  <c r="BI19" i="35"/>
  <c r="BH15" i="35"/>
  <c r="BJ15" i="35"/>
  <c r="AB15" i="35"/>
  <c r="J14" i="37"/>
  <c r="J21" i="40"/>
  <c r="BJ21" i="38"/>
  <c r="BH21" i="38"/>
  <c r="E17" i="28"/>
  <c r="AU17" i="26"/>
  <c r="W27" i="37"/>
  <c r="AD27" i="37" s="1"/>
  <c r="W22" i="37"/>
  <c r="AD22" i="37" s="1"/>
  <c r="W15" i="37"/>
  <c r="AD15" i="37" s="1"/>
  <c r="BR15" i="37" s="1"/>
  <c r="BI15" i="35"/>
  <c r="BI21" i="38"/>
  <c r="BH19" i="35"/>
  <c r="AH19" i="26"/>
  <c r="AS29" i="13"/>
  <c r="BK28" i="38"/>
  <c r="BJ28" i="38"/>
  <c r="J28" i="40"/>
  <c r="BH28" i="38"/>
  <c r="AF65" i="15"/>
  <c r="AB12" i="35"/>
  <c r="AB22" i="35"/>
  <c r="BH22" i="28"/>
  <c r="BM22" i="28" s="1"/>
  <c r="BJ22" i="28"/>
  <c r="BK22" i="28"/>
  <c r="W50" i="13"/>
  <c r="AS50" i="13"/>
  <c r="AY50" i="13" s="1"/>
  <c r="AP45" i="13"/>
  <c r="AT35" i="13"/>
  <c r="AV12" i="36"/>
  <c r="Y65" i="13"/>
  <c r="Y32" i="13"/>
  <c r="BJ33" i="13" s="1"/>
  <c r="Y44" i="13"/>
  <c r="Y56" i="13"/>
  <c r="M66" i="24"/>
  <c r="BS66" i="13"/>
  <c r="BP66" i="13"/>
  <c r="BT66" i="13"/>
  <c r="AQ68" i="13"/>
  <c r="AW68" i="13" s="1"/>
  <c r="AT34" i="13"/>
  <c r="AZ34" i="13" s="1"/>
  <c r="AP34" i="13"/>
  <c r="J63" i="24"/>
  <c r="BH63" i="23"/>
  <c r="BG63" i="23"/>
  <c r="BL63" i="23" s="1"/>
  <c r="G67" i="24"/>
  <c r="AQ67" i="13"/>
  <c r="AR63" i="13"/>
  <c r="AS63" i="13"/>
  <c r="W63" i="13"/>
  <c r="Q26" i="26"/>
  <c r="Q17" i="26"/>
  <c r="Q13" i="26"/>
  <c r="Q9" i="26"/>
  <c r="Q24" i="26"/>
  <c r="Q16" i="26"/>
  <c r="Q12" i="26"/>
  <c r="Q20" i="26"/>
  <c r="AP21" i="26" s="1"/>
  <c r="AS31" i="13"/>
  <c r="AR31" i="13"/>
  <c r="AV26" i="39"/>
  <c r="Y36" i="13"/>
  <c r="Q14" i="26"/>
  <c r="Q27" i="26"/>
  <c r="AQ34" i="13"/>
  <c r="AQ63" i="13"/>
  <c r="AT31" i="13"/>
  <c r="Q25" i="26"/>
  <c r="U13" i="17"/>
  <c r="BJ63" i="23"/>
  <c r="BO63" i="23" s="1"/>
  <c r="Y40" i="13"/>
  <c r="Q15" i="26"/>
  <c r="BQ66" i="13"/>
  <c r="AR34" i="13"/>
  <c r="AQ31" i="13"/>
  <c r="L34" i="26"/>
  <c r="BJ64" i="23"/>
  <c r="BO64" i="23" s="1"/>
  <c r="J64" i="24"/>
  <c r="BH64" i="23"/>
  <c r="AR67" i="13"/>
  <c r="M65" i="24"/>
  <c r="BS65" i="13"/>
  <c r="BY65" i="13"/>
  <c r="BT65" i="13"/>
  <c r="U20" i="29"/>
  <c r="BG67" i="23"/>
  <c r="T10" i="36"/>
  <c r="BA7" i="36"/>
  <c r="S64" i="22"/>
  <c r="S16" i="35"/>
  <c r="Y16" i="35" s="1"/>
  <c r="BI66" i="23"/>
  <c r="S34" i="40"/>
  <c r="CI49" i="30"/>
  <c r="CH49" i="30"/>
  <c r="V75" i="13"/>
  <c r="AJ47" i="17"/>
  <c r="BA47" i="17" s="1"/>
  <c r="AA47" i="22"/>
  <c r="D51" i="23" s="1"/>
  <c r="D10" i="28"/>
  <c r="D34" i="28" s="1"/>
  <c r="AN15" i="38"/>
  <c r="AS15" i="38" s="1"/>
  <c r="AJ67" i="17"/>
  <c r="BA67" i="17" s="1"/>
  <c r="CH42" i="30"/>
  <c r="AJ48" i="17"/>
  <c r="BA48" i="17" s="1"/>
  <c r="BM53" i="23"/>
  <c r="BH65" i="23"/>
  <c r="BO60" i="23"/>
  <c r="BJ65" i="23"/>
  <c r="BN58" i="23"/>
  <c r="BI65" i="23"/>
  <c r="BN66" i="23" s="1"/>
  <c r="BN65" i="23"/>
  <c r="BI61" i="23"/>
  <c r="BN61" i="23" s="1"/>
  <c r="BM63" i="23"/>
  <c r="BL58" i="23"/>
  <c r="BH61" i="23"/>
  <c r="BM61" i="23" s="1"/>
  <c r="BM58" i="23"/>
  <c r="BJ61" i="23"/>
  <c r="BO62" i="23" s="1"/>
  <c r="J61" i="24"/>
  <c r="BG65" i="23"/>
  <c r="BM55" i="23"/>
  <c r="BN60" i="23"/>
  <c r="BO58" i="23"/>
  <c r="AB65" i="23"/>
  <c r="BM62" i="23"/>
  <c r="BL59" i="23"/>
  <c r="BL62" i="23"/>
  <c r="BL53" i="23"/>
  <c r="BL56" i="23"/>
  <c r="BM59" i="23"/>
  <c r="BO56" i="23"/>
  <c r="BO55" i="23"/>
  <c r="BO66" i="23"/>
  <c r="BO59" i="23"/>
  <c r="BO53" i="23"/>
  <c r="BO54" i="23"/>
  <c r="BO61" i="23"/>
  <c r="BN62" i="23"/>
  <c r="BN63" i="23"/>
  <c r="BZ65" i="13"/>
  <c r="BW56" i="13"/>
  <c r="BY55" i="13"/>
  <c r="P76" i="13"/>
  <c r="BT57" i="13"/>
  <c r="AF33" i="13"/>
  <c r="BT33" i="13"/>
  <c r="BX47" i="13"/>
  <c r="W45" i="13"/>
  <c r="W33" i="13"/>
  <c r="M47" i="24"/>
  <c r="BQ47" i="13"/>
  <c r="BW48" i="13" s="1"/>
  <c r="BW47" i="13"/>
  <c r="BR57" i="13"/>
  <c r="BX58" i="13" s="1"/>
  <c r="M57" i="24"/>
  <c r="BX60" i="13"/>
  <c r="BQ57" i="13"/>
  <c r="BW58" i="13" s="1"/>
  <c r="BV64" i="13"/>
  <c r="BX63" i="13"/>
  <c r="BS57" i="13"/>
  <c r="BZ60" i="13"/>
  <c r="M48" i="24"/>
  <c r="BP48" i="13"/>
  <c r="BV48" i="13"/>
  <c r="BY47" i="13"/>
  <c r="BS33" i="13"/>
  <c r="BR33" i="13"/>
  <c r="BQ40" i="13"/>
  <c r="P43" i="13"/>
  <c r="U43" i="13"/>
  <c r="U31" i="13"/>
  <c r="P31" i="13"/>
  <c r="U39" i="13"/>
  <c r="P39" i="13"/>
  <c r="BS39" i="13" s="1"/>
  <c r="U36" i="13"/>
  <c r="P36" i="13"/>
  <c r="U35" i="13"/>
  <c r="P35" i="13"/>
  <c r="P44" i="13"/>
  <c r="U44" i="13"/>
  <c r="U27" i="13"/>
  <c r="S33" i="24"/>
  <c r="P21" i="13"/>
  <c r="BP33" i="13"/>
  <c r="P32" i="13"/>
  <c r="BT32" i="13" s="1"/>
  <c r="P42" i="13"/>
  <c r="BS42" i="13" s="1"/>
  <c r="U42" i="13"/>
  <c r="U34" i="13"/>
  <c r="P34" i="13"/>
  <c r="S62" i="24"/>
  <c r="BQ38" i="13"/>
  <c r="M32" i="24"/>
  <c r="BZ56" i="13"/>
  <c r="BX67" i="13"/>
  <c r="BV56" i="13"/>
  <c r="AF37" i="13"/>
  <c r="BR38" i="13"/>
  <c r="BT38" i="13"/>
  <c r="S22" i="13"/>
  <c r="P22" i="13"/>
  <c r="BQ22" i="13" s="1"/>
  <c r="S30" i="13"/>
  <c r="P30" i="13"/>
  <c r="BQ30" i="13" s="1"/>
  <c r="P29" i="13"/>
  <c r="BX57" i="13"/>
  <c r="BP37" i="13"/>
  <c r="BT37" i="13"/>
  <c r="BR37" i="13"/>
  <c r="BQ37" i="13"/>
  <c r="W38" i="13"/>
  <c r="M38" i="24"/>
  <c r="S38" i="24" s="1"/>
  <c r="BS38" i="13"/>
  <c r="AF38" i="13"/>
  <c r="BW63" i="13"/>
  <c r="BW64" i="13"/>
  <c r="BT25" i="13"/>
  <c r="M25" i="24"/>
  <c r="BQ25" i="13"/>
  <c r="BR25" i="13"/>
  <c r="BS25" i="13"/>
  <c r="N57" i="24"/>
  <c r="CD57" i="24" s="1"/>
  <c r="BW67" i="13"/>
  <c r="BT69" i="13"/>
  <c r="BZ69" i="13" s="1"/>
  <c r="M69" i="24"/>
  <c r="BQ69" i="13"/>
  <c r="BW69" i="13" s="1"/>
  <c r="BR69" i="13"/>
  <c r="BX69" i="13" s="1"/>
  <c r="AF69" i="13"/>
  <c r="BS69" i="13"/>
  <c r="M61" i="24"/>
  <c r="BS61" i="13"/>
  <c r="BT61" i="13"/>
  <c r="BZ61" i="13" s="1"/>
  <c r="BQ61" i="13"/>
  <c r="BW61" i="13" s="1"/>
  <c r="BR61" i="13"/>
  <c r="BX61" i="13" s="1"/>
  <c r="BS41" i="13"/>
  <c r="BQ41" i="13"/>
  <c r="BW41" i="13" s="1"/>
  <c r="M41" i="24"/>
  <c r="S41" i="24" s="1"/>
  <c r="BT41" i="13"/>
  <c r="BZ41" i="13" s="1"/>
  <c r="BR41" i="13"/>
  <c r="BX41" i="13" s="1"/>
  <c r="BQ49" i="13"/>
  <c r="AF49" i="13"/>
  <c r="BR49" i="13"/>
  <c r="BT49" i="13"/>
  <c r="M49" i="24"/>
  <c r="BS49" i="13"/>
  <c r="BZ58" i="13"/>
  <c r="BZ57" i="13"/>
  <c r="BQ65" i="13"/>
  <c r="BW65" i="13" s="1"/>
  <c r="AF65" i="13"/>
  <c r="BR65" i="13"/>
  <c r="W25" i="13"/>
  <c r="BY63" i="13"/>
  <c r="BY64" i="13"/>
  <c r="BV63" i="13"/>
  <c r="M45" i="24"/>
  <c r="BR45" i="13"/>
  <c r="BX46" i="13"/>
  <c r="BQ45" i="13"/>
  <c r="BW46" i="13"/>
  <c r="BT45" i="13"/>
  <c r="BZ46" i="13"/>
  <c r="BS45" i="13"/>
  <c r="BY46" i="13"/>
  <c r="BT53" i="13"/>
  <c r="BQ53" i="13"/>
  <c r="AF53" i="13"/>
  <c r="BS53" i="13"/>
  <c r="BR53" i="13"/>
  <c r="M53" i="24"/>
  <c r="BP61" i="13"/>
  <c r="BP69" i="13"/>
  <c r="BV69" i="13" s="1"/>
  <c r="BS37" i="13"/>
  <c r="BZ63" i="13"/>
  <c r="BZ64" i="13"/>
  <c r="BP41" i="13"/>
  <c r="BP49" i="13"/>
  <c r="BP53" i="13"/>
  <c r="BY57" i="13"/>
  <c r="BY58" i="13"/>
  <c r="BP65" i="13"/>
  <c r="BV65" i="13" s="1"/>
  <c r="AZ48" i="13"/>
  <c r="AQ60" i="13"/>
  <c r="AW60" i="13" s="1"/>
  <c r="AF21" i="13"/>
  <c r="M21" i="24"/>
  <c r="S21" i="24" s="1"/>
  <c r="BP21" i="13"/>
  <c r="BR21" i="13"/>
  <c r="BQ21" i="13"/>
  <c r="BS21" i="13"/>
  <c r="AQ65" i="13"/>
  <c r="AT36" i="13"/>
  <c r="AP49" i="13"/>
  <c r="G49" i="24"/>
  <c r="AS49" i="13"/>
  <c r="AY49" i="13" s="1"/>
  <c r="W49" i="13"/>
  <c r="AQ49" i="13"/>
  <c r="AT49" i="13"/>
  <c r="AZ49" i="13" s="1"/>
  <c r="AR49" i="13"/>
  <c r="G36" i="24"/>
  <c r="G69" i="24"/>
  <c r="S69" i="24" s="1"/>
  <c r="AS60" i="13"/>
  <c r="AY60" i="13" s="1"/>
  <c r="AQ36" i="13"/>
  <c r="AY35" i="13"/>
  <c r="AR60" i="13"/>
  <c r="AX60" i="13" s="1"/>
  <c r="AX36" i="13"/>
  <c r="AP36" i="13"/>
  <c r="AX39" i="13"/>
  <c r="AS36" i="13"/>
  <c r="AY36" i="13"/>
  <c r="AZ39" i="13"/>
  <c r="AV43" i="13"/>
  <c r="AW48" i="13"/>
  <c r="AX23" i="13"/>
  <c r="AQ32" i="13"/>
  <c r="AW32" i="13" s="1"/>
  <c r="AW46" i="13"/>
  <c r="AW47" i="13"/>
  <c r="AW36" i="13"/>
  <c r="AY42" i="13"/>
  <c r="AX24" i="13"/>
  <c r="AX49" i="13"/>
  <c r="AX48" i="13"/>
  <c r="AY48" i="13"/>
  <c r="AZ42" i="13"/>
  <c r="AR68" i="13"/>
  <c r="AP65" i="13"/>
  <c r="G32" i="24"/>
  <c r="S32" i="24" s="1"/>
  <c r="AT60" i="13"/>
  <c r="AZ60" i="13" s="1"/>
  <c r="AS28" i="13"/>
  <c r="AT28" i="13"/>
  <c r="G28" i="24"/>
  <c r="AQ28" i="13"/>
  <c r="AP28" i="13"/>
  <c r="AS44" i="13"/>
  <c r="W44" i="13"/>
  <c r="AP44" i="13"/>
  <c r="AV44" i="13" s="1"/>
  <c r="AQ44" i="13"/>
  <c r="AT44" i="13"/>
  <c r="G44" i="24"/>
  <c r="AR44" i="13"/>
  <c r="AV42" i="13"/>
  <c r="AT24" i="13"/>
  <c r="AP24" i="13"/>
  <c r="AS24" i="13"/>
  <c r="AQ24" i="13"/>
  <c r="G24" i="24"/>
  <c r="AV36" i="13"/>
  <c r="AP40" i="13"/>
  <c r="W40" i="13"/>
  <c r="AT40" i="13"/>
  <c r="AZ40" i="13" s="1"/>
  <c r="G40" i="24"/>
  <c r="S40" i="24" s="1"/>
  <c r="AS40" i="13"/>
  <c r="AQ40" i="13"/>
  <c r="AQ52" i="13"/>
  <c r="AW52" i="13" s="1"/>
  <c r="G52" i="24"/>
  <c r="AS64" i="13"/>
  <c r="AY64" i="13" s="1"/>
  <c r="AT64" i="13"/>
  <c r="AZ64" i="13" s="1"/>
  <c r="W64" i="13"/>
  <c r="AQ64" i="13"/>
  <c r="AW64" i="13" s="1"/>
  <c r="AW42" i="13"/>
  <c r="AS65" i="13"/>
  <c r="AT65" i="13"/>
  <c r="AZ66" i="13" s="1"/>
  <c r="AT32" i="13"/>
  <c r="AZ33" i="13" s="1"/>
  <c r="W65" i="13"/>
  <c r="AP32" i="13"/>
  <c r="AV33" i="13" s="1"/>
  <c r="AX31" i="13"/>
  <c r="G68" i="24"/>
  <c r="AS32" i="13"/>
  <c r="AS68" i="13"/>
  <c r="AP68" i="13"/>
  <c r="AT68" i="13"/>
  <c r="AR65" i="13"/>
  <c r="AR32" i="13"/>
  <c r="AX33" i="13" s="1"/>
  <c r="AY61" i="13"/>
  <c r="BA43" i="13"/>
  <c r="BE43" i="13" s="1"/>
  <c r="AX41" i="13"/>
  <c r="AV48" i="13"/>
  <c r="AX42" i="13"/>
  <c r="T19" i="13"/>
  <c r="AA19" i="13" s="1"/>
  <c r="P19" i="13"/>
  <c r="AX21" i="13"/>
  <c r="AX22" i="13"/>
  <c r="T11" i="13"/>
  <c r="T10" i="13"/>
  <c r="T15" i="13"/>
  <c r="AY21" i="13"/>
  <c r="AY22" i="13"/>
  <c r="T14" i="13"/>
  <c r="P14" i="13"/>
  <c r="BR14" i="13" s="1"/>
  <c r="P20" i="13"/>
  <c r="T20" i="13"/>
  <c r="T18" i="13"/>
  <c r="P18" i="13"/>
  <c r="P17" i="13"/>
  <c r="BR17" i="13" s="1"/>
  <c r="T17" i="13"/>
  <c r="T16" i="13"/>
  <c r="T13" i="13"/>
  <c r="T12" i="13"/>
  <c r="P12" i="13"/>
  <c r="G57" i="24"/>
  <c r="S57" i="24" s="1"/>
  <c r="AQ61" i="13"/>
  <c r="AT61" i="13"/>
  <c r="W61" i="13"/>
  <c r="AR61" i="13"/>
  <c r="AX61" i="13" s="1"/>
  <c r="AV56" i="13"/>
  <c r="AP61" i="13"/>
  <c r="AV61" i="13" s="1"/>
  <c r="G61" i="24"/>
  <c r="S61" i="24" s="1"/>
  <c r="AZ63" i="13"/>
  <c r="G58" i="24"/>
  <c r="W58" i="13"/>
  <c r="AQ58" i="13"/>
  <c r="AW59" i="13" s="1"/>
  <c r="AP58" i="13"/>
  <c r="AV59" i="13" s="1"/>
  <c r="AT58" i="13"/>
  <c r="AZ59" i="13" s="1"/>
  <c r="AS58" i="13"/>
  <c r="AY59" i="13" s="1"/>
  <c r="AY62" i="13"/>
  <c r="AT57" i="13"/>
  <c r="AZ57" i="13" s="1"/>
  <c r="AR58" i="13"/>
  <c r="AX59" i="13" s="1"/>
  <c r="AV63" i="13"/>
  <c r="W57" i="13"/>
  <c r="W76" i="13" s="1"/>
  <c r="AY55" i="13"/>
  <c r="AZ55" i="13"/>
  <c r="AW55" i="13"/>
  <c r="G66" i="24"/>
  <c r="S66" i="24" s="1"/>
  <c r="AS66" i="13"/>
  <c r="AQ66" i="13"/>
  <c r="AW67" i="13" s="1"/>
  <c r="AT66" i="13"/>
  <c r="AP66" i="13"/>
  <c r="AR66" i="13"/>
  <c r="AX67" i="13" s="1"/>
  <c r="AQ69" i="13"/>
  <c r="AP69" i="13"/>
  <c r="W69" i="13"/>
  <c r="AZ56" i="13"/>
  <c r="AP57" i="13"/>
  <c r="AS57" i="13"/>
  <c r="AY58" i="13" s="1"/>
  <c r="AT69" i="13"/>
  <c r="AR57" i="13"/>
  <c r="AS69" i="13"/>
  <c r="R76" i="13"/>
  <c r="Y57" i="13"/>
  <c r="BJ58" i="13" s="1"/>
  <c r="AZ62" i="13"/>
  <c r="AW57" i="13"/>
  <c r="AQ53" i="13"/>
  <c r="AT53" i="13"/>
  <c r="AZ54" i="13" s="1"/>
  <c r="W53" i="13"/>
  <c r="AS53" i="13"/>
  <c r="AY54" i="13" s="1"/>
  <c r="G53" i="24"/>
  <c r="AR53" i="13"/>
  <c r="Z24" i="29"/>
  <c r="BI24" i="29" s="1"/>
  <c r="U11" i="29"/>
  <c r="BI15" i="29"/>
  <c r="U12" i="29"/>
  <c r="I14" i="99"/>
  <c r="BL14" i="29"/>
  <c r="I54" i="30"/>
  <c r="BM14" i="29"/>
  <c r="BI10" i="29"/>
  <c r="BK14" i="29"/>
  <c r="BI27" i="29"/>
  <c r="BI14" i="29"/>
  <c r="BI16" i="29"/>
  <c r="BM19" i="28"/>
  <c r="BM18" i="28"/>
  <c r="BK18" i="29"/>
  <c r="I18" i="99"/>
  <c r="BL18" i="29"/>
  <c r="BM18" i="29"/>
  <c r="I58" i="30"/>
  <c r="BN11" i="28"/>
  <c r="BN12" i="28"/>
  <c r="L11" i="29"/>
  <c r="BK11" i="29" s="1"/>
  <c r="BN18" i="28"/>
  <c r="BN19" i="28"/>
  <c r="BP18" i="28"/>
  <c r="BP11" i="28"/>
  <c r="BP12" i="28"/>
  <c r="I22" i="99"/>
  <c r="BL22" i="29"/>
  <c r="I62" i="30"/>
  <c r="BM22" i="29"/>
  <c r="BK22" i="29"/>
  <c r="AI15" i="26"/>
  <c r="AK15" i="26" s="1"/>
  <c r="AP26" i="26"/>
  <c r="N21" i="37"/>
  <c r="BV21" i="37" s="1"/>
  <c r="P21" i="37"/>
  <c r="AT11" i="35"/>
  <c r="AQ14" i="35"/>
  <c r="Y28" i="35"/>
  <c r="Y10" i="35"/>
  <c r="Y27" i="35"/>
  <c r="BF28" i="35" s="1"/>
  <c r="Y21" i="35"/>
  <c r="Y26" i="35"/>
  <c r="BF26" i="35" s="1"/>
  <c r="J26" i="37"/>
  <c r="AB27" i="35"/>
  <c r="BH27" i="35"/>
  <c r="T27" i="35"/>
  <c r="BJ27" i="35"/>
  <c r="BI27" i="35"/>
  <c r="AS19" i="35"/>
  <c r="AS20" i="35"/>
  <c r="BN21" i="35"/>
  <c r="BN22" i="35"/>
  <c r="J28" i="37"/>
  <c r="BH29" i="35"/>
  <c r="BM29" i="35" s="1"/>
  <c r="T29" i="35"/>
  <c r="BJ29" i="35"/>
  <c r="BO29" i="35" s="1"/>
  <c r="BI29" i="35"/>
  <c r="BN29" i="35" s="1"/>
  <c r="AB29" i="35"/>
  <c r="H11" i="37"/>
  <c r="AZ11" i="37" s="1"/>
  <c r="BE11" i="37" s="1"/>
  <c r="P11" i="37"/>
  <c r="H18" i="37"/>
  <c r="AZ18" i="37" s="1"/>
  <c r="BO21" i="35"/>
  <c r="BO22" i="35"/>
  <c r="J24" i="37"/>
  <c r="BI25" i="35"/>
  <c r="BH25" i="35"/>
  <c r="AB25" i="35"/>
  <c r="T25" i="35"/>
  <c r="BJ25" i="35"/>
  <c r="BK27" i="35"/>
  <c r="T35" i="35"/>
  <c r="AC21" i="35" s="1"/>
  <c r="AG21" i="35" s="1"/>
  <c r="AT19" i="35"/>
  <c r="AT20" i="35"/>
  <c r="J22" i="37"/>
  <c r="BH23" i="35"/>
  <c r="AB23" i="35"/>
  <c r="BI23" i="35"/>
  <c r="BN23" i="35" s="1"/>
  <c r="BJ23" i="35"/>
  <c r="BO23" i="35" s="1"/>
  <c r="T23" i="35"/>
  <c r="N20" i="37"/>
  <c r="BV20" i="37" s="1"/>
  <c r="P20" i="37"/>
  <c r="BK29" i="35"/>
  <c r="BP29" i="35" s="1"/>
  <c r="AC10" i="35"/>
  <c r="AG10" i="35" s="1"/>
  <c r="Y15" i="35"/>
  <c r="Y18" i="35"/>
  <c r="Y12" i="35"/>
  <c r="Y22" i="35"/>
  <c r="BF22" i="35" s="1"/>
  <c r="Y14" i="35"/>
  <c r="Y19" i="35"/>
  <c r="AS13" i="35"/>
  <c r="AS12" i="35"/>
  <c r="Y23" i="35"/>
  <c r="BP21" i="35"/>
  <c r="BM21" i="35"/>
  <c r="BM22" i="35"/>
  <c r="Y13" i="35"/>
  <c r="Y29" i="35"/>
  <c r="Y20" i="35"/>
  <c r="BF21" i="35" s="1"/>
  <c r="AW29" i="35"/>
  <c r="AY29" i="35"/>
  <c r="AX29" i="35"/>
  <c r="AU22" i="35"/>
  <c r="AW22" i="35" s="1"/>
  <c r="AO25" i="36"/>
  <c r="AK23" i="36"/>
  <c r="AL23" i="36"/>
  <c r="AO26" i="36"/>
  <c r="AO28" i="36"/>
  <c r="AO23" i="36"/>
  <c r="AO19" i="36"/>
  <c r="AO24" i="36"/>
  <c r="AO16" i="36"/>
  <c r="F13" i="99"/>
  <c r="BA13" i="37"/>
  <c r="BB13" i="37"/>
  <c r="AZ13" i="37"/>
  <c r="BC13" i="37"/>
  <c r="E53" i="41"/>
  <c r="AO20" i="36"/>
  <c r="AO21" i="36"/>
  <c r="AO13" i="36"/>
  <c r="AO27" i="36"/>
  <c r="F28" i="37"/>
  <c r="AD28" i="36"/>
  <c r="AG28" i="36" s="1"/>
  <c r="N28" i="36"/>
  <c r="H19" i="37"/>
  <c r="R19" i="37"/>
  <c r="H25" i="37"/>
  <c r="BB25" i="37" s="1"/>
  <c r="AH21" i="36"/>
  <c r="AH22" i="36"/>
  <c r="H26" i="37"/>
  <c r="N24" i="36"/>
  <c r="AD24" i="36"/>
  <c r="F24" i="37"/>
  <c r="AE28" i="36"/>
  <c r="H12" i="37"/>
  <c r="BB12" i="37" s="1"/>
  <c r="H21" i="37"/>
  <c r="R21" i="37"/>
  <c r="AG16" i="36"/>
  <c r="AG17" i="36"/>
  <c r="H16" i="37"/>
  <c r="F20" i="37"/>
  <c r="AD20" i="36"/>
  <c r="N20" i="36"/>
  <c r="AG12" i="36"/>
  <c r="AG13" i="36"/>
  <c r="AI13" i="36" s="1"/>
  <c r="AH27" i="36"/>
  <c r="AH26" i="36"/>
  <c r="AI26" i="36" s="1"/>
  <c r="E57" i="41"/>
  <c r="BA17" i="37"/>
  <c r="AZ17" i="37"/>
  <c r="F17" i="99"/>
  <c r="BC17" i="37"/>
  <c r="AE24" i="36"/>
  <c r="AH24" i="36" s="1"/>
  <c r="BA14" i="37"/>
  <c r="BC14" i="37"/>
  <c r="E54" i="41"/>
  <c r="F14" i="99"/>
  <c r="AZ14" i="37"/>
  <c r="BN20" i="38"/>
  <c r="BO20" i="38"/>
  <c r="BM18" i="38"/>
  <c r="BM17" i="38"/>
  <c r="BP14" i="38"/>
  <c r="BP15" i="38"/>
  <c r="BO17" i="38"/>
  <c r="BO18" i="38"/>
  <c r="N14" i="40"/>
  <c r="P14" i="40"/>
  <c r="BN27" i="38"/>
  <c r="BN28" i="38"/>
  <c r="BN18" i="38"/>
  <c r="BN17" i="38"/>
  <c r="N19" i="40"/>
  <c r="BV19" i="40" s="1"/>
  <c r="P19" i="40"/>
  <c r="BM14" i="38"/>
  <c r="BM15" i="38"/>
  <c r="BM20" i="38"/>
  <c r="AP10" i="39"/>
  <c r="AP14" i="39"/>
  <c r="J16" i="99"/>
  <c r="BW16" i="40"/>
  <c r="K56" i="41"/>
  <c r="BV16" i="40"/>
  <c r="AN16" i="40"/>
  <c r="BY16" i="40"/>
  <c r="AP25" i="39"/>
  <c r="AP24" i="39"/>
  <c r="AP19" i="39"/>
  <c r="AP17" i="39"/>
  <c r="AP16" i="39"/>
  <c r="AP12" i="39"/>
  <c r="D19" i="28"/>
  <c r="P19" i="28" s="1"/>
  <c r="AA56" i="22"/>
  <c r="D60" i="23" s="1"/>
  <c r="AA65" i="22"/>
  <c r="D22" i="28"/>
  <c r="P22" i="28" s="1"/>
  <c r="AA59" i="22"/>
  <c r="D63" i="23" s="1"/>
  <c r="AA60" i="22"/>
  <c r="D64" i="23" s="1"/>
  <c r="D23" i="28"/>
  <c r="P23" i="28" s="1"/>
  <c r="AA64" i="22"/>
  <c r="D24" i="28"/>
  <c r="P24" i="28" s="1"/>
  <c r="AA61" i="22"/>
  <c r="D65" i="23" s="1"/>
  <c r="P65" i="23" s="1"/>
  <c r="L61" i="121" s="1"/>
  <c r="AA63" i="22"/>
  <c r="D21" i="28"/>
  <c r="P21" i="28" s="1"/>
  <c r="AA58" i="22"/>
  <c r="D62" i="23" s="1"/>
  <c r="D9" i="28"/>
  <c r="P9" i="28" s="1"/>
  <c r="AA46" i="22"/>
  <c r="D50" i="23" s="1"/>
  <c r="P50" i="23" s="1"/>
  <c r="L46" i="121" s="1"/>
  <c r="Q18" i="28"/>
  <c r="Q23" i="28"/>
  <c r="Q21" i="28"/>
  <c r="AC57" i="13"/>
  <c r="AC64" i="13"/>
  <c r="AC48" i="13"/>
  <c r="AC54" i="13"/>
  <c r="AC58" i="13"/>
  <c r="AC11" i="13"/>
  <c r="AC20" i="13"/>
  <c r="AC43" i="13"/>
  <c r="AC12" i="13"/>
  <c r="BN12" i="13" s="1"/>
  <c r="BJ40" i="13"/>
  <c r="BJ65" i="13"/>
  <c r="AY32" i="13"/>
  <c r="AY33" i="13"/>
  <c r="BZ66" i="13"/>
  <c r="BZ67" i="13"/>
  <c r="AB50" i="13"/>
  <c r="BM65" i="23"/>
  <c r="BM64" i="23"/>
  <c r="AP25" i="26"/>
  <c r="AP28" i="26"/>
  <c r="AP17" i="26"/>
  <c r="AY63" i="13"/>
  <c r="S67" i="24"/>
  <c r="AV34" i="13"/>
  <c r="AV35" i="13"/>
  <c r="BY66" i="13"/>
  <c r="BY67" i="13"/>
  <c r="AV46" i="13"/>
  <c r="BP22" i="28"/>
  <c r="BP23" i="28"/>
  <c r="F22" i="28"/>
  <c r="R22" i="28" s="1"/>
  <c r="Y59" i="15"/>
  <c r="F63" i="23" s="1"/>
  <c r="BP28" i="38"/>
  <c r="BN21" i="38"/>
  <c r="BN22" i="38"/>
  <c r="Q17" i="28"/>
  <c r="BM22" i="38"/>
  <c r="BM21" i="38"/>
  <c r="BP19" i="35"/>
  <c r="BP20" i="35"/>
  <c r="AV29" i="13"/>
  <c r="AH22" i="26"/>
  <c r="AH23" i="26"/>
  <c r="BN24" i="28"/>
  <c r="S54" i="24"/>
  <c r="L12" i="29"/>
  <c r="BK12" i="29" s="1"/>
  <c r="AB30" i="13"/>
  <c r="AI17" i="36"/>
  <c r="AK17" i="36" s="1"/>
  <c r="AL15" i="39"/>
  <c r="AS16" i="38"/>
  <c r="AC26" i="13"/>
  <c r="AX34" i="13"/>
  <c r="AX35" i="13"/>
  <c r="AW34" i="13"/>
  <c r="AW35" i="13"/>
  <c r="AY51" i="13"/>
  <c r="BO65" i="23"/>
  <c r="BO23" i="28"/>
  <c r="BO22" i="28"/>
  <c r="Y65" i="15"/>
  <c r="BM28" i="38"/>
  <c r="AI19" i="26"/>
  <c r="AK19" i="26" s="1"/>
  <c r="BN16" i="35"/>
  <c r="BO21" i="38"/>
  <c r="BO22" i="38"/>
  <c r="BO16" i="35"/>
  <c r="P18" i="37"/>
  <c r="N18" i="37"/>
  <c r="L23" i="29"/>
  <c r="L20" i="29"/>
  <c r="BK20" i="29" s="1"/>
  <c r="BM12" i="28"/>
  <c r="AU28" i="35"/>
  <c r="AZ28" i="35" s="1"/>
  <c r="AC41" i="13"/>
  <c r="P10" i="28"/>
  <c r="P34" i="28" s="1"/>
  <c r="AX63" i="13"/>
  <c r="N28" i="40"/>
  <c r="BV28" i="40" s="1"/>
  <c r="P28" i="40"/>
  <c r="Y63" i="15"/>
  <c r="N21" i="40"/>
  <c r="P21" i="40"/>
  <c r="BM16" i="35"/>
  <c r="BO20" i="35"/>
  <c r="BO19" i="35"/>
  <c r="AX30" i="13"/>
  <c r="AG23" i="26"/>
  <c r="AG22" i="26"/>
  <c r="AB39" i="13"/>
  <c r="BW17" i="38"/>
  <c r="AC23" i="13"/>
  <c r="S65" i="24"/>
  <c r="AF25" i="40"/>
  <c r="Y28" i="40"/>
  <c r="AF26" i="40"/>
  <c r="AF24" i="40"/>
  <c r="Y27" i="40"/>
  <c r="Y26" i="40"/>
  <c r="Y11" i="40"/>
  <c r="Y13" i="40"/>
  <c r="AF28" i="40"/>
  <c r="AF13" i="40"/>
  <c r="AF20" i="40"/>
  <c r="Y23" i="40"/>
  <c r="Y16" i="40"/>
  <c r="Y24" i="40"/>
  <c r="Y14" i="40"/>
  <c r="Y10" i="40"/>
  <c r="AF14" i="40"/>
  <c r="Y19" i="40"/>
  <c r="AF15" i="40"/>
  <c r="AF10" i="40"/>
  <c r="AF19" i="40"/>
  <c r="AF16" i="40"/>
  <c r="AF21" i="40"/>
  <c r="AF18" i="40"/>
  <c r="AF27" i="40"/>
  <c r="BT27" i="40" s="1"/>
  <c r="AF23" i="40"/>
  <c r="Y9" i="40"/>
  <c r="AF17" i="40"/>
  <c r="Y21" i="40"/>
  <c r="AF22" i="40"/>
  <c r="BT35" i="40"/>
  <c r="Y17" i="40"/>
  <c r="AF9" i="40"/>
  <c r="Y18" i="40"/>
  <c r="BT36" i="40"/>
  <c r="Y20" i="40"/>
  <c r="AF11" i="40"/>
  <c r="AF12" i="40"/>
  <c r="Y22" i="40"/>
  <c r="Y15" i="40"/>
  <c r="Y25" i="40"/>
  <c r="Y12" i="40"/>
  <c r="AW63" i="13"/>
  <c r="AP20" i="26"/>
  <c r="AU15" i="38"/>
  <c r="AY15" i="38" s="1"/>
  <c r="BH30" i="35"/>
  <c r="BJ30" i="35"/>
  <c r="BK30" i="35"/>
  <c r="BI30" i="35"/>
  <c r="AC30" i="35"/>
  <c r="AB30" i="35"/>
  <c r="P14" i="26"/>
  <c r="P22" i="26"/>
  <c r="P16" i="26"/>
  <c r="P18" i="26"/>
  <c r="P24" i="26"/>
  <c r="P28" i="26"/>
  <c r="AO29" i="26" s="1"/>
  <c r="AY29" i="26" s="1"/>
  <c r="P20" i="26"/>
  <c r="P25" i="26"/>
  <c r="AO25" i="26" s="1"/>
  <c r="P9" i="26"/>
  <c r="P12" i="26"/>
  <c r="P17" i="26"/>
  <c r="P11" i="26"/>
  <c r="P23" i="26"/>
  <c r="P15" i="26"/>
  <c r="AO15" i="26" s="1"/>
  <c r="P26" i="26"/>
  <c r="P13" i="26"/>
  <c r="AO13" i="26" s="1"/>
  <c r="P27" i="26"/>
  <c r="P19" i="26"/>
  <c r="AO19" i="26" s="1"/>
  <c r="P21" i="26"/>
  <c r="AP13" i="26"/>
  <c r="BL64" i="23"/>
  <c r="BJ56" i="13"/>
  <c r="AZ35" i="13"/>
  <c r="AZ36" i="13"/>
  <c r="BO28" i="38"/>
  <c r="BM19" i="35"/>
  <c r="BM20" i="35"/>
  <c r="N14" i="37"/>
  <c r="BV14" i="37" s="1"/>
  <c r="P14" i="37"/>
  <c r="BN19" i="35"/>
  <c r="BN20" i="35"/>
  <c r="BM23" i="28"/>
  <c r="BM24" i="28"/>
  <c r="BO21" i="28"/>
  <c r="BO20" i="28"/>
  <c r="BJ45" i="13"/>
  <c r="BC25" i="39"/>
  <c r="AC31" i="13"/>
  <c r="BL65" i="23"/>
  <c r="S48" i="24"/>
  <c r="W32" i="13"/>
  <c r="S47" i="24"/>
  <c r="BT21" i="13"/>
  <c r="BQ32" i="13"/>
  <c r="S53" i="24"/>
  <c r="BW57" i="13"/>
  <c r="BW66" i="13"/>
  <c r="BX38" i="13"/>
  <c r="BR34" i="13"/>
  <c r="BX34" i="13" s="1"/>
  <c r="BP34" i="13"/>
  <c r="BT34" i="13"/>
  <c r="BZ34" i="13" s="1"/>
  <c r="M34" i="24"/>
  <c r="BQ34" i="13"/>
  <c r="AF34" i="13"/>
  <c r="W34" i="13"/>
  <c r="BP36" i="13"/>
  <c r="BS36" i="13"/>
  <c r="BY37" i="13" s="1"/>
  <c r="M36" i="24"/>
  <c r="BR36" i="13"/>
  <c r="AF36" i="13"/>
  <c r="BQ36" i="13"/>
  <c r="BT36" i="13"/>
  <c r="BZ37" i="13"/>
  <c r="W36" i="13"/>
  <c r="BQ31" i="13"/>
  <c r="BR31" i="13"/>
  <c r="BT31" i="13"/>
  <c r="W31" i="13"/>
  <c r="M31" i="24"/>
  <c r="E21" i="120" s="1"/>
  <c r="N21" i="120" s="1"/>
  <c r="BP31" i="13"/>
  <c r="BS31" i="13"/>
  <c r="BS34" i="13"/>
  <c r="BY34" i="13" s="1"/>
  <c r="BP42" i="13"/>
  <c r="M42" i="24"/>
  <c r="BQ42" i="13"/>
  <c r="BW42" i="13" s="1"/>
  <c r="BT42" i="13"/>
  <c r="BZ42" i="13" s="1"/>
  <c r="AF42" i="13"/>
  <c r="BR42" i="13"/>
  <c r="W42" i="13"/>
  <c r="BV34" i="13"/>
  <c r="M44" i="24"/>
  <c r="S44" i="24" s="1"/>
  <c r="BT44" i="13"/>
  <c r="BS44" i="13"/>
  <c r="BP44" i="13"/>
  <c r="BQ44" i="13"/>
  <c r="BW45" i="13" s="1"/>
  <c r="AF44" i="13"/>
  <c r="BR44" i="13"/>
  <c r="BQ43" i="13"/>
  <c r="BW43" i="13" s="1"/>
  <c r="M43" i="24"/>
  <c r="BT43" i="13"/>
  <c r="BP43" i="13"/>
  <c r="BR43" i="13"/>
  <c r="W43" i="13"/>
  <c r="S36" i="24"/>
  <c r="BV37" i="13"/>
  <c r="BP32" i="13"/>
  <c r="BR32" i="13"/>
  <c r="AF32" i="13"/>
  <c r="BS35" i="13"/>
  <c r="BY35" i="13" s="1"/>
  <c r="M35" i="24"/>
  <c r="BQ35" i="13"/>
  <c r="W35" i="13"/>
  <c r="BR35" i="13"/>
  <c r="BX35" i="13" s="1"/>
  <c r="BT35" i="13"/>
  <c r="AF35" i="13"/>
  <c r="BP35" i="13"/>
  <c r="BV35" i="13" s="1"/>
  <c r="CL35" i="13" s="1"/>
  <c r="BS32" i="13"/>
  <c r="BY32" i="13" s="1"/>
  <c r="BP39" i="13"/>
  <c r="BT39" i="13"/>
  <c r="BR39" i="13"/>
  <c r="BQ39" i="13"/>
  <c r="BW40" i="13" s="1"/>
  <c r="M39" i="24"/>
  <c r="AF39" i="13"/>
  <c r="W39" i="13"/>
  <c r="BS43" i="13"/>
  <c r="BY43" i="13" s="1"/>
  <c r="BY38" i="13"/>
  <c r="BQ29" i="13"/>
  <c r="BT29" i="13"/>
  <c r="BS29" i="13"/>
  <c r="W29" i="13"/>
  <c r="M29" i="24"/>
  <c r="BR29" i="13"/>
  <c r="BP29" i="13"/>
  <c r="BT22" i="13"/>
  <c r="BZ22" i="13" s="1"/>
  <c r="M22" i="24"/>
  <c r="BS22" i="13"/>
  <c r="BY22" i="13" s="1"/>
  <c r="BR22" i="13"/>
  <c r="BX22" i="13" s="1"/>
  <c r="BP22" i="13"/>
  <c r="BV22" i="13" s="1"/>
  <c r="AF22" i="13"/>
  <c r="W22" i="13"/>
  <c r="BT30" i="13"/>
  <c r="BR30" i="13"/>
  <c r="BX31" i="13" s="1"/>
  <c r="BS30" i="13"/>
  <c r="BP30" i="13"/>
  <c r="W30" i="13"/>
  <c r="M30" i="24"/>
  <c r="BX42" i="13"/>
  <c r="BV38" i="13"/>
  <c r="BZ62" i="13"/>
  <c r="BX45" i="13"/>
  <c r="BX62" i="13"/>
  <c r="BX65" i="13"/>
  <c r="BX66" i="13"/>
  <c r="BX50" i="13"/>
  <c r="N61" i="24"/>
  <c r="BV41" i="13"/>
  <c r="BV42" i="13"/>
  <c r="BY53" i="13"/>
  <c r="BY54" i="13"/>
  <c r="BV66" i="13"/>
  <c r="BY49" i="13"/>
  <c r="BY50" i="13"/>
  <c r="BW62" i="13"/>
  <c r="BV49" i="13"/>
  <c r="BV50" i="13"/>
  <c r="BX53" i="13"/>
  <c r="BX54" i="13"/>
  <c r="BV62" i="13"/>
  <c r="BV61" i="13"/>
  <c r="BW49" i="13"/>
  <c r="BW50" i="13"/>
  <c r="BY61" i="13"/>
  <c r="BY62" i="13"/>
  <c r="S25" i="24"/>
  <c r="BZ53" i="13"/>
  <c r="BY69" i="13"/>
  <c r="S49" i="24"/>
  <c r="BV53" i="13"/>
  <c r="BV54" i="13"/>
  <c r="N53" i="24"/>
  <c r="BW54" i="13"/>
  <c r="BW53" i="13"/>
  <c r="BZ49" i="13"/>
  <c r="BZ50" i="13"/>
  <c r="BY41" i="13"/>
  <c r="CA57" i="24"/>
  <c r="N76" i="24"/>
  <c r="CC57" i="24"/>
  <c r="H56" i="30"/>
  <c r="CB57" i="24"/>
  <c r="AV49" i="13"/>
  <c r="AZ69" i="13"/>
  <c r="AW49" i="13"/>
  <c r="BA49" i="13" s="1"/>
  <c r="AX32" i="13"/>
  <c r="AV62" i="13"/>
  <c r="AV32" i="13"/>
  <c r="AY66" i="13"/>
  <c r="AV45" i="13"/>
  <c r="AW41" i="13"/>
  <c r="AZ32" i="13"/>
  <c r="AW65" i="13"/>
  <c r="AZ29" i="13"/>
  <c r="AW33" i="13"/>
  <c r="AX66" i="13"/>
  <c r="AZ24" i="13"/>
  <c r="AY29" i="13"/>
  <c r="AV58" i="13"/>
  <c r="AV24" i="13"/>
  <c r="AV41" i="13"/>
  <c r="AZ41" i="13"/>
  <c r="AY41" i="13"/>
  <c r="AW25" i="13"/>
  <c r="AW24" i="13"/>
  <c r="AZ45" i="13"/>
  <c r="AZ44" i="13"/>
  <c r="AX69" i="13"/>
  <c r="BC43" i="13"/>
  <c r="BD43" i="13"/>
  <c r="BG43" i="13"/>
  <c r="AW44" i="13"/>
  <c r="AW45" i="13"/>
  <c r="AW28" i="13"/>
  <c r="AW29" i="13"/>
  <c r="AY44" i="13"/>
  <c r="AY45" i="13"/>
  <c r="BA48" i="13"/>
  <c r="AY25" i="13"/>
  <c r="AY24" i="13"/>
  <c r="BA42" i="13"/>
  <c r="BC42" i="13" s="1"/>
  <c r="AX45" i="13"/>
  <c r="AX44" i="13"/>
  <c r="BT14" i="13"/>
  <c r="BS14" i="13"/>
  <c r="W14" i="13"/>
  <c r="AF14" i="13"/>
  <c r="BQ14" i="13"/>
  <c r="M14" i="24"/>
  <c r="BP14" i="13"/>
  <c r="BP18" i="13"/>
  <c r="M18" i="24"/>
  <c r="BQ18" i="13"/>
  <c r="W18" i="13"/>
  <c r="BT18" i="13"/>
  <c r="BS18" i="13"/>
  <c r="BT20" i="13"/>
  <c r="W20" i="13"/>
  <c r="BP20" i="13"/>
  <c r="BS20" i="13"/>
  <c r="M20" i="24"/>
  <c r="AF20" i="13"/>
  <c r="BQ20" i="13"/>
  <c r="AF12" i="13"/>
  <c r="BQ12" i="13"/>
  <c r="BT12" i="13"/>
  <c r="M12" i="24"/>
  <c r="W12" i="13"/>
  <c r="BS12" i="13"/>
  <c r="BP12" i="13"/>
  <c r="BQ17" i="13"/>
  <c r="BS17" i="13"/>
  <c r="M17" i="24"/>
  <c r="BP17" i="13"/>
  <c r="BT17" i="13"/>
  <c r="BS19" i="13"/>
  <c r="M19" i="24"/>
  <c r="BP19" i="13"/>
  <c r="BT19" i="13"/>
  <c r="BQ19" i="13"/>
  <c r="W19" i="13"/>
  <c r="BR12" i="13"/>
  <c r="BR18" i="13"/>
  <c r="BR20" i="13"/>
  <c r="BR19" i="13"/>
  <c r="AV66" i="13"/>
  <c r="AW62" i="13"/>
  <c r="AX62" i="13"/>
  <c r="AX58" i="13"/>
  <c r="AX57" i="13"/>
  <c r="AV69" i="13"/>
  <c r="AW54" i="13"/>
  <c r="AV57" i="13"/>
  <c r="AY69" i="13"/>
  <c r="AX54" i="13"/>
  <c r="BL11" i="29"/>
  <c r="I51" i="30"/>
  <c r="BM11" i="29"/>
  <c r="I11" i="99"/>
  <c r="BP18" i="29"/>
  <c r="BP19" i="29"/>
  <c r="BO18" i="29"/>
  <c r="BO19" i="29"/>
  <c r="BQ18" i="29"/>
  <c r="BQ19" i="29"/>
  <c r="AL19" i="26"/>
  <c r="AL15" i="26"/>
  <c r="AO24" i="26"/>
  <c r="J61" i="41"/>
  <c r="BX21" i="37"/>
  <c r="BW21" i="37"/>
  <c r="K21" i="99"/>
  <c r="BY21" i="37"/>
  <c r="AC24" i="35"/>
  <c r="AG24" i="35" s="1"/>
  <c r="AC23" i="35"/>
  <c r="AG23" i="35" s="1"/>
  <c r="AC11" i="35"/>
  <c r="AG11" i="35" s="1"/>
  <c r="AC25" i="35"/>
  <c r="AG25" i="35" s="1"/>
  <c r="BE14" i="37"/>
  <c r="BF27" i="35"/>
  <c r="BF14" i="35"/>
  <c r="CA21" i="37"/>
  <c r="BH14" i="37"/>
  <c r="BF13" i="35"/>
  <c r="BF20" i="35"/>
  <c r="BF19" i="35"/>
  <c r="N22" i="37"/>
  <c r="P22" i="37"/>
  <c r="AC15" i="35"/>
  <c r="AG15" i="35" s="1"/>
  <c r="AC22" i="35"/>
  <c r="AG22" i="35" s="1"/>
  <c r="AC17" i="35"/>
  <c r="AG17" i="35" s="1"/>
  <c r="AC16" i="35"/>
  <c r="AG16" i="35" s="1"/>
  <c r="AC18" i="35"/>
  <c r="AG18" i="35" s="1"/>
  <c r="AC20" i="35"/>
  <c r="AG20" i="35" s="1"/>
  <c r="AC26" i="35"/>
  <c r="AG26" i="35" s="1"/>
  <c r="AC28" i="35"/>
  <c r="AG28" i="35" s="1"/>
  <c r="AC19" i="35"/>
  <c r="AG19" i="35" s="1"/>
  <c r="E51" i="41"/>
  <c r="O51" i="41" s="1"/>
  <c r="BC11" i="37"/>
  <c r="BH11" i="37" s="1"/>
  <c r="F11" i="99"/>
  <c r="P11" i="99" s="1"/>
  <c r="BA11" i="37"/>
  <c r="BF11" i="37" s="1"/>
  <c r="T11" i="37"/>
  <c r="G48" i="121" s="1"/>
  <c r="BB11" i="37"/>
  <c r="BG11" i="37" s="1"/>
  <c r="BM27" i="35"/>
  <c r="BM28" i="35"/>
  <c r="BN24" i="35"/>
  <c r="BP28" i="35"/>
  <c r="BP27" i="35"/>
  <c r="BM25" i="35"/>
  <c r="BM26" i="35"/>
  <c r="BC18" i="37"/>
  <c r="E58" i="41"/>
  <c r="BB18" i="37"/>
  <c r="BA18" i="37"/>
  <c r="F18" i="99"/>
  <c r="AC29" i="35"/>
  <c r="AG29" i="35" s="1"/>
  <c r="BN27" i="35"/>
  <c r="BN28" i="35"/>
  <c r="BF15" i="35"/>
  <c r="BO25" i="35"/>
  <c r="BO26" i="35"/>
  <c r="BN25" i="35"/>
  <c r="BN26" i="35"/>
  <c r="BO28" i="35"/>
  <c r="BO27" i="35"/>
  <c r="P26" i="37"/>
  <c r="BF30" i="35"/>
  <c r="BF29" i="35"/>
  <c r="BX20" i="37"/>
  <c r="BW20" i="37"/>
  <c r="K20" i="99"/>
  <c r="J60" i="41"/>
  <c r="BY20" i="37"/>
  <c r="BM24" i="35"/>
  <c r="BM23" i="35"/>
  <c r="P24" i="37"/>
  <c r="N24" i="37"/>
  <c r="BO24" i="35"/>
  <c r="P28" i="37"/>
  <c r="N28" i="37"/>
  <c r="AC27" i="35"/>
  <c r="AG27" i="35" s="1"/>
  <c r="AC12" i="35"/>
  <c r="AG12" i="35" s="1"/>
  <c r="AY22" i="35"/>
  <c r="AX22" i="35"/>
  <c r="AZ22" i="35"/>
  <c r="BF14" i="37"/>
  <c r="BH18" i="37"/>
  <c r="BF18" i="37"/>
  <c r="AZ16" i="37"/>
  <c r="BC16" i="37"/>
  <c r="BA16" i="37"/>
  <c r="E56" i="41"/>
  <c r="F16" i="99"/>
  <c r="BB16" i="37"/>
  <c r="AH28" i="36"/>
  <c r="AI27" i="36"/>
  <c r="AK27" i="36"/>
  <c r="AI22" i="36"/>
  <c r="AK22" i="36"/>
  <c r="H20" i="37"/>
  <c r="BB20" i="37" s="1"/>
  <c r="R20" i="37"/>
  <c r="AH25" i="36"/>
  <c r="E61" i="41"/>
  <c r="O61" i="41" s="1"/>
  <c r="BA21" i="37"/>
  <c r="F21" i="99"/>
  <c r="T21" i="37"/>
  <c r="G58" i="121" s="1"/>
  <c r="BB21" i="37"/>
  <c r="BC21" i="37"/>
  <c r="AZ21" i="37"/>
  <c r="R28" i="37"/>
  <c r="H28" i="37"/>
  <c r="BC19" i="37"/>
  <c r="BH19" i="37" s="1"/>
  <c r="AZ19" i="37"/>
  <c r="E59" i="41"/>
  <c r="BA19" i="37"/>
  <c r="BF19" i="37" s="1"/>
  <c r="F19" i="99"/>
  <c r="R24" i="37"/>
  <c r="H24" i="37"/>
  <c r="BB24" i="37" s="1"/>
  <c r="AZ26" i="37"/>
  <c r="E66" i="41"/>
  <c r="BA26" i="37"/>
  <c r="F26" i="99"/>
  <c r="BC26" i="37"/>
  <c r="BA25" i="37"/>
  <c r="F25" i="99"/>
  <c r="BC25" i="37"/>
  <c r="AZ25" i="37"/>
  <c r="E65" i="41"/>
  <c r="AG20" i="36"/>
  <c r="AI20" i="36" s="1"/>
  <c r="AK20" i="36" s="1"/>
  <c r="AG21" i="36"/>
  <c r="E52" i="41"/>
  <c r="BA12" i="37"/>
  <c r="AZ12" i="37"/>
  <c r="F12" i="99"/>
  <c r="BC12" i="37"/>
  <c r="AG24" i="36"/>
  <c r="AI24" i="36" s="1"/>
  <c r="AK24" i="36" s="1"/>
  <c r="AG25" i="36"/>
  <c r="BB26" i="37"/>
  <c r="BG26" i="37" s="1"/>
  <c r="BB19" i="37"/>
  <c r="BG19" i="37" s="1"/>
  <c r="BT22" i="40"/>
  <c r="BT15" i="40"/>
  <c r="BT12" i="40"/>
  <c r="BT17" i="40"/>
  <c r="BT19" i="40"/>
  <c r="BT24" i="40"/>
  <c r="BT10" i="40"/>
  <c r="BT26" i="40"/>
  <c r="AN14" i="40"/>
  <c r="J14" i="99"/>
  <c r="BW14" i="40"/>
  <c r="BX14" i="40"/>
  <c r="BY14" i="40"/>
  <c r="K54" i="41"/>
  <c r="BV14" i="40"/>
  <c r="BX19" i="40"/>
  <c r="T19" i="40"/>
  <c r="H56" i="121" s="1"/>
  <c r="J19" i="99"/>
  <c r="K59" i="41"/>
  <c r="AN19" i="40"/>
  <c r="BW19" i="40"/>
  <c r="BY19" i="40"/>
  <c r="Y46" i="15"/>
  <c r="F50" i="23" s="1"/>
  <c r="AO27" i="26"/>
  <c r="AO12" i="26"/>
  <c r="AO22" i="26"/>
  <c r="BN30" i="35"/>
  <c r="BT11" i="40"/>
  <c r="BT23" i="40"/>
  <c r="BT16" i="40"/>
  <c r="BT28" i="40"/>
  <c r="BT25" i="40"/>
  <c r="AI23" i="26"/>
  <c r="AK23" i="26" s="1"/>
  <c r="I23" i="99"/>
  <c r="BM23" i="29"/>
  <c r="BL23" i="29"/>
  <c r="I63" i="30"/>
  <c r="BA35" i="13"/>
  <c r="BF35" i="13"/>
  <c r="BT20" i="40"/>
  <c r="BX21" i="40"/>
  <c r="K61" i="41"/>
  <c r="J21" i="99"/>
  <c r="BW21" i="40"/>
  <c r="BY21" i="40"/>
  <c r="AN21" i="40"/>
  <c r="I60" i="30"/>
  <c r="G40" i="120" s="1"/>
  <c r="BL20" i="29"/>
  <c r="I20" i="99"/>
  <c r="BM20" i="29"/>
  <c r="BX18" i="37"/>
  <c r="K18" i="99"/>
  <c r="BW18" i="37"/>
  <c r="J58" i="41"/>
  <c r="BY18" i="37"/>
  <c r="T18" i="37"/>
  <c r="G55" i="121" s="1"/>
  <c r="I12" i="99"/>
  <c r="BL12" i="29"/>
  <c r="I52" i="30"/>
  <c r="BM12" i="29"/>
  <c r="BA34" i="13"/>
  <c r="BD34" i="13" s="1"/>
  <c r="BY14" i="37"/>
  <c r="K14" i="99"/>
  <c r="J54" i="41"/>
  <c r="BW14" i="37"/>
  <c r="BX14" i="37"/>
  <c r="T14" i="37"/>
  <c r="G51" i="121" s="1"/>
  <c r="BA63" i="13"/>
  <c r="BT18" i="40"/>
  <c r="M63" i="121"/>
  <c r="AW28" i="35"/>
  <c r="AX28" i="35"/>
  <c r="AY28" i="35"/>
  <c r="AU16" i="38"/>
  <c r="BA32" i="13"/>
  <c r="BF32" i="13" s="1"/>
  <c r="BP30" i="35"/>
  <c r="BO30" i="35"/>
  <c r="BA36" i="13"/>
  <c r="BG36" i="13" s="1"/>
  <c r="AO20" i="26"/>
  <c r="BM30" i="35"/>
  <c r="AW15" i="38"/>
  <c r="AX15" i="38"/>
  <c r="AZ15" i="38"/>
  <c r="BT21" i="40"/>
  <c r="BT13" i="40"/>
  <c r="AI22" i="26"/>
  <c r="AK22" i="26" s="1"/>
  <c r="BV21" i="40"/>
  <c r="BY28" i="40"/>
  <c r="K68" i="41"/>
  <c r="AW9" i="121" s="1"/>
  <c r="BW28" i="40"/>
  <c r="J28" i="99"/>
  <c r="BX28" i="40"/>
  <c r="AN28" i="40"/>
  <c r="BK23" i="29"/>
  <c r="BV18" i="37"/>
  <c r="BD35" i="13"/>
  <c r="BE35" i="13"/>
  <c r="AL17" i="36"/>
  <c r="AL23" i="26"/>
  <c r="R63" i="23"/>
  <c r="M59" i="121" s="1"/>
  <c r="BW39" i="13"/>
  <c r="BW32" i="13"/>
  <c r="BX36" i="13"/>
  <c r="BZ43" i="13"/>
  <c r="BV39" i="13"/>
  <c r="BV40" i="13"/>
  <c r="BZ35" i="13"/>
  <c r="S35" i="24"/>
  <c r="BV33" i="13"/>
  <c r="BV32" i="13"/>
  <c r="BZ44" i="13"/>
  <c r="BZ45" i="13"/>
  <c r="S42" i="24"/>
  <c r="BX37" i="13"/>
  <c r="BZ40" i="13"/>
  <c r="BZ39" i="13"/>
  <c r="BW35" i="13"/>
  <c r="BX33" i="13"/>
  <c r="BX32" i="13"/>
  <c r="BV43" i="13"/>
  <c r="BX44" i="13"/>
  <c r="BY45" i="13"/>
  <c r="BY44" i="13"/>
  <c r="S31" i="24"/>
  <c r="BV36" i="13"/>
  <c r="S34" i="24"/>
  <c r="S43" i="24"/>
  <c r="BW44" i="13"/>
  <c r="BZ36" i="13"/>
  <c r="BX39" i="13"/>
  <c r="BX40" i="13"/>
  <c r="BX43" i="13"/>
  <c r="BV44" i="13"/>
  <c r="BW36" i="13"/>
  <c r="BW37" i="13"/>
  <c r="BY36" i="13"/>
  <c r="BY33" i="13"/>
  <c r="BZ31" i="13"/>
  <c r="BZ30" i="13"/>
  <c r="BX30" i="13"/>
  <c r="BV31" i="13"/>
  <c r="BV30" i="13"/>
  <c r="S29" i="24"/>
  <c r="BY30" i="13"/>
  <c r="BY31" i="13"/>
  <c r="S22" i="24"/>
  <c r="CA53" i="24"/>
  <c r="H52" i="30"/>
  <c r="J52" i="30" s="1"/>
  <c r="BG52" i="30" s="1"/>
  <c r="CB53" i="24"/>
  <c r="CC53" i="24"/>
  <c r="CA61" i="24"/>
  <c r="CC61" i="24"/>
  <c r="CB61" i="24"/>
  <c r="H60" i="30"/>
  <c r="G39" i="120" s="1"/>
  <c r="P39" i="120" s="1"/>
  <c r="CD53" i="24"/>
  <c r="CD61" i="24"/>
  <c r="CH57" i="24"/>
  <c r="CG57" i="24"/>
  <c r="CF57" i="24"/>
  <c r="BX19" i="13"/>
  <c r="BV18" i="13"/>
  <c r="BZ19" i="13"/>
  <c r="BF42" i="13"/>
  <c r="BA45" i="13"/>
  <c r="BC45" i="13" s="1"/>
  <c r="BD42" i="13"/>
  <c r="BG48" i="13"/>
  <c r="BD48" i="13"/>
  <c r="BE48" i="13"/>
  <c r="BC48" i="13"/>
  <c r="BE42" i="13"/>
  <c r="BA24" i="13"/>
  <c r="BG24" i="13" s="1"/>
  <c r="CP43" i="13"/>
  <c r="BA41" i="13"/>
  <c r="BC41" i="13" s="1"/>
  <c r="BG42" i="13"/>
  <c r="BF48" i="13"/>
  <c r="S20" i="24"/>
  <c r="BZ20" i="13"/>
  <c r="BZ21" i="13"/>
  <c r="BZ18" i="13"/>
  <c r="BX20" i="13"/>
  <c r="BX21" i="13"/>
  <c r="S19" i="24"/>
  <c r="BY21" i="13"/>
  <c r="BY20" i="13"/>
  <c r="BY18" i="13"/>
  <c r="BW18" i="13"/>
  <c r="BW19" i="13"/>
  <c r="BY19" i="13"/>
  <c r="BW20" i="13"/>
  <c r="BW21" i="13"/>
  <c r="BV20" i="13"/>
  <c r="BV21" i="13"/>
  <c r="BY28" i="37"/>
  <c r="BW28" i="37"/>
  <c r="BX28" i="37"/>
  <c r="K28" i="99"/>
  <c r="J68" i="41"/>
  <c r="AW8" i="121" s="1"/>
  <c r="BX24" i="37"/>
  <c r="BW24" i="37"/>
  <c r="J64" i="41"/>
  <c r="K24" i="99"/>
  <c r="BY24" i="37"/>
  <c r="CB21" i="37"/>
  <c r="BY22" i="37"/>
  <c r="J62" i="41"/>
  <c r="O62" i="41" s="1"/>
  <c r="BW22" i="37"/>
  <c r="K22" i="99"/>
  <c r="BX22" i="37"/>
  <c r="T22" i="37"/>
  <c r="G59" i="121" s="1"/>
  <c r="BV28" i="37"/>
  <c r="BV24" i="37"/>
  <c r="CD21" i="37"/>
  <c r="CC21" i="37"/>
  <c r="BV22" i="37"/>
  <c r="AL27" i="36"/>
  <c r="BE17" i="37"/>
  <c r="BE12" i="37"/>
  <c r="BE13" i="37"/>
  <c r="F28" i="99"/>
  <c r="P28" i="99" s="1"/>
  <c r="E68" i="41"/>
  <c r="T28" i="37"/>
  <c r="G65" i="121" s="1"/>
  <c r="AZ28" i="37"/>
  <c r="BC28" i="37"/>
  <c r="BA28" i="37"/>
  <c r="BH22" i="37"/>
  <c r="BF22" i="37"/>
  <c r="AI25" i="36"/>
  <c r="AL25" i="36" s="1"/>
  <c r="BF26" i="37"/>
  <c r="BC24" i="37"/>
  <c r="AZ24" i="37"/>
  <c r="E64" i="41"/>
  <c r="O64" i="41" s="1"/>
  <c r="F24" i="99"/>
  <c r="T24" i="37"/>
  <c r="G61" i="121" s="1"/>
  <c r="BA24" i="37"/>
  <c r="BE22" i="37"/>
  <c r="P21" i="99"/>
  <c r="BC27" i="36"/>
  <c r="BH17" i="37"/>
  <c r="BF12" i="37"/>
  <c r="BF13" i="37"/>
  <c r="AI21" i="36"/>
  <c r="AL21" i="36" s="1"/>
  <c r="BH26" i="37"/>
  <c r="BE26" i="37"/>
  <c r="BB28" i="37"/>
  <c r="BG22" i="37"/>
  <c r="BH12" i="37"/>
  <c r="BH13" i="37"/>
  <c r="H58" i="42"/>
  <c r="E60" i="41"/>
  <c r="O60" i="41" s="1"/>
  <c r="AZ20" i="37"/>
  <c r="BE20" i="37" s="1"/>
  <c r="BA20" i="37"/>
  <c r="BF20" i="37" s="1"/>
  <c r="F20" i="99"/>
  <c r="BC20" i="37"/>
  <c r="BH20" i="37" s="1"/>
  <c r="T20" i="37"/>
  <c r="G57" i="121" s="1"/>
  <c r="AL22" i="36"/>
  <c r="BF17" i="37"/>
  <c r="P59" i="41"/>
  <c r="O19" i="99"/>
  <c r="G56" i="42"/>
  <c r="CA22" i="40"/>
  <c r="AX16" i="38"/>
  <c r="AW16" i="38"/>
  <c r="AZ16" i="38"/>
  <c r="BG63" i="13"/>
  <c r="BQ12" i="29"/>
  <c r="BQ20" i="29"/>
  <c r="AL22" i="26"/>
  <c r="BD45" i="13"/>
  <c r="AY16" i="38"/>
  <c r="O54" i="41"/>
  <c r="O58" i="41"/>
  <c r="BE34" i="13"/>
  <c r="BP23" i="29"/>
  <c r="BG35" i="13"/>
  <c r="BO23" i="29"/>
  <c r="AJ10" i="42"/>
  <c r="BG32" i="13"/>
  <c r="H51" i="42"/>
  <c r="P14" i="99"/>
  <c r="L14" i="99"/>
  <c r="BM14" i="99" s="1"/>
  <c r="BC34" i="13"/>
  <c r="BP12" i="29"/>
  <c r="H55" i="42"/>
  <c r="BP20" i="29"/>
  <c r="CD22" i="40"/>
  <c r="BQ23" i="29"/>
  <c r="BD36" i="13"/>
  <c r="BE36" i="13"/>
  <c r="BF36" i="13"/>
  <c r="BC36" i="13"/>
  <c r="BC32" i="13"/>
  <c r="BD32" i="13"/>
  <c r="BD63" i="13"/>
  <c r="BE32" i="13"/>
  <c r="BF34" i="13"/>
  <c r="BG34" i="13"/>
  <c r="P18" i="99"/>
  <c r="CB22" i="40"/>
  <c r="CC22" i="40"/>
  <c r="BC35" i="13"/>
  <c r="BE45" i="13"/>
  <c r="BF45" i="13"/>
  <c r="BG45" i="13"/>
  <c r="BD24" i="13"/>
  <c r="BE24" i="13"/>
  <c r="CP42" i="13"/>
  <c r="BG41" i="13"/>
  <c r="BE41" i="13"/>
  <c r="BD41" i="13"/>
  <c r="CP48" i="13"/>
  <c r="BF41" i="13"/>
  <c r="BF24" i="13"/>
  <c r="BC24" i="13"/>
  <c r="O68" i="41"/>
  <c r="CB22" i="37"/>
  <c r="CC22" i="37"/>
  <c r="CD22" i="37"/>
  <c r="CA22" i="37"/>
  <c r="L22" i="99"/>
  <c r="BM22" i="99" s="1"/>
  <c r="P22" i="99"/>
  <c r="BH21" i="37"/>
  <c r="AK21" i="36"/>
  <c r="BF21" i="37"/>
  <c r="H57" i="42"/>
  <c r="H65" i="42"/>
  <c r="BH25" i="37"/>
  <c r="BF25" i="37"/>
  <c r="BI22" i="37"/>
  <c r="BK22" i="37" s="1"/>
  <c r="H61" i="42"/>
  <c r="AK25" i="36"/>
  <c r="P20" i="99"/>
  <c r="BC22" i="36"/>
  <c r="BE21" i="37"/>
  <c r="P24" i="99"/>
  <c r="BE25" i="37"/>
  <c r="CP35" i="13"/>
  <c r="CP32" i="13"/>
  <c r="BW16" i="38"/>
  <c r="CP34" i="13"/>
  <c r="CL36" i="13"/>
  <c r="CP36" i="13"/>
  <c r="BF52" i="30"/>
  <c r="CC52" i="30"/>
  <c r="I52" i="41"/>
  <c r="BK14" i="99"/>
  <c r="CP24" i="13"/>
  <c r="BL22" i="99"/>
  <c r="BN22" i="37"/>
  <c r="BL22" i="37"/>
  <c r="BM22" i="37"/>
  <c r="CK52" i="30"/>
  <c r="AO28" i="26" l="1"/>
  <c r="AO26" i="26"/>
  <c r="AO23" i="26"/>
  <c r="AO18" i="26"/>
  <c r="AP27" i="26"/>
  <c r="AP10" i="26"/>
  <c r="J9" i="42"/>
  <c r="D10" i="42"/>
  <c r="BI20" i="29"/>
  <c r="BI18" i="29"/>
  <c r="BZ38" i="13"/>
  <c r="BW33" i="13"/>
  <c r="AF71" i="13"/>
  <c r="AF73" i="13"/>
  <c r="AF70" i="13"/>
  <c r="AF72" i="13"/>
  <c r="BW38" i="13"/>
  <c r="Z71" i="13"/>
  <c r="Z73" i="13"/>
  <c r="Z70" i="13"/>
  <c r="Z72" i="13"/>
  <c r="BK72" i="13" s="1"/>
  <c r="AA63" i="13"/>
  <c r="AA70" i="13"/>
  <c r="AA72" i="13"/>
  <c r="AA71" i="13"/>
  <c r="BL71" i="13" s="1"/>
  <c r="AA73" i="13"/>
  <c r="BL73" i="13" s="1"/>
  <c r="AB68" i="23"/>
  <c r="AB70" i="23"/>
  <c r="AB72" i="23"/>
  <c r="AB69" i="23"/>
  <c r="AB71" i="23"/>
  <c r="AB73" i="23"/>
  <c r="AC70" i="13"/>
  <c r="AC72" i="13"/>
  <c r="AC73" i="13"/>
  <c r="AC71" i="13"/>
  <c r="BN71" i="13" s="1"/>
  <c r="AC27" i="13"/>
  <c r="AC16" i="13"/>
  <c r="AC25" i="13"/>
  <c r="AC34" i="13"/>
  <c r="AC37" i="13"/>
  <c r="AC29" i="13"/>
  <c r="AC24" i="13"/>
  <c r="AC13" i="13"/>
  <c r="BN13" i="13" s="1"/>
  <c r="AC47" i="13"/>
  <c r="AC45" i="13"/>
  <c r="BN45" i="13" s="1"/>
  <c r="AC55" i="13"/>
  <c r="AC67" i="13"/>
  <c r="AC44" i="13"/>
  <c r="BN44" i="13" s="1"/>
  <c r="AC63" i="13"/>
  <c r="BN64" i="13" s="1"/>
  <c r="AG70" i="13"/>
  <c r="AK70" i="13" s="1"/>
  <c r="AG72" i="13"/>
  <c r="AK72" i="13" s="1"/>
  <c r="AG73" i="13"/>
  <c r="AK73" i="13" s="1"/>
  <c r="AG71" i="13"/>
  <c r="AK71" i="13" s="1"/>
  <c r="AB49" i="13"/>
  <c r="AB73" i="13"/>
  <c r="AB70" i="13"/>
  <c r="AB72" i="13"/>
  <c r="AB71" i="13"/>
  <c r="BM71" i="13" s="1"/>
  <c r="AB34" i="13"/>
  <c r="AB27" i="13"/>
  <c r="AB53" i="13"/>
  <c r="AB48" i="13"/>
  <c r="H69" i="30"/>
  <c r="BM50" i="13"/>
  <c r="BL46" i="13"/>
  <c r="AF19" i="13"/>
  <c r="AF17" i="13"/>
  <c r="AF18" i="13"/>
  <c r="BN58" i="13"/>
  <c r="BJ57" i="13"/>
  <c r="AF30" i="13"/>
  <c r="AF29" i="13"/>
  <c r="AF43" i="13"/>
  <c r="AF31" i="13"/>
  <c r="AC22" i="13"/>
  <c r="BN23" i="13" s="1"/>
  <c r="AC18" i="13"/>
  <c r="AC21" i="13"/>
  <c r="AC19" i="13"/>
  <c r="AC14" i="13"/>
  <c r="BN14" i="13" s="1"/>
  <c r="AC32" i="13"/>
  <c r="BN32" i="13" s="1"/>
  <c r="AC38" i="13"/>
  <c r="BN38" i="13" s="1"/>
  <c r="AB45" i="13"/>
  <c r="AB64" i="13"/>
  <c r="BM64" i="13" s="1"/>
  <c r="AC15" i="13"/>
  <c r="AC17" i="13"/>
  <c r="BN17" i="13" s="1"/>
  <c r="AC40" i="13"/>
  <c r="BN41" i="13" s="1"/>
  <c r="AC10" i="13"/>
  <c r="BN11" i="13" s="1"/>
  <c r="AC42" i="13"/>
  <c r="BN42" i="13" s="1"/>
  <c r="AC28" i="13"/>
  <c r="BN28" i="13" s="1"/>
  <c r="AC53" i="13"/>
  <c r="AC56" i="13"/>
  <c r="BN57" i="13" s="1"/>
  <c r="AC60" i="13"/>
  <c r="AC59" i="13"/>
  <c r="BN59" i="13" s="1"/>
  <c r="AC46" i="13"/>
  <c r="BN47" i="13" s="1"/>
  <c r="AC49" i="13"/>
  <c r="BN49" i="13" s="1"/>
  <c r="AC61" i="13"/>
  <c r="BN61" i="13" s="1"/>
  <c r="AC52" i="13"/>
  <c r="BN52" i="13" s="1"/>
  <c r="AC51" i="13"/>
  <c r="AC50" i="13"/>
  <c r="AC65" i="13"/>
  <c r="AC66" i="13"/>
  <c r="BN67" i="13" s="1"/>
  <c r="AC62" i="13"/>
  <c r="AF45" i="13"/>
  <c r="AF41" i="13"/>
  <c r="AF61" i="13"/>
  <c r="AF25" i="13"/>
  <c r="AF57" i="13"/>
  <c r="AA21" i="13"/>
  <c r="AA26" i="13"/>
  <c r="AF52" i="13"/>
  <c r="AF62" i="13"/>
  <c r="AF55" i="13"/>
  <c r="AF47" i="13"/>
  <c r="AF54" i="13"/>
  <c r="AF68" i="13"/>
  <c r="AF66" i="13"/>
  <c r="AF58" i="13"/>
  <c r="AF56" i="13"/>
  <c r="AF51" i="13"/>
  <c r="BM49" i="13"/>
  <c r="BN50" i="13"/>
  <c r="BN65" i="13"/>
  <c r="BN26" i="13"/>
  <c r="BN24" i="13"/>
  <c r="BN20" i="13"/>
  <c r="BN54" i="13"/>
  <c r="BN55" i="13"/>
  <c r="AC68" i="13"/>
  <c r="BN68" i="13" s="1"/>
  <c r="AC69" i="13"/>
  <c r="AA12" i="13"/>
  <c r="AA16" i="13"/>
  <c r="AA18" i="13"/>
  <c r="AA14" i="13"/>
  <c r="AA15" i="13"/>
  <c r="AA10" i="13"/>
  <c r="AA11" i="13"/>
  <c r="AA67" i="13"/>
  <c r="AA39" i="13"/>
  <c r="AA69" i="13"/>
  <c r="AA60" i="13"/>
  <c r="AA64" i="13"/>
  <c r="BL64" i="13" s="1"/>
  <c r="AA68" i="13"/>
  <c r="AA56" i="13"/>
  <c r="BE63" i="13"/>
  <c r="CP63" i="13" s="1"/>
  <c r="BC63" i="13"/>
  <c r="BA62" i="13"/>
  <c r="BC62" i="13"/>
  <c r="V26" i="28"/>
  <c r="V27" i="28"/>
  <c r="V28" i="28"/>
  <c r="BC28" i="28" s="1"/>
  <c r="V29" i="28"/>
  <c r="V30" i="28"/>
  <c r="BC30" i="28" s="1"/>
  <c r="V31" i="28"/>
  <c r="V32" i="28"/>
  <c r="BC32" i="28" s="1"/>
  <c r="BN48" i="13"/>
  <c r="AB61" i="13"/>
  <c r="AB69" i="13"/>
  <c r="BM69" i="13" s="1"/>
  <c r="AB55" i="13"/>
  <c r="AB60" i="13"/>
  <c r="AB68" i="13"/>
  <c r="BM68" i="13" s="1"/>
  <c r="AB47" i="13"/>
  <c r="AB57" i="13"/>
  <c r="AB56" i="13"/>
  <c r="BM56" i="13" s="1"/>
  <c r="AB46" i="13"/>
  <c r="AB42" i="13"/>
  <c r="AB36" i="13"/>
  <c r="AB37" i="13"/>
  <c r="AB31" i="13"/>
  <c r="BM31" i="13" s="1"/>
  <c r="AB35" i="13"/>
  <c r="BM35" i="13" s="1"/>
  <c r="AB14" i="13"/>
  <c r="BF63" i="13"/>
  <c r="BN56" i="13"/>
  <c r="BA66" i="13"/>
  <c r="BN25" i="13"/>
  <c r="BN22" i="13"/>
  <c r="BN18" i="13"/>
  <c r="BN19" i="13"/>
  <c r="BN21" i="13"/>
  <c r="AB43" i="13"/>
  <c r="BM43" i="13" s="1"/>
  <c r="AB13" i="13"/>
  <c r="AB38" i="13"/>
  <c r="BM38" i="13" s="1"/>
  <c r="AB24" i="13"/>
  <c r="AB65" i="13"/>
  <c r="BM65" i="13" s="1"/>
  <c r="AB59" i="13"/>
  <c r="AB52" i="13"/>
  <c r="AB66" i="13"/>
  <c r="AB58" i="13"/>
  <c r="AB62" i="13"/>
  <c r="AB54" i="13"/>
  <c r="BM54" i="13" s="1"/>
  <c r="BN51" i="13"/>
  <c r="BN66" i="13"/>
  <c r="BF62" i="13"/>
  <c r="K77" i="24"/>
  <c r="K14" i="24" s="1"/>
  <c r="Q14" i="24" s="1"/>
  <c r="AA33" i="13"/>
  <c r="AA48" i="13"/>
  <c r="BL48" i="13" s="1"/>
  <c r="AA44" i="13"/>
  <c r="AA28" i="13"/>
  <c r="AA53" i="13"/>
  <c r="AA37" i="13"/>
  <c r="AA32" i="13"/>
  <c r="AA52" i="13"/>
  <c r="AA47" i="13"/>
  <c r="BL47" i="13" s="1"/>
  <c r="AA27" i="13"/>
  <c r="BL27" i="13" s="1"/>
  <c r="AA24" i="13"/>
  <c r="AA38" i="13"/>
  <c r="BL38" i="13" s="1"/>
  <c r="AA65" i="13"/>
  <c r="BL65" i="13" s="1"/>
  <c r="AA31" i="13"/>
  <c r="AA57" i="13"/>
  <c r="BL57" i="13" s="1"/>
  <c r="AA34" i="13"/>
  <c r="BL34" i="13" s="1"/>
  <c r="AA58" i="13"/>
  <c r="BL58" i="13" s="1"/>
  <c r="AA51" i="13"/>
  <c r="AA23" i="13"/>
  <c r="AA22" i="13"/>
  <c r="BL22" i="13" s="1"/>
  <c r="AA35" i="13"/>
  <c r="AA49" i="13"/>
  <c r="AA61" i="13"/>
  <c r="BL61" i="13" s="1"/>
  <c r="Q75" i="24"/>
  <c r="W42" i="24" s="1"/>
  <c r="Q76" i="24"/>
  <c r="W49" i="24"/>
  <c r="AW69" i="13"/>
  <c r="BA69" i="13" s="1"/>
  <c r="AZ58" i="13"/>
  <c r="AW58" i="13"/>
  <c r="AW66" i="13"/>
  <c r="AW53" i="13"/>
  <c r="AZ61" i="13"/>
  <c r="AY65" i="13"/>
  <c r="BN27" i="13"/>
  <c r="AB51" i="13"/>
  <c r="BM51" i="13" s="1"/>
  <c r="AW61" i="13"/>
  <c r="BA61" i="13" s="1"/>
  <c r="BD61" i="13" s="1"/>
  <c r="AA13" i="13"/>
  <c r="BL13" i="13" s="1"/>
  <c r="AA17" i="13"/>
  <c r="AA20" i="13"/>
  <c r="BL20" i="13" s="1"/>
  <c r="AY68" i="13"/>
  <c r="W37" i="24"/>
  <c r="AA25" i="13"/>
  <c r="AA55" i="13"/>
  <c r="BL56" i="13" s="1"/>
  <c r="AA36" i="13"/>
  <c r="AA50" i="13"/>
  <c r="BL50" i="13" s="1"/>
  <c r="AA29" i="13"/>
  <c r="AA59" i="13"/>
  <c r="BL59" i="13" s="1"/>
  <c r="AA30" i="13"/>
  <c r="BL30" i="13" s="1"/>
  <c r="AA43" i="13"/>
  <c r="BL43" i="13" s="1"/>
  <c r="AA41" i="13"/>
  <c r="AA62" i="13"/>
  <c r="AA40" i="13"/>
  <c r="BL40" i="13" s="1"/>
  <c r="AR52" i="13"/>
  <c r="W52" i="13"/>
  <c r="AS52" i="13"/>
  <c r="AP52" i="13"/>
  <c r="AV52" i="13" s="1"/>
  <c r="AT52" i="13"/>
  <c r="AR64" i="13"/>
  <c r="AX65" i="13" s="1"/>
  <c r="G64" i="24"/>
  <c r="AP64" i="13"/>
  <c r="G50" i="24"/>
  <c r="AR50" i="13"/>
  <c r="AQ50" i="13"/>
  <c r="AW51" i="13" s="1"/>
  <c r="AT50" i="13"/>
  <c r="W70" i="24"/>
  <c r="AP67" i="13"/>
  <c r="AV67" i="13" s="1"/>
  <c r="AT67" i="13"/>
  <c r="AZ68" i="13" s="1"/>
  <c r="AS67" i="13"/>
  <c r="AY67" i="13" s="1"/>
  <c r="W45" i="24"/>
  <c r="AD39" i="24"/>
  <c r="W28" i="24"/>
  <c r="AD23" i="24"/>
  <c r="AO23" i="24" s="1"/>
  <c r="W20" i="24"/>
  <c r="AX68" i="13"/>
  <c r="AW50" i="13"/>
  <c r="AV50" i="13"/>
  <c r="AB44" i="13"/>
  <c r="AA54" i="13"/>
  <c r="BL54" i="13" s="1"/>
  <c r="AA66" i="13"/>
  <c r="BL67" i="13" s="1"/>
  <c r="R75" i="24"/>
  <c r="F11" i="28"/>
  <c r="R11" i="28" s="1"/>
  <c r="Y48" i="15"/>
  <c r="F52" i="23" s="1"/>
  <c r="R52" i="23" s="1"/>
  <c r="M48" i="121" s="1"/>
  <c r="BI25" i="29"/>
  <c r="BI19" i="29"/>
  <c r="BI17" i="29"/>
  <c r="L26" i="29"/>
  <c r="BL26" i="29" s="1"/>
  <c r="Q22" i="26"/>
  <c r="AP22" i="26" s="1"/>
  <c r="AO16" i="26"/>
  <c r="AO14" i="26"/>
  <c r="AO21" i="26"/>
  <c r="AP15" i="26"/>
  <c r="AP12" i="26"/>
  <c r="AP24" i="26"/>
  <c r="AP11" i="26"/>
  <c r="AP16" i="26"/>
  <c r="AY16" i="26" s="1"/>
  <c r="I26" i="99"/>
  <c r="BK26" i="29"/>
  <c r="I66" i="30"/>
  <c r="BM26" i="29"/>
  <c r="H11" i="28"/>
  <c r="AO11" i="28" s="1"/>
  <c r="Q63" i="15"/>
  <c r="H37" i="23"/>
  <c r="AK37" i="23" s="1"/>
  <c r="F23" i="28"/>
  <c r="R23" i="28" s="1"/>
  <c r="R22" i="23"/>
  <c r="M18" i="121" s="1"/>
  <c r="H22" i="23"/>
  <c r="H41" i="23"/>
  <c r="R41" i="23"/>
  <c r="M37" i="121" s="1"/>
  <c r="AM41" i="23"/>
  <c r="H21" i="23"/>
  <c r="H33" i="23"/>
  <c r="AM33" i="23" s="1"/>
  <c r="AN37" i="23"/>
  <c r="AM37" i="23"/>
  <c r="AN22" i="23"/>
  <c r="AM22" i="23"/>
  <c r="D11" i="29"/>
  <c r="N11" i="29" s="1"/>
  <c r="P33" i="23"/>
  <c r="L29" i="121" s="1"/>
  <c r="AK21" i="23"/>
  <c r="D21" i="24"/>
  <c r="AM21" i="23"/>
  <c r="AR22" i="23" s="1"/>
  <c r="AN21" i="23"/>
  <c r="AL21" i="23"/>
  <c r="AL33" i="23"/>
  <c r="D33" i="24"/>
  <c r="H23" i="28"/>
  <c r="AK33" i="23"/>
  <c r="W29" i="37"/>
  <c r="AD29" i="37" s="1"/>
  <c r="BR29" i="37" s="1"/>
  <c r="W30" i="37"/>
  <c r="AD30" i="37" s="1"/>
  <c r="BR30" i="37" s="1"/>
  <c r="W32" i="37"/>
  <c r="AD32" i="37" s="1"/>
  <c r="BR32" i="37" s="1"/>
  <c r="W31" i="37"/>
  <c r="AD31" i="37" s="1"/>
  <c r="BR31" i="37" s="1"/>
  <c r="Y29" i="40"/>
  <c r="Y30" i="40"/>
  <c r="AF29" i="40"/>
  <c r="BT29" i="40" s="1"/>
  <c r="AF30" i="40"/>
  <c r="BT30" i="40" s="1"/>
  <c r="AF32" i="40"/>
  <c r="Y31" i="40"/>
  <c r="Y32" i="40"/>
  <c r="AF31" i="40"/>
  <c r="BT31" i="40" s="1"/>
  <c r="V29" i="40"/>
  <c r="V30" i="40"/>
  <c r="V31" i="40"/>
  <c r="V32" i="40"/>
  <c r="W29" i="40"/>
  <c r="AD29" i="40" s="1"/>
  <c r="BR29" i="40" s="1"/>
  <c r="W30" i="40"/>
  <c r="AD30" i="40" s="1"/>
  <c r="BR30" i="40" s="1"/>
  <c r="W31" i="40"/>
  <c r="AD31" i="40" s="1"/>
  <c r="BR31" i="40" s="1"/>
  <c r="W32" i="40"/>
  <c r="AD32" i="40" s="1"/>
  <c r="BR32" i="40" s="1"/>
  <c r="V21" i="40"/>
  <c r="V28" i="40"/>
  <c r="V19" i="40"/>
  <c r="V14" i="40"/>
  <c r="V16" i="40"/>
  <c r="V22" i="40"/>
  <c r="V11" i="40"/>
  <c r="V27" i="40"/>
  <c r="V23" i="40"/>
  <c r="V15" i="40"/>
  <c r="V9" i="40"/>
  <c r="V12" i="40"/>
  <c r="V10" i="40"/>
  <c r="Z22" i="29"/>
  <c r="AY56" i="13"/>
  <c r="AI26" i="26"/>
  <c r="AL26" i="26" s="1"/>
  <c r="Z65" i="13"/>
  <c r="Z69" i="13"/>
  <c r="Z53" i="13"/>
  <c r="Z46" i="13"/>
  <c r="Z59" i="13"/>
  <c r="Z34" i="13"/>
  <c r="Z55" i="13"/>
  <c r="Z60" i="13"/>
  <c r="Z40" i="13"/>
  <c r="Z50" i="13"/>
  <c r="Z67" i="13"/>
  <c r="Z31" i="13"/>
  <c r="Z41" i="13"/>
  <c r="BK41" i="13" s="1"/>
  <c r="Z68" i="13"/>
  <c r="Z44" i="13"/>
  <c r="Z56" i="13"/>
  <c r="Z12" i="13"/>
  <c r="Z25" i="13"/>
  <c r="Z14" i="13"/>
  <c r="Z39" i="13"/>
  <c r="Z57" i="13"/>
  <c r="Z58" i="13"/>
  <c r="Z45" i="13"/>
  <c r="BK45" i="13" s="1"/>
  <c r="Z48" i="13"/>
  <c r="Z42" i="13"/>
  <c r="BK42" i="13" s="1"/>
  <c r="Z37" i="13"/>
  <c r="Z64" i="13"/>
  <c r="Z35" i="13"/>
  <c r="BK35" i="13" s="1"/>
  <c r="Z33" i="13"/>
  <c r="Z62" i="13"/>
  <c r="Z32" i="13"/>
  <c r="Z43" i="13"/>
  <c r="Z38" i="13"/>
  <c r="Z54" i="13"/>
  <c r="BK54" i="13" s="1"/>
  <c r="Z52" i="13"/>
  <c r="Z49" i="13"/>
  <c r="BK49" i="13" s="1"/>
  <c r="Z36" i="13"/>
  <c r="Z47" i="13"/>
  <c r="BK47" i="13" s="1"/>
  <c r="Z18" i="13"/>
  <c r="Z51" i="13"/>
  <c r="BK51" i="13" s="1"/>
  <c r="Z63" i="13"/>
  <c r="Z66" i="13"/>
  <c r="BK66" i="13" s="1"/>
  <c r="AY57" i="13"/>
  <c r="Z30" i="13"/>
  <c r="Z22" i="13"/>
  <c r="Z29" i="13"/>
  <c r="Z19" i="13"/>
  <c r="Z20" i="13"/>
  <c r="AL28" i="26"/>
  <c r="BL22" i="26"/>
  <c r="AY21" i="26"/>
  <c r="BI21" i="29"/>
  <c r="Z21" i="13"/>
  <c r="Z17" i="13"/>
  <c r="Z61" i="13"/>
  <c r="BI26" i="37"/>
  <c r="BK26" i="37" s="1"/>
  <c r="BM26" i="37"/>
  <c r="BL26" i="37"/>
  <c r="AU12" i="38"/>
  <c r="AL26" i="36"/>
  <c r="AK26" i="36"/>
  <c r="AW12" i="38"/>
  <c r="AX12" i="38"/>
  <c r="AY12" i="38"/>
  <c r="BW28" i="35"/>
  <c r="BC25" i="36"/>
  <c r="BT14" i="40"/>
  <c r="AI14" i="36"/>
  <c r="AS13" i="38"/>
  <c r="AL24" i="36"/>
  <c r="AU22" i="38"/>
  <c r="AX22" i="38" s="1"/>
  <c r="BC24" i="36"/>
  <c r="AK14" i="36"/>
  <c r="AL14" i="36"/>
  <c r="AY22" i="38"/>
  <c r="BC17" i="36"/>
  <c r="AU14" i="38"/>
  <c r="AU26" i="38"/>
  <c r="BC23" i="36"/>
  <c r="BC21" i="36"/>
  <c r="AZ12" i="38"/>
  <c r="BW12" i="38" s="1"/>
  <c r="AU28" i="38"/>
  <c r="AU23" i="38"/>
  <c r="AU18" i="38"/>
  <c r="AR20" i="35"/>
  <c r="CA54" i="24"/>
  <c r="CF54" i="24" s="1"/>
  <c r="CB54" i="24"/>
  <c r="CG54" i="24" s="1"/>
  <c r="CD54" i="24"/>
  <c r="CI54" i="24" s="1"/>
  <c r="H53" i="30"/>
  <c r="CC54" i="24"/>
  <c r="CH54" i="24" s="1"/>
  <c r="N65" i="24"/>
  <c r="CA65" i="24" s="1"/>
  <c r="BV68" i="13"/>
  <c r="BV67" i="13"/>
  <c r="BI11" i="29"/>
  <c r="BO17" i="28"/>
  <c r="AG63" i="13"/>
  <c r="AK63" i="13" s="1"/>
  <c r="AG50" i="13"/>
  <c r="AK50" i="13" s="1"/>
  <c r="AG62" i="13"/>
  <c r="AK62" i="13" s="1"/>
  <c r="AG60" i="13"/>
  <c r="AK60" i="13" s="1"/>
  <c r="AG59" i="13"/>
  <c r="AK59" i="13" s="1"/>
  <c r="AG47" i="13"/>
  <c r="AK47" i="13" s="1"/>
  <c r="AG57" i="13"/>
  <c r="AK57" i="13" s="1"/>
  <c r="AG56" i="13"/>
  <c r="AK56" i="13" s="1"/>
  <c r="AG51" i="13"/>
  <c r="AK51" i="13" s="1"/>
  <c r="AG55" i="13"/>
  <c r="AK55" i="13" s="1"/>
  <c r="AG38" i="13"/>
  <c r="AK38" i="13" s="1"/>
  <c r="AG58" i="13"/>
  <c r="AK58" i="13" s="1"/>
  <c r="AG48" i="13"/>
  <c r="AK48" i="13" s="1"/>
  <c r="AG46" i="13"/>
  <c r="AK46" i="13" s="1"/>
  <c r="AG54" i="13"/>
  <c r="AK54" i="13" s="1"/>
  <c r="AG67" i="13"/>
  <c r="AK67" i="13" s="1"/>
  <c r="AG53" i="13"/>
  <c r="AK53" i="13" s="1"/>
  <c r="AG34" i="13"/>
  <c r="AK34" i="13" s="1"/>
  <c r="BN23" i="28"/>
  <c r="BN22" i="28"/>
  <c r="BI12" i="29"/>
  <c r="BI13" i="29"/>
  <c r="BK61" i="13"/>
  <c r="BK62" i="13"/>
  <c r="I56" i="30"/>
  <c r="BL16" i="29"/>
  <c r="BP17" i="29" s="1"/>
  <c r="I16" i="99"/>
  <c r="BK16" i="29"/>
  <c r="BO17" i="29" s="1"/>
  <c r="BM16" i="29"/>
  <c r="BQ17" i="29" s="1"/>
  <c r="L24" i="29"/>
  <c r="BK24" i="29" s="1"/>
  <c r="BO24" i="29" s="1"/>
  <c r="AG19" i="13"/>
  <c r="AK19" i="13" s="1"/>
  <c r="AG12" i="13"/>
  <c r="AK12" i="13" s="1"/>
  <c r="AG20" i="13"/>
  <c r="AK20" i="13" s="1"/>
  <c r="AG22" i="13"/>
  <c r="AK22" i="13" s="1"/>
  <c r="AG39" i="13"/>
  <c r="AK39" i="13" s="1"/>
  <c r="AG31" i="13"/>
  <c r="AK31" i="13" s="1"/>
  <c r="AG32" i="13"/>
  <c r="AK32" i="13" s="1"/>
  <c r="AG65" i="13"/>
  <c r="AK65" i="13" s="1"/>
  <c r="AG64" i="13"/>
  <c r="AK64" i="13" s="1"/>
  <c r="AG40" i="13"/>
  <c r="AK40" i="13" s="1"/>
  <c r="AG44" i="13"/>
  <c r="AK44" i="13" s="1"/>
  <c r="AG52" i="13"/>
  <c r="AK52" i="13" s="1"/>
  <c r="AG45" i="13"/>
  <c r="AK45" i="13" s="1"/>
  <c r="BG66" i="23"/>
  <c r="AG18" i="13"/>
  <c r="AK18" i="13" s="1"/>
  <c r="AG14" i="13"/>
  <c r="AK14" i="13" s="1"/>
  <c r="J56" i="30"/>
  <c r="AG30" i="13"/>
  <c r="AK30" i="13" s="1"/>
  <c r="AG29" i="13"/>
  <c r="AK29" i="13" s="1"/>
  <c r="AG35" i="13"/>
  <c r="AK35" i="13" s="1"/>
  <c r="AG43" i="13"/>
  <c r="AG42" i="13"/>
  <c r="AK42" i="13" s="1"/>
  <c r="AG36" i="13"/>
  <c r="AK36" i="13" s="1"/>
  <c r="AG69" i="13"/>
  <c r="AK69" i="13" s="1"/>
  <c r="AG61" i="13"/>
  <c r="AK61" i="13" s="1"/>
  <c r="AG49" i="13"/>
  <c r="AK49" i="13" s="1"/>
  <c r="AG25" i="13"/>
  <c r="AK25" i="13" s="1"/>
  <c r="AG33" i="13"/>
  <c r="AK33" i="13" s="1"/>
  <c r="W26" i="37"/>
  <c r="AD26" i="37" s="1"/>
  <c r="AP28" i="39"/>
  <c r="T14" i="39"/>
  <c r="K55" i="41"/>
  <c r="P55" i="41" s="1"/>
  <c r="BW15" i="40"/>
  <c r="BX15" i="40"/>
  <c r="CC15" i="40" s="1"/>
  <c r="AN15" i="40"/>
  <c r="BY15" i="40"/>
  <c r="J15" i="99"/>
  <c r="O15" i="99" s="1"/>
  <c r="BV15" i="40"/>
  <c r="T15" i="40"/>
  <c r="BC17" i="38"/>
  <c r="BC18" i="38"/>
  <c r="J11" i="99"/>
  <c r="BX11" i="40"/>
  <c r="CC11" i="40" s="1"/>
  <c r="BV11" i="40"/>
  <c r="K51" i="41"/>
  <c r="BY11" i="40"/>
  <c r="CD11" i="40" s="1"/>
  <c r="BW11" i="40"/>
  <c r="AN11" i="40"/>
  <c r="W28" i="38"/>
  <c r="BD29" i="38" s="1"/>
  <c r="W9" i="38"/>
  <c r="W25" i="38"/>
  <c r="W22" i="38"/>
  <c r="W21" i="38"/>
  <c r="W20" i="38"/>
  <c r="W26" i="38"/>
  <c r="BD26" i="38" s="1"/>
  <c r="W15" i="38"/>
  <c r="W23" i="38"/>
  <c r="W10" i="38"/>
  <c r="W24" i="38"/>
  <c r="BD24" i="38" s="1"/>
  <c r="W12" i="38"/>
  <c r="W18" i="38"/>
  <c r="W14" i="38"/>
  <c r="W16" i="38"/>
  <c r="W17" i="38"/>
  <c r="W13" i="38"/>
  <c r="BD13" i="38" s="1"/>
  <c r="W11" i="38"/>
  <c r="BD11" i="38" s="1"/>
  <c r="BN15" i="38"/>
  <c r="BW15" i="38" s="1"/>
  <c r="BN14" i="38"/>
  <c r="BR27" i="37"/>
  <c r="Y30" i="39"/>
  <c r="W27" i="38"/>
  <c r="BD27" i="38" s="1"/>
  <c r="Y17" i="35"/>
  <c r="L11" i="99"/>
  <c r="W19" i="38"/>
  <c r="BD19" i="38" s="1"/>
  <c r="U28" i="39"/>
  <c r="Y28" i="39" s="1"/>
  <c r="AN13" i="40"/>
  <c r="BX13" i="40"/>
  <c r="CC14" i="40" s="1"/>
  <c r="BY13" i="40"/>
  <c r="CD14" i="40" s="1"/>
  <c r="J13" i="99"/>
  <c r="BW13" i="40"/>
  <c r="CB14" i="40" s="1"/>
  <c r="K53" i="41"/>
  <c r="BV13" i="40"/>
  <c r="CA14" i="40" s="1"/>
  <c r="R25" i="40"/>
  <c r="N20" i="40"/>
  <c r="P20" i="40"/>
  <c r="V20" i="40" s="1"/>
  <c r="BV20" i="40"/>
  <c r="CA21" i="40" s="1"/>
  <c r="BK22" i="99"/>
  <c r="BL14" i="99"/>
  <c r="AN17" i="40"/>
  <c r="BX17" i="40"/>
  <c r="J17" i="99"/>
  <c r="BV17" i="40"/>
  <c r="CA17" i="40" s="1"/>
  <c r="BY17" i="40"/>
  <c r="CD17" i="40" s="1"/>
  <c r="J18" i="99"/>
  <c r="T18" i="40"/>
  <c r="BW18" i="40"/>
  <c r="AN18" i="40"/>
  <c r="BX18" i="40"/>
  <c r="CC18" i="40" s="1"/>
  <c r="BV18" i="40"/>
  <c r="BY18" i="40"/>
  <c r="CD19" i="40" s="1"/>
  <c r="K58" i="41"/>
  <c r="P58" i="41" s="1"/>
  <c r="BC11" i="38"/>
  <c r="BC12" i="38"/>
  <c r="R27" i="40"/>
  <c r="N27" i="40"/>
  <c r="N26" i="40"/>
  <c r="BV26" i="40" s="1"/>
  <c r="P26" i="40"/>
  <c r="V26" i="40" s="1"/>
  <c r="P25" i="40"/>
  <c r="V25" i="40" s="1"/>
  <c r="N25" i="40"/>
  <c r="P24" i="40"/>
  <c r="V24" i="40" s="1"/>
  <c r="N24" i="40"/>
  <c r="BX24" i="40" s="1"/>
  <c r="CC24" i="40" s="1"/>
  <c r="BV24" i="40"/>
  <c r="J13" i="37"/>
  <c r="BH14" i="35"/>
  <c r="BJ14" i="35"/>
  <c r="AB14" i="35"/>
  <c r="T14" i="35"/>
  <c r="AC14" i="35" s="1"/>
  <c r="BI14" i="35"/>
  <c r="BK14" i="35"/>
  <c r="BW24" i="38"/>
  <c r="BC26" i="36"/>
  <c r="N9" i="37"/>
  <c r="CB19" i="40"/>
  <c r="BF18" i="35"/>
  <c r="BW24" i="35"/>
  <c r="R26" i="40"/>
  <c r="BN13" i="35"/>
  <c r="T12" i="36"/>
  <c r="W59" i="24"/>
  <c r="AB56" i="23"/>
  <c r="BL26" i="26"/>
  <c r="J25" i="29"/>
  <c r="J15" i="29"/>
  <c r="J21" i="29"/>
  <c r="J13" i="29"/>
  <c r="J27" i="29"/>
  <c r="O27" i="29" s="1"/>
  <c r="J10" i="29"/>
  <c r="J34" i="29" s="1"/>
  <c r="BC23" i="26"/>
  <c r="BC21" i="26"/>
  <c r="BC28" i="26"/>
  <c r="BO21" i="26"/>
  <c r="BN21" i="26"/>
  <c r="BO27" i="26"/>
  <c r="BN27" i="26"/>
  <c r="BZ27" i="26" s="1"/>
  <c r="E25" i="29"/>
  <c r="E24" i="29"/>
  <c r="BL24" i="26"/>
  <c r="BO16" i="26"/>
  <c r="BN16" i="26"/>
  <c r="BL28" i="26"/>
  <c r="E13" i="29"/>
  <c r="BL13" i="26"/>
  <c r="E11" i="29"/>
  <c r="BL11" i="26"/>
  <c r="BC20" i="26"/>
  <c r="BC17" i="26"/>
  <c r="AI11" i="26"/>
  <c r="BO12" i="26"/>
  <c r="BN12" i="26"/>
  <c r="BZ12" i="26" s="1"/>
  <c r="BO19" i="26"/>
  <c r="BN19" i="26"/>
  <c r="BZ19" i="26" s="1"/>
  <c r="BO22" i="26"/>
  <c r="BN22" i="26"/>
  <c r="BZ22" i="26" s="1"/>
  <c r="BO26" i="26"/>
  <c r="BN26" i="26"/>
  <c r="BZ26" i="26" s="1"/>
  <c r="BO25" i="26"/>
  <c r="BN25" i="26"/>
  <c r="BZ25" i="26" s="1"/>
  <c r="E23" i="29"/>
  <c r="BL23" i="26"/>
  <c r="BL20" i="26"/>
  <c r="BO18" i="26"/>
  <c r="BN18" i="26"/>
  <c r="E17" i="29"/>
  <c r="O17" i="29" s="1"/>
  <c r="BL17" i="26"/>
  <c r="E15" i="29"/>
  <c r="BL15" i="26"/>
  <c r="E14" i="29"/>
  <c r="BL14" i="26"/>
  <c r="E10" i="29"/>
  <c r="BL10" i="26"/>
  <c r="BL29" i="26"/>
  <c r="L25" i="29"/>
  <c r="BL25" i="29" s="1"/>
  <c r="O25" i="29"/>
  <c r="O21" i="29"/>
  <c r="L21" i="29"/>
  <c r="BL21" i="29" s="1"/>
  <c r="AY20" i="26"/>
  <c r="AY28" i="26"/>
  <c r="BC15" i="26"/>
  <c r="AY13" i="26"/>
  <c r="BC19" i="26"/>
  <c r="E9" i="29"/>
  <c r="AY15" i="26"/>
  <c r="BC12" i="26"/>
  <c r="BC13" i="26"/>
  <c r="BM11" i="99"/>
  <c r="BL11" i="99"/>
  <c r="BK11" i="99"/>
  <c r="BJ59" i="13"/>
  <c r="BX48" i="13"/>
  <c r="BX49" i="13"/>
  <c r="CL48" i="13"/>
  <c r="BV46" i="13"/>
  <c r="BV45" i="13"/>
  <c r="BW34" i="13"/>
  <c r="CL34" i="13" s="1"/>
  <c r="BY42" i="13"/>
  <c r="CL42" i="13" s="1"/>
  <c r="S46" i="24"/>
  <c r="K13" i="24"/>
  <c r="Q13" i="24" s="1"/>
  <c r="W13" i="24" s="1"/>
  <c r="K17" i="24"/>
  <c r="Q17" i="24" s="1"/>
  <c r="K11" i="24"/>
  <c r="Q11" i="24" s="1"/>
  <c r="W11" i="24" s="1"/>
  <c r="K15" i="24"/>
  <c r="Q15" i="24" s="1"/>
  <c r="AD17" i="24"/>
  <c r="AD13" i="24"/>
  <c r="N66" i="24"/>
  <c r="CA66" i="24" s="1"/>
  <c r="BH66" i="23"/>
  <c r="BM67" i="23" s="1"/>
  <c r="BL61" i="23"/>
  <c r="BM54" i="23"/>
  <c r="BN56" i="23"/>
  <c r="BN52" i="23"/>
  <c r="N69" i="24"/>
  <c r="CA69" i="24" s="1"/>
  <c r="CF70" i="24" s="1"/>
  <c r="BL54" i="23"/>
  <c r="BL55" i="23"/>
  <c r="N62" i="24"/>
  <c r="CA62" i="24" s="1"/>
  <c r="CF62" i="24" s="1"/>
  <c r="N67" i="24"/>
  <c r="BV58" i="13"/>
  <c r="BV57" i="13"/>
  <c r="N58" i="24"/>
  <c r="CD58" i="24" s="1"/>
  <c r="CI58" i="24" s="1"/>
  <c r="S58" i="24"/>
  <c r="J60" i="30"/>
  <c r="N51" i="24"/>
  <c r="CD51" i="24" s="1"/>
  <c r="N64" i="24"/>
  <c r="CD64" i="24" s="1"/>
  <c r="N59" i="24"/>
  <c r="CD59" i="24" s="1"/>
  <c r="N55" i="24"/>
  <c r="S55" i="24"/>
  <c r="CD55" i="24"/>
  <c r="S52" i="24"/>
  <c r="N52" i="24"/>
  <c r="BL66" i="13"/>
  <c r="N63" i="24"/>
  <c r="CD63" i="24" s="1"/>
  <c r="N60" i="24"/>
  <c r="CD60" i="24" s="1"/>
  <c r="BZ55" i="13"/>
  <c r="BZ54" i="13"/>
  <c r="S68" i="24"/>
  <c r="N68" i="24"/>
  <c r="CD68" i="24" s="1"/>
  <c r="S64" i="24"/>
  <c r="S63" i="24"/>
  <c r="S60" i="24"/>
  <c r="S59" i="24"/>
  <c r="S70" i="24"/>
  <c r="S50" i="24"/>
  <c r="BJ54" i="13"/>
  <c r="AX55" i="13"/>
  <c r="AG68" i="13"/>
  <c r="AK68" i="13" s="1"/>
  <c r="AC35" i="13"/>
  <c r="AC39" i="13"/>
  <c r="AC36" i="13"/>
  <c r="BN37" i="13" s="1"/>
  <c r="AC33" i="13"/>
  <c r="BN34" i="13" s="1"/>
  <c r="AC30" i="13"/>
  <c r="BA56" i="13"/>
  <c r="AX53" i="13"/>
  <c r="AX52" i="13"/>
  <c r="AX64" i="13"/>
  <c r="AV54" i="13"/>
  <c r="BA55" i="13"/>
  <c r="AZ65" i="13"/>
  <c r="AB17" i="13"/>
  <c r="AB15" i="13"/>
  <c r="AB29" i="13"/>
  <c r="AB33" i="13"/>
  <c r="AB18" i="13"/>
  <c r="BM18" i="13" s="1"/>
  <c r="AB11" i="13"/>
  <c r="AB32" i="13"/>
  <c r="BM32" i="13" s="1"/>
  <c r="AB20" i="13"/>
  <c r="AB26" i="13"/>
  <c r="AB28" i="13"/>
  <c r="BM28" i="13" s="1"/>
  <c r="AG66" i="13"/>
  <c r="AK66" i="13" s="1"/>
  <c r="AB21" i="13"/>
  <c r="BM21" i="13" s="1"/>
  <c r="AB23" i="13"/>
  <c r="AB12" i="13"/>
  <c r="BM13" i="13" s="1"/>
  <c r="AB22" i="13"/>
  <c r="AB40" i="13"/>
  <c r="BM40" i="13" s="1"/>
  <c r="AB10" i="13"/>
  <c r="AB19" i="13"/>
  <c r="BM20" i="13" s="1"/>
  <c r="AB25" i="13"/>
  <c r="BM25" i="13" s="1"/>
  <c r="AB16" i="13"/>
  <c r="BM16" i="13" s="1"/>
  <c r="AB41" i="13"/>
  <c r="BA59" i="13"/>
  <c r="BE59" i="13" s="1"/>
  <c r="S76" i="24"/>
  <c r="BA60" i="13"/>
  <c r="BF60" i="13" s="1"/>
  <c r="BL69" i="13"/>
  <c r="CL63" i="13"/>
  <c r="BA57" i="13"/>
  <c r="BG57" i="13" s="1"/>
  <c r="S51" i="24"/>
  <c r="G75" i="24"/>
  <c r="BL19" i="13"/>
  <c r="CI57" i="24"/>
  <c r="BM45" i="13"/>
  <c r="BY40" i="13"/>
  <c r="BY39" i="13"/>
  <c r="BN36" i="13"/>
  <c r="BN33" i="13"/>
  <c r="BL14" i="13"/>
  <c r="BL17" i="13"/>
  <c r="BL21" i="13"/>
  <c r="BZ33" i="13"/>
  <c r="BZ32" i="13"/>
  <c r="CL32" i="13" s="1"/>
  <c r="H66" i="30"/>
  <c r="J66" i="30" s="1"/>
  <c r="CC67" i="24"/>
  <c r="CD67" i="24"/>
  <c r="CB67" i="24"/>
  <c r="CA67" i="24"/>
  <c r="BM24" i="13"/>
  <c r="BM12" i="13"/>
  <c r="BN31" i="13"/>
  <c r="BV19" i="13"/>
  <c r="S45" i="24"/>
  <c r="S71" i="24"/>
  <c r="BI28" i="29"/>
  <c r="U28" i="29"/>
  <c r="BM14" i="28"/>
  <c r="BM13" i="28"/>
  <c r="L27" i="29"/>
  <c r="BK27" i="29" s="1"/>
  <c r="BO27" i="29" s="1"/>
  <c r="BO18" i="28"/>
  <c r="BO19" i="28"/>
  <c r="BO12" i="28"/>
  <c r="BO11" i="28"/>
  <c r="BM15" i="28"/>
  <c r="BM16" i="28"/>
  <c r="BN25" i="28"/>
  <c r="L28" i="29"/>
  <c r="L10" i="29"/>
  <c r="BK10" i="29" s="1"/>
  <c r="BO11" i="29" s="1"/>
  <c r="I34" i="29"/>
  <c r="BM10" i="28"/>
  <c r="L15" i="29"/>
  <c r="Y13" i="28"/>
  <c r="Y15" i="28"/>
  <c r="Y20" i="28"/>
  <c r="Y24" i="28"/>
  <c r="Y12" i="28"/>
  <c r="Y22" i="28"/>
  <c r="Y19" i="28"/>
  <c r="Y16" i="28"/>
  <c r="BF16" i="28" s="1"/>
  <c r="Y25" i="28"/>
  <c r="BF26" i="28" s="1"/>
  <c r="Y21" i="28"/>
  <c r="Y23" i="28"/>
  <c r="Y18" i="28"/>
  <c r="Y10" i="28"/>
  <c r="Y17" i="28"/>
  <c r="BF17" i="28" s="1"/>
  <c r="Y11" i="28"/>
  <c r="BF11" i="28" s="1"/>
  <c r="Y14" i="28"/>
  <c r="BF14" i="28" s="1"/>
  <c r="Y9" i="28"/>
  <c r="BF10" i="28" s="1"/>
  <c r="M79" i="23"/>
  <c r="S76" i="23"/>
  <c r="B48" i="17"/>
  <c r="AN47" i="17"/>
  <c r="Z47" i="17"/>
  <c r="U17" i="17"/>
  <c r="U9" i="17"/>
  <c r="BB66" i="17"/>
  <c r="BG66" i="17" s="1"/>
  <c r="U25" i="17"/>
  <c r="U38" i="17"/>
  <c r="AX52" i="17"/>
  <c r="BF52" i="17" s="1"/>
  <c r="AX53" i="17"/>
  <c r="BF53" i="17" s="1"/>
  <c r="AX49" i="17"/>
  <c r="BF49" i="17" s="1"/>
  <c r="BG49" i="17" s="1"/>
  <c r="AX54" i="17"/>
  <c r="BF54" i="17" s="1"/>
  <c r="E24" i="28"/>
  <c r="Q24" i="28" s="1"/>
  <c r="BB62" i="17"/>
  <c r="BG62" i="17" s="1"/>
  <c r="BB64" i="17"/>
  <c r="BG64" i="17" s="1"/>
  <c r="BB67" i="17"/>
  <c r="BG67" i="17" s="1"/>
  <c r="Q15" i="28"/>
  <c r="H15" i="28"/>
  <c r="AM15" i="28" s="1"/>
  <c r="BB57" i="17"/>
  <c r="BG57" i="17" s="1"/>
  <c r="BB53" i="17"/>
  <c r="BG53" i="17" s="1"/>
  <c r="BB59" i="17"/>
  <c r="BG59" i="17" s="1"/>
  <c r="AJ65" i="17"/>
  <c r="BA65" i="17" s="1"/>
  <c r="H22" i="28"/>
  <c r="T22" i="28" s="1"/>
  <c r="BB52" i="17"/>
  <c r="BG52" i="17" s="1"/>
  <c r="U50" i="17"/>
  <c r="AZ50" i="17" s="1"/>
  <c r="U55" i="17"/>
  <c r="AZ55" i="17" s="1"/>
  <c r="BB55" i="17" s="1"/>
  <c r="BG55" i="17" s="1"/>
  <c r="U47" i="17"/>
  <c r="AZ47" i="17" s="1"/>
  <c r="BD56" i="17"/>
  <c r="BK56" i="17" s="1"/>
  <c r="BL56" i="17" s="1"/>
  <c r="E59" i="23" s="1"/>
  <c r="Q59" i="23" s="1"/>
  <c r="K55" i="121" s="1"/>
  <c r="BD63" i="17"/>
  <c r="BK63" i="17" s="1"/>
  <c r="BL63" i="17" s="1"/>
  <c r="Q66" i="23" s="1"/>
  <c r="BD67" i="17"/>
  <c r="BK67" i="17" s="1"/>
  <c r="BL67" i="17" s="1"/>
  <c r="K66" i="121" s="1"/>
  <c r="BD59" i="17"/>
  <c r="BK59" i="17" s="1"/>
  <c r="BL59" i="17" s="1"/>
  <c r="E62" i="23" s="1"/>
  <c r="Q62" i="23" s="1"/>
  <c r="K58" i="121" s="1"/>
  <c r="BD57" i="17"/>
  <c r="BK57" i="17" s="1"/>
  <c r="BL57" i="17" s="1"/>
  <c r="E60" i="23" s="1"/>
  <c r="Q60" i="23" s="1"/>
  <c r="K56" i="121" s="1"/>
  <c r="BD49" i="17"/>
  <c r="BK49" i="17" s="1"/>
  <c r="BL49" i="17" s="1"/>
  <c r="E52" i="23" s="1"/>
  <c r="Q52" i="23" s="1"/>
  <c r="K48" i="121" s="1"/>
  <c r="U54" i="17"/>
  <c r="AZ54" i="17" s="1"/>
  <c r="BB54" i="17" s="1"/>
  <c r="BG54" i="17" s="1"/>
  <c r="BD64" i="17"/>
  <c r="BK64" i="17" s="1"/>
  <c r="BL64" i="17" s="1"/>
  <c r="K63" i="121" s="1"/>
  <c r="BD61" i="17"/>
  <c r="BK61" i="17" s="1"/>
  <c r="BL61" i="17" s="1"/>
  <c r="E64" i="23" s="1"/>
  <c r="Q64" i="23" s="1"/>
  <c r="K60" i="121" s="1"/>
  <c r="BD66" i="17"/>
  <c r="BK66" i="17" s="1"/>
  <c r="BL66" i="17" s="1"/>
  <c r="U40" i="17"/>
  <c r="U36" i="17"/>
  <c r="U39" i="17"/>
  <c r="Q31" i="23"/>
  <c r="K27" i="121" s="1"/>
  <c r="H31" i="23"/>
  <c r="Q35" i="23"/>
  <c r="K31" i="121" s="1"/>
  <c r="H35" i="23"/>
  <c r="AL35" i="23" s="1"/>
  <c r="Q11" i="23"/>
  <c r="K7" i="121" s="1"/>
  <c r="H11" i="23"/>
  <c r="AL11" i="23" s="1"/>
  <c r="Q55" i="15"/>
  <c r="Q51" i="15"/>
  <c r="AN22" i="28"/>
  <c r="H28" i="28"/>
  <c r="AN23" i="28"/>
  <c r="R34" i="23"/>
  <c r="M30" i="121" s="1"/>
  <c r="H34" i="23"/>
  <c r="R26" i="23"/>
  <c r="M22" i="121" s="1"/>
  <c r="H26" i="23"/>
  <c r="AM26" i="23" s="1"/>
  <c r="H38" i="23"/>
  <c r="AM38" i="23" s="1"/>
  <c r="AR38" i="23" s="1"/>
  <c r="R38" i="23"/>
  <c r="M34" i="121" s="1"/>
  <c r="H46" i="23"/>
  <c r="AM46" i="23" s="1"/>
  <c r="R46" i="23"/>
  <c r="M42" i="121" s="1"/>
  <c r="F18" i="28"/>
  <c r="AF55" i="15"/>
  <c r="R13" i="23"/>
  <c r="M9" i="121" s="1"/>
  <c r="H13" i="23"/>
  <c r="AM13" i="23" s="1"/>
  <c r="L63" i="121"/>
  <c r="AK67" i="23"/>
  <c r="V11" i="28"/>
  <c r="V20" i="28"/>
  <c r="V18" i="28"/>
  <c r="V14" i="28"/>
  <c r="V15" i="28"/>
  <c r="V9" i="28"/>
  <c r="V12" i="28"/>
  <c r="BC12" i="28" s="1"/>
  <c r="V17" i="28"/>
  <c r="V21" i="28"/>
  <c r="V13" i="28"/>
  <c r="V24" i="28"/>
  <c r="V19" i="28"/>
  <c r="V10" i="28"/>
  <c r="H26" i="28"/>
  <c r="T23" i="28"/>
  <c r="AO23" i="28"/>
  <c r="D23" i="29"/>
  <c r="N23" i="29" s="1"/>
  <c r="P28" i="23"/>
  <c r="L24" i="121" s="1"/>
  <c r="H28" i="23"/>
  <c r="AK28" i="23" s="1"/>
  <c r="P19" i="23"/>
  <c r="L15" i="121" s="1"/>
  <c r="H19" i="23"/>
  <c r="P18" i="23"/>
  <c r="L14" i="121" s="1"/>
  <c r="H18" i="23"/>
  <c r="P40" i="23"/>
  <c r="L36" i="121" s="1"/>
  <c r="H40" i="23"/>
  <c r="P25" i="23"/>
  <c r="L21" i="121" s="1"/>
  <c r="P20" i="23"/>
  <c r="L16" i="121" s="1"/>
  <c r="H20" i="23"/>
  <c r="P15" i="23"/>
  <c r="L11" i="121" s="1"/>
  <c r="H15" i="23"/>
  <c r="AK15" i="23" s="1"/>
  <c r="H25" i="23"/>
  <c r="Y11" i="35"/>
  <c r="BF11" i="35" s="1"/>
  <c r="AB10" i="38"/>
  <c r="Y31" i="39"/>
  <c r="AC13" i="35"/>
  <c r="AG13" i="35" s="1"/>
  <c r="AP14" i="26"/>
  <c r="P14" i="36"/>
  <c r="AO14" i="36" s="1"/>
  <c r="BO20" i="29"/>
  <c r="BL15" i="29"/>
  <c r="BM15" i="29"/>
  <c r="I55" i="30"/>
  <c r="BK15" i="29"/>
  <c r="I15" i="99"/>
  <c r="L13" i="29"/>
  <c r="BL13" i="29" s="1"/>
  <c r="O28" i="29"/>
  <c r="O24" i="29"/>
  <c r="O14" i="29"/>
  <c r="O13" i="29"/>
  <c r="L9" i="29"/>
  <c r="BL9" i="29" s="1"/>
  <c r="AI27" i="26"/>
  <c r="AK27" i="26" s="1"/>
  <c r="AI18" i="26"/>
  <c r="AK18" i="26" s="1"/>
  <c r="AI25" i="26"/>
  <c r="AK25" i="26" s="1"/>
  <c r="O15" i="29"/>
  <c r="BC22" i="26"/>
  <c r="AY22" i="26"/>
  <c r="AL27" i="26"/>
  <c r="AL16" i="26"/>
  <c r="BC16" i="26" s="1"/>
  <c r="AI24" i="26"/>
  <c r="AL24" i="26" s="1"/>
  <c r="AI14" i="26"/>
  <c r="AL14" i="26" s="1"/>
  <c r="O23" i="29"/>
  <c r="G23" i="29"/>
  <c r="AT23" i="29" s="1"/>
  <c r="O11" i="29"/>
  <c r="G11" i="29"/>
  <c r="BO12" i="29"/>
  <c r="BP16" i="29"/>
  <c r="BP15" i="29"/>
  <c r="BK28" i="29"/>
  <c r="I68" i="30"/>
  <c r="BL28" i="29"/>
  <c r="I28" i="99"/>
  <c r="BM28" i="29"/>
  <c r="P40" i="120"/>
  <c r="G41" i="120"/>
  <c r="H39" i="120" s="1"/>
  <c r="O9" i="29"/>
  <c r="AL11" i="26"/>
  <c r="AK11" i="26"/>
  <c r="Q18" i="26"/>
  <c r="U10" i="26"/>
  <c r="Y10" i="26" s="1"/>
  <c r="U28" i="26"/>
  <c r="Y28" i="26" s="1"/>
  <c r="U19" i="26"/>
  <c r="Y19" i="26" s="1"/>
  <c r="U16" i="26"/>
  <c r="Y16" i="26" s="1"/>
  <c r="U12" i="26"/>
  <c r="Y12" i="26" s="1"/>
  <c r="U25" i="26"/>
  <c r="Y25" i="26" s="1"/>
  <c r="U15" i="26"/>
  <c r="Y15" i="26" s="1"/>
  <c r="U11" i="26"/>
  <c r="Y11" i="26" s="1"/>
  <c r="U21" i="26"/>
  <c r="Y21" i="26" s="1"/>
  <c r="U26" i="26"/>
  <c r="Y26" i="26" s="1"/>
  <c r="U17" i="26"/>
  <c r="Y17" i="26" s="1"/>
  <c r="U22" i="26"/>
  <c r="Y22" i="26" s="1"/>
  <c r="U27" i="26"/>
  <c r="Y27" i="26" s="1"/>
  <c r="U20" i="26"/>
  <c r="Y20" i="26" s="1"/>
  <c r="U9" i="26"/>
  <c r="Y9" i="26" s="1"/>
  <c r="U24" i="26"/>
  <c r="Y24" i="26" s="1"/>
  <c r="U14" i="26"/>
  <c r="Y14" i="26" s="1"/>
  <c r="U18" i="26"/>
  <c r="Y18" i="26" s="1"/>
  <c r="U13" i="26"/>
  <c r="Y13" i="26" s="1"/>
  <c r="U23" i="26"/>
  <c r="Y23" i="26" s="1"/>
  <c r="O10" i="29"/>
  <c r="E34" i="29"/>
  <c r="AI10" i="26"/>
  <c r="AL10" i="26" s="1"/>
  <c r="S34" i="37"/>
  <c r="BR18" i="37"/>
  <c r="P19" i="37"/>
  <c r="N19" i="37"/>
  <c r="BV19" i="37" s="1"/>
  <c r="N17" i="37"/>
  <c r="P17" i="37"/>
  <c r="BP22" i="35"/>
  <c r="BW22" i="35" s="1"/>
  <c r="BP23" i="35"/>
  <c r="BV9" i="37"/>
  <c r="J49" i="41"/>
  <c r="BY9" i="37"/>
  <c r="BW9" i="37"/>
  <c r="K9" i="99"/>
  <c r="BX9" i="37"/>
  <c r="P9" i="37"/>
  <c r="AU20" i="35"/>
  <c r="AX20" i="35" s="1"/>
  <c r="BG14" i="37"/>
  <c r="AU27" i="35"/>
  <c r="AW27" i="35" s="1"/>
  <c r="AT13" i="35"/>
  <c r="AT12" i="35"/>
  <c r="AZ27" i="35"/>
  <c r="P15" i="37"/>
  <c r="H15" i="37"/>
  <c r="AZ15" i="37" s="1"/>
  <c r="BN26" i="37"/>
  <c r="BE18" i="37"/>
  <c r="BW23" i="35"/>
  <c r="BW16" i="35"/>
  <c r="AR12" i="35"/>
  <c r="AR18" i="35"/>
  <c r="AR19" i="35"/>
  <c r="AU21" i="35"/>
  <c r="AZ21" i="35" s="1"/>
  <c r="AU19" i="35"/>
  <c r="AU17" i="35"/>
  <c r="AZ17" i="35" s="1"/>
  <c r="H27" i="37"/>
  <c r="AZ27" i="37" s="1"/>
  <c r="H23" i="37"/>
  <c r="AZ23" i="37" s="1"/>
  <c r="BE19" i="37"/>
  <c r="BG17" i="37"/>
  <c r="BI17" i="37" s="1"/>
  <c r="BN17" i="37" s="1"/>
  <c r="P25" i="37"/>
  <c r="W16" i="35"/>
  <c r="W21" i="35"/>
  <c r="W23" i="35"/>
  <c r="W29" i="35"/>
  <c r="W12" i="35"/>
  <c r="W27" i="35"/>
  <c r="W15" i="35"/>
  <c r="BD15" i="35" s="1"/>
  <c r="W18" i="35"/>
  <c r="W11" i="35"/>
  <c r="W22" i="35"/>
  <c r="W25" i="35"/>
  <c r="W17" i="35"/>
  <c r="BD17" i="35" s="1"/>
  <c r="BD30" i="35"/>
  <c r="W28" i="35"/>
  <c r="BD28" i="35" s="1"/>
  <c r="W26" i="35"/>
  <c r="BD26" i="35" s="1"/>
  <c r="W24" i="35"/>
  <c r="BD24" i="35" s="1"/>
  <c r="W20" i="35"/>
  <c r="W19" i="35"/>
  <c r="BD19" i="35" s="1"/>
  <c r="W10" i="35"/>
  <c r="BD11" i="35" s="1"/>
  <c r="V27" i="35"/>
  <c r="V18" i="35"/>
  <c r="V14" i="35"/>
  <c r="V11" i="35"/>
  <c r="V24" i="35"/>
  <c r="V28" i="35"/>
  <c r="V20" i="35"/>
  <c r="V16" i="35"/>
  <c r="V13" i="35"/>
  <c r="V22" i="35"/>
  <c r="V21" i="35"/>
  <c r="BC21" i="35" s="1"/>
  <c r="V29" i="35"/>
  <c r="BC29" i="35" s="1"/>
  <c r="V26" i="35"/>
  <c r="V19" i="35"/>
  <c r="V15" i="35"/>
  <c r="BC15" i="35" s="1"/>
  <c r="V12" i="35"/>
  <c r="V23" i="35"/>
  <c r="BC23" i="35" s="1"/>
  <c r="V10" i="35"/>
  <c r="BC30" i="35"/>
  <c r="V17" i="35"/>
  <c r="V25" i="35"/>
  <c r="BC25" i="35" s="1"/>
  <c r="BG13" i="37"/>
  <c r="BI13" i="37" s="1"/>
  <c r="BG12" i="37"/>
  <c r="AU12" i="35"/>
  <c r="AX12" i="35"/>
  <c r="AR13" i="35"/>
  <c r="AR14" i="35"/>
  <c r="AT14" i="35"/>
  <c r="AT15" i="35"/>
  <c r="X22" i="35"/>
  <c r="X29" i="35"/>
  <c r="X20" i="35"/>
  <c r="X18" i="35"/>
  <c r="X16" i="35"/>
  <c r="X14" i="35"/>
  <c r="X12" i="35"/>
  <c r="X27" i="35"/>
  <c r="X26" i="35"/>
  <c r="X11" i="35"/>
  <c r="X25" i="35"/>
  <c r="X19" i="35"/>
  <c r="X17" i="35"/>
  <c r="BE17" i="35" s="1"/>
  <c r="X15" i="35"/>
  <c r="X13" i="35"/>
  <c r="BE13" i="35" s="1"/>
  <c r="X28" i="35"/>
  <c r="BE30" i="35"/>
  <c r="BS30" i="35" s="1"/>
  <c r="X24" i="35"/>
  <c r="X10" i="35"/>
  <c r="X23" i="35"/>
  <c r="BE23" i="35" s="1"/>
  <c r="X21" i="35"/>
  <c r="BE21" i="35" s="1"/>
  <c r="AR11" i="35"/>
  <c r="BF24" i="35"/>
  <c r="AU11" i="35"/>
  <c r="AX11" i="35" s="1"/>
  <c r="BP26" i="35"/>
  <c r="BW26" i="35" s="1"/>
  <c r="BP25" i="35"/>
  <c r="BW25" i="35" s="1"/>
  <c r="P34" i="37"/>
  <c r="BM17" i="37"/>
  <c r="BL17" i="37"/>
  <c r="BK17" i="37"/>
  <c r="AG30" i="35"/>
  <c r="BF23" i="35"/>
  <c r="BA23" i="37"/>
  <c r="BF23" i="37" s="1"/>
  <c r="BC18" i="35"/>
  <c r="BF25" i="35"/>
  <c r="BG18" i="37"/>
  <c r="P27" i="37"/>
  <c r="N27" i="37"/>
  <c r="BV27" i="37" s="1"/>
  <c r="CA28" i="37" s="1"/>
  <c r="BW29" i="35"/>
  <c r="BF16" i="35"/>
  <c r="BF17" i="35"/>
  <c r="BP18" i="35"/>
  <c r="BP17" i="35"/>
  <c r="P23" i="37"/>
  <c r="N23" i="37"/>
  <c r="R26" i="37"/>
  <c r="N26" i="37"/>
  <c r="N15" i="37"/>
  <c r="BX15" i="37" s="1"/>
  <c r="R25" i="37"/>
  <c r="N25" i="37"/>
  <c r="N16" i="37"/>
  <c r="BX16" i="37" s="1"/>
  <c r="R16" i="37"/>
  <c r="N12" i="37"/>
  <c r="R12" i="37"/>
  <c r="L34" i="37"/>
  <c r="N10" i="37"/>
  <c r="R10" i="37"/>
  <c r="R15" i="37"/>
  <c r="BG21" i="37"/>
  <c r="BG20" i="37"/>
  <c r="AL13" i="36"/>
  <c r="AK13" i="36"/>
  <c r="AI28" i="36"/>
  <c r="AL28" i="36" s="1"/>
  <c r="AL20" i="36"/>
  <c r="BC20" i="36" s="1"/>
  <c r="AI12" i="36"/>
  <c r="AK12" i="36" s="1"/>
  <c r="AH15" i="36"/>
  <c r="AH16" i="36"/>
  <c r="AG18" i="36"/>
  <c r="AG19" i="36"/>
  <c r="H59" i="42"/>
  <c r="AO12" i="36"/>
  <c r="CO22" i="37"/>
  <c r="H48" i="42"/>
  <c r="U22" i="36"/>
  <c r="Y22" i="36" s="1"/>
  <c r="U11" i="36"/>
  <c r="Y11" i="36" s="1"/>
  <c r="U18" i="36"/>
  <c r="Y18" i="36" s="1"/>
  <c r="U15" i="36"/>
  <c r="Y15" i="36" s="1"/>
  <c r="U17" i="36"/>
  <c r="Y17" i="36" s="1"/>
  <c r="U13" i="36"/>
  <c r="Y13" i="36" s="1"/>
  <c r="U23" i="36"/>
  <c r="Y23" i="36" s="1"/>
  <c r="U19" i="36"/>
  <c r="Y19" i="36" s="1"/>
  <c r="U12" i="36"/>
  <c r="Y12" i="36" s="1"/>
  <c r="U26" i="36"/>
  <c r="Y26" i="36" s="1"/>
  <c r="U20" i="36"/>
  <c r="Y20" i="36" s="1"/>
  <c r="U10" i="36"/>
  <c r="Y10" i="36" s="1"/>
  <c r="U27" i="36"/>
  <c r="Y27" i="36" s="1"/>
  <c r="U9" i="36"/>
  <c r="Y9" i="36" s="1"/>
  <c r="U16" i="36"/>
  <c r="Y16" i="36" s="1"/>
  <c r="U21" i="36"/>
  <c r="Y21" i="36" s="1"/>
  <c r="U25" i="36"/>
  <c r="Y25" i="36" s="1"/>
  <c r="U14" i="36"/>
  <c r="Y14" i="36" s="1"/>
  <c r="U28" i="36"/>
  <c r="Y28" i="36" s="1"/>
  <c r="U24" i="36"/>
  <c r="Y24" i="36" s="1"/>
  <c r="AK11" i="36"/>
  <c r="AL11" i="36"/>
  <c r="Q14" i="36"/>
  <c r="Q18" i="36"/>
  <c r="Q26" i="36"/>
  <c r="Q22" i="36"/>
  <c r="Q23" i="36"/>
  <c r="Q17" i="36"/>
  <c r="Q21" i="36"/>
  <c r="Q27" i="36"/>
  <c r="AP27" i="36" s="1"/>
  <c r="Q12" i="36"/>
  <c r="Q20" i="36"/>
  <c r="Q10" i="36"/>
  <c r="Q9" i="36"/>
  <c r="Q16" i="36"/>
  <c r="Q15" i="36"/>
  <c r="AP15" i="36" s="1"/>
  <c r="Q28" i="36"/>
  <c r="AP29" i="36" s="1"/>
  <c r="AY29" i="36" s="1"/>
  <c r="Q25" i="36"/>
  <c r="Q11" i="36"/>
  <c r="AP11" i="36" s="1"/>
  <c r="Q19" i="36"/>
  <c r="Q13" i="36"/>
  <c r="AP13" i="36" s="1"/>
  <c r="AY13" i="36" s="1"/>
  <c r="Q24" i="36"/>
  <c r="AP24" i="36" s="1"/>
  <c r="AY24" i="36" s="1"/>
  <c r="AI10" i="36"/>
  <c r="AL10" i="36" s="1"/>
  <c r="R9" i="37"/>
  <c r="H9" i="37"/>
  <c r="BB9" i="37" s="1"/>
  <c r="BG10" i="37" s="1"/>
  <c r="BI20" i="37"/>
  <c r="BK20" i="37" s="1"/>
  <c r="BI19" i="37"/>
  <c r="BK19" i="37" s="1"/>
  <c r="BG25" i="37"/>
  <c r="BI18" i="37"/>
  <c r="BM18" i="37" s="1"/>
  <c r="BI11" i="37"/>
  <c r="BN11" i="37" s="1"/>
  <c r="AJ9" i="42"/>
  <c r="AY27" i="36"/>
  <c r="BG27" i="40"/>
  <c r="BI27" i="40" s="1"/>
  <c r="BP21" i="38"/>
  <c r="BW21" i="38" s="1"/>
  <c r="BP22" i="38"/>
  <c r="BW27" i="38"/>
  <c r="BX12" i="40"/>
  <c r="T12" i="40"/>
  <c r="BY12" i="40"/>
  <c r="K52" i="41"/>
  <c r="BV12" i="40"/>
  <c r="CA12" i="40" s="1"/>
  <c r="BW12" i="40"/>
  <c r="AN12" i="40"/>
  <c r="J12" i="99"/>
  <c r="CA13" i="40"/>
  <c r="BD10" i="38"/>
  <c r="BY9" i="40"/>
  <c r="CD10" i="40" s="1"/>
  <c r="T9" i="40"/>
  <c r="H46" i="121" s="1"/>
  <c r="AN9" i="40"/>
  <c r="BW9" i="40"/>
  <c r="BV9" i="40"/>
  <c r="BW25" i="38"/>
  <c r="AU11" i="38"/>
  <c r="AZ11" i="38" s="1"/>
  <c r="X9" i="38"/>
  <c r="X16" i="38"/>
  <c r="X15" i="38"/>
  <c r="X25" i="38"/>
  <c r="X20" i="38"/>
  <c r="X21" i="38"/>
  <c r="X10" i="38"/>
  <c r="BE10" i="38" s="1"/>
  <c r="X26" i="38"/>
  <c r="BE26" i="38" s="1"/>
  <c r="X22" i="38"/>
  <c r="X12" i="38"/>
  <c r="X19" i="38"/>
  <c r="BE19" i="38" s="1"/>
  <c r="X11" i="38"/>
  <c r="X27" i="38"/>
  <c r="X23" i="38"/>
  <c r="X14" i="38"/>
  <c r="BE14" i="38" s="1"/>
  <c r="X17" i="38"/>
  <c r="BE17" i="38" s="1"/>
  <c r="X28" i="38"/>
  <c r="X24" i="38"/>
  <c r="BE24" i="38" s="1"/>
  <c r="AS20" i="38"/>
  <c r="AS19" i="38"/>
  <c r="AC24" i="38"/>
  <c r="AG24" i="38" s="1"/>
  <c r="AC19" i="38"/>
  <c r="AG19" i="38" s="1"/>
  <c r="AC12" i="38"/>
  <c r="AG12" i="38" s="1"/>
  <c r="AC10" i="38"/>
  <c r="AG10" i="38" s="1"/>
  <c r="AC27" i="38"/>
  <c r="AG27" i="38" s="1"/>
  <c r="AC15" i="38"/>
  <c r="AG15" i="38" s="1"/>
  <c r="AC23" i="38"/>
  <c r="AG23" i="38" s="1"/>
  <c r="AC22" i="38"/>
  <c r="AG22" i="38" s="1"/>
  <c r="AC25" i="38"/>
  <c r="AG25" i="38" s="1"/>
  <c r="AC17" i="38"/>
  <c r="AG17" i="38" s="1"/>
  <c r="AC20" i="38"/>
  <c r="AG20" i="38" s="1"/>
  <c r="AC16" i="38"/>
  <c r="AG16" i="38" s="1"/>
  <c r="AC18" i="38"/>
  <c r="AG18" i="38" s="1"/>
  <c r="AC9" i="38"/>
  <c r="AG9" i="38" s="1"/>
  <c r="AC11" i="38"/>
  <c r="AG11" i="38" s="1"/>
  <c r="AC14" i="38"/>
  <c r="AG14" i="38" s="1"/>
  <c r="AC13" i="38"/>
  <c r="AG13" i="38" s="1"/>
  <c r="AC21" i="38"/>
  <c r="AG21" i="38" s="1"/>
  <c r="AC26" i="38"/>
  <c r="AG26" i="38" s="1"/>
  <c r="BC14" i="38"/>
  <c r="BC13" i="38"/>
  <c r="Y25" i="38"/>
  <c r="Y10" i="38"/>
  <c r="Y26" i="38"/>
  <c r="Y22" i="38"/>
  <c r="Y19" i="38"/>
  <c r="Y17" i="38"/>
  <c r="Y15" i="38"/>
  <c r="Y13" i="38"/>
  <c r="Y11" i="38"/>
  <c r="Y21" i="38"/>
  <c r="Y23" i="38"/>
  <c r="Y27" i="38"/>
  <c r="BF27" i="38" s="1"/>
  <c r="Y28" i="38"/>
  <c r="BF29" i="38" s="1"/>
  <c r="Y24" i="38"/>
  <c r="Y20" i="38"/>
  <c r="Y18" i="38"/>
  <c r="Y16" i="38"/>
  <c r="Y14" i="38"/>
  <c r="Y12" i="38"/>
  <c r="Y9" i="38"/>
  <c r="AT10" i="38"/>
  <c r="BD21" i="38"/>
  <c r="BD16" i="38"/>
  <c r="AU10" i="38"/>
  <c r="U13" i="39"/>
  <c r="Y13" i="39" s="1"/>
  <c r="AH23" i="39"/>
  <c r="BC20" i="39"/>
  <c r="BI26" i="40"/>
  <c r="BK26" i="40" s="1"/>
  <c r="AI26" i="39"/>
  <c r="AL26" i="39" s="1"/>
  <c r="AG24" i="39"/>
  <c r="AG23" i="39"/>
  <c r="BI19" i="40"/>
  <c r="BK19" i="40" s="1"/>
  <c r="BC15" i="39"/>
  <c r="AG16" i="39"/>
  <c r="Q26" i="39"/>
  <c r="AP27" i="39" s="1"/>
  <c r="AG27" i="39"/>
  <c r="AP22" i="39"/>
  <c r="E12" i="99"/>
  <c r="O12" i="99" s="1"/>
  <c r="AZ12" i="40"/>
  <c r="BC12" i="40"/>
  <c r="BA24" i="40"/>
  <c r="BF25" i="40" s="1"/>
  <c r="AZ24" i="40"/>
  <c r="BE25" i="40" s="1"/>
  <c r="CA24" i="40"/>
  <c r="AH11" i="39"/>
  <c r="AH12" i="39"/>
  <c r="R11" i="40"/>
  <c r="H11" i="40"/>
  <c r="AG28" i="39"/>
  <c r="R28" i="40"/>
  <c r="H28" i="40"/>
  <c r="BB28" i="40" s="1"/>
  <c r="R24" i="40"/>
  <c r="BB24" i="40"/>
  <c r="BG25" i="40" s="1"/>
  <c r="U10" i="39"/>
  <c r="Y10" i="39" s="1"/>
  <c r="U26" i="39"/>
  <c r="Y26" i="39" s="1"/>
  <c r="U23" i="39"/>
  <c r="Y23" i="39" s="1"/>
  <c r="U22" i="39"/>
  <c r="Y22" i="39" s="1"/>
  <c r="U25" i="39"/>
  <c r="Y25" i="39" s="1"/>
  <c r="U20" i="39"/>
  <c r="Y20" i="39" s="1"/>
  <c r="U17" i="39"/>
  <c r="Y17" i="39" s="1"/>
  <c r="CB23" i="40"/>
  <c r="J10" i="99"/>
  <c r="BW10" i="40"/>
  <c r="BV10" i="40"/>
  <c r="K50" i="41"/>
  <c r="R22" i="40"/>
  <c r="H22" i="40"/>
  <c r="BW17" i="40"/>
  <c r="CB17" i="40" s="1"/>
  <c r="K57" i="41"/>
  <c r="J9" i="99"/>
  <c r="O9" i="99" s="1"/>
  <c r="BX9" i="40"/>
  <c r="CC10" i="40" s="1"/>
  <c r="K49" i="41"/>
  <c r="P49" i="41" s="1"/>
  <c r="K77" i="41" s="1"/>
  <c r="R14" i="40"/>
  <c r="H14" i="40"/>
  <c r="K64" i="41"/>
  <c r="BW24" i="40"/>
  <c r="J26" i="99"/>
  <c r="K66" i="41"/>
  <c r="BY26" i="40"/>
  <c r="F13" i="40"/>
  <c r="F17" i="40"/>
  <c r="AG17" i="39"/>
  <c r="F21" i="40"/>
  <c r="U14" i="39"/>
  <c r="Y14" i="39" s="1"/>
  <c r="AH16" i="39"/>
  <c r="F16" i="40"/>
  <c r="N16" i="39"/>
  <c r="U16" i="39" s="1"/>
  <c r="Y16" i="39" s="1"/>
  <c r="U27" i="39"/>
  <c r="Y27" i="39" s="1"/>
  <c r="U11" i="39"/>
  <c r="Y11" i="39" s="1"/>
  <c r="N9" i="39"/>
  <c r="U9" i="39" s="1"/>
  <c r="Y9" i="39" s="1"/>
  <c r="CC17" i="40"/>
  <c r="CC16" i="40"/>
  <c r="E23" i="99"/>
  <c r="F63" i="41"/>
  <c r="P63" i="41" s="1"/>
  <c r="AZ23" i="40"/>
  <c r="BA23" i="40"/>
  <c r="BB23" i="40"/>
  <c r="BC23" i="40"/>
  <c r="T23" i="40"/>
  <c r="CA19" i="40"/>
  <c r="CA20" i="40"/>
  <c r="AP11" i="39"/>
  <c r="AG12" i="39"/>
  <c r="AG11" i="39"/>
  <c r="H20" i="40"/>
  <c r="R20" i="40"/>
  <c r="BB20" i="40"/>
  <c r="P10" i="39"/>
  <c r="AO11" i="39" s="1"/>
  <c r="P13" i="39"/>
  <c r="P19" i="39"/>
  <c r="P27" i="39"/>
  <c r="P25" i="39"/>
  <c r="P14" i="39"/>
  <c r="P18" i="39"/>
  <c r="P20" i="39"/>
  <c r="P23" i="39"/>
  <c r="P28" i="39"/>
  <c r="P26" i="39"/>
  <c r="AO26" i="39" s="1"/>
  <c r="P12" i="39"/>
  <c r="AO12" i="39" s="1"/>
  <c r="P17" i="39"/>
  <c r="P22" i="39"/>
  <c r="P24" i="39"/>
  <c r="P9" i="39"/>
  <c r="AO10" i="39" s="1"/>
  <c r="P16" i="39"/>
  <c r="AO16" i="39" s="1"/>
  <c r="P21" i="39"/>
  <c r="AI27" i="39"/>
  <c r="AL27" i="39" s="1"/>
  <c r="R10" i="40"/>
  <c r="H10" i="40"/>
  <c r="BB10" i="40" s="1"/>
  <c r="G46" i="42"/>
  <c r="AI10" i="39"/>
  <c r="AL10" i="39" s="1"/>
  <c r="BR20" i="40"/>
  <c r="BR25" i="37"/>
  <c r="BR24" i="37"/>
  <c r="W13" i="37"/>
  <c r="AD13" i="37" s="1"/>
  <c r="BR14" i="37" s="1"/>
  <c r="BW22" i="13"/>
  <c r="AX28" i="13"/>
  <c r="AX29" i="13"/>
  <c r="AV12" i="13"/>
  <c r="AW12" i="13"/>
  <c r="AY20" i="13"/>
  <c r="BG49" i="13"/>
  <c r="BC49" i="13"/>
  <c r="BD49" i="13"/>
  <c r="BE49" i="13"/>
  <c r="BF49" i="13"/>
  <c r="BA44" i="13"/>
  <c r="BC44" i="13" s="1"/>
  <c r="BA33" i="13"/>
  <c r="BF43" i="13"/>
  <c r="BK31" i="13"/>
  <c r="BK30" i="13"/>
  <c r="BW31" i="13"/>
  <c r="BW30" i="13"/>
  <c r="BX18" i="13"/>
  <c r="BK21" i="13"/>
  <c r="CP41" i="13"/>
  <c r="CL41" i="13"/>
  <c r="AY26" i="13"/>
  <c r="AT46" i="13"/>
  <c r="AZ46" i="13" s="1"/>
  <c r="AS46" i="13"/>
  <c r="AR46" i="13"/>
  <c r="BJ28" i="13"/>
  <c r="BJ14" i="13"/>
  <c r="AP27" i="13"/>
  <c r="AV28" i="13" s="1"/>
  <c r="AS27" i="13"/>
  <c r="AY28" i="13" s="1"/>
  <c r="AT27" i="13"/>
  <c r="AZ27" i="13" s="1"/>
  <c r="AT21" i="13"/>
  <c r="AZ21" i="13" s="1"/>
  <c r="AP21" i="13"/>
  <c r="AV21" i="13" s="1"/>
  <c r="AW26" i="13"/>
  <c r="BJ55" i="13"/>
  <c r="BJ16" i="13"/>
  <c r="G39" i="24"/>
  <c r="S39" i="24" s="1"/>
  <c r="AQ39" i="13"/>
  <c r="AW39" i="13" s="1"/>
  <c r="AP39" i="13"/>
  <c r="AV39" i="13" s="1"/>
  <c r="AS39" i="13"/>
  <c r="AY39" i="13" s="1"/>
  <c r="Y12" i="13"/>
  <c r="BJ12" i="13" s="1"/>
  <c r="Y51" i="13"/>
  <c r="Y35" i="13"/>
  <c r="BJ36" i="13" s="1"/>
  <c r="Y19" i="13"/>
  <c r="Y43" i="13"/>
  <c r="Y63" i="13"/>
  <c r="Y38" i="13"/>
  <c r="BJ39" i="13" s="1"/>
  <c r="Y17" i="13"/>
  <c r="BJ17" i="13" s="1"/>
  <c r="Y30" i="13"/>
  <c r="Y46" i="13"/>
  <c r="BJ46" i="13" s="1"/>
  <c r="Y37" i="13"/>
  <c r="Y67" i="13"/>
  <c r="Y50" i="13"/>
  <c r="BJ51" i="13" s="1"/>
  <c r="Y68" i="13"/>
  <c r="BJ68" i="13" s="1"/>
  <c r="Y66" i="13"/>
  <c r="BJ66" i="13" s="1"/>
  <c r="Y62" i="13"/>
  <c r="Y26" i="13"/>
  <c r="Y69" i="13"/>
  <c r="Y61" i="13"/>
  <c r="Y23" i="13"/>
  <c r="Y60" i="13"/>
  <c r="BJ60" i="13" s="1"/>
  <c r="Y52" i="13"/>
  <c r="Y48" i="13"/>
  <c r="Y42" i="13"/>
  <c r="Y34" i="13"/>
  <c r="BJ35" i="13" s="1"/>
  <c r="Y31" i="13"/>
  <c r="Y22" i="13"/>
  <c r="BJ22" i="13" s="1"/>
  <c r="Y18" i="13"/>
  <c r="BJ18" i="13" s="1"/>
  <c r="Y20" i="13"/>
  <c r="G30" i="24"/>
  <c r="S30" i="24" s="1"/>
  <c r="AT30" i="13"/>
  <c r="AS30" i="13"/>
  <c r="AQ30" i="13"/>
  <c r="AP30" i="13"/>
  <c r="G26" i="24"/>
  <c r="AP26" i="13"/>
  <c r="AR26" i="13"/>
  <c r="AP25" i="13"/>
  <c r="AV25" i="13" s="1"/>
  <c r="AT25" i="13"/>
  <c r="AR25" i="13"/>
  <c r="AX25" i="13" s="1"/>
  <c r="AR19" i="13"/>
  <c r="AX20" i="13" s="1"/>
  <c r="AQ19" i="13"/>
  <c r="AW20" i="13" s="1"/>
  <c r="AP19" i="13"/>
  <c r="AV20" i="13" s="1"/>
  <c r="G12" i="24"/>
  <c r="S12" i="24" s="1"/>
  <c r="AS12" i="13"/>
  <c r="AY12" i="13" s="1"/>
  <c r="AT12" i="13"/>
  <c r="AZ12" i="13" s="1"/>
  <c r="W21" i="13"/>
  <c r="AG21" i="13" s="1"/>
  <c r="AK21" i="13" s="1"/>
  <c r="AZ47" i="13"/>
  <c r="Y29" i="13"/>
  <c r="BJ30" i="13" s="1"/>
  <c r="Y41" i="13"/>
  <c r="Y25" i="13"/>
  <c r="BJ25" i="13" s="1"/>
  <c r="BR17" i="37"/>
  <c r="BR16" i="37"/>
  <c r="BM39" i="13"/>
  <c r="P10" i="26"/>
  <c r="AO10" i="26" s="1"/>
  <c r="BK19" i="13"/>
  <c r="BR10" i="40"/>
  <c r="AK43" i="13"/>
  <c r="AO17" i="26"/>
  <c r="AY17" i="26" s="1"/>
  <c r="AY12" i="26"/>
  <c r="AG41" i="13"/>
  <c r="AK41" i="13" s="1"/>
  <c r="BR10" i="37"/>
  <c r="BR26" i="37"/>
  <c r="BR26" i="40"/>
  <c r="BR23" i="40"/>
  <c r="CP45" i="13"/>
  <c r="CL45" i="13"/>
  <c r="BE33" i="13"/>
  <c r="BJ29" i="13"/>
  <c r="BK18" i="13"/>
  <c r="BK20" i="13"/>
  <c r="AT22" i="13"/>
  <c r="AP22" i="13"/>
  <c r="AQ22" i="13"/>
  <c r="AW22" i="13" s="1"/>
  <c r="N12" i="120"/>
  <c r="E12" i="120"/>
  <c r="G12" i="120"/>
  <c r="P12" i="120"/>
  <c r="AW23" i="13"/>
  <c r="AQ18" i="13"/>
  <c r="AS18" i="13"/>
  <c r="G18" i="24"/>
  <c r="AR18" i="13"/>
  <c r="AT18" i="13"/>
  <c r="AP18" i="13"/>
  <c r="AQ16" i="13"/>
  <c r="AW16" i="13" s="1"/>
  <c r="AS16" i="13"/>
  <c r="AY16" i="13" s="1"/>
  <c r="AP16" i="13"/>
  <c r="AV16" i="13" s="1"/>
  <c r="G16" i="24"/>
  <c r="AR16" i="13"/>
  <c r="AX16" i="13" s="1"/>
  <c r="AT16" i="13"/>
  <c r="AZ16" i="13" s="1"/>
  <c r="G14" i="24"/>
  <c r="S14" i="24" s="1"/>
  <c r="AS14" i="13"/>
  <c r="AR14" i="13"/>
  <c r="AT14" i="13"/>
  <c r="AQ14" i="13"/>
  <c r="AP14" i="13"/>
  <c r="L24" i="13"/>
  <c r="L11" i="13"/>
  <c r="L15" i="13"/>
  <c r="L26" i="13"/>
  <c r="L16" i="13"/>
  <c r="L27" i="13"/>
  <c r="L10" i="13"/>
  <c r="L13" i="13"/>
  <c r="L23" i="13"/>
  <c r="L28" i="13"/>
  <c r="AQ10" i="13"/>
  <c r="AW11" i="13" s="1"/>
  <c r="AS10" i="13"/>
  <c r="AY11" i="13" s="1"/>
  <c r="AT10" i="13"/>
  <c r="AZ11" i="13" s="1"/>
  <c r="G10" i="24"/>
  <c r="AP10" i="13"/>
  <c r="AV11" i="13" s="1"/>
  <c r="AR10" i="13"/>
  <c r="AX11" i="13" s="1"/>
  <c r="I13" i="13"/>
  <c r="I37" i="13"/>
  <c r="I17" i="13"/>
  <c r="E10" i="28"/>
  <c r="BB48" i="17"/>
  <c r="BG48" i="17" s="1"/>
  <c r="BB50" i="17"/>
  <c r="BG50" i="17" s="1"/>
  <c r="E12" i="28"/>
  <c r="Q12" i="28" s="1"/>
  <c r="BB51" i="17"/>
  <c r="BG51" i="17" s="1"/>
  <c r="E13" i="28"/>
  <c r="E9" i="28"/>
  <c r="BB47" i="17"/>
  <c r="BG47" i="17" s="1"/>
  <c r="E35" i="28"/>
  <c r="Q16" i="28"/>
  <c r="BB58" i="17"/>
  <c r="BG58" i="17" s="1"/>
  <c r="E20" i="28"/>
  <c r="Q20" i="28" s="1"/>
  <c r="H14" i="28"/>
  <c r="Q14" i="28"/>
  <c r="BB60" i="17"/>
  <c r="BG60" i="17" s="1"/>
  <c r="AX68" i="17"/>
  <c r="BF68" i="17" s="1"/>
  <c r="Q25" i="28"/>
  <c r="H44" i="23"/>
  <c r="Q44" i="23"/>
  <c r="AJ68" i="17"/>
  <c r="BA68" i="17" s="1"/>
  <c r="U68" i="17"/>
  <c r="AZ68" i="17" s="1"/>
  <c r="W68" i="17"/>
  <c r="BH68" i="17" s="1"/>
  <c r="BC68" i="17"/>
  <c r="M65" i="121"/>
  <c r="R50" i="23"/>
  <c r="M46" i="121" s="1"/>
  <c r="AF57" i="15"/>
  <c r="R36" i="23"/>
  <c r="H36" i="23"/>
  <c r="R29" i="23"/>
  <c r="H29" i="23"/>
  <c r="R17" i="23"/>
  <c r="H17" i="23"/>
  <c r="AF61" i="15"/>
  <c r="R49" i="23"/>
  <c r="H49" i="23"/>
  <c r="R45" i="23"/>
  <c r="H45" i="23"/>
  <c r="AF49" i="15"/>
  <c r="F19" i="28"/>
  <c r="Y56" i="15"/>
  <c r="F60" i="23" s="1"/>
  <c r="R60" i="23" s="1"/>
  <c r="R32" i="23"/>
  <c r="H32" i="23"/>
  <c r="R30" i="23"/>
  <c r="R27" i="23"/>
  <c r="H27" i="23"/>
  <c r="R14" i="23"/>
  <c r="H14" i="23"/>
  <c r="R12" i="23"/>
  <c r="H12" i="23"/>
  <c r="R25" i="28"/>
  <c r="Y62" i="15"/>
  <c r="R66" i="23" s="1"/>
  <c r="AF58" i="15"/>
  <c r="AF54" i="15"/>
  <c r="AF53" i="15"/>
  <c r="R48" i="23"/>
  <c r="H48" i="23"/>
  <c r="R47" i="23"/>
  <c r="H47" i="23"/>
  <c r="AF47" i="15"/>
  <c r="AF66" i="15"/>
  <c r="H30" i="23"/>
  <c r="J67" i="15"/>
  <c r="U67" i="15"/>
  <c r="H67" i="15"/>
  <c r="P67" i="15"/>
  <c r="V22" i="28"/>
  <c r="P63" i="23"/>
  <c r="L59" i="121" s="1"/>
  <c r="P53" i="23"/>
  <c r="L49" i="121" s="1"/>
  <c r="P61" i="23"/>
  <c r="L57" i="121" s="1"/>
  <c r="V23" i="28"/>
  <c r="P51" i="23"/>
  <c r="P59" i="23"/>
  <c r="H59" i="23"/>
  <c r="AK59" i="23" s="1"/>
  <c r="P56" i="23"/>
  <c r="P64" i="23"/>
  <c r="H64" i="23"/>
  <c r="P52" i="23"/>
  <c r="H52" i="23"/>
  <c r="AK52" i="23" s="1"/>
  <c r="P58" i="23"/>
  <c r="P54" i="23"/>
  <c r="P62" i="23"/>
  <c r="P60" i="23"/>
  <c r="P55" i="23"/>
  <c r="AB47" i="22"/>
  <c r="AB65" i="22"/>
  <c r="AB56" i="22"/>
  <c r="H39" i="23"/>
  <c r="P39" i="23"/>
  <c r="AK39" i="23"/>
  <c r="P16" i="23"/>
  <c r="H16" i="23"/>
  <c r="P23" i="23"/>
  <c r="H23" i="23"/>
  <c r="AK23" i="23" s="1"/>
  <c r="AH53" i="22"/>
  <c r="H42" i="23"/>
  <c r="P42" i="23"/>
  <c r="AH66" i="22"/>
  <c r="AB46" i="22"/>
  <c r="AB59" i="22"/>
  <c r="AB61" i="22"/>
  <c r="AB60" i="22"/>
  <c r="AB63" i="22"/>
  <c r="AB64" i="22"/>
  <c r="AB58" i="22"/>
  <c r="AB49" i="22"/>
  <c r="P24" i="23"/>
  <c r="H24" i="23"/>
  <c r="AK24" i="23" s="1"/>
  <c r="H10" i="23"/>
  <c r="P10" i="23"/>
  <c r="AH62" i="22"/>
  <c r="P43" i="23"/>
  <c r="H43" i="23"/>
  <c r="AK43" i="23" s="1"/>
  <c r="AA67" i="22"/>
  <c r="AB48" i="22"/>
  <c r="AB52" i="22"/>
  <c r="AB50" i="22"/>
  <c r="E67" i="22"/>
  <c r="AG67" i="22" s="1"/>
  <c r="AB57" i="22"/>
  <c r="AB54" i="22"/>
  <c r="AB55" i="22"/>
  <c r="AB51" i="22"/>
  <c r="BN51" i="23"/>
  <c r="BR23" i="37"/>
  <c r="BR22" i="37"/>
  <c r="BR20" i="37"/>
  <c r="BR21" i="37"/>
  <c r="BR28" i="40"/>
  <c r="BR14" i="40"/>
  <c r="BR25" i="40"/>
  <c r="BR24" i="40"/>
  <c r="BR16" i="40"/>
  <c r="BR12" i="37"/>
  <c r="BR13" i="37"/>
  <c r="BR28" i="37"/>
  <c r="BR27" i="40"/>
  <c r="BR18" i="40"/>
  <c r="BR12" i="40"/>
  <c r="BR22" i="40"/>
  <c r="BR21" i="40"/>
  <c r="V19" i="37"/>
  <c r="W24" i="24"/>
  <c r="BE28" i="38" l="1"/>
  <c r="BE29" i="38"/>
  <c r="BS29" i="38" s="1"/>
  <c r="BF11" i="38"/>
  <c r="BT32" i="40"/>
  <c r="BF12" i="35"/>
  <c r="J10" i="42"/>
  <c r="D11" i="42"/>
  <c r="AO28" i="39"/>
  <c r="AO29" i="39"/>
  <c r="AY29" i="39" s="1"/>
  <c r="BJ69" i="13"/>
  <c r="BJ70" i="13"/>
  <c r="BK63" i="13"/>
  <c r="BK36" i="13"/>
  <c r="BK38" i="13"/>
  <c r="BK32" i="13"/>
  <c r="BL35" i="13"/>
  <c r="BL72" i="13"/>
  <c r="BK70" i="13"/>
  <c r="BK71" i="13"/>
  <c r="BM42" i="13"/>
  <c r="BL70" i="13"/>
  <c r="BK73" i="13"/>
  <c r="AD11" i="24"/>
  <c r="W15" i="24"/>
  <c r="AD15" i="24"/>
  <c r="AO15" i="24" s="1"/>
  <c r="W17" i="24"/>
  <c r="W68" i="24"/>
  <c r="W72" i="24"/>
  <c r="AD20" i="24"/>
  <c r="AD26" i="24"/>
  <c r="W34" i="24"/>
  <c r="AE73" i="24"/>
  <c r="AE72" i="24"/>
  <c r="AE71" i="24"/>
  <c r="AE70" i="24"/>
  <c r="AD67" i="24"/>
  <c r="W73" i="24"/>
  <c r="AD73" i="24"/>
  <c r="AD72" i="24"/>
  <c r="AD71" i="24"/>
  <c r="AD70" i="24"/>
  <c r="AE37" i="24"/>
  <c r="X73" i="24"/>
  <c r="CF66" i="24"/>
  <c r="AD28" i="24"/>
  <c r="AD31" i="24"/>
  <c r="W39" i="24"/>
  <c r="AD42" i="24"/>
  <c r="W44" i="24"/>
  <c r="AD59" i="24"/>
  <c r="AO59" i="24" s="1"/>
  <c r="AD49" i="24"/>
  <c r="AO49" i="24" s="1"/>
  <c r="AD18" i="24"/>
  <c r="AO18" i="24" s="1"/>
  <c r="W21" i="24"/>
  <c r="AD51" i="24"/>
  <c r="AD21" i="24"/>
  <c r="BW21" i="24" s="1"/>
  <c r="X33" i="24"/>
  <c r="AD29" i="24"/>
  <c r="BW29" i="24" s="1"/>
  <c r="AE65" i="24"/>
  <c r="W29" i="24"/>
  <c r="AD37" i="24"/>
  <c r="AO37" i="24" s="1"/>
  <c r="W57" i="24"/>
  <c r="W51" i="24"/>
  <c r="BN72" i="13"/>
  <c r="BN30" i="13"/>
  <c r="BN35" i="13"/>
  <c r="BN69" i="13"/>
  <c r="BN60" i="13"/>
  <c r="CH71" i="13"/>
  <c r="BN73" i="13"/>
  <c r="BN70" i="13"/>
  <c r="BM70" i="13"/>
  <c r="BM27" i="13"/>
  <c r="BM66" i="13"/>
  <c r="BM59" i="13"/>
  <c r="BM36" i="13"/>
  <c r="BM46" i="13"/>
  <c r="BM57" i="13"/>
  <c r="BM72" i="13"/>
  <c r="BM73" i="13"/>
  <c r="CH73" i="13" s="1"/>
  <c r="BN53" i="13"/>
  <c r="BK43" i="13"/>
  <c r="BK58" i="13"/>
  <c r="BK56" i="13"/>
  <c r="BK68" i="13"/>
  <c r="BK60" i="13"/>
  <c r="BL68" i="13"/>
  <c r="BL11" i="13"/>
  <c r="BL15" i="13"/>
  <c r="BN43" i="13"/>
  <c r="BM26" i="13"/>
  <c r="BN62" i="13"/>
  <c r="BN63" i="13"/>
  <c r="BN15" i="13"/>
  <c r="BN16" i="13"/>
  <c r="BN46" i="13"/>
  <c r="BN29" i="13"/>
  <c r="BM14" i="13"/>
  <c r="BM23" i="13"/>
  <c r="BL31" i="13"/>
  <c r="BL12" i="13"/>
  <c r="BL55" i="13"/>
  <c r="BL62" i="13"/>
  <c r="BL36" i="13"/>
  <c r="BL18" i="13"/>
  <c r="BL16" i="13"/>
  <c r="BD69" i="13"/>
  <c r="BF69" i="13"/>
  <c r="BE69" i="13"/>
  <c r="BG69" i="13"/>
  <c r="BC69" i="13"/>
  <c r="W14" i="24"/>
  <c r="AD14" i="24"/>
  <c r="BW14" i="24" s="1"/>
  <c r="BA52" i="13"/>
  <c r="BD52" i="13" s="1"/>
  <c r="AP65" i="24"/>
  <c r="AP37" i="24"/>
  <c r="X61" i="24"/>
  <c r="X27" i="24"/>
  <c r="AE57" i="24"/>
  <c r="AE29" i="24"/>
  <c r="X38" i="24"/>
  <c r="AE68" i="24"/>
  <c r="AE12" i="24"/>
  <c r="AE44" i="24"/>
  <c r="AE46" i="24"/>
  <c r="X49" i="24"/>
  <c r="X41" i="24"/>
  <c r="X13" i="24"/>
  <c r="AE17" i="24"/>
  <c r="AE30" i="24"/>
  <c r="X57" i="24"/>
  <c r="AE27" i="24"/>
  <c r="X42" i="24"/>
  <c r="AE42" i="24"/>
  <c r="AE35" i="24"/>
  <c r="AE40" i="24"/>
  <c r="AE24" i="24"/>
  <c r="X12" i="24"/>
  <c r="X32" i="24"/>
  <c r="X40" i="24"/>
  <c r="X35" i="24"/>
  <c r="AE59" i="24"/>
  <c r="X29" i="24"/>
  <c r="X24" i="24"/>
  <c r="AE20" i="24"/>
  <c r="X19" i="24"/>
  <c r="X68" i="24"/>
  <c r="X65" i="24"/>
  <c r="AE49" i="24"/>
  <c r="AE13" i="24"/>
  <c r="AE38" i="24"/>
  <c r="X69" i="24"/>
  <c r="X44" i="24"/>
  <c r="AE43" i="24"/>
  <c r="X20" i="24"/>
  <c r="AE19" i="24"/>
  <c r="AE33" i="24"/>
  <c r="AE63" i="24"/>
  <c r="AE32" i="24"/>
  <c r="X59" i="24"/>
  <c r="X15" i="24"/>
  <c r="AE23" i="24"/>
  <c r="X30" i="24"/>
  <c r="X46" i="24"/>
  <c r="X45" i="24"/>
  <c r="X25" i="24"/>
  <c r="X50" i="24"/>
  <c r="X14" i="24"/>
  <c r="AE69" i="24"/>
  <c r="AE53" i="24"/>
  <c r="X17" i="24"/>
  <c r="AE11" i="24"/>
  <c r="AE61" i="24"/>
  <c r="X16" i="24"/>
  <c r="X11" i="24"/>
  <c r="AE16" i="24"/>
  <c r="X56" i="24"/>
  <c r="X63" i="24"/>
  <c r="AE45" i="24"/>
  <c r="X37" i="24"/>
  <c r="AE15" i="24"/>
  <c r="AE36" i="24"/>
  <c r="BX37" i="24" s="1"/>
  <c r="AE47" i="24"/>
  <c r="AP47" i="24" s="1"/>
  <c r="X21" i="24"/>
  <c r="AE41" i="24"/>
  <c r="AE10" i="24"/>
  <c r="AP10" i="24" s="1"/>
  <c r="X28" i="24"/>
  <c r="X70" i="24"/>
  <c r="AE50" i="24"/>
  <c r="X34" i="24"/>
  <c r="X23" i="24"/>
  <c r="AE48" i="24"/>
  <c r="X43" i="24"/>
  <c r="AE51" i="24"/>
  <c r="X71" i="24"/>
  <c r="AE14" i="24"/>
  <c r="AO20" i="24"/>
  <c r="AO26" i="24"/>
  <c r="AO39" i="24"/>
  <c r="X48" i="24"/>
  <c r="AE52" i="24"/>
  <c r="AE54" i="24"/>
  <c r="AE55" i="24"/>
  <c r="AE60" i="24"/>
  <c r="AZ51" i="13"/>
  <c r="AZ50" i="13"/>
  <c r="AX50" i="13"/>
  <c r="AX51" i="13"/>
  <c r="AV64" i="13"/>
  <c r="BA64" i="13" s="1"/>
  <c r="BE64" i="13" s="1"/>
  <c r="AV65" i="13"/>
  <c r="BA65" i="13" s="1"/>
  <c r="BG65" i="13" s="1"/>
  <c r="BL25" i="13"/>
  <c r="BL26" i="13"/>
  <c r="AO51" i="24"/>
  <c r="BA58" i="13"/>
  <c r="BD58" i="13"/>
  <c r="AO21" i="24"/>
  <c r="AO29" i="24"/>
  <c r="X67" i="24"/>
  <c r="X58" i="24"/>
  <c r="AE39" i="24"/>
  <c r="X36" i="24"/>
  <c r="X31" i="24"/>
  <c r="AE28" i="24"/>
  <c r="AE26" i="24"/>
  <c r="X18" i="24"/>
  <c r="BL51" i="13"/>
  <c r="BL52" i="13"/>
  <c r="BL37" i="13"/>
  <c r="BL28" i="13"/>
  <c r="AO67" i="24"/>
  <c r="X66" i="24"/>
  <c r="X64" i="24"/>
  <c r="AE62" i="24"/>
  <c r="BL60" i="13"/>
  <c r="BM62" i="13"/>
  <c r="BM63" i="13"/>
  <c r="BG66" i="13"/>
  <c r="BF66" i="13"/>
  <c r="BM60" i="13"/>
  <c r="BM67" i="13"/>
  <c r="BE66" i="13"/>
  <c r="CH35" i="13"/>
  <c r="CH36" i="13"/>
  <c r="D22" i="29"/>
  <c r="N22" i="29" s="1"/>
  <c r="BC19" i="28"/>
  <c r="AO22" i="28"/>
  <c r="BM19" i="13"/>
  <c r="BM44" i="13"/>
  <c r="BM15" i="13"/>
  <c r="AV53" i="13"/>
  <c r="K16" i="24"/>
  <c r="Q16" i="24" s="1"/>
  <c r="K12" i="24"/>
  <c r="Q12" i="24" s="1"/>
  <c r="K10" i="24"/>
  <c r="Q10" i="24" s="1"/>
  <c r="X72" i="24"/>
  <c r="AN33" i="23"/>
  <c r="AS22" i="23"/>
  <c r="AN11" i="28"/>
  <c r="AL37" i="23"/>
  <c r="D37" i="24"/>
  <c r="X53" i="24"/>
  <c r="AE25" i="24"/>
  <c r="X51" i="24"/>
  <c r="X10" i="24"/>
  <c r="AO28" i="24"/>
  <c r="AO31" i="24"/>
  <c r="AO42" i="24"/>
  <c r="X47" i="24"/>
  <c r="X52" i="24"/>
  <c r="X54" i="24"/>
  <c r="X55" i="24"/>
  <c r="AE56" i="24"/>
  <c r="AE22" i="24"/>
  <c r="BA51" i="13"/>
  <c r="AZ52" i="13"/>
  <c r="AZ53" i="13"/>
  <c r="AY52" i="13"/>
  <c r="AY53" i="13"/>
  <c r="BL42" i="13"/>
  <c r="BL41" i="13"/>
  <c r="BL29" i="13"/>
  <c r="AZ67" i="13"/>
  <c r="BA67" i="13" s="1"/>
  <c r="BD66" i="13"/>
  <c r="BG58" i="13"/>
  <c r="AE21" i="24"/>
  <c r="AE67" i="24"/>
  <c r="X60" i="24"/>
  <c r="AE58" i="24"/>
  <c r="X39" i="24"/>
  <c r="AE34" i="24"/>
  <c r="AE31" i="24"/>
  <c r="X26" i="24"/>
  <c r="X22" i="24"/>
  <c r="AE18" i="24"/>
  <c r="W62" i="24"/>
  <c r="W22" i="24"/>
  <c r="W54" i="24"/>
  <c r="W32" i="24"/>
  <c r="W46" i="24"/>
  <c r="AD58" i="24"/>
  <c r="W35" i="24"/>
  <c r="W19" i="24"/>
  <c r="AD35" i="24"/>
  <c r="AD46" i="24"/>
  <c r="W47" i="24"/>
  <c r="AD47" i="24"/>
  <c r="W66" i="24"/>
  <c r="AD48" i="24"/>
  <c r="AD54" i="24"/>
  <c r="W55" i="24"/>
  <c r="AD60" i="24"/>
  <c r="AD66" i="24"/>
  <c r="W58" i="24"/>
  <c r="AD38" i="24"/>
  <c r="W69" i="24"/>
  <c r="AD33" i="24"/>
  <c r="W61" i="24"/>
  <c r="AD32" i="24"/>
  <c r="AD53" i="24"/>
  <c r="W33" i="24"/>
  <c r="AD41" i="24"/>
  <c r="AD40" i="24"/>
  <c r="AD65" i="24"/>
  <c r="W60" i="24"/>
  <c r="AD22" i="24"/>
  <c r="AD19" i="24"/>
  <c r="AD56" i="24"/>
  <c r="W71" i="24"/>
  <c r="W31" i="24"/>
  <c r="W48" i="24"/>
  <c r="AD55" i="24"/>
  <c r="W64" i="24"/>
  <c r="AD69" i="24"/>
  <c r="W65" i="24"/>
  <c r="W41" i="24"/>
  <c r="AD24" i="24"/>
  <c r="W30" i="24"/>
  <c r="AD25" i="24"/>
  <c r="AD43" i="24"/>
  <c r="AD61" i="24"/>
  <c r="AD57" i="24"/>
  <c r="AD27" i="24"/>
  <c r="AD63" i="24"/>
  <c r="AD34" i="24"/>
  <c r="W27" i="24"/>
  <c r="W52" i="24"/>
  <c r="W23" i="24"/>
  <c r="W56" i="24"/>
  <c r="AD62" i="24"/>
  <c r="W26" i="24"/>
  <c r="AD30" i="24"/>
  <c r="BW31" i="24" s="1"/>
  <c r="AD44" i="24"/>
  <c r="W36" i="24"/>
  <c r="AD64" i="24"/>
  <c r="W25" i="24"/>
  <c r="AD45" i="24"/>
  <c r="AD36" i="24"/>
  <c r="W53" i="24"/>
  <c r="W38" i="24"/>
  <c r="W40" i="24"/>
  <c r="W43" i="24"/>
  <c r="AD52" i="24"/>
  <c r="BL49" i="13"/>
  <c r="BL23" i="13"/>
  <c r="BL24" i="13"/>
  <c r="BL32" i="13"/>
  <c r="BL53" i="13"/>
  <c r="BL44" i="13"/>
  <c r="BL45" i="13"/>
  <c r="CH45" i="13" s="1"/>
  <c r="BL33" i="13"/>
  <c r="W67" i="24"/>
  <c r="AE66" i="24"/>
  <c r="AE64" i="24"/>
  <c r="X62" i="24"/>
  <c r="W18" i="24"/>
  <c r="AV68" i="13"/>
  <c r="BA68" i="13" s="1"/>
  <c r="BF68" i="13" s="1"/>
  <c r="BL63" i="13"/>
  <c r="BL39" i="13"/>
  <c r="BM58" i="13"/>
  <c r="BM52" i="13"/>
  <c r="BM53" i="13"/>
  <c r="BC66" i="13"/>
  <c r="AD68" i="24"/>
  <c r="BM37" i="13"/>
  <c r="BM47" i="13"/>
  <c r="BM55" i="13"/>
  <c r="BM61" i="13"/>
  <c r="W63" i="24"/>
  <c r="BM48" i="13"/>
  <c r="BC31" i="28"/>
  <c r="BC29" i="28"/>
  <c r="BC27" i="28"/>
  <c r="BG62" i="13"/>
  <c r="BE62" i="13"/>
  <c r="BD62" i="13"/>
  <c r="CP62" i="13" s="1"/>
  <c r="AP23" i="26"/>
  <c r="AY23" i="26" s="1"/>
  <c r="AL11" i="28"/>
  <c r="AM11" i="28"/>
  <c r="T11" i="28"/>
  <c r="AK22" i="23"/>
  <c r="AP22" i="23" s="1"/>
  <c r="AL22" i="23"/>
  <c r="D22" i="24"/>
  <c r="AQ22" i="23"/>
  <c r="AT22" i="23" s="1"/>
  <c r="AV22" i="23" s="1"/>
  <c r="AK41" i="23"/>
  <c r="D41" i="24"/>
  <c r="AL41" i="23"/>
  <c r="AN41" i="23"/>
  <c r="BC22" i="28"/>
  <c r="AT23" i="28"/>
  <c r="AM22" i="28"/>
  <c r="AL22" i="28"/>
  <c r="AM23" i="28"/>
  <c r="AL23" i="28"/>
  <c r="AQ23" i="28" s="1"/>
  <c r="H33" i="24"/>
  <c r="BE33" i="24" s="1"/>
  <c r="H21" i="24"/>
  <c r="BE21" i="24" s="1"/>
  <c r="AF29" i="37"/>
  <c r="Y29" i="37"/>
  <c r="AF30" i="37"/>
  <c r="BT30" i="37" s="1"/>
  <c r="AF32" i="37"/>
  <c r="Y32" i="37"/>
  <c r="AF31" i="37"/>
  <c r="BT31" i="37" s="1"/>
  <c r="Y31" i="37"/>
  <c r="Y30" i="37"/>
  <c r="V29" i="37"/>
  <c r="V32" i="37"/>
  <c r="V30" i="37"/>
  <c r="V31" i="37"/>
  <c r="BT34" i="40"/>
  <c r="H60" i="23"/>
  <c r="AM60" i="23" s="1"/>
  <c r="BD62" i="17"/>
  <c r="BK62" i="17" s="1"/>
  <c r="BL62" i="17" s="1"/>
  <c r="E65" i="23" s="1"/>
  <c r="Q65" i="23" s="1"/>
  <c r="K61" i="121" s="1"/>
  <c r="BI22" i="29"/>
  <c r="BI23" i="29"/>
  <c r="BD53" i="17"/>
  <c r="BK53" i="17" s="1"/>
  <c r="BL53" i="17" s="1"/>
  <c r="E56" i="23" s="1"/>
  <c r="BF52" i="13"/>
  <c r="AS23" i="28"/>
  <c r="BD55" i="17"/>
  <c r="BK55" i="17" s="1"/>
  <c r="BL55" i="17" s="1"/>
  <c r="E58" i="23" s="1"/>
  <c r="Q58" i="23" s="1"/>
  <c r="K54" i="121" s="1"/>
  <c r="BK22" i="13"/>
  <c r="BK52" i="13"/>
  <c r="BK33" i="13"/>
  <c r="BK65" i="13"/>
  <c r="BK64" i="13"/>
  <c r="BK57" i="13"/>
  <c r="BK44" i="13"/>
  <c r="BK67" i="13"/>
  <c r="BK40" i="13"/>
  <c r="BK55" i="13"/>
  <c r="BK59" i="13"/>
  <c r="BK53" i="13"/>
  <c r="BK37" i="13"/>
  <c r="BK48" i="13"/>
  <c r="BK39" i="13"/>
  <c r="BK50" i="13"/>
  <c r="BK34" i="13"/>
  <c r="BK46" i="13"/>
  <c r="BK69" i="13"/>
  <c r="AK26" i="26"/>
  <c r="AU13" i="38"/>
  <c r="AY13" i="38" s="1"/>
  <c r="AO21" i="39"/>
  <c r="AK26" i="39"/>
  <c r="BC14" i="36"/>
  <c r="AW22" i="38"/>
  <c r="AL12" i="36"/>
  <c r="BC13" i="36"/>
  <c r="AZ23" i="38"/>
  <c r="AY23" i="38"/>
  <c r="AX23" i="38"/>
  <c r="AW23" i="38"/>
  <c r="AW14" i="38"/>
  <c r="AY14" i="38"/>
  <c r="AZ14" i="38"/>
  <c r="AX14" i="38"/>
  <c r="AY18" i="38"/>
  <c r="AZ18" i="38"/>
  <c r="AX18" i="38"/>
  <c r="AW18" i="38"/>
  <c r="AZ28" i="38"/>
  <c r="AY28" i="38"/>
  <c r="AX28" i="38"/>
  <c r="AW28" i="38"/>
  <c r="AZ26" i="38"/>
  <c r="AX26" i="38"/>
  <c r="AW26" i="38"/>
  <c r="BW26" i="38" s="1"/>
  <c r="AY26" i="38"/>
  <c r="AZ22" i="38"/>
  <c r="BW22" i="38" s="1"/>
  <c r="CB65" i="24"/>
  <c r="CC65" i="24"/>
  <c r="H64" i="30"/>
  <c r="CD65" i="24"/>
  <c r="BL67" i="23"/>
  <c r="BL66" i="23"/>
  <c r="BC21" i="28"/>
  <c r="BF21" i="28"/>
  <c r="BM41" i="13"/>
  <c r="BG56" i="30"/>
  <c r="BF56" i="30"/>
  <c r="I56" i="41"/>
  <c r="J75" i="30"/>
  <c r="BL24" i="29"/>
  <c r="BP24" i="29" s="1"/>
  <c r="BM24" i="29"/>
  <c r="BQ24" i="29" s="1"/>
  <c r="I64" i="30"/>
  <c r="I24" i="99"/>
  <c r="BD17" i="38"/>
  <c r="BD22" i="38"/>
  <c r="CA18" i="40"/>
  <c r="AP28" i="36"/>
  <c r="AP16" i="36"/>
  <c r="AP10" i="36"/>
  <c r="AP22" i="36"/>
  <c r="AY22" i="36" s="1"/>
  <c r="BD18" i="38"/>
  <c r="BD23" i="38"/>
  <c r="BD25" i="38"/>
  <c r="H52" i="121"/>
  <c r="G52" i="42"/>
  <c r="CB16" i="40"/>
  <c r="CB15" i="40"/>
  <c r="BD14" i="38"/>
  <c r="BD12" i="38"/>
  <c r="BD15" i="38"/>
  <c r="BD20" i="38"/>
  <c r="BD28" i="38"/>
  <c r="CA16" i="40"/>
  <c r="CA15" i="40"/>
  <c r="CD16" i="40"/>
  <c r="CD15" i="40"/>
  <c r="BN14" i="35"/>
  <c r="BN15" i="35"/>
  <c r="BM14" i="35"/>
  <c r="BM15" i="35"/>
  <c r="J25" i="99"/>
  <c r="O25" i="99" s="1"/>
  <c r="BW25" i="40"/>
  <c r="CB25" i="40" s="1"/>
  <c r="K65" i="41"/>
  <c r="P65" i="41" s="1"/>
  <c r="BY25" i="40"/>
  <c r="CD26" i="40" s="1"/>
  <c r="T25" i="40"/>
  <c r="AN25" i="40"/>
  <c r="BV27" i="40"/>
  <c r="T27" i="40"/>
  <c r="AN27" i="40"/>
  <c r="K67" i="41"/>
  <c r="P67" i="41" s="1"/>
  <c r="BW27" i="40"/>
  <c r="BY27" i="40"/>
  <c r="CD28" i="40" s="1"/>
  <c r="J27" i="99"/>
  <c r="O27" i="99" s="1"/>
  <c r="H55" i="121"/>
  <c r="G55" i="42"/>
  <c r="BP14" i="35"/>
  <c r="BP15" i="35"/>
  <c r="AG14" i="35"/>
  <c r="BO14" i="35"/>
  <c r="BO15" i="35"/>
  <c r="N13" i="37"/>
  <c r="P13" i="37"/>
  <c r="J24" i="99"/>
  <c r="BY24" i="40"/>
  <c r="CD24" i="40" s="1"/>
  <c r="AN24" i="40"/>
  <c r="T24" i="40"/>
  <c r="BV25" i="40"/>
  <c r="CA25" i="40" s="1"/>
  <c r="BW26" i="40"/>
  <c r="CB26" i="40" s="1"/>
  <c r="T26" i="40"/>
  <c r="AN26" i="40"/>
  <c r="BX27" i="40"/>
  <c r="CD18" i="40"/>
  <c r="O18" i="99"/>
  <c r="L18" i="99"/>
  <c r="BL18" i="99" s="1"/>
  <c r="CC19" i="40"/>
  <c r="J20" i="99"/>
  <c r="BY20" i="40"/>
  <c r="K60" i="41"/>
  <c r="BX20" i="40"/>
  <c r="BW20" i="40"/>
  <c r="AN20" i="40"/>
  <c r="BX25" i="40"/>
  <c r="CC25" i="40" s="1"/>
  <c r="BX26" i="40"/>
  <c r="BM66" i="23"/>
  <c r="BZ21" i="26"/>
  <c r="BZ18" i="26"/>
  <c r="BZ16" i="26"/>
  <c r="BC11" i="26"/>
  <c r="BO29" i="26"/>
  <c r="BN29" i="26"/>
  <c r="BO10" i="26"/>
  <c r="BN10" i="26"/>
  <c r="BZ10" i="26" s="1"/>
  <c r="CA10" i="26" s="1"/>
  <c r="BO14" i="26"/>
  <c r="BN14" i="26"/>
  <c r="BZ14" i="26" s="1"/>
  <c r="BO15" i="26"/>
  <c r="BN15" i="26"/>
  <c r="BZ15" i="26" s="1"/>
  <c r="BO17" i="26"/>
  <c r="BN17" i="26"/>
  <c r="BZ17" i="26" s="1"/>
  <c r="BP18" i="26"/>
  <c r="BR18" i="26" s="1"/>
  <c r="BO20" i="26"/>
  <c r="BN20" i="26"/>
  <c r="BV16" i="26"/>
  <c r="BP16" i="26"/>
  <c r="BR16" i="26" s="1"/>
  <c r="BO24" i="26"/>
  <c r="BN24" i="26"/>
  <c r="BO23" i="26"/>
  <c r="BN23" i="26"/>
  <c r="BV25" i="26"/>
  <c r="BP25" i="26"/>
  <c r="BR25" i="26" s="1"/>
  <c r="BV26" i="26"/>
  <c r="BP26" i="26"/>
  <c r="BR26" i="26" s="1"/>
  <c r="BV22" i="26"/>
  <c r="BP22" i="26"/>
  <c r="BR22" i="26" s="1"/>
  <c r="BP19" i="26"/>
  <c r="BR19" i="26" s="1"/>
  <c r="BV12" i="26"/>
  <c r="BP12" i="26"/>
  <c r="BR12" i="26" s="1"/>
  <c r="BN11" i="26"/>
  <c r="BO11" i="26"/>
  <c r="BO13" i="26"/>
  <c r="BN13" i="26"/>
  <c r="BZ13" i="26" s="1"/>
  <c r="BO28" i="26"/>
  <c r="BN28" i="26"/>
  <c r="BZ28" i="26" s="1"/>
  <c r="BV27" i="26"/>
  <c r="BP27" i="26"/>
  <c r="BR27" i="26" s="1"/>
  <c r="BV21" i="26"/>
  <c r="BP21" i="26"/>
  <c r="BR21" i="26" s="1"/>
  <c r="BP21" i="29"/>
  <c r="BP22" i="29"/>
  <c r="BP26" i="29"/>
  <c r="BP25" i="29"/>
  <c r="AK14" i="26"/>
  <c r="AK24" i="26"/>
  <c r="I61" i="30"/>
  <c r="BM21" i="29"/>
  <c r="I21" i="99"/>
  <c r="BK21" i="29"/>
  <c r="BK25" i="29"/>
  <c r="BM25" i="29"/>
  <c r="I25" i="99"/>
  <c r="I65" i="30"/>
  <c r="AO17" i="24"/>
  <c r="BW18" i="24"/>
  <c r="AO11" i="24"/>
  <c r="AO13" i="24"/>
  <c r="CB66" i="24"/>
  <c r="CG66" i="24" s="1"/>
  <c r="CC66" i="24"/>
  <c r="CH66" i="24" s="1"/>
  <c r="H65" i="30"/>
  <c r="CD66" i="24"/>
  <c r="CI66" i="24" s="1"/>
  <c r="CD62" i="24"/>
  <c r="CI62" i="24" s="1"/>
  <c r="CC62" i="24"/>
  <c r="CH62" i="24" s="1"/>
  <c r="H61" i="30"/>
  <c r="J61" i="30" s="1"/>
  <c r="CB62" i="24"/>
  <c r="CG62" i="24" s="1"/>
  <c r="CI63" i="24"/>
  <c r="CD69" i="24"/>
  <c r="CI70" i="24" s="1"/>
  <c r="CC69" i="24"/>
  <c r="CH70" i="24" s="1"/>
  <c r="CB69" i="24"/>
  <c r="CG70" i="24" s="1"/>
  <c r="H68" i="30"/>
  <c r="CI59" i="24"/>
  <c r="BG60" i="30"/>
  <c r="I60" i="41"/>
  <c r="L60" i="41" s="1"/>
  <c r="BF60" i="30"/>
  <c r="H57" i="30"/>
  <c r="CB58" i="24"/>
  <c r="CG58" i="24" s="1"/>
  <c r="CA58" i="24"/>
  <c r="CF58" i="24" s="1"/>
  <c r="CC58" i="24"/>
  <c r="CH58" i="24" s="1"/>
  <c r="N75" i="24"/>
  <c r="CB51" i="24"/>
  <c r="H50" i="30"/>
  <c r="CC51" i="24"/>
  <c r="CA51" i="24"/>
  <c r="BM22" i="13"/>
  <c r="CI65" i="24"/>
  <c r="CI64" i="24"/>
  <c r="H67" i="30"/>
  <c r="CC68" i="24"/>
  <c r="CB68" i="24"/>
  <c r="CA68" i="24"/>
  <c r="CF69" i="24" s="1"/>
  <c r="CA60" i="24"/>
  <c r="H59" i="30"/>
  <c r="CC60" i="24"/>
  <c r="CB60" i="24"/>
  <c r="H51" i="30"/>
  <c r="CB52" i="24"/>
  <c r="CC52" i="24"/>
  <c r="CA52" i="24"/>
  <c r="CD52" i="24"/>
  <c r="CI60" i="24"/>
  <c r="CI61" i="24"/>
  <c r="CB63" i="24"/>
  <c r="H62" i="30"/>
  <c r="J62" i="30" s="1"/>
  <c r="CA63" i="24"/>
  <c r="CF63" i="24" s="1"/>
  <c r="CC63" i="24"/>
  <c r="CH63" i="24" s="1"/>
  <c r="AS63" i="24"/>
  <c r="CI56" i="24"/>
  <c r="CI55" i="24"/>
  <c r="CC55" i="24"/>
  <c r="CA55" i="24"/>
  <c r="H54" i="30"/>
  <c r="CB55" i="24"/>
  <c r="H58" i="30"/>
  <c r="CA59" i="24"/>
  <c r="CF59" i="24" s="1"/>
  <c r="CB59" i="24"/>
  <c r="CG59" i="24" s="1"/>
  <c r="CC59" i="24"/>
  <c r="CB64" i="24"/>
  <c r="H63" i="30"/>
  <c r="CA64" i="24"/>
  <c r="CC64" i="24"/>
  <c r="BN39" i="13"/>
  <c r="BN40" i="13"/>
  <c r="BC68" i="13"/>
  <c r="BD60" i="13"/>
  <c r="BG55" i="13"/>
  <c r="BC55" i="13"/>
  <c r="BF55" i="13"/>
  <c r="BD55" i="13"/>
  <c r="BA54" i="13"/>
  <c r="BC54" i="13" s="1"/>
  <c r="BF56" i="13"/>
  <c r="BC56" i="13"/>
  <c r="BG56" i="13"/>
  <c r="BD56" i="13"/>
  <c r="BE55" i="13"/>
  <c r="BA53" i="13"/>
  <c r="BE53" i="13" s="1"/>
  <c r="BE56" i="13"/>
  <c r="BM11" i="13"/>
  <c r="BM33" i="13"/>
  <c r="BM34" i="13"/>
  <c r="BM30" i="13"/>
  <c r="BM29" i="13"/>
  <c r="BM17" i="13"/>
  <c r="BG64" i="13"/>
  <c r="S75" i="24"/>
  <c r="BG52" i="13"/>
  <c r="BC52" i="13"/>
  <c r="BC64" i="13"/>
  <c r="BE65" i="13"/>
  <c r="BF65" i="13"/>
  <c r="BG68" i="13"/>
  <c r="BD68" i="13"/>
  <c r="BE68" i="13"/>
  <c r="BG61" i="13"/>
  <c r="BC61" i="13"/>
  <c r="BE61" i="13"/>
  <c r="BF61" i="13"/>
  <c r="BD57" i="13"/>
  <c r="BC57" i="13"/>
  <c r="BF57" i="13"/>
  <c r="BE57" i="13"/>
  <c r="BE60" i="13"/>
  <c r="BC60" i="13"/>
  <c r="BG60" i="13"/>
  <c r="BF64" i="13"/>
  <c r="BD64" i="13"/>
  <c r="BF59" i="13"/>
  <c r="BC59" i="13"/>
  <c r="BD59" i="13"/>
  <c r="BG59" i="13"/>
  <c r="CF68" i="24"/>
  <c r="CF67" i="24"/>
  <c r="CH68" i="24"/>
  <c r="CH67" i="24"/>
  <c r="CG68" i="24"/>
  <c r="CG67" i="24"/>
  <c r="CI68" i="24"/>
  <c r="CI67" i="24"/>
  <c r="BF66" i="30"/>
  <c r="I66" i="41"/>
  <c r="BG66" i="30"/>
  <c r="I67" i="30"/>
  <c r="I27" i="99"/>
  <c r="BM27" i="29"/>
  <c r="BQ27" i="29" s="1"/>
  <c r="BL27" i="29"/>
  <c r="BP27" i="29" s="1"/>
  <c r="L34" i="29"/>
  <c r="BL10" i="29"/>
  <c r="BP11" i="29" s="1"/>
  <c r="I50" i="30"/>
  <c r="I10" i="99"/>
  <c r="I34" i="99" s="1"/>
  <c r="BM10" i="29"/>
  <c r="BQ11" i="29" s="1"/>
  <c r="BC10" i="28"/>
  <c r="BF23" i="28"/>
  <c r="BF25" i="28"/>
  <c r="BF18" i="28"/>
  <c r="BF19" i="28"/>
  <c r="BF12" i="28"/>
  <c r="BF20" i="28"/>
  <c r="BF13" i="28"/>
  <c r="BF22" i="28"/>
  <c r="BF24" i="28"/>
  <c r="BF15" i="28"/>
  <c r="Y51" i="23"/>
  <c r="Y64" i="23"/>
  <c r="Y55" i="23"/>
  <c r="Y59" i="23"/>
  <c r="Y57" i="23"/>
  <c r="Y58" i="23"/>
  <c r="Y53" i="23"/>
  <c r="Y61" i="23"/>
  <c r="Y62" i="23"/>
  <c r="Y56" i="23"/>
  <c r="BE56" i="23" s="1"/>
  <c r="Y54" i="23"/>
  <c r="BE54" i="23" s="1"/>
  <c r="Y67" i="23"/>
  <c r="BE68" i="23" s="1"/>
  <c r="Y52" i="23"/>
  <c r="Y63" i="23"/>
  <c r="Y60" i="23"/>
  <c r="Y66" i="23"/>
  <c r="Y65" i="23"/>
  <c r="M43" i="23"/>
  <c r="M45" i="23"/>
  <c r="M47" i="23"/>
  <c r="M49" i="23"/>
  <c r="M21" i="23"/>
  <c r="M31" i="23"/>
  <c r="M37" i="23"/>
  <c r="M34" i="23"/>
  <c r="M17" i="23"/>
  <c r="M24" i="23"/>
  <c r="M30" i="23"/>
  <c r="M35" i="23"/>
  <c r="M36" i="23"/>
  <c r="M11" i="23"/>
  <c r="M23" i="23"/>
  <c r="M33" i="23"/>
  <c r="M13" i="23"/>
  <c r="M10" i="23"/>
  <c r="M22" i="23"/>
  <c r="M32" i="23"/>
  <c r="M29" i="23"/>
  <c r="M46" i="23"/>
  <c r="M44" i="23"/>
  <c r="M48" i="23"/>
  <c r="M42" i="23"/>
  <c r="M14" i="23"/>
  <c r="M25" i="23"/>
  <c r="M19" i="23"/>
  <c r="M40" i="23"/>
  <c r="M12" i="23"/>
  <c r="M20" i="23"/>
  <c r="M41" i="23"/>
  <c r="M16" i="23"/>
  <c r="M27" i="23"/>
  <c r="M28" i="23"/>
  <c r="M38" i="23"/>
  <c r="M15" i="23"/>
  <c r="M26" i="23"/>
  <c r="M18" i="23"/>
  <c r="M39" i="23"/>
  <c r="AN48" i="17"/>
  <c r="B49" i="17"/>
  <c r="Z48" i="17"/>
  <c r="BD52" i="17"/>
  <c r="BK52" i="17" s="1"/>
  <c r="BL52" i="17" s="1"/>
  <c r="E55" i="23" s="1"/>
  <c r="AL15" i="28"/>
  <c r="AN15" i="28"/>
  <c r="D15" i="29"/>
  <c r="AO15" i="28"/>
  <c r="T15" i="28"/>
  <c r="BB65" i="17"/>
  <c r="BD51" i="17"/>
  <c r="BK51" i="17" s="1"/>
  <c r="BL51" i="17" s="1"/>
  <c r="E54" i="23" s="1"/>
  <c r="BD60" i="17"/>
  <c r="BK60" i="17" s="1"/>
  <c r="BL60" i="17" s="1"/>
  <c r="E63" i="23" s="1"/>
  <c r="BD50" i="17"/>
  <c r="BK50" i="17" s="1"/>
  <c r="BL50" i="17" s="1"/>
  <c r="E53" i="23" s="1"/>
  <c r="Q53" i="23" s="1"/>
  <c r="K49" i="121" s="1"/>
  <c r="BD54" i="17"/>
  <c r="BK54" i="17" s="1"/>
  <c r="BL54" i="17" s="1"/>
  <c r="E57" i="23" s="1"/>
  <c r="Q57" i="23" s="1"/>
  <c r="BD58" i="17"/>
  <c r="BK58" i="17" s="1"/>
  <c r="BL58" i="17" s="1"/>
  <c r="E61" i="23" s="1"/>
  <c r="Q61" i="23" s="1"/>
  <c r="BD48" i="17"/>
  <c r="BK48" i="17" s="1"/>
  <c r="BL48" i="17" s="1"/>
  <c r="E51" i="23" s="1"/>
  <c r="Q51" i="23" s="1"/>
  <c r="BD47" i="17"/>
  <c r="BK47" i="17" s="1"/>
  <c r="BL47" i="17" s="1"/>
  <c r="E50" i="23" s="1"/>
  <c r="Q50" i="23" s="1"/>
  <c r="K46" i="121" s="1"/>
  <c r="AL31" i="23"/>
  <c r="D31" i="24"/>
  <c r="AK31" i="23"/>
  <c r="AN31" i="23"/>
  <c r="AM31" i="23"/>
  <c r="AM11" i="23"/>
  <c r="AN11" i="23"/>
  <c r="D11" i="24"/>
  <c r="AK11" i="23"/>
  <c r="AK35" i="23"/>
  <c r="AN35" i="23"/>
  <c r="D35" i="24"/>
  <c r="AM35" i="23"/>
  <c r="D28" i="29"/>
  <c r="AL34" i="23"/>
  <c r="D34" i="24"/>
  <c r="AN34" i="23"/>
  <c r="AK34" i="23"/>
  <c r="AK38" i="23"/>
  <c r="AP38" i="23" s="1"/>
  <c r="AL38" i="23"/>
  <c r="AN38" i="23"/>
  <c r="AS38" i="23" s="1"/>
  <c r="D38" i="24"/>
  <c r="AN26" i="23"/>
  <c r="AL26" i="23"/>
  <c r="AK26" i="23"/>
  <c r="D26" i="24"/>
  <c r="AM34" i="23"/>
  <c r="R18" i="28"/>
  <c r="H18" i="28"/>
  <c r="AN18" i="28" s="1"/>
  <c r="AK13" i="23"/>
  <c r="AL13" i="23"/>
  <c r="AN13" i="23"/>
  <c r="D13" i="24"/>
  <c r="D46" i="24"/>
  <c r="AN46" i="23"/>
  <c r="AL46" i="23"/>
  <c r="AK46" i="23"/>
  <c r="BC13" i="28"/>
  <c r="G22" i="29"/>
  <c r="AS22" i="29"/>
  <c r="BC15" i="28"/>
  <c r="BC18" i="28"/>
  <c r="BC11" i="28"/>
  <c r="D26" i="29"/>
  <c r="BC14" i="28"/>
  <c r="BC20" i="28"/>
  <c r="AL67" i="23"/>
  <c r="D67" i="24"/>
  <c r="AN67" i="23"/>
  <c r="AM67" i="23"/>
  <c r="AM25" i="23"/>
  <c r="AR26" i="23" s="1"/>
  <c r="AN25" i="23"/>
  <c r="AS26" i="23" s="1"/>
  <c r="AL25" i="23"/>
  <c r="AQ26" i="23" s="1"/>
  <c r="D25" i="24"/>
  <c r="AL15" i="23"/>
  <c r="AM15" i="23"/>
  <c r="AN15" i="23"/>
  <c r="D15" i="24"/>
  <c r="AM20" i="23"/>
  <c r="D20" i="24"/>
  <c r="AN20" i="23"/>
  <c r="AL20" i="23"/>
  <c r="AK20" i="23"/>
  <c r="AK25" i="23"/>
  <c r="AP26" i="23" s="1"/>
  <c r="AM40" i="23"/>
  <c r="AR41" i="23" s="1"/>
  <c r="D40" i="24"/>
  <c r="AL40" i="23"/>
  <c r="AQ41" i="23" s="1"/>
  <c r="AN40" i="23"/>
  <c r="AS41" i="23" s="1"/>
  <c r="AT41" i="23" s="1"/>
  <c r="AX41" i="23" s="1"/>
  <c r="AL18" i="23"/>
  <c r="AN18" i="23"/>
  <c r="D18" i="24"/>
  <c r="AM18" i="23"/>
  <c r="AK40" i="23"/>
  <c r="AP41" i="23" s="1"/>
  <c r="AK18" i="23"/>
  <c r="AL19" i="23"/>
  <c r="AQ19" i="23" s="1"/>
  <c r="AN19" i="23"/>
  <c r="AS19" i="23" s="1"/>
  <c r="D19" i="24"/>
  <c r="AM19" i="23"/>
  <c r="AR19" i="23" s="1"/>
  <c r="AK19" i="23"/>
  <c r="AM28" i="23"/>
  <c r="D28" i="24"/>
  <c r="AN28" i="23"/>
  <c r="AL28" i="23"/>
  <c r="BR34" i="40"/>
  <c r="BF14" i="38"/>
  <c r="BF18" i="38"/>
  <c r="BF24" i="38"/>
  <c r="BS24" i="38" s="1"/>
  <c r="BF26" i="38"/>
  <c r="BS26" i="38" s="1"/>
  <c r="BE23" i="38"/>
  <c r="BE11" i="38"/>
  <c r="V20" i="37"/>
  <c r="BC17" i="35"/>
  <c r="BC12" i="35"/>
  <c r="BC19" i="35"/>
  <c r="AO15" i="36"/>
  <c r="BP13" i="29"/>
  <c r="BP14" i="29"/>
  <c r="BQ16" i="29"/>
  <c r="BQ15" i="29"/>
  <c r="I69" i="30"/>
  <c r="BK13" i="29"/>
  <c r="AG13" i="29"/>
  <c r="I13" i="99"/>
  <c r="I53" i="30"/>
  <c r="J53" i="30" s="1"/>
  <c r="BM13" i="29"/>
  <c r="BO15" i="29"/>
  <c r="BO16" i="29"/>
  <c r="J55" i="30"/>
  <c r="BG55" i="30" s="1"/>
  <c r="I9" i="99"/>
  <c r="BK9" i="29"/>
  <c r="BO10" i="29" s="1"/>
  <c r="AG9" i="29"/>
  <c r="I49" i="30"/>
  <c r="BM9" i="29"/>
  <c r="BQ10" i="29" s="1"/>
  <c r="BC27" i="26"/>
  <c r="AY27" i="26"/>
  <c r="AL25" i="26"/>
  <c r="AY25" i="26" s="1"/>
  <c r="AL18" i="26"/>
  <c r="AS11" i="29"/>
  <c r="Q11" i="29"/>
  <c r="E51" i="30"/>
  <c r="M51" i="30" s="1"/>
  <c r="D11" i="99"/>
  <c r="N11" i="99" s="1"/>
  <c r="AU11" i="29"/>
  <c r="AT11" i="29"/>
  <c r="D23" i="99"/>
  <c r="N23" i="99" s="1"/>
  <c r="E63" i="30"/>
  <c r="M63" i="30" s="1"/>
  <c r="Q23" i="29"/>
  <c r="AS23" i="29"/>
  <c r="AW23" i="29" s="1"/>
  <c r="AU23" i="29"/>
  <c r="BC18" i="26"/>
  <c r="H40" i="120"/>
  <c r="BQ28" i="29"/>
  <c r="BP28" i="29"/>
  <c r="BO28" i="29"/>
  <c r="P41" i="120"/>
  <c r="Q39" i="120" s="1"/>
  <c r="L28" i="99"/>
  <c r="BK28" i="99" s="1"/>
  <c r="AW7" i="121"/>
  <c r="J68" i="30"/>
  <c r="AJ8" i="42"/>
  <c r="BG68" i="30"/>
  <c r="I70" i="30"/>
  <c r="AP18" i="26"/>
  <c r="AP19" i="26"/>
  <c r="AY19" i="26" s="1"/>
  <c r="O34" i="29"/>
  <c r="AK10" i="26"/>
  <c r="BC10" i="26" s="1"/>
  <c r="BD10" i="26" s="1"/>
  <c r="AF13" i="37"/>
  <c r="AF21" i="37"/>
  <c r="AF23" i="37"/>
  <c r="AF27" i="37"/>
  <c r="AF24" i="37"/>
  <c r="BT24" i="37" s="1"/>
  <c r="AF28" i="37"/>
  <c r="BT28" i="37" s="1"/>
  <c r="AF22" i="37"/>
  <c r="AF26" i="37"/>
  <c r="AF17" i="37"/>
  <c r="AF20" i="37"/>
  <c r="AF19" i="37"/>
  <c r="AF11" i="37"/>
  <c r="Y24" i="37"/>
  <c r="Y17" i="37"/>
  <c r="Y22" i="37"/>
  <c r="Y18" i="37"/>
  <c r="Y28" i="37"/>
  <c r="Y26" i="37"/>
  <c r="Y15" i="37"/>
  <c r="Y25" i="37"/>
  <c r="Y12" i="37"/>
  <c r="Y20" i="37"/>
  <c r="AF14" i="37"/>
  <c r="BT14" i="37" s="1"/>
  <c r="AF16" i="37"/>
  <c r="AF12" i="37"/>
  <c r="BT12" i="37" s="1"/>
  <c r="AF15" i="37"/>
  <c r="AF18" i="37"/>
  <c r="BT18" i="37" s="1"/>
  <c r="AF25" i="37"/>
  <c r="BT25" i="37" s="1"/>
  <c r="Y27" i="37"/>
  <c r="Y13" i="37"/>
  <c r="Y21" i="37"/>
  <c r="Y14" i="37"/>
  <c r="Y11" i="37"/>
  <c r="Y19" i="37"/>
  <c r="Y23" i="37"/>
  <c r="Y16" i="37"/>
  <c r="Y9" i="37"/>
  <c r="AF10" i="37"/>
  <c r="Y10" i="37"/>
  <c r="AF9" i="37"/>
  <c r="K19" i="99"/>
  <c r="BX19" i="37"/>
  <c r="BW19" i="37"/>
  <c r="BY19" i="37"/>
  <c r="J59" i="41"/>
  <c r="T19" i="37"/>
  <c r="CA19" i="37"/>
  <c r="CA20" i="37"/>
  <c r="BY17" i="37"/>
  <c r="CD18" i="37" s="1"/>
  <c r="T17" i="37"/>
  <c r="BX17" i="37"/>
  <c r="CC18" i="37" s="1"/>
  <c r="K17" i="99"/>
  <c r="J57" i="41"/>
  <c r="O57" i="41" s="1"/>
  <c r="BW17" i="37"/>
  <c r="CB18" i="37" s="1"/>
  <c r="BV17" i="37"/>
  <c r="CA18" i="37" s="1"/>
  <c r="V23" i="37"/>
  <c r="BI14" i="37"/>
  <c r="BM14" i="37" s="1"/>
  <c r="AW20" i="35"/>
  <c r="AY20" i="35"/>
  <c r="AZ20" i="35"/>
  <c r="BE15" i="37"/>
  <c r="BE16" i="37"/>
  <c r="BF24" i="37"/>
  <c r="BD22" i="35"/>
  <c r="AY17" i="35"/>
  <c r="F15" i="99"/>
  <c r="BC15" i="37"/>
  <c r="BA15" i="37"/>
  <c r="BB15" i="37"/>
  <c r="E55" i="41"/>
  <c r="AY27" i="35"/>
  <c r="AX27" i="35"/>
  <c r="BE23" i="37"/>
  <c r="BE24" i="37"/>
  <c r="BE27" i="37"/>
  <c r="BE28" i="37"/>
  <c r="AZ19" i="35"/>
  <c r="AY19" i="35"/>
  <c r="AX19" i="35"/>
  <c r="BN19" i="37"/>
  <c r="BE25" i="35"/>
  <c r="BE27" i="35"/>
  <c r="BC28" i="35"/>
  <c r="E63" i="41"/>
  <c r="F23" i="99"/>
  <c r="BB23" i="37"/>
  <c r="BC23" i="37"/>
  <c r="BA27" i="37"/>
  <c r="BC27" i="37"/>
  <c r="F27" i="99"/>
  <c r="E67" i="41"/>
  <c r="BB27" i="37"/>
  <c r="AX17" i="35"/>
  <c r="AW17" i="35"/>
  <c r="AW19" i="35"/>
  <c r="BW19" i="35" s="1"/>
  <c r="AY21" i="35"/>
  <c r="AW21" i="35"/>
  <c r="BW21" i="35" s="1"/>
  <c r="AX21" i="35"/>
  <c r="E69" i="41"/>
  <c r="AU18" i="35"/>
  <c r="AX18" i="35"/>
  <c r="BE11" i="35"/>
  <c r="BE14" i="35"/>
  <c r="BE18" i="35"/>
  <c r="BE29" i="35"/>
  <c r="AU15" i="35"/>
  <c r="AZ15" i="35" s="1"/>
  <c r="AU14" i="35"/>
  <c r="AX14" i="35" s="1"/>
  <c r="BM13" i="37"/>
  <c r="BN13" i="37"/>
  <c r="BK13" i="37"/>
  <c r="BL13" i="37"/>
  <c r="BC26" i="35"/>
  <c r="BC13" i="35"/>
  <c r="BC20" i="35"/>
  <c r="BC24" i="35"/>
  <c r="BC14" i="35"/>
  <c r="BC27" i="35"/>
  <c r="BD18" i="35"/>
  <c r="BD27" i="35"/>
  <c r="BD23" i="35"/>
  <c r="BS23" i="35" s="1"/>
  <c r="BD16" i="35"/>
  <c r="BE24" i="35"/>
  <c r="BE28" i="35"/>
  <c r="BS28" i="35" s="1"/>
  <c r="BE15" i="35"/>
  <c r="BE19" i="35"/>
  <c r="BS19" i="35" s="1"/>
  <c r="BE26" i="35"/>
  <c r="BE12" i="35"/>
  <c r="BE16" i="35"/>
  <c r="BE20" i="35"/>
  <c r="BE22" i="35"/>
  <c r="AZ14" i="35"/>
  <c r="AU13" i="35"/>
  <c r="AY12" i="35"/>
  <c r="AZ12" i="35"/>
  <c r="AW12" i="35"/>
  <c r="BI12" i="37"/>
  <c r="BM12" i="37"/>
  <c r="BC22" i="35"/>
  <c r="BC16" i="35"/>
  <c r="BS16" i="35" s="1"/>
  <c r="BC11" i="35"/>
  <c r="BD20" i="35"/>
  <c r="BD25" i="35"/>
  <c r="BS25" i="35" s="1"/>
  <c r="BD12" i="35"/>
  <c r="BD29" i="35"/>
  <c r="BS29" i="35" s="1"/>
  <c r="BD21" i="35"/>
  <c r="BS21" i="35" s="1"/>
  <c r="BD13" i="35"/>
  <c r="V27" i="37"/>
  <c r="V22" i="37"/>
  <c r="V17" i="37"/>
  <c r="V25" i="37"/>
  <c r="AY11" i="35"/>
  <c r="AW11" i="35"/>
  <c r="AZ11" i="35"/>
  <c r="BL20" i="37"/>
  <c r="V12" i="37"/>
  <c r="V28" i="37"/>
  <c r="V10" i="37"/>
  <c r="V21" i="37"/>
  <c r="V13" i="37"/>
  <c r="V11" i="37"/>
  <c r="V18" i="37"/>
  <c r="V14" i="37"/>
  <c r="V9" i="37"/>
  <c r="V16" i="37"/>
  <c r="V15" i="37"/>
  <c r="V26" i="37"/>
  <c r="V24" i="37"/>
  <c r="J69" i="41"/>
  <c r="O69" i="41" s="1"/>
  <c r="J63" i="41"/>
  <c r="T23" i="37"/>
  <c r="K23" i="99"/>
  <c r="BW23" i="37"/>
  <c r="BY23" i="37"/>
  <c r="BX23" i="37"/>
  <c r="BV23" i="37"/>
  <c r="BW27" i="37"/>
  <c r="CB28" i="37" s="1"/>
  <c r="J67" i="41"/>
  <c r="T27" i="37"/>
  <c r="K27" i="99"/>
  <c r="BY27" i="37"/>
  <c r="CD28" i="37" s="1"/>
  <c r="BX27" i="37"/>
  <c r="CC28" i="37" s="1"/>
  <c r="N34" i="37"/>
  <c r="AN12" i="37" s="1"/>
  <c r="BV10" i="37"/>
  <c r="BY10" i="37"/>
  <c r="K10" i="99"/>
  <c r="BW10" i="37"/>
  <c r="J50" i="41"/>
  <c r="O50" i="41" s="1"/>
  <c r="T10" i="37"/>
  <c r="BX12" i="37"/>
  <c r="BV12" i="37"/>
  <c r="K12" i="99"/>
  <c r="P12" i="99" s="1"/>
  <c r="BY12" i="37"/>
  <c r="BW12" i="37"/>
  <c r="J52" i="41"/>
  <c r="O52" i="41" s="1"/>
  <c r="T12" i="37"/>
  <c r="K25" i="99"/>
  <c r="BY25" i="37"/>
  <c r="CD25" i="37" s="1"/>
  <c r="J65" i="41"/>
  <c r="BW25" i="37"/>
  <c r="CB25" i="37" s="1"/>
  <c r="BV25" i="37"/>
  <c r="CA25" i="37" s="1"/>
  <c r="T25" i="37"/>
  <c r="BX25" i="37"/>
  <c r="CC25" i="37" s="1"/>
  <c r="CC16" i="37"/>
  <c r="CC15" i="37"/>
  <c r="AP19" i="36"/>
  <c r="R34" i="37"/>
  <c r="BX10" i="37"/>
  <c r="X16" i="37"/>
  <c r="BV16" i="37"/>
  <c r="CA17" i="37" s="1"/>
  <c r="K16" i="99"/>
  <c r="BW16" i="37"/>
  <c r="BY16" i="37"/>
  <c r="CD17" i="37" s="1"/>
  <c r="T16" i="37"/>
  <c r="J56" i="41"/>
  <c r="K15" i="99"/>
  <c r="BY15" i="37"/>
  <c r="T15" i="37"/>
  <c r="J55" i="41"/>
  <c r="BW15" i="37"/>
  <c r="CB15" i="37" s="1"/>
  <c r="BV15" i="37"/>
  <c r="K26" i="99"/>
  <c r="P26" i="99" s="1"/>
  <c r="J66" i="41"/>
  <c r="O66" i="41" s="1"/>
  <c r="BW26" i="37"/>
  <c r="T26" i="37"/>
  <c r="BY26" i="37"/>
  <c r="BV26" i="37"/>
  <c r="BX26" i="37"/>
  <c r="AK18" i="36"/>
  <c r="BC18" i="36" s="1"/>
  <c r="AI18" i="36"/>
  <c r="AL18" i="36" s="1"/>
  <c r="AL15" i="36"/>
  <c r="AY15" i="36" s="1"/>
  <c r="AI15" i="36"/>
  <c r="AK15" i="36" s="1"/>
  <c r="AI19" i="36"/>
  <c r="AL19" i="36" s="1"/>
  <c r="AI16" i="36"/>
  <c r="AK16" i="36" s="1"/>
  <c r="BC12" i="36"/>
  <c r="AK28" i="36"/>
  <c r="BC28" i="36" s="1"/>
  <c r="BI21" i="37"/>
  <c r="BM21" i="37" s="1"/>
  <c r="AP12" i="36"/>
  <c r="AY12" i="36" s="1"/>
  <c r="AP17" i="36"/>
  <c r="AY17" i="36" s="1"/>
  <c r="AP18" i="36"/>
  <c r="AY18" i="36" s="1"/>
  <c r="AP25" i="36"/>
  <c r="AY25" i="36" s="1"/>
  <c r="AP20" i="36"/>
  <c r="AY20" i="36" s="1"/>
  <c r="AP21" i="36"/>
  <c r="AY21" i="36" s="1"/>
  <c r="AP23" i="36"/>
  <c r="AY23" i="36" s="1"/>
  <c r="AP26" i="36"/>
  <c r="AY26" i="36" s="1"/>
  <c r="AP14" i="36"/>
  <c r="AY14" i="36" s="1"/>
  <c r="AY11" i="36"/>
  <c r="BC11" i="36"/>
  <c r="AZ9" i="37"/>
  <c r="BE10" i="37" s="1"/>
  <c r="BA9" i="37"/>
  <c r="BF10" i="37" s="1"/>
  <c r="F9" i="99"/>
  <c r="P9" i="99" s="1"/>
  <c r="T9" i="37"/>
  <c r="E49" i="41"/>
  <c r="O49" i="41" s="1"/>
  <c r="BC9" i="37"/>
  <c r="BH10" i="37" s="1"/>
  <c r="AK10" i="36"/>
  <c r="BL18" i="37"/>
  <c r="BK18" i="37"/>
  <c r="BN18" i="37"/>
  <c r="BL19" i="37"/>
  <c r="BM19" i="37"/>
  <c r="BL11" i="37"/>
  <c r="BK11" i="37"/>
  <c r="BM11" i="37"/>
  <c r="BI25" i="37"/>
  <c r="BM25" i="37" s="1"/>
  <c r="BM20" i="37"/>
  <c r="BN20" i="37"/>
  <c r="J70" i="41"/>
  <c r="E70" i="41"/>
  <c r="BM27" i="40"/>
  <c r="BK27" i="40"/>
  <c r="BN27" i="40"/>
  <c r="BL27" i="40"/>
  <c r="CD12" i="40"/>
  <c r="CD13" i="40"/>
  <c r="CC12" i="40"/>
  <c r="CC13" i="40"/>
  <c r="BF16" i="38"/>
  <c r="BF20" i="38"/>
  <c r="BE27" i="38"/>
  <c r="BE22" i="38"/>
  <c r="L12" i="99"/>
  <c r="BL12" i="99" s="1"/>
  <c r="CB12" i="40"/>
  <c r="CB13" i="40"/>
  <c r="P52" i="41"/>
  <c r="L52" i="41"/>
  <c r="BM52" i="41" s="1"/>
  <c r="H49" i="121"/>
  <c r="G49" i="42"/>
  <c r="BF13" i="38"/>
  <c r="BF12" i="38"/>
  <c r="BF28" i="38"/>
  <c r="BS28" i="38" s="1"/>
  <c r="BF21" i="38"/>
  <c r="BF17" i="38"/>
  <c r="BF23" i="38"/>
  <c r="BS23" i="38" s="1"/>
  <c r="BF22" i="38"/>
  <c r="BF25" i="38"/>
  <c r="F69" i="41"/>
  <c r="AU19" i="38"/>
  <c r="AY19" i="38" s="1"/>
  <c r="BS17" i="38"/>
  <c r="BE12" i="38"/>
  <c r="BS12" i="38" s="1"/>
  <c r="BE21" i="38"/>
  <c r="BS21" i="38" s="1"/>
  <c r="BE25" i="38"/>
  <c r="BE15" i="38"/>
  <c r="BE16" i="38"/>
  <c r="BE18" i="38"/>
  <c r="BS18" i="38" s="1"/>
  <c r="BF15" i="38"/>
  <c r="BF19" i="38"/>
  <c r="BF10" i="38"/>
  <c r="BS14" i="38"/>
  <c r="AU20" i="38"/>
  <c r="AY20" i="38" s="1"/>
  <c r="BS27" i="38"/>
  <c r="BE20" i="38"/>
  <c r="BE13" i="38"/>
  <c r="AW11" i="38"/>
  <c r="AY11" i="38"/>
  <c r="AX11" i="38"/>
  <c r="AX10" i="38"/>
  <c r="AY10" i="38"/>
  <c r="AW10" i="38"/>
  <c r="AZ10" i="38"/>
  <c r="AO24" i="39"/>
  <c r="K69" i="41"/>
  <c r="AI23" i="39"/>
  <c r="AL23" i="39" s="1"/>
  <c r="BC26" i="39"/>
  <c r="AP26" i="39"/>
  <c r="AY26" i="39" s="1"/>
  <c r="BM19" i="40"/>
  <c r="BL19" i="40"/>
  <c r="BN19" i="40"/>
  <c r="AI24" i="39"/>
  <c r="AL24" i="39" s="1"/>
  <c r="BM26" i="40"/>
  <c r="BN26" i="40"/>
  <c r="BL26" i="40"/>
  <c r="BG28" i="40"/>
  <c r="AK27" i="39"/>
  <c r="AO20" i="39"/>
  <c r="AY20" i="39" s="1"/>
  <c r="H16" i="40"/>
  <c r="BB16" i="40" s="1"/>
  <c r="BG16" i="40" s="1"/>
  <c r="R16" i="40"/>
  <c r="H21" i="40"/>
  <c r="R21" i="40"/>
  <c r="H17" i="40"/>
  <c r="BB17" i="40" s="1"/>
  <c r="R17" i="40"/>
  <c r="AH14" i="39"/>
  <c r="AH13" i="39"/>
  <c r="L26" i="99"/>
  <c r="BL26" i="99" s="1"/>
  <c r="AH17" i="39"/>
  <c r="CA11" i="40"/>
  <c r="CA10" i="40"/>
  <c r="J34" i="99"/>
  <c r="L10" i="99"/>
  <c r="CB24" i="40"/>
  <c r="AI28" i="39"/>
  <c r="AL28" i="39" s="1"/>
  <c r="E11" i="99"/>
  <c r="BC11" i="40"/>
  <c r="AZ11" i="40"/>
  <c r="BE12" i="40" s="1"/>
  <c r="F51" i="41"/>
  <c r="P51" i="41" s="1"/>
  <c r="BA11" i="40"/>
  <c r="BF12" i="40" s="1"/>
  <c r="T11" i="40"/>
  <c r="BB11" i="40"/>
  <c r="BG12" i="40" s="1"/>
  <c r="P64" i="41"/>
  <c r="CD27" i="40"/>
  <c r="AI16" i="39"/>
  <c r="AK16" i="39" s="1"/>
  <c r="AH21" i="39"/>
  <c r="AH22" i="39"/>
  <c r="AG14" i="39"/>
  <c r="AI14" i="39" s="1"/>
  <c r="AK14" i="39" s="1"/>
  <c r="AG13" i="39"/>
  <c r="R13" i="40"/>
  <c r="H13" i="40"/>
  <c r="P66" i="41"/>
  <c r="L66" i="41"/>
  <c r="AZ14" i="40"/>
  <c r="E14" i="99"/>
  <c r="O14" i="99" s="1"/>
  <c r="BB14" i="40"/>
  <c r="BA14" i="40"/>
  <c r="BC14" i="40"/>
  <c r="F54" i="41"/>
  <c r="P54" i="41" s="1"/>
  <c r="T14" i="40"/>
  <c r="L9" i="99"/>
  <c r="BL9" i="99" s="1"/>
  <c r="BB22" i="40"/>
  <c r="BG23" i="40" s="1"/>
  <c r="BC22" i="40"/>
  <c r="BH23" i="40" s="1"/>
  <c r="AZ22" i="40"/>
  <c r="BE23" i="40" s="1"/>
  <c r="F62" i="41"/>
  <c r="P62" i="41" s="1"/>
  <c r="T22" i="40"/>
  <c r="E22" i="99"/>
  <c r="BA22" i="40"/>
  <c r="K74" i="41"/>
  <c r="CB11" i="40"/>
  <c r="CB10" i="40"/>
  <c r="CB18" i="40"/>
  <c r="E28" i="99"/>
  <c r="AZ28" i="40"/>
  <c r="BA28" i="40"/>
  <c r="BC28" i="40"/>
  <c r="F68" i="41"/>
  <c r="P68" i="41" s="1"/>
  <c r="T28" i="40"/>
  <c r="AG18" i="39"/>
  <c r="BI25" i="40"/>
  <c r="BK25" i="40" s="1"/>
  <c r="BH12" i="40"/>
  <c r="O26" i="99"/>
  <c r="H60" i="121"/>
  <c r="G60" i="42"/>
  <c r="BG24" i="40"/>
  <c r="BE24" i="40"/>
  <c r="O23" i="99"/>
  <c r="BH24" i="40"/>
  <c r="BF23" i="40"/>
  <c r="BF24" i="40"/>
  <c r="K70" i="41"/>
  <c r="BG10" i="40"/>
  <c r="BG11" i="40"/>
  <c r="R34" i="40"/>
  <c r="AO17" i="39"/>
  <c r="AO23" i="39"/>
  <c r="AO18" i="39"/>
  <c r="AO25" i="39"/>
  <c r="AY25" i="39" s="1"/>
  <c r="AO19" i="39"/>
  <c r="AY19" i="39" s="1"/>
  <c r="F70" i="41"/>
  <c r="AI11" i="39"/>
  <c r="AL11" i="39" s="1"/>
  <c r="F50" i="41"/>
  <c r="BA10" i="40"/>
  <c r="T10" i="40"/>
  <c r="E10" i="99"/>
  <c r="BC10" i="40"/>
  <c r="AZ10" i="40"/>
  <c r="BC27" i="39"/>
  <c r="AO22" i="39"/>
  <c r="AO15" i="39"/>
  <c r="AY15" i="39" s="1"/>
  <c r="AO14" i="39"/>
  <c r="AO27" i="39"/>
  <c r="AY27" i="39" s="1"/>
  <c r="AO13" i="39"/>
  <c r="BG20" i="40"/>
  <c r="E20" i="99"/>
  <c r="O20" i="99" s="1"/>
  <c r="BA20" i="40"/>
  <c r="F60" i="41"/>
  <c r="P60" i="41" s="1"/>
  <c r="BC20" i="40"/>
  <c r="AZ20" i="40"/>
  <c r="T20" i="40"/>
  <c r="AI12" i="39"/>
  <c r="AL12" i="39" s="1"/>
  <c r="AK10" i="39"/>
  <c r="K11" i="41"/>
  <c r="P11" i="41" s="1"/>
  <c r="K19" i="41"/>
  <c r="P19" i="41" s="1"/>
  <c r="K35" i="41"/>
  <c r="P35" i="41" s="1"/>
  <c r="K38" i="41"/>
  <c r="P38" i="41" s="1"/>
  <c r="K22" i="41"/>
  <c r="P22" i="41" s="1"/>
  <c r="K14" i="41"/>
  <c r="P14" i="41" s="1"/>
  <c r="K17" i="41"/>
  <c r="P17" i="41" s="1"/>
  <c r="K41" i="41"/>
  <c r="P41" i="41" s="1"/>
  <c r="K36" i="41"/>
  <c r="P36" i="41" s="1"/>
  <c r="K44" i="41"/>
  <c r="P44" i="41" s="1"/>
  <c r="K16" i="41"/>
  <c r="P16" i="41" s="1"/>
  <c r="K31" i="41"/>
  <c r="P31" i="41" s="1"/>
  <c r="K47" i="41"/>
  <c r="P47" i="41" s="1"/>
  <c r="K34" i="41"/>
  <c r="P34" i="41" s="1"/>
  <c r="K26" i="41"/>
  <c r="P26" i="41" s="1"/>
  <c r="K13" i="41"/>
  <c r="P13" i="41" s="1"/>
  <c r="K29" i="41"/>
  <c r="P29" i="41" s="1"/>
  <c r="K37" i="41"/>
  <c r="P37" i="41" s="1"/>
  <c r="K32" i="41"/>
  <c r="P32" i="41" s="1"/>
  <c r="K20" i="41"/>
  <c r="P20" i="41" s="1"/>
  <c r="K27" i="41"/>
  <c r="P27" i="41" s="1"/>
  <c r="K43" i="41"/>
  <c r="P43" i="41" s="1"/>
  <c r="K30" i="41"/>
  <c r="P30" i="41" s="1"/>
  <c r="K46" i="41"/>
  <c r="P46" i="41" s="1"/>
  <c r="K9" i="41"/>
  <c r="P9" i="41" s="1"/>
  <c r="K25" i="41"/>
  <c r="P25" i="41" s="1"/>
  <c r="K33" i="41"/>
  <c r="P33" i="41" s="1"/>
  <c r="K28" i="41"/>
  <c r="P28" i="41" s="1"/>
  <c r="K24" i="41"/>
  <c r="P24" i="41" s="1"/>
  <c r="K15" i="41"/>
  <c r="P15" i="41" s="1"/>
  <c r="K23" i="41"/>
  <c r="P23" i="41" s="1"/>
  <c r="K39" i="41"/>
  <c r="P39" i="41" s="1"/>
  <c r="K42" i="41"/>
  <c r="P42" i="41" s="1"/>
  <c r="K18" i="41"/>
  <c r="P18" i="41" s="1"/>
  <c r="K10" i="41"/>
  <c r="P10" i="41" s="1"/>
  <c r="K21" i="41"/>
  <c r="P21" i="41" s="1"/>
  <c r="K45" i="41"/>
  <c r="P45" i="41" s="1"/>
  <c r="K40" i="41"/>
  <c r="P40" i="41" s="1"/>
  <c r="K48" i="41"/>
  <c r="P48" i="41" s="1"/>
  <c r="K12" i="41"/>
  <c r="P12" i="41" s="1"/>
  <c r="BC10" i="39"/>
  <c r="BD10" i="39" s="1"/>
  <c r="AY10" i="39"/>
  <c r="AZ10" i="39" s="1"/>
  <c r="BA29" i="13"/>
  <c r="BE29" i="13" s="1"/>
  <c r="BA21" i="13"/>
  <c r="BG33" i="13"/>
  <c r="BD33" i="13"/>
  <c r="BC33" i="13"/>
  <c r="BF33" i="13"/>
  <c r="CL49" i="13"/>
  <c r="CP49" i="13"/>
  <c r="CL43" i="13"/>
  <c r="BF44" i="13"/>
  <c r="BE44" i="13"/>
  <c r="BG44" i="13"/>
  <c r="BD44" i="13"/>
  <c r="CP44" i="13" s="1"/>
  <c r="BJ42" i="13"/>
  <c r="CH42" i="13" s="1"/>
  <c r="BJ41" i="13"/>
  <c r="CH41" i="13" s="1"/>
  <c r="AV26" i="13"/>
  <c r="AV30" i="13"/>
  <c r="AV31" i="13"/>
  <c r="AY31" i="13"/>
  <c r="AY30" i="13"/>
  <c r="BJ31" i="13"/>
  <c r="BJ32" i="13"/>
  <c r="CH32" i="13" s="1"/>
  <c r="BJ52" i="13"/>
  <c r="BJ53" i="13"/>
  <c r="BJ23" i="13"/>
  <c r="BJ24" i="13"/>
  <c r="BJ62" i="13"/>
  <c r="BJ67" i="13"/>
  <c r="BJ64" i="13"/>
  <c r="BJ63" i="13"/>
  <c r="BJ19" i="13"/>
  <c r="BA39" i="13"/>
  <c r="BC39" i="13"/>
  <c r="BJ50" i="13"/>
  <c r="BJ34" i="13"/>
  <c r="BG21" i="13"/>
  <c r="AY47" i="13"/>
  <c r="AY46" i="13"/>
  <c r="AY40" i="13"/>
  <c r="AW40" i="13"/>
  <c r="BA12" i="13"/>
  <c r="BF12" i="13" s="1"/>
  <c r="BA20" i="13"/>
  <c r="BE20" i="13" s="1"/>
  <c r="AZ26" i="13"/>
  <c r="AZ25" i="13"/>
  <c r="AX26" i="13"/>
  <c r="AX27" i="13"/>
  <c r="AW30" i="13"/>
  <c r="AW31" i="13"/>
  <c r="AZ31" i="13"/>
  <c r="AZ30" i="13"/>
  <c r="BJ20" i="13"/>
  <c r="BJ21" i="13"/>
  <c r="BJ49" i="13"/>
  <c r="CH49" i="13" s="1"/>
  <c r="BJ48" i="13"/>
  <c r="BJ61" i="13"/>
  <c r="BJ26" i="13"/>
  <c r="BJ38" i="13"/>
  <c r="BJ37" i="13"/>
  <c r="BJ44" i="13"/>
  <c r="BJ43" i="13"/>
  <c r="CH43" i="13" s="1"/>
  <c r="BF39" i="13"/>
  <c r="BD39" i="13"/>
  <c r="BJ47" i="13"/>
  <c r="BJ13" i="13"/>
  <c r="BC21" i="13"/>
  <c r="BE21" i="13"/>
  <c r="BF21" i="13"/>
  <c r="BD21" i="13"/>
  <c r="AV27" i="13"/>
  <c r="BJ27" i="13"/>
  <c r="AX46" i="13"/>
  <c r="AX47" i="13"/>
  <c r="AY27" i="13"/>
  <c r="AV40" i="13"/>
  <c r="AZ28" i="13"/>
  <c r="BA28" i="13" s="1"/>
  <c r="AO11" i="26"/>
  <c r="AY11" i="26" s="1"/>
  <c r="BA11" i="13"/>
  <c r="BC11" i="13" s="1"/>
  <c r="BG11" i="13"/>
  <c r="AQ37" i="13"/>
  <c r="AS37" i="13"/>
  <c r="W37" i="13"/>
  <c r="AG37" i="13" s="1"/>
  <c r="AK37" i="13" s="1"/>
  <c r="AP37" i="13"/>
  <c r="G37" i="24"/>
  <c r="AT37" i="13"/>
  <c r="AR37" i="13"/>
  <c r="BD11" i="13"/>
  <c r="S23" i="13"/>
  <c r="Z23" i="13" s="1"/>
  <c r="BK23" i="13" s="1"/>
  <c r="P23" i="13"/>
  <c r="S10" i="13"/>
  <c r="Z10" i="13" s="1"/>
  <c r="P10" i="13"/>
  <c r="S16" i="13"/>
  <c r="Z16" i="13" s="1"/>
  <c r="P16" i="13"/>
  <c r="BQ16" i="13" s="1"/>
  <c r="S15" i="13"/>
  <c r="Z15" i="13" s="1"/>
  <c r="BK15" i="13" s="1"/>
  <c r="P15" i="13"/>
  <c r="S24" i="13"/>
  <c r="Z24" i="13" s="1"/>
  <c r="P24" i="13"/>
  <c r="AW15" i="13"/>
  <c r="AX15" i="13"/>
  <c r="BA16" i="13"/>
  <c r="BE16" i="13" s="1"/>
  <c r="AZ19" i="13"/>
  <c r="H18" i="24"/>
  <c r="BH18" i="24" s="1"/>
  <c r="S18" i="24"/>
  <c r="Y18" i="24" s="1"/>
  <c r="AW19" i="13"/>
  <c r="AV23" i="13"/>
  <c r="AV22" i="13"/>
  <c r="G17" i="24"/>
  <c r="S17" i="24" s="1"/>
  <c r="Y17" i="24" s="1"/>
  <c r="AS17" i="13"/>
  <c r="AY17" i="13" s="1"/>
  <c r="AR17" i="13"/>
  <c r="AX17" i="13" s="1"/>
  <c r="AQ17" i="13"/>
  <c r="AW17" i="13" s="1"/>
  <c r="AP17" i="13"/>
  <c r="AV17" i="13" s="1"/>
  <c r="AT17" i="13"/>
  <c r="AZ17" i="13" s="1"/>
  <c r="W17" i="13"/>
  <c r="AG17" i="13" s="1"/>
  <c r="AK17" i="13" s="1"/>
  <c r="G13" i="24"/>
  <c r="AS13" i="13"/>
  <c r="AY13" i="13" s="1"/>
  <c r="AR13" i="13"/>
  <c r="AX13" i="13" s="1"/>
  <c r="AQ13" i="13"/>
  <c r="AW13" i="13" s="1"/>
  <c r="AP13" i="13"/>
  <c r="AV13" i="13" s="1"/>
  <c r="AT13" i="13"/>
  <c r="AZ13" i="13" s="1"/>
  <c r="BE11" i="13"/>
  <c r="BF11" i="13"/>
  <c r="S28" i="13"/>
  <c r="Z28" i="13" s="1"/>
  <c r="P28" i="13"/>
  <c r="S13" i="13"/>
  <c r="Z13" i="13" s="1"/>
  <c r="P13" i="13"/>
  <c r="BQ13" i="13" s="1"/>
  <c r="S27" i="13"/>
  <c r="Z27" i="13" s="1"/>
  <c r="P27" i="13"/>
  <c r="S26" i="13"/>
  <c r="Z26" i="13" s="1"/>
  <c r="BK26" i="13" s="1"/>
  <c r="P26" i="13"/>
  <c r="S11" i="13"/>
  <c r="Z11" i="13" s="1"/>
  <c r="P11" i="13"/>
  <c r="AV15" i="13"/>
  <c r="AZ14" i="13"/>
  <c r="AZ15" i="13"/>
  <c r="AY15" i="13"/>
  <c r="AY14" i="13"/>
  <c r="BG16" i="13"/>
  <c r="BF16" i="13"/>
  <c r="AV19" i="13"/>
  <c r="AV18" i="13"/>
  <c r="AX18" i="13"/>
  <c r="AY18" i="13"/>
  <c r="AY19" i="13"/>
  <c r="AX19" i="13"/>
  <c r="AZ22" i="13"/>
  <c r="AZ23" i="13"/>
  <c r="K40" i="121"/>
  <c r="K62" i="121"/>
  <c r="K57" i="121"/>
  <c r="K47" i="121"/>
  <c r="Q76" i="23"/>
  <c r="BB68" i="17"/>
  <c r="BG68" i="17" s="1"/>
  <c r="AK44" i="23"/>
  <c r="AP44" i="23" s="1"/>
  <c r="AL44" i="23"/>
  <c r="AN44" i="23"/>
  <c r="AM44" i="23"/>
  <c r="D44" i="24"/>
  <c r="AM14" i="28"/>
  <c r="D14" i="29"/>
  <c r="AO14" i="28"/>
  <c r="AL14" i="28"/>
  <c r="AN14" i="28"/>
  <c r="T14" i="28"/>
  <c r="Q35" i="28"/>
  <c r="H9" i="28"/>
  <c r="Q9" i="28"/>
  <c r="AM9" i="28"/>
  <c r="Q13" i="28"/>
  <c r="H13" i="28"/>
  <c r="K65" i="121"/>
  <c r="Q10" i="28"/>
  <c r="E34" i="28"/>
  <c r="D69" i="24"/>
  <c r="Q67" i="15"/>
  <c r="Y66" i="15"/>
  <c r="F10" i="28"/>
  <c r="Y47" i="15"/>
  <c r="F51" i="23" s="1"/>
  <c r="M43" i="121"/>
  <c r="M44" i="121"/>
  <c r="Y53" i="15"/>
  <c r="F57" i="23" s="1"/>
  <c r="R57" i="23" s="1"/>
  <c r="F16" i="28"/>
  <c r="Y54" i="15"/>
  <c r="F58" i="23" s="1"/>
  <c r="F17" i="28"/>
  <c r="M8" i="121"/>
  <c r="M10" i="121"/>
  <c r="M23" i="121"/>
  <c r="M26" i="121"/>
  <c r="M28" i="121"/>
  <c r="R19" i="28"/>
  <c r="H19" i="28"/>
  <c r="AN19" i="28" s="1"/>
  <c r="Y49" i="15"/>
  <c r="F53" i="23" s="1"/>
  <c r="F12" i="28"/>
  <c r="AF67" i="15"/>
  <c r="AL45" i="23"/>
  <c r="AK45" i="23"/>
  <c r="AN45" i="23"/>
  <c r="D45" i="24"/>
  <c r="AM45" i="23"/>
  <c r="AK49" i="23"/>
  <c r="AL49" i="23"/>
  <c r="AN49" i="23"/>
  <c r="D49" i="24"/>
  <c r="AM49" i="23"/>
  <c r="F24" i="28"/>
  <c r="Y61" i="15"/>
  <c r="F65" i="23" s="1"/>
  <c r="AL17" i="23"/>
  <c r="AQ18" i="23" s="1"/>
  <c r="AM17" i="23"/>
  <c r="AK17" i="23"/>
  <c r="D17" i="24"/>
  <c r="AN17" i="23"/>
  <c r="AM29" i="23"/>
  <c r="AK29" i="23"/>
  <c r="AP29" i="23" s="1"/>
  <c r="AN29" i="23"/>
  <c r="AL29" i="23"/>
  <c r="AQ29" i="23" s="1"/>
  <c r="D29" i="24"/>
  <c r="AL36" i="23"/>
  <c r="AM36" i="23"/>
  <c r="D36" i="24"/>
  <c r="AK36" i="23"/>
  <c r="AN36" i="23"/>
  <c r="AK30" i="23"/>
  <c r="AN30" i="23"/>
  <c r="D30" i="24"/>
  <c r="AL30" i="23"/>
  <c r="AN47" i="23"/>
  <c r="D47" i="24"/>
  <c r="AL47" i="23"/>
  <c r="AQ47" i="23" s="1"/>
  <c r="AK47" i="23"/>
  <c r="AM47" i="23"/>
  <c r="AR47" i="23" s="1"/>
  <c r="AM48" i="23"/>
  <c r="D48" i="24"/>
  <c r="AL48" i="23"/>
  <c r="AK48" i="23"/>
  <c r="AN48" i="23"/>
  <c r="F21" i="28"/>
  <c r="Y58" i="15"/>
  <c r="F62" i="23" s="1"/>
  <c r="M62" i="121"/>
  <c r="AK12" i="23"/>
  <c r="AL12" i="23"/>
  <c r="AN12" i="23"/>
  <c r="AM12" i="23"/>
  <c r="D12" i="24"/>
  <c r="AK14" i="23"/>
  <c r="AL14" i="23"/>
  <c r="AM14" i="23"/>
  <c r="AN14" i="23"/>
  <c r="D14" i="24"/>
  <c r="AM27" i="23"/>
  <c r="AK27" i="23"/>
  <c r="AL27" i="23"/>
  <c r="AN27" i="23"/>
  <c r="D27" i="24"/>
  <c r="AM30" i="23"/>
  <c r="AK32" i="23"/>
  <c r="AM32" i="23"/>
  <c r="AL32" i="23"/>
  <c r="AN32" i="23"/>
  <c r="D32" i="24"/>
  <c r="M56" i="121"/>
  <c r="Y67" i="15"/>
  <c r="M41" i="121"/>
  <c r="M45" i="121"/>
  <c r="M13" i="121"/>
  <c r="M25" i="121"/>
  <c r="M32" i="121"/>
  <c r="Y57" i="15"/>
  <c r="F61" i="23" s="1"/>
  <c r="F20" i="28"/>
  <c r="BC24" i="28"/>
  <c r="BC23" i="28"/>
  <c r="L52" i="121"/>
  <c r="L55" i="121"/>
  <c r="AL59" i="23"/>
  <c r="D59" i="24"/>
  <c r="AN59" i="23"/>
  <c r="T59" i="23"/>
  <c r="AM59" i="23"/>
  <c r="L47" i="121"/>
  <c r="P76" i="23"/>
  <c r="L64" i="121"/>
  <c r="AL43" i="23"/>
  <c r="AN43" i="23"/>
  <c r="D43" i="24"/>
  <c r="AM43" i="23"/>
  <c r="AA62" i="22"/>
  <c r="D24" i="24"/>
  <c r="AN24" i="23"/>
  <c r="AL24" i="23"/>
  <c r="AM24" i="23"/>
  <c r="L20" i="121"/>
  <c r="AB67" i="22"/>
  <c r="AN42" i="23"/>
  <c r="AS42" i="23" s="1"/>
  <c r="AM42" i="23"/>
  <c r="AR42" i="23" s="1"/>
  <c r="D42" i="24"/>
  <c r="AL42" i="23"/>
  <c r="AQ42" i="23" s="1"/>
  <c r="AK42" i="23"/>
  <c r="AP42" i="23" s="1"/>
  <c r="D16" i="28"/>
  <c r="AA53" i="22"/>
  <c r="D57" i="23" s="1"/>
  <c r="AL16" i="23"/>
  <c r="D16" i="24"/>
  <c r="AM16" i="23"/>
  <c r="AN16" i="23"/>
  <c r="AK16" i="23"/>
  <c r="L35" i="121"/>
  <c r="L56" i="121"/>
  <c r="L58" i="121"/>
  <c r="L50" i="121"/>
  <c r="L60" i="121"/>
  <c r="L39" i="121"/>
  <c r="AM10" i="23"/>
  <c r="D10" i="24"/>
  <c r="AL10" i="23"/>
  <c r="AQ11" i="23" s="1"/>
  <c r="AN10" i="23"/>
  <c r="AS11" i="23" s="1"/>
  <c r="AK10" i="23"/>
  <c r="AP11" i="23" s="1"/>
  <c r="AP24" i="23"/>
  <c r="AA66" i="22"/>
  <c r="L38" i="121"/>
  <c r="AL23" i="23"/>
  <c r="AQ23" i="23" s="1"/>
  <c r="AM23" i="23"/>
  <c r="AR23" i="23" s="1"/>
  <c r="AN23" i="23"/>
  <c r="AS23" i="23" s="1"/>
  <c r="D23" i="24"/>
  <c r="L19" i="121"/>
  <c r="L12" i="121"/>
  <c r="AP39" i="23"/>
  <c r="AP40" i="23"/>
  <c r="D39" i="24"/>
  <c r="AM39" i="23"/>
  <c r="AL39" i="23"/>
  <c r="AN39" i="23"/>
  <c r="L51" i="121"/>
  <c r="AK60" i="23"/>
  <c r="L54" i="121"/>
  <c r="AM52" i="23"/>
  <c r="AL52" i="23"/>
  <c r="D52" i="24"/>
  <c r="T52" i="23"/>
  <c r="AN52" i="23"/>
  <c r="L48" i="121"/>
  <c r="L65" i="121"/>
  <c r="AM64" i="23"/>
  <c r="AL64" i="23"/>
  <c r="AN64" i="23"/>
  <c r="T64" i="23"/>
  <c r="D64" i="24"/>
  <c r="AK64" i="23"/>
  <c r="BT29" i="37" l="1"/>
  <c r="BT32" i="37"/>
  <c r="D12" i="42"/>
  <c r="J11" i="42"/>
  <c r="CH70" i="13"/>
  <c r="AS60" i="24"/>
  <c r="AS71" i="24"/>
  <c r="AS72" i="24"/>
  <c r="AS70" i="24"/>
  <c r="AS73" i="24"/>
  <c r="O70" i="41"/>
  <c r="Y72" i="24"/>
  <c r="Y73" i="24"/>
  <c r="AO70" i="24"/>
  <c r="BW70" i="24"/>
  <c r="AO72" i="24"/>
  <c r="BW72" i="24"/>
  <c r="AP70" i="24"/>
  <c r="BX70" i="24"/>
  <c r="BX72" i="24"/>
  <c r="AP72" i="24"/>
  <c r="AO71" i="24"/>
  <c r="BW71" i="24"/>
  <c r="AO73" i="24"/>
  <c r="BW73" i="24"/>
  <c r="BX71" i="24"/>
  <c r="AP71" i="24"/>
  <c r="BX73" i="24"/>
  <c r="AP73" i="24"/>
  <c r="BW15" i="24"/>
  <c r="AO14" i="24"/>
  <c r="CH62" i="13"/>
  <c r="CH72" i="13"/>
  <c r="AT38" i="23"/>
  <c r="AV38" i="23" s="1"/>
  <c r="BZ38" i="23" s="1"/>
  <c r="BF67" i="13"/>
  <c r="BD67" i="13"/>
  <c r="CP67" i="13" s="1"/>
  <c r="BC67" i="13"/>
  <c r="BE67" i="13"/>
  <c r="AO68" i="24"/>
  <c r="BW68" i="24"/>
  <c r="AP64" i="24"/>
  <c r="BX64" i="24"/>
  <c r="AO36" i="24"/>
  <c r="BW36" i="24"/>
  <c r="BW37" i="24"/>
  <c r="AO34" i="24"/>
  <c r="BW34" i="24"/>
  <c r="AO27" i="24"/>
  <c r="BW27" i="24"/>
  <c r="AO61" i="24"/>
  <c r="BW61" i="24"/>
  <c r="AO25" i="24"/>
  <c r="BW25" i="24"/>
  <c r="BW24" i="24"/>
  <c r="AO24" i="24"/>
  <c r="BW19" i="24"/>
  <c r="AO19" i="24"/>
  <c r="BW65" i="24"/>
  <c r="AO65" i="24"/>
  <c r="AO41" i="24"/>
  <c r="BW41" i="24"/>
  <c r="AO32" i="24"/>
  <c r="BW32" i="24"/>
  <c r="AO33" i="24"/>
  <c r="BW33" i="24"/>
  <c r="AO38" i="24"/>
  <c r="BW38" i="24"/>
  <c r="AO66" i="24"/>
  <c r="BW66" i="24"/>
  <c r="BW48" i="24"/>
  <c r="AO48" i="24"/>
  <c r="BW49" i="24"/>
  <c r="AO47" i="24"/>
  <c r="BW47" i="24"/>
  <c r="AO46" i="24"/>
  <c r="BW46" i="24"/>
  <c r="AO58" i="24"/>
  <c r="BW58" i="24"/>
  <c r="BW59" i="24"/>
  <c r="AP18" i="24"/>
  <c r="BX18" i="24"/>
  <c r="AP34" i="24"/>
  <c r="BX34" i="24"/>
  <c r="BX58" i="24"/>
  <c r="AP58" i="24"/>
  <c r="AP67" i="24"/>
  <c r="BX67" i="24"/>
  <c r="BG51" i="13"/>
  <c r="BC51" i="13"/>
  <c r="BF51" i="13"/>
  <c r="AP22" i="24"/>
  <c r="BX22" i="24"/>
  <c r="BW42" i="24"/>
  <c r="AD12" i="24"/>
  <c r="W12" i="24"/>
  <c r="CL62" i="13"/>
  <c r="BW67" i="24"/>
  <c r="AP28" i="24"/>
  <c r="BX28" i="24"/>
  <c r="BE51" i="13"/>
  <c r="AP60" i="24"/>
  <c r="BX60" i="24"/>
  <c r="AP54" i="24"/>
  <c r="BX54" i="24"/>
  <c r="BW39" i="24"/>
  <c r="AP50" i="24"/>
  <c r="BX50" i="24"/>
  <c r="BX41" i="24"/>
  <c r="AP41" i="24"/>
  <c r="AP15" i="24"/>
  <c r="BX15" i="24"/>
  <c r="BX45" i="24"/>
  <c r="AP45" i="24"/>
  <c r="AP61" i="24"/>
  <c r="BX61" i="24"/>
  <c r="AP69" i="24"/>
  <c r="BX69" i="24"/>
  <c r="AP32" i="24"/>
  <c r="BX32" i="24"/>
  <c r="AP33" i="24"/>
  <c r="BX33" i="24"/>
  <c r="AP38" i="24"/>
  <c r="BX38" i="24"/>
  <c r="AP49" i="24"/>
  <c r="BX49" i="24"/>
  <c r="AP20" i="24"/>
  <c r="BX20" i="24"/>
  <c r="AP40" i="24"/>
  <c r="BX40" i="24"/>
  <c r="AP42" i="24"/>
  <c r="BX42" i="24"/>
  <c r="AP27" i="24"/>
  <c r="BX27" i="24"/>
  <c r="AP30" i="24"/>
  <c r="BX30" i="24"/>
  <c r="AP44" i="24"/>
  <c r="BX44" i="24"/>
  <c r="AP68" i="24"/>
  <c r="BX68" i="24"/>
  <c r="AP29" i="24"/>
  <c r="BX29" i="24"/>
  <c r="BX65" i="24"/>
  <c r="BA50" i="13"/>
  <c r="CL69" i="13"/>
  <c r="CP69" i="13"/>
  <c r="AL60" i="23"/>
  <c r="AN60" i="23"/>
  <c r="AS60" i="23" s="1"/>
  <c r="AP25" i="23"/>
  <c r="AR11" i="23"/>
  <c r="AT11" i="23" s="1"/>
  <c r="AY11" i="23" s="1"/>
  <c r="V68" i="23"/>
  <c r="V69" i="23"/>
  <c r="BB69" i="23" s="1"/>
  <c r="V70" i="23"/>
  <c r="V71" i="23"/>
  <c r="BB71" i="23" s="1"/>
  <c r="V72" i="23"/>
  <c r="V73" i="23"/>
  <c r="BB73" i="23" s="1"/>
  <c r="AS48" i="23"/>
  <c r="AP47" i="23"/>
  <c r="AT47" i="23" s="1"/>
  <c r="AS18" i="23"/>
  <c r="AP18" i="23"/>
  <c r="AT18" i="23" s="1"/>
  <c r="AW18" i="23" s="1"/>
  <c r="W68" i="23"/>
  <c r="W69" i="23"/>
  <c r="BC69" i="23" s="1"/>
  <c r="W70" i="23"/>
  <c r="W71" i="23"/>
  <c r="BC71" i="23" s="1"/>
  <c r="W72" i="23"/>
  <c r="W73" i="23"/>
  <c r="BC73" i="23" s="1"/>
  <c r="CH48" i="13"/>
  <c r="CH34" i="13"/>
  <c r="CH63" i="13"/>
  <c r="AQ38" i="23"/>
  <c r="BG67" i="13"/>
  <c r="CH67" i="13" s="1"/>
  <c r="BC65" i="13"/>
  <c r="BD65" i="13"/>
  <c r="CP65" i="13" s="1"/>
  <c r="BE52" i="13"/>
  <c r="CH69" i="13"/>
  <c r="CL66" i="13"/>
  <c r="CP66" i="13"/>
  <c r="AP66" i="24"/>
  <c r="BX66" i="24"/>
  <c r="AO52" i="24"/>
  <c r="BW52" i="24"/>
  <c r="BW45" i="24"/>
  <c r="AO45" i="24"/>
  <c r="BW64" i="24"/>
  <c r="AO64" i="24"/>
  <c r="AO44" i="24"/>
  <c r="BW44" i="24"/>
  <c r="BW30" i="24"/>
  <c r="AO30" i="24"/>
  <c r="AO62" i="24"/>
  <c r="BW62" i="24"/>
  <c r="AO63" i="24"/>
  <c r="BW63" i="24"/>
  <c r="AO57" i="24"/>
  <c r="BW57" i="24"/>
  <c r="AO43" i="24"/>
  <c r="BW43" i="24"/>
  <c r="BW69" i="24"/>
  <c r="AO69" i="24"/>
  <c r="BW55" i="24"/>
  <c r="AO55" i="24"/>
  <c r="AO56" i="24"/>
  <c r="BW56" i="24"/>
  <c r="BW23" i="24"/>
  <c r="BW22" i="24"/>
  <c r="AO22" i="24"/>
  <c r="AO40" i="24"/>
  <c r="BW40" i="24"/>
  <c r="AO53" i="24"/>
  <c r="BW53" i="24"/>
  <c r="BW60" i="24"/>
  <c r="AO60" i="24"/>
  <c r="AO54" i="24"/>
  <c r="BW54" i="24"/>
  <c r="AO35" i="24"/>
  <c r="BW35" i="24"/>
  <c r="AP31" i="24"/>
  <c r="BX31" i="24"/>
  <c r="AP21" i="24"/>
  <c r="BX21" i="24"/>
  <c r="BD51" i="13"/>
  <c r="AP56" i="24"/>
  <c r="BX56" i="24"/>
  <c r="BW28" i="24"/>
  <c r="AP25" i="24"/>
  <c r="BX25" i="24"/>
  <c r="W10" i="24"/>
  <c r="AD10" i="24"/>
  <c r="W16" i="24"/>
  <c r="AD16" i="24"/>
  <c r="CH66" i="13"/>
  <c r="AP62" i="24"/>
  <c r="BX62" i="24"/>
  <c r="AP26" i="24"/>
  <c r="BX26" i="24"/>
  <c r="AP39" i="24"/>
  <c r="BX39" i="24"/>
  <c r="BC58" i="13"/>
  <c r="BE58" i="13"/>
  <c r="BF58" i="13"/>
  <c r="AP55" i="24"/>
  <c r="BX55" i="24"/>
  <c r="AP52" i="24"/>
  <c r="BX52" i="24"/>
  <c r="BW26" i="24"/>
  <c r="BW20" i="24"/>
  <c r="AP14" i="24"/>
  <c r="BX14" i="24"/>
  <c r="AP51" i="24"/>
  <c r="BX51" i="24"/>
  <c r="BX48" i="24"/>
  <c r="AP48" i="24"/>
  <c r="AP36" i="24"/>
  <c r="BX36" i="24"/>
  <c r="BX16" i="24"/>
  <c r="AP16" i="24"/>
  <c r="BX11" i="24"/>
  <c r="AP11" i="24"/>
  <c r="AP53" i="24"/>
  <c r="BX53" i="24"/>
  <c r="AP23" i="24"/>
  <c r="BX23" i="24"/>
  <c r="AP63" i="24"/>
  <c r="BX63" i="24"/>
  <c r="AP19" i="24"/>
  <c r="BX19" i="24"/>
  <c r="AP43" i="24"/>
  <c r="BX43" i="24"/>
  <c r="AP13" i="24"/>
  <c r="BX13" i="24"/>
  <c r="BX59" i="24"/>
  <c r="AP59" i="24"/>
  <c r="AP24" i="24"/>
  <c r="BX24" i="24"/>
  <c r="AP35" i="24"/>
  <c r="BX35" i="24"/>
  <c r="AP17" i="24"/>
  <c r="BX17" i="24"/>
  <c r="BX47" i="24"/>
  <c r="BX46" i="24"/>
  <c r="AP46" i="24"/>
  <c r="AP12" i="24"/>
  <c r="BX12" i="24"/>
  <c r="AP57" i="24"/>
  <c r="BX57" i="24"/>
  <c r="BZ29" i="26"/>
  <c r="CH69" i="24"/>
  <c r="AP23" i="23"/>
  <c r="H41" i="24"/>
  <c r="BE41" i="24" s="1"/>
  <c r="H22" i="24"/>
  <c r="BE22" i="24" s="1"/>
  <c r="BJ22" i="24" s="1"/>
  <c r="T60" i="23"/>
  <c r="D60" i="24"/>
  <c r="AS47" i="23"/>
  <c r="AS29" i="23"/>
  <c r="AR29" i="23"/>
  <c r="AX29" i="23" s="1"/>
  <c r="AR18" i="23"/>
  <c r="G23" i="99"/>
  <c r="AT23" i="99" s="1"/>
  <c r="AP19" i="23"/>
  <c r="AR23" i="28"/>
  <c r="AU23" i="28" s="1"/>
  <c r="BG21" i="24"/>
  <c r="D20" i="30"/>
  <c r="F20" i="30" s="1"/>
  <c r="BF21" i="24"/>
  <c r="BH21" i="24"/>
  <c r="D32" i="30"/>
  <c r="BF33" i="24"/>
  <c r="BH33" i="24"/>
  <c r="BG33" i="24"/>
  <c r="X29" i="37"/>
  <c r="X30" i="37"/>
  <c r="X32" i="37"/>
  <c r="X31" i="37"/>
  <c r="X25" i="37"/>
  <c r="AN15" i="37"/>
  <c r="AN16" i="37"/>
  <c r="X29" i="40"/>
  <c r="X30" i="40"/>
  <c r="X32" i="40"/>
  <c r="X31" i="40"/>
  <c r="P70" i="41"/>
  <c r="BE65" i="23"/>
  <c r="BE60" i="23"/>
  <c r="CL68" i="13"/>
  <c r="Q56" i="23"/>
  <c r="K52" i="121" s="1"/>
  <c r="H56" i="23"/>
  <c r="AY18" i="26"/>
  <c r="BC26" i="26"/>
  <c r="AY26" i="26"/>
  <c r="BW23" i="38"/>
  <c r="BS22" i="38"/>
  <c r="AW13" i="38"/>
  <c r="AZ13" i="38"/>
  <c r="AX13" i="38"/>
  <c r="AL16" i="36"/>
  <c r="BW14" i="38"/>
  <c r="BW27" i="35"/>
  <c r="BW28" i="38"/>
  <c r="BW18" i="38"/>
  <c r="J64" i="30"/>
  <c r="BG64" i="30" s="1"/>
  <c r="BE52" i="23"/>
  <c r="CH59" i="24"/>
  <c r="CG63" i="24"/>
  <c r="CG69" i="24"/>
  <c r="BS16" i="38"/>
  <c r="CC26" i="40"/>
  <c r="CB20" i="40"/>
  <c r="CB21" i="40"/>
  <c r="L20" i="99"/>
  <c r="BL20" i="99" s="1"/>
  <c r="CC27" i="40"/>
  <c r="CC28" i="40"/>
  <c r="H63" i="121"/>
  <c r="G63" i="42"/>
  <c r="O24" i="99"/>
  <c r="L24" i="99"/>
  <c r="BL24" i="99" s="1"/>
  <c r="BV13" i="37"/>
  <c r="CA14" i="37" s="1"/>
  <c r="J53" i="41"/>
  <c r="O53" i="41" s="1"/>
  <c r="BX13" i="37"/>
  <c r="CC14" i="37" s="1"/>
  <c r="T13" i="37"/>
  <c r="K13" i="99"/>
  <c r="P13" i="99" s="1"/>
  <c r="BW13" i="37"/>
  <c r="CB14" i="37" s="1"/>
  <c r="BY13" i="37"/>
  <c r="CD14" i="37" s="1"/>
  <c r="H64" i="121"/>
  <c r="G64" i="42"/>
  <c r="CA26" i="40"/>
  <c r="H62" i="121"/>
  <c r="G62" i="42"/>
  <c r="BS25" i="38"/>
  <c r="CC20" i="40"/>
  <c r="CC21" i="40"/>
  <c r="CD20" i="40"/>
  <c r="CD21" i="40"/>
  <c r="BM18" i="99"/>
  <c r="BK18" i="99"/>
  <c r="H61" i="121"/>
  <c r="G61" i="42"/>
  <c r="CB27" i="40"/>
  <c r="CB28" i="40"/>
  <c r="CA27" i="40"/>
  <c r="CO27" i="40" s="1"/>
  <c r="CA28" i="40"/>
  <c r="CD25" i="40"/>
  <c r="W51" i="23"/>
  <c r="V52" i="23"/>
  <c r="BC25" i="26"/>
  <c r="CA34" i="26"/>
  <c r="BZ11" i="26"/>
  <c r="CA11" i="26" s="1"/>
  <c r="BZ23" i="26"/>
  <c r="BZ24" i="26"/>
  <c r="BZ20" i="26"/>
  <c r="AG10" i="29"/>
  <c r="BV28" i="26"/>
  <c r="BP28" i="26"/>
  <c r="BR28" i="26" s="1"/>
  <c r="BV13" i="26"/>
  <c r="BP13" i="26"/>
  <c r="BR13" i="26" s="1"/>
  <c r="BV23" i="26"/>
  <c r="BP23" i="26"/>
  <c r="BR23" i="26" s="1"/>
  <c r="BV24" i="26"/>
  <c r="BP24" i="26"/>
  <c r="BR24" i="26" s="1"/>
  <c r="BV20" i="26"/>
  <c r="BP20" i="26"/>
  <c r="BR20" i="26" s="1"/>
  <c r="BV17" i="26"/>
  <c r="BP17" i="26"/>
  <c r="BR17" i="26" s="1"/>
  <c r="BV15" i="26"/>
  <c r="BP15" i="26"/>
  <c r="BR15" i="26" s="1"/>
  <c r="BV14" i="26"/>
  <c r="BP14" i="26"/>
  <c r="BR14" i="26" s="1"/>
  <c r="BV10" i="26"/>
  <c r="BW10" i="26" s="1"/>
  <c r="BP10" i="26"/>
  <c r="BR10" i="26" s="1"/>
  <c r="BS10" i="26" s="1"/>
  <c r="BV29" i="26"/>
  <c r="BP29" i="26"/>
  <c r="BR29" i="26" s="1"/>
  <c r="BV11" i="26"/>
  <c r="BW11" i="26" s="1"/>
  <c r="BP11" i="26"/>
  <c r="BR11" i="26" s="1"/>
  <c r="BS11" i="26" s="1"/>
  <c r="BW12" i="26"/>
  <c r="BV19" i="26"/>
  <c r="BV18" i="26"/>
  <c r="BQ25" i="29"/>
  <c r="BQ26" i="29"/>
  <c r="BO22" i="29"/>
  <c r="BO21" i="29"/>
  <c r="BQ21" i="29"/>
  <c r="BQ22" i="29"/>
  <c r="BC14" i="26"/>
  <c r="AY14" i="26"/>
  <c r="J65" i="30"/>
  <c r="BG65" i="30" s="1"/>
  <c r="BO26" i="29"/>
  <c r="BO25" i="29"/>
  <c r="L21" i="99"/>
  <c r="BK21" i="99" s="1"/>
  <c r="BC24" i="26"/>
  <c r="AY24" i="26"/>
  <c r="AS51" i="24"/>
  <c r="BF65" i="30"/>
  <c r="I65" i="41"/>
  <c r="AW6" i="121"/>
  <c r="AW10" i="121" s="1"/>
  <c r="AJ7" i="42"/>
  <c r="AJ11" i="42" s="1"/>
  <c r="AK9" i="42" s="1"/>
  <c r="BF61" i="30"/>
  <c r="BI61" i="30" s="1"/>
  <c r="I61" i="41"/>
  <c r="BG61" i="30"/>
  <c r="BJ61" i="30" s="1"/>
  <c r="CI69" i="24"/>
  <c r="AS64" i="24"/>
  <c r="AS59" i="24"/>
  <c r="BE58" i="23"/>
  <c r="AS55" i="24"/>
  <c r="J57" i="30"/>
  <c r="BF57" i="30" s="1"/>
  <c r="BI57" i="30" s="1"/>
  <c r="BK60" i="41"/>
  <c r="BM60" i="41"/>
  <c r="BL60" i="41"/>
  <c r="AS52" i="24"/>
  <c r="AS68" i="24"/>
  <c r="E39" i="120"/>
  <c r="N39" i="120" s="1"/>
  <c r="H74" i="30"/>
  <c r="AS62" i="24"/>
  <c r="AS54" i="24"/>
  <c r="AS57" i="24"/>
  <c r="AS66" i="24"/>
  <c r="AS69" i="24"/>
  <c r="AS61" i="24"/>
  <c r="AS58" i="24"/>
  <c r="AS56" i="24"/>
  <c r="AS65" i="24"/>
  <c r="AS53" i="24"/>
  <c r="AS67" i="24"/>
  <c r="CH65" i="24"/>
  <c r="CH64" i="24"/>
  <c r="CG65" i="24"/>
  <c r="CG64" i="24"/>
  <c r="J54" i="30"/>
  <c r="BF54" i="30" s="1"/>
  <c r="CH55" i="24"/>
  <c r="CH56" i="24"/>
  <c r="BF62" i="30"/>
  <c r="I62" i="41"/>
  <c r="L62" i="41" s="1"/>
  <c r="BG62" i="30"/>
  <c r="CI52" i="24"/>
  <c r="CI53" i="24"/>
  <c r="CH52" i="24"/>
  <c r="CH53" i="24"/>
  <c r="CG52" i="24"/>
  <c r="CG53" i="24"/>
  <c r="CH61" i="24"/>
  <c r="CH60" i="24"/>
  <c r="CF60" i="24"/>
  <c r="CF61" i="24"/>
  <c r="CF64" i="24"/>
  <c r="CF65" i="24"/>
  <c r="J63" i="30"/>
  <c r="BF63" i="30" s="1"/>
  <c r="J58" i="30"/>
  <c r="BF58" i="30" s="1"/>
  <c r="CG55" i="24"/>
  <c r="CG56" i="24"/>
  <c r="CF55" i="24"/>
  <c r="CF56" i="24"/>
  <c r="CF52" i="24"/>
  <c r="CF53" i="24"/>
  <c r="J51" i="30"/>
  <c r="BF51" i="30" s="1"/>
  <c r="BI52" i="30" s="1"/>
  <c r="CG60" i="24"/>
  <c r="CG61" i="24"/>
  <c r="J59" i="30"/>
  <c r="BF59" i="30" s="1"/>
  <c r="CP68" i="13"/>
  <c r="BG53" i="13"/>
  <c r="BD53" i="13"/>
  <c r="BF53" i="13"/>
  <c r="CL56" i="13"/>
  <c r="CP56" i="13"/>
  <c r="CH56" i="13"/>
  <c r="CP55" i="13"/>
  <c r="CL55" i="13"/>
  <c r="BC53" i="13"/>
  <c r="BD54" i="13"/>
  <c r="BE54" i="13"/>
  <c r="BF54" i="13"/>
  <c r="BG54" i="13"/>
  <c r="CH55" i="13"/>
  <c r="CP60" i="13"/>
  <c r="CL60" i="13"/>
  <c r="CL65" i="13"/>
  <c r="CH65" i="13"/>
  <c r="CL64" i="13"/>
  <c r="CP64" i="13"/>
  <c r="Y63" i="24"/>
  <c r="Y70" i="24"/>
  <c r="Y55" i="24"/>
  <c r="Y59" i="24"/>
  <c r="Y61" i="24"/>
  <c r="Y60" i="24"/>
  <c r="Y56" i="24"/>
  <c r="Y62" i="24"/>
  <c r="Y68" i="24"/>
  <c r="Y65" i="24"/>
  <c r="Y57" i="24"/>
  <c r="Y53" i="24"/>
  <c r="Y19" i="24"/>
  <c r="Y43" i="24"/>
  <c r="Y67" i="24"/>
  <c r="Y40" i="24"/>
  <c r="Y38" i="24"/>
  <c r="Y29" i="24"/>
  <c r="Y31" i="24"/>
  <c r="Y49" i="24"/>
  <c r="Y36" i="24"/>
  <c r="Y47" i="24"/>
  <c r="Y54" i="24"/>
  <c r="Y58" i="24"/>
  <c r="Y32" i="24"/>
  <c r="Y21" i="24"/>
  <c r="Y46" i="24"/>
  <c r="Y22" i="24"/>
  <c r="Y42" i="24"/>
  <c r="Y52" i="24"/>
  <c r="Y41" i="24"/>
  <c r="Y20" i="24"/>
  <c r="Y34" i="24"/>
  <c r="Y35" i="24"/>
  <c r="Y25" i="24"/>
  <c r="Y44" i="24"/>
  <c r="Y48" i="24"/>
  <c r="Y66" i="24"/>
  <c r="Y64" i="24"/>
  <c r="Y69" i="24"/>
  <c r="Y33" i="24"/>
  <c r="Y50" i="24"/>
  <c r="Y45" i="24"/>
  <c r="Y71" i="24"/>
  <c r="CH68" i="13"/>
  <c r="Y12" i="24"/>
  <c r="CH61" i="13"/>
  <c r="CH64" i="13"/>
  <c r="CH52" i="13"/>
  <c r="CP59" i="13"/>
  <c r="CL59" i="13"/>
  <c r="CH59" i="13"/>
  <c r="CL57" i="13"/>
  <c r="CH57" i="13"/>
  <c r="CP57" i="13"/>
  <c r="CP61" i="13"/>
  <c r="CL61" i="13"/>
  <c r="CP52" i="13"/>
  <c r="CL52" i="13"/>
  <c r="Y51" i="24"/>
  <c r="CH60" i="13"/>
  <c r="Y39" i="24"/>
  <c r="Y30" i="24"/>
  <c r="Y14" i="24"/>
  <c r="H70" i="30"/>
  <c r="R21" i="120"/>
  <c r="I22" i="120"/>
  <c r="J21" i="120" s="1"/>
  <c r="J67" i="30"/>
  <c r="E40" i="120"/>
  <c r="I74" i="30"/>
  <c r="J50" i="30"/>
  <c r="BG50" i="30" s="1"/>
  <c r="AG23" i="29"/>
  <c r="AG20" i="29"/>
  <c r="AG19" i="29"/>
  <c r="AG17" i="29"/>
  <c r="AG26" i="29"/>
  <c r="AG27" i="29"/>
  <c r="AG21" i="29"/>
  <c r="AG16" i="29"/>
  <c r="AG12" i="29"/>
  <c r="AG14" i="29"/>
  <c r="AG11" i="29"/>
  <c r="AG22" i="29"/>
  <c r="AG25" i="29"/>
  <c r="AG24" i="29"/>
  <c r="AG18" i="29"/>
  <c r="AG15" i="29"/>
  <c r="AG28" i="29"/>
  <c r="BP10" i="29"/>
  <c r="S18" i="23"/>
  <c r="Y18" i="23" s="1"/>
  <c r="N18" i="23"/>
  <c r="BJ18" i="23" s="1"/>
  <c r="S15" i="23"/>
  <c r="Y15" i="23" s="1"/>
  <c r="N15" i="23"/>
  <c r="BJ15" i="23" s="1"/>
  <c r="S28" i="23"/>
  <c r="Y28" i="23" s="1"/>
  <c r="N28" i="23"/>
  <c r="BJ28" i="23" s="1"/>
  <c r="N16" i="23"/>
  <c r="BJ16" i="23" s="1"/>
  <c r="S16" i="23"/>
  <c r="Y16" i="23" s="1"/>
  <c r="N20" i="23"/>
  <c r="S20" i="23"/>
  <c r="Y20" i="23" s="1"/>
  <c r="BJ20" i="23"/>
  <c r="S40" i="23"/>
  <c r="Y40" i="23" s="1"/>
  <c r="N40" i="23"/>
  <c r="BJ40" i="23" s="1"/>
  <c r="S25" i="23"/>
  <c r="Y25" i="23" s="1"/>
  <c r="N25" i="23"/>
  <c r="BJ25" i="23" s="1"/>
  <c r="N42" i="23"/>
  <c r="S42" i="23"/>
  <c r="Y42" i="23" s="1"/>
  <c r="BJ42" i="23"/>
  <c r="S44" i="23"/>
  <c r="Y44" i="23" s="1"/>
  <c r="N44" i="23"/>
  <c r="BJ44" i="23" s="1"/>
  <c r="N29" i="23"/>
  <c r="S29" i="23"/>
  <c r="Y29" i="23" s="1"/>
  <c r="BJ29" i="23"/>
  <c r="S22" i="23"/>
  <c r="Y22" i="23" s="1"/>
  <c r="N22" i="23"/>
  <c r="BJ22" i="23" s="1"/>
  <c r="S13" i="23"/>
  <c r="Y13" i="23" s="1"/>
  <c r="N13" i="23"/>
  <c r="BJ13" i="23" s="1"/>
  <c r="S23" i="23"/>
  <c r="Y23" i="23" s="1"/>
  <c r="N23" i="23"/>
  <c r="BJ23" i="23" s="1"/>
  <c r="N36" i="23"/>
  <c r="S36" i="23"/>
  <c r="Y36" i="23" s="1"/>
  <c r="BJ36" i="23"/>
  <c r="N30" i="23"/>
  <c r="S30" i="23"/>
  <c r="Y30" i="23" s="1"/>
  <c r="BJ30" i="23"/>
  <c r="BO30" i="23" s="1"/>
  <c r="S17" i="23"/>
  <c r="Y17" i="23" s="1"/>
  <c r="BE17" i="23" s="1"/>
  <c r="N17" i="23"/>
  <c r="BJ17" i="23" s="1"/>
  <c r="BO17" i="23" s="1"/>
  <c r="N37" i="23"/>
  <c r="S37" i="23"/>
  <c r="Y37" i="23" s="1"/>
  <c r="BE37" i="23" s="1"/>
  <c r="BJ37" i="23"/>
  <c r="BO37" i="23" s="1"/>
  <c r="S21" i="23"/>
  <c r="Y21" i="23" s="1"/>
  <c r="BE21" i="23" s="1"/>
  <c r="N21" i="23"/>
  <c r="BJ21" i="23" s="1"/>
  <c r="BO21" i="23" s="1"/>
  <c r="S47" i="23"/>
  <c r="Y47" i="23" s="1"/>
  <c r="N47" i="23"/>
  <c r="BJ47" i="23"/>
  <c r="S43" i="23"/>
  <c r="Y43" i="23" s="1"/>
  <c r="BE43" i="23" s="1"/>
  <c r="N43" i="23"/>
  <c r="BJ43" i="23" s="1"/>
  <c r="BO43" i="23" s="1"/>
  <c r="BE66" i="23"/>
  <c r="BE64" i="23"/>
  <c r="BE63" i="23"/>
  <c r="BE62" i="23"/>
  <c r="BE53" i="23"/>
  <c r="BE57" i="23"/>
  <c r="BE59" i="23"/>
  <c r="S39" i="23"/>
  <c r="Y39" i="23" s="1"/>
  <c r="N39" i="23"/>
  <c r="BJ39" i="23" s="1"/>
  <c r="S26" i="23"/>
  <c r="Y26" i="23" s="1"/>
  <c r="BE26" i="23" s="1"/>
  <c r="N26" i="23"/>
  <c r="BJ26" i="23" s="1"/>
  <c r="N38" i="23"/>
  <c r="BJ38" i="23" s="1"/>
  <c r="BO38" i="23" s="1"/>
  <c r="S38" i="23"/>
  <c r="Y38" i="23" s="1"/>
  <c r="BE38" i="23" s="1"/>
  <c r="S27" i="23"/>
  <c r="Y27" i="23" s="1"/>
  <c r="BE27" i="23" s="1"/>
  <c r="N27" i="23"/>
  <c r="BJ27" i="23" s="1"/>
  <c r="BO27" i="23" s="1"/>
  <c r="N41" i="23"/>
  <c r="S41" i="23"/>
  <c r="Y41" i="23" s="1"/>
  <c r="BE41" i="23" s="1"/>
  <c r="BJ41" i="23"/>
  <c r="N12" i="23"/>
  <c r="BJ12" i="23" s="1"/>
  <c r="S12" i="23"/>
  <c r="Y12" i="23" s="1"/>
  <c r="S19" i="23"/>
  <c r="Y19" i="23" s="1"/>
  <c r="BE19" i="23" s="1"/>
  <c r="N19" i="23"/>
  <c r="BJ19" i="23"/>
  <c r="N14" i="23"/>
  <c r="S14" i="23"/>
  <c r="Y14" i="23" s="1"/>
  <c r="BJ14" i="23"/>
  <c r="S48" i="23"/>
  <c r="Y48" i="23" s="1"/>
  <c r="BE48" i="23" s="1"/>
  <c r="N48" i="23"/>
  <c r="BJ48" i="23"/>
  <c r="BO48" i="23" s="1"/>
  <c r="S46" i="23"/>
  <c r="Y46" i="23" s="1"/>
  <c r="N46" i="23"/>
  <c r="BJ46" i="23" s="1"/>
  <c r="N32" i="23"/>
  <c r="S32" i="23"/>
  <c r="Y32" i="23" s="1"/>
  <c r="BJ32" i="23"/>
  <c r="N10" i="23"/>
  <c r="S10" i="23"/>
  <c r="Y10" i="23" s="1"/>
  <c r="BJ10" i="23"/>
  <c r="S33" i="23"/>
  <c r="Y33" i="23" s="1"/>
  <c r="N33" i="23"/>
  <c r="BJ33" i="23" s="1"/>
  <c r="BO33" i="23" s="1"/>
  <c r="S11" i="23"/>
  <c r="Y11" i="23" s="1"/>
  <c r="N11" i="23"/>
  <c r="BJ11" i="23" s="1"/>
  <c r="BO11" i="23" s="1"/>
  <c r="N35" i="23"/>
  <c r="S35" i="23"/>
  <c r="Y35" i="23" s="1"/>
  <c r="BJ35" i="23"/>
  <c r="S24" i="23"/>
  <c r="Y24" i="23" s="1"/>
  <c r="BE24" i="23" s="1"/>
  <c r="N24" i="23"/>
  <c r="S34" i="23"/>
  <c r="Y34" i="23" s="1"/>
  <c r="N34" i="23"/>
  <c r="BJ34" i="23"/>
  <c r="N31" i="23"/>
  <c r="S31" i="23"/>
  <c r="Y31" i="23" s="1"/>
  <c r="BE31" i="23" s="1"/>
  <c r="BJ31" i="23"/>
  <c r="BO31" i="23" s="1"/>
  <c r="S49" i="23"/>
  <c r="N49" i="23"/>
  <c r="BJ49" i="23"/>
  <c r="N45" i="23"/>
  <c r="S45" i="23"/>
  <c r="Y45" i="23" s="1"/>
  <c r="BE45" i="23" s="1"/>
  <c r="BJ45" i="23"/>
  <c r="BE67" i="23"/>
  <c r="BE61" i="23"/>
  <c r="BE55" i="23"/>
  <c r="B50" i="17"/>
  <c r="Z49" i="17"/>
  <c r="AN49" i="17"/>
  <c r="H27" i="28"/>
  <c r="N15" i="29"/>
  <c r="G15" i="29"/>
  <c r="BG65" i="17"/>
  <c r="BD65" i="17"/>
  <c r="BK65" i="17" s="1"/>
  <c r="BL65" i="17" s="1"/>
  <c r="Q55" i="23"/>
  <c r="K51" i="121" s="1"/>
  <c r="H55" i="23"/>
  <c r="BD68" i="17"/>
  <c r="BK68" i="17" s="1"/>
  <c r="BL68" i="17" s="1"/>
  <c r="Q77" i="23"/>
  <c r="K53" i="121"/>
  <c r="Q63" i="23"/>
  <c r="K59" i="121" s="1"/>
  <c r="H63" i="23"/>
  <c r="Q54" i="23"/>
  <c r="H54" i="23"/>
  <c r="H50" i="23"/>
  <c r="AL50" i="23" s="1"/>
  <c r="AQ50" i="23" s="1"/>
  <c r="H35" i="24"/>
  <c r="BE35" i="24" s="1"/>
  <c r="H11" i="24"/>
  <c r="H31" i="24"/>
  <c r="E9" i="120"/>
  <c r="E13" i="120" s="1"/>
  <c r="F9" i="120" s="1"/>
  <c r="N9" i="120"/>
  <c r="N13" i="120" s="1"/>
  <c r="O9" i="120" s="1"/>
  <c r="AP48" i="23"/>
  <c r="G28" i="29"/>
  <c r="AS28" i="29" s="1"/>
  <c r="N28" i="29"/>
  <c r="AR34" i="23"/>
  <c r="AR35" i="23"/>
  <c r="AS34" i="23"/>
  <c r="AS35" i="23"/>
  <c r="AQ34" i="23"/>
  <c r="AQ35" i="23"/>
  <c r="H38" i="24"/>
  <c r="BE38" i="24" s="1"/>
  <c r="H26" i="24"/>
  <c r="AP34" i="23"/>
  <c r="AP35" i="23"/>
  <c r="AT35" i="23" s="1"/>
  <c r="AV35" i="23" s="1"/>
  <c r="BZ35" i="23" s="1"/>
  <c r="H34" i="24"/>
  <c r="BE34" i="24" s="1"/>
  <c r="AM18" i="28"/>
  <c r="AL18" i="28"/>
  <c r="AO18" i="28"/>
  <c r="T18" i="28"/>
  <c r="D18" i="29"/>
  <c r="H46" i="24"/>
  <c r="BE46" i="24" s="1"/>
  <c r="G9" i="120"/>
  <c r="G13" i="120" s="1"/>
  <c r="H9" i="120" s="1"/>
  <c r="P9" i="120"/>
  <c r="P13" i="120" s="1"/>
  <c r="Q9" i="120" s="1"/>
  <c r="AQ48" i="23"/>
  <c r="N26" i="29"/>
  <c r="G26" i="29"/>
  <c r="E62" i="30"/>
  <c r="M62" i="30" s="1"/>
  <c r="D22" i="99"/>
  <c r="N22" i="99" s="1"/>
  <c r="AT22" i="29"/>
  <c r="AX23" i="29" s="1"/>
  <c r="AU22" i="29"/>
  <c r="AY23" i="29" s="1"/>
  <c r="Q22" i="29"/>
  <c r="H67" i="24"/>
  <c r="P67" i="24"/>
  <c r="V24" i="23"/>
  <c r="BB24" i="23" s="1"/>
  <c r="V55" i="23"/>
  <c r="V42" i="23"/>
  <c r="V43" i="23"/>
  <c r="BS22" i="35"/>
  <c r="V58" i="23"/>
  <c r="V16" i="23"/>
  <c r="V23" i="23"/>
  <c r="V64" i="23"/>
  <c r="AP43" i="23"/>
  <c r="H40" i="24"/>
  <c r="BE40" i="24" s="1"/>
  <c r="AT26" i="23"/>
  <c r="AW26" i="23" s="1"/>
  <c r="AQ21" i="23"/>
  <c r="AQ20" i="23"/>
  <c r="H20" i="24"/>
  <c r="BE20" i="24" s="1"/>
  <c r="H25" i="24"/>
  <c r="H28" i="24"/>
  <c r="BE28" i="24" s="1"/>
  <c r="AT19" i="23"/>
  <c r="AX19" i="23" s="1"/>
  <c r="H19" i="24"/>
  <c r="BE19" i="24" s="1"/>
  <c r="AP20" i="23"/>
  <c r="AP21" i="23"/>
  <c r="AS21" i="23"/>
  <c r="AS20" i="23"/>
  <c r="AR21" i="23"/>
  <c r="AR20" i="23"/>
  <c r="H15" i="24"/>
  <c r="BE15" i="24" s="1"/>
  <c r="V54" i="23"/>
  <c r="V62" i="23"/>
  <c r="V60" i="23"/>
  <c r="X10" i="40"/>
  <c r="BT15" i="37"/>
  <c r="BT22" i="37"/>
  <c r="X9" i="37"/>
  <c r="BJ56" i="30"/>
  <c r="Q40" i="120"/>
  <c r="BQ14" i="29"/>
  <c r="BQ13" i="29"/>
  <c r="L13" i="99"/>
  <c r="BK13" i="99" s="1"/>
  <c r="BO14" i="99" s="1"/>
  <c r="BO14" i="29"/>
  <c r="BO13" i="29"/>
  <c r="BF55" i="30"/>
  <c r="CC55" i="30"/>
  <c r="CK55" i="30" s="1"/>
  <c r="I55" i="41"/>
  <c r="BG53" i="30"/>
  <c r="CC53" i="30"/>
  <c r="CK53" i="30" s="1"/>
  <c r="BF53" i="30"/>
  <c r="I53" i="41"/>
  <c r="J69" i="30"/>
  <c r="BG69" i="30" s="1"/>
  <c r="BJ69" i="30" s="1"/>
  <c r="F60" i="42"/>
  <c r="F60" i="121"/>
  <c r="F48" i="121"/>
  <c r="F48" i="42"/>
  <c r="BF68" i="30"/>
  <c r="I68" i="41"/>
  <c r="L68" i="41" s="1"/>
  <c r="BM28" i="99"/>
  <c r="BL28" i="99"/>
  <c r="T13" i="29"/>
  <c r="T20" i="29"/>
  <c r="T15" i="29"/>
  <c r="T22" i="29"/>
  <c r="T18" i="29"/>
  <c r="T14" i="29"/>
  <c r="T26" i="29"/>
  <c r="T17" i="29"/>
  <c r="T11" i="29"/>
  <c r="T23" i="29"/>
  <c r="T27" i="29"/>
  <c r="T28" i="29"/>
  <c r="T16" i="29"/>
  <c r="T24" i="29"/>
  <c r="T25" i="29"/>
  <c r="T12" i="29"/>
  <c r="T19" i="29"/>
  <c r="T21" i="29"/>
  <c r="T9" i="29"/>
  <c r="T10" i="29"/>
  <c r="AY10" i="26"/>
  <c r="AZ10" i="26" s="1"/>
  <c r="AZ11" i="26" s="1"/>
  <c r="BD34" i="26"/>
  <c r="BD11" i="26"/>
  <c r="AN10" i="37"/>
  <c r="BT10" i="37"/>
  <c r="BT11" i="37"/>
  <c r="BT20" i="37"/>
  <c r="BT26" i="37"/>
  <c r="BT27" i="37"/>
  <c r="BT21" i="37"/>
  <c r="BT16" i="37"/>
  <c r="BT19" i="37"/>
  <c r="BT17" i="37"/>
  <c r="BT23" i="37"/>
  <c r="BT13" i="37"/>
  <c r="X12" i="37"/>
  <c r="X10" i="37"/>
  <c r="G56" i="121"/>
  <c r="H56" i="42"/>
  <c r="CD20" i="37"/>
  <c r="CD19" i="37"/>
  <c r="CC19" i="37"/>
  <c r="CC20" i="37"/>
  <c r="O59" i="41"/>
  <c r="CB20" i="37"/>
  <c r="CB19" i="37"/>
  <c r="CO19" i="37" s="1"/>
  <c r="L19" i="99"/>
  <c r="BM19" i="99" s="1"/>
  <c r="P19" i="99"/>
  <c r="L17" i="99"/>
  <c r="P17" i="99"/>
  <c r="G54" i="121"/>
  <c r="H54" i="42"/>
  <c r="CC17" i="37"/>
  <c r="AN26" i="37"/>
  <c r="BW20" i="35"/>
  <c r="BK14" i="37"/>
  <c r="BL14" i="37"/>
  <c r="BN14" i="37"/>
  <c r="BW17" i="35"/>
  <c r="BG15" i="37"/>
  <c r="BG16" i="37"/>
  <c r="BH16" i="37"/>
  <c r="BH15" i="37"/>
  <c r="BF15" i="37"/>
  <c r="BF16" i="37"/>
  <c r="BH28" i="37"/>
  <c r="BH27" i="37"/>
  <c r="BH23" i="37"/>
  <c r="BH24" i="37"/>
  <c r="AY18" i="35"/>
  <c r="AZ18" i="35"/>
  <c r="AW18" i="35"/>
  <c r="BG27" i="37"/>
  <c r="BG28" i="37"/>
  <c r="BF27" i="37"/>
  <c r="BI27" i="37" s="1"/>
  <c r="BK27" i="37" s="1"/>
  <c r="BF28" i="37"/>
  <c r="BG23" i="37"/>
  <c r="BI23" i="37" s="1"/>
  <c r="BL23" i="37" s="1"/>
  <c r="BG24" i="37"/>
  <c r="BI24" i="37" s="1"/>
  <c r="BM24" i="37" s="1"/>
  <c r="BS17" i="35"/>
  <c r="BW12" i="35"/>
  <c r="BS12" i="35"/>
  <c r="AY13" i="35"/>
  <c r="AZ13" i="35"/>
  <c r="AW13" i="35"/>
  <c r="BS20" i="35"/>
  <c r="BS26" i="35"/>
  <c r="AW14" i="35"/>
  <c r="AY14" i="35"/>
  <c r="AW15" i="35"/>
  <c r="AY15" i="35"/>
  <c r="AX15" i="35"/>
  <c r="BK12" i="37"/>
  <c r="BN12" i="37"/>
  <c r="BL12" i="37"/>
  <c r="AX13" i="35"/>
  <c r="BS27" i="35"/>
  <c r="BS24" i="35"/>
  <c r="BW11" i="35"/>
  <c r="BX11" i="35" s="1"/>
  <c r="BS11" i="35"/>
  <c r="BT11" i="35" s="1"/>
  <c r="BK23" i="37"/>
  <c r="BM23" i="37"/>
  <c r="BN23" i="37"/>
  <c r="G64" i="121"/>
  <c r="H64" i="42"/>
  <c r="CA24" i="37"/>
  <c r="CA23" i="37"/>
  <c r="CD24" i="37"/>
  <c r="CD23" i="37"/>
  <c r="P23" i="99"/>
  <c r="L23" i="99"/>
  <c r="BM23" i="99" s="1"/>
  <c r="O63" i="41"/>
  <c r="G66" i="121"/>
  <c r="H66" i="42"/>
  <c r="L27" i="99"/>
  <c r="BM27" i="99" s="1"/>
  <c r="P27" i="99"/>
  <c r="O67" i="41"/>
  <c r="CC24" i="37"/>
  <c r="CC23" i="37"/>
  <c r="CB24" i="37"/>
  <c r="CB23" i="37"/>
  <c r="G60" i="121"/>
  <c r="H60" i="42"/>
  <c r="CA26" i="37"/>
  <c r="CA27" i="37"/>
  <c r="G63" i="121"/>
  <c r="H63" i="42"/>
  <c r="CA16" i="37"/>
  <c r="CA15" i="37"/>
  <c r="L55" i="41"/>
  <c r="BL55" i="41" s="1"/>
  <c r="O55" i="41"/>
  <c r="CD16" i="37"/>
  <c r="CD15" i="37"/>
  <c r="O56" i="41"/>
  <c r="L56" i="41"/>
  <c r="BL56" i="41" s="1"/>
  <c r="L16" i="99"/>
  <c r="BM16" i="99" s="1"/>
  <c r="P16" i="99"/>
  <c r="CC11" i="37"/>
  <c r="CC10" i="37"/>
  <c r="X23" i="37"/>
  <c r="X17" i="37"/>
  <c r="X13" i="37"/>
  <c r="X27" i="37"/>
  <c r="X14" i="37"/>
  <c r="X28" i="37"/>
  <c r="X19" i="37"/>
  <c r="X22" i="37"/>
  <c r="X24" i="37"/>
  <c r="X20" i="37"/>
  <c r="X21" i="37"/>
  <c r="X11" i="37"/>
  <c r="X18" i="37"/>
  <c r="X15" i="37"/>
  <c r="X26" i="37"/>
  <c r="G62" i="121"/>
  <c r="H62" i="42"/>
  <c r="G49" i="121"/>
  <c r="H49" i="42"/>
  <c r="CB12" i="37"/>
  <c r="CB13" i="37"/>
  <c r="CA12" i="37"/>
  <c r="CA13" i="37"/>
  <c r="O74" i="41"/>
  <c r="P10" i="99"/>
  <c r="K34" i="99"/>
  <c r="CA11" i="37"/>
  <c r="CA10" i="37"/>
  <c r="CC26" i="37"/>
  <c r="CC27" i="37"/>
  <c r="CD26" i="37"/>
  <c r="CD27" i="37"/>
  <c r="CB26" i="37"/>
  <c r="CB27" i="37"/>
  <c r="G52" i="121"/>
  <c r="H52" i="42"/>
  <c r="L15" i="99"/>
  <c r="P15" i="99"/>
  <c r="G53" i="121"/>
  <c r="H53" i="42"/>
  <c r="CB16" i="37"/>
  <c r="CB17" i="37"/>
  <c r="CO17" i="37" s="1"/>
  <c r="L65" i="41"/>
  <c r="BL65" i="41" s="1"/>
  <c r="O65" i="41"/>
  <c r="T65" i="41" s="1"/>
  <c r="L25" i="99"/>
  <c r="P25" i="99"/>
  <c r="CD12" i="37"/>
  <c r="CD13" i="37"/>
  <c r="CC12" i="37"/>
  <c r="CC13" i="37"/>
  <c r="G47" i="121"/>
  <c r="T34" i="37"/>
  <c r="H47" i="42"/>
  <c r="CB10" i="37"/>
  <c r="CB11" i="37"/>
  <c r="CD11" i="37"/>
  <c r="CD10" i="37"/>
  <c r="AN25" i="37"/>
  <c r="AN17" i="37"/>
  <c r="AN23" i="37"/>
  <c r="AN13" i="37"/>
  <c r="AN9" i="37"/>
  <c r="AN27" i="37"/>
  <c r="AN18" i="37"/>
  <c r="AN28" i="37"/>
  <c r="AN11" i="37"/>
  <c r="AN19" i="37"/>
  <c r="AN21" i="37"/>
  <c r="AN20" i="37"/>
  <c r="AN14" i="37"/>
  <c r="AN24" i="37"/>
  <c r="AN22" i="37"/>
  <c r="BK21" i="37"/>
  <c r="BN21" i="37"/>
  <c r="BL21" i="37"/>
  <c r="BC16" i="36"/>
  <c r="AK19" i="36"/>
  <c r="BC15" i="36"/>
  <c r="AY16" i="36"/>
  <c r="CO20" i="37"/>
  <c r="AY28" i="36"/>
  <c r="G46" i="121"/>
  <c r="H46" i="42"/>
  <c r="AY10" i="36"/>
  <c r="AZ10" i="36" s="1"/>
  <c r="BC10" i="36"/>
  <c r="BD10" i="36" s="1"/>
  <c r="J77" i="41"/>
  <c r="T49" i="41"/>
  <c r="BI10" i="37"/>
  <c r="BM10" i="37" s="1"/>
  <c r="BN25" i="37"/>
  <c r="BK25" i="37"/>
  <c r="BL25" i="37"/>
  <c r="CO18" i="37"/>
  <c r="BN24" i="37"/>
  <c r="BK24" i="37"/>
  <c r="BL24" i="37"/>
  <c r="AK8" i="42"/>
  <c r="AK7" i="42"/>
  <c r="H67" i="42"/>
  <c r="BP12" i="99"/>
  <c r="BK52" i="41"/>
  <c r="BL52" i="41"/>
  <c r="BK12" i="99"/>
  <c r="BM12" i="99"/>
  <c r="BW11" i="38"/>
  <c r="BS11" i="38"/>
  <c r="BS15" i="38"/>
  <c r="AW20" i="38"/>
  <c r="AX20" i="38"/>
  <c r="AZ20" i="38"/>
  <c r="AW19" i="38"/>
  <c r="AX19" i="38"/>
  <c r="AZ19" i="38"/>
  <c r="CO19" i="40"/>
  <c r="BW10" i="38"/>
  <c r="BX10" i="38" s="1"/>
  <c r="BS10" i="38"/>
  <c r="BT10" i="38" s="1"/>
  <c r="H66" i="121"/>
  <c r="G66" i="42"/>
  <c r="P69" i="41"/>
  <c r="AK12" i="39"/>
  <c r="CO26" i="40"/>
  <c r="X20" i="40"/>
  <c r="AK24" i="39"/>
  <c r="AK23" i="39"/>
  <c r="BC23" i="39" s="1"/>
  <c r="BG17" i="40"/>
  <c r="BG18" i="40"/>
  <c r="AI18" i="39"/>
  <c r="AL18" i="39" s="1"/>
  <c r="BF28" i="40"/>
  <c r="O28" i="99"/>
  <c r="O22" i="99"/>
  <c r="G22" i="99"/>
  <c r="AT22" i="99" s="1"/>
  <c r="AX23" i="99" s="1"/>
  <c r="H51" i="121"/>
  <c r="G51" i="42"/>
  <c r="BH15" i="40"/>
  <c r="BG15" i="40"/>
  <c r="BE15" i="40"/>
  <c r="BK66" i="41"/>
  <c r="BL66" i="41"/>
  <c r="AZ13" i="40"/>
  <c r="BE13" i="40" s="1"/>
  <c r="F53" i="41"/>
  <c r="P53" i="41" s="1"/>
  <c r="BC13" i="40"/>
  <c r="BH13" i="40" s="1"/>
  <c r="BA13" i="40"/>
  <c r="BF13" i="40" s="1"/>
  <c r="T13" i="40"/>
  <c r="E13" i="99"/>
  <c r="O13" i="99" s="1"/>
  <c r="AI21" i="39"/>
  <c r="AK21" i="39" s="1"/>
  <c r="BI12" i="40"/>
  <c r="BK12" i="40" s="1"/>
  <c r="O11" i="99"/>
  <c r="G11" i="99"/>
  <c r="AT11" i="99" s="1"/>
  <c r="BK10" i="99"/>
  <c r="BO11" i="99" s="1"/>
  <c r="L34" i="99"/>
  <c r="BM10" i="99"/>
  <c r="AG10" i="99"/>
  <c r="AZ21" i="40"/>
  <c r="BE22" i="40" s="1"/>
  <c r="F61" i="41"/>
  <c r="P61" i="41" s="1"/>
  <c r="BC21" i="40"/>
  <c r="BH22" i="40" s="1"/>
  <c r="T21" i="40"/>
  <c r="E21" i="99"/>
  <c r="O21" i="99" s="1"/>
  <c r="BB21" i="40"/>
  <c r="BA21" i="40"/>
  <c r="BF22" i="40" s="1"/>
  <c r="AK11" i="39"/>
  <c r="BN12" i="40"/>
  <c r="BM25" i="40"/>
  <c r="BN25" i="40"/>
  <c r="H65" i="121"/>
  <c r="G65" i="42"/>
  <c r="BH28" i="40"/>
  <c r="BE28" i="40"/>
  <c r="H59" i="121"/>
  <c r="G59" i="42"/>
  <c r="BM9" i="99"/>
  <c r="BK9" i="99"/>
  <c r="BO10" i="99" s="1"/>
  <c r="BF14" i="40"/>
  <c r="BF15" i="40"/>
  <c r="BM66" i="41"/>
  <c r="BB13" i="40"/>
  <c r="BG13" i="40" s="1"/>
  <c r="AI13" i="39"/>
  <c r="AL13" i="39" s="1"/>
  <c r="AI22" i="39"/>
  <c r="AK22" i="39" s="1"/>
  <c r="AL16" i="39"/>
  <c r="BC16" i="39" s="1"/>
  <c r="BL25" i="40"/>
  <c r="H48" i="121"/>
  <c r="G48" i="42"/>
  <c r="AK28" i="39"/>
  <c r="BL10" i="99"/>
  <c r="AI17" i="39"/>
  <c r="AK17" i="39" s="1"/>
  <c r="BM26" i="99"/>
  <c r="BK26" i="99"/>
  <c r="AL14" i="39"/>
  <c r="AY14" i="39" s="1"/>
  <c r="AZ17" i="40"/>
  <c r="F57" i="41"/>
  <c r="P57" i="41" s="1"/>
  <c r="BA17" i="40"/>
  <c r="E17" i="99"/>
  <c r="O17" i="99" s="1"/>
  <c r="BC17" i="40"/>
  <c r="T17" i="40"/>
  <c r="BA16" i="40"/>
  <c r="BF16" i="40" s="1"/>
  <c r="BC16" i="40"/>
  <c r="BH16" i="40" s="1"/>
  <c r="F56" i="41"/>
  <c r="P56" i="41" s="1"/>
  <c r="P75" i="41" s="1"/>
  <c r="E16" i="99"/>
  <c r="O16" i="99" s="1"/>
  <c r="AZ16" i="40"/>
  <c r="BE16" i="40" s="1"/>
  <c r="T16" i="40"/>
  <c r="AY16" i="39"/>
  <c r="AS23" i="99"/>
  <c r="AU23" i="99"/>
  <c r="BI23" i="40"/>
  <c r="BL23" i="40" s="1"/>
  <c r="BI24" i="40"/>
  <c r="BK24" i="40" s="1"/>
  <c r="BE21" i="40"/>
  <c r="BE20" i="40"/>
  <c r="BE10" i="40"/>
  <c r="BE11" i="40"/>
  <c r="E34" i="99"/>
  <c r="O10" i="99"/>
  <c r="BF10" i="40"/>
  <c r="BF11" i="40"/>
  <c r="G67" i="42"/>
  <c r="BC12" i="39"/>
  <c r="AY12" i="39"/>
  <c r="H57" i="121"/>
  <c r="G57" i="42"/>
  <c r="BH21" i="40"/>
  <c r="BH20" i="40"/>
  <c r="BF20" i="40"/>
  <c r="BF21" i="40"/>
  <c r="BH10" i="40"/>
  <c r="BH11" i="40"/>
  <c r="H47" i="121"/>
  <c r="G47" i="42"/>
  <c r="T34" i="40"/>
  <c r="P50" i="41"/>
  <c r="F74" i="41"/>
  <c r="BC11" i="39"/>
  <c r="AY11" i="39"/>
  <c r="AZ11" i="39" s="1"/>
  <c r="X27" i="40"/>
  <c r="X11" i="40"/>
  <c r="X25" i="40"/>
  <c r="X21" i="40"/>
  <c r="X15" i="40"/>
  <c r="X28" i="40"/>
  <c r="X23" i="40"/>
  <c r="X13" i="40"/>
  <c r="X19" i="40"/>
  <c r="X18" i="40"/>
  <c r="X14" i="40"/>
  <c r="X22" i="40"/>
  <c r="X26" i="40"/>
  <c r="X24" i="40"/>
  <c r="X17" i="40"/>
  <c r="X12" i="40"/>
  <c r="X16" i="40"/>
  <c r="X9" i="40"/>
  <c r="AZ34" i="39"/>
  <c r="BD34" i="39"/>
  <c r="BD11" i="39"/>
  <c r="AV14" i="13"/>
  <c r="BD29" i="13"/>
  <c r="BG29" i="13"/>
  <c r="BF29" i="13"/>
  <c r="BC29" i="13"/>
  <c r="BA47" i="13"/>
  <c r="BE47" i="13" s="1"/>
  <c r="CP33" i="13"/>
  <c r="CH33" i="13"/>
  <c r="CL33" i="13"/>
  <c r="CH44" i="13"/>
  <c r="BA46" i="13"/>
  <c r="CL44" i="13"/>
  <c r="BD28" i="13"/>
  <c r="BE28" i="13"/>
  <c r="BF28" i="13"/>
  <c r="BC28" i="13"/>
  <c r="BD16" i="13"/>
  <c r="BA40" i="13"/>
  <c r="BC40" i="13" s="1"/>
  <c r="CH21" i="13"/>
  <c r="CL21" i="13"/>
  <c r="CP21" i="13"/>
  <c r="BC20" i="13"/>
  <c r="BE39" i="13"/>
  <c r="BG39" i="13"/>
  <c r="BA30" i="13"/>
  <c r="BE30" i="13" s="1"/>
  <c r="BD20" i="13"/>
  <c r="BG28" i="13"/>
  <c r="BA27" i="13"/>
  <c r="BF27" i="13" s="1"/>
  <c r="BD30" i="13"/>
  <c r="BG20" i="13"/>
  <c r="BF20" i="13"/>
  <c r="BC12" i="13"/>
  <c r="BE12" i="13"/>
  <c r="BD12" i="13"/>
  <c r="BF40" i="13"/>
  <c r="CP39" i="13"/>
  <c r="BF30" i="13"/>
  <c r="BA31" i="13"/>
  <c r="BE31" i="13" s="1"/>
  <c r="BA26" i="13"/>
  <c r="BA25" i="13"/>
  <c r="BG12" i="13"/>
  <c r="CP11" i="13"/>
  <c r="CQ11" i="13" s="1"/>
  <c r="BA15" i="13"/>
  <c r="BF15" i="13" s="1"/>
  <c r="BT11" i="13"/>
  <c r="W11" i="13"/>
  <c r="AG11" i="13" s="1"/>
  <c r="M11" i="24"/>
  <c r="BP11" i="13"/>
  <c r="BR11" i="13"/>
  <c r="BS11" i="13"/>
  <c r="AF11" i="13"/>
  <c r="BR26" i="13"/>
  <c r="BX26" i="13" s="1"/>
  <c r="BT26" i="13"/>
  <c r="BZ26" i="13" s="1"/>
  <c r="BS26" i="13"/>
  <c r="BY26" i="13" s="1"/>
  <c r="W26" i="13"/>
  <c r="AG26" i="13" s="1"/>
  <c r="BP26" i="13"/>
  <c r="BV26" i="13" s="1"/>
  <c r="M26" i="24"/>
  <c r="AF26" i="13"/>
  <c r="BR27" i="13"/>
  <c r="BT27" i="13"/>
  <c r="W27" i="13"/>
  <c r="AG27" i="13" s="1"/>
  <c r="BS27" i="13"/>
  <c r="BY27" i="13" s="1"/>
  <c r="M27" i="24"/>
  <c r="BP27" i="13"/>
  <c r="BV27" i="13" s="1"/>
  <c r="AF27" i="13"/>
  <c r="AK27" i="13" s="1"/>
  <c r="BW14" i="13"/>
  <c r="BW13" i="13"/>
  <c r="BK13" i="13"/>
  <c r="BK14" i="13"/>
  <c r="BT28" i="13"/>
  <c r="BP28" i="13"/>
  <c r="AF28" i="13"/>
  <c r="BR28" i="13"/>
  <c r="BS28" i="13"/>
  <c r="M28" i="24"/>
  <c r="W28" i="13"/>
  <c r="AG28" i="13" s="1"/>
  <c r="AK28" i="13" s="1"/>
  <c r="BA17" i="13"/>
  <c r="BC17" i="13" s="1"/>
  <c r="BA23" i="13"/>
  <c r="BG23" i="13" s="1"/>
  <c r="AW18" i="13"/>
  <c r="BA18" i="13" s="1"/>
  <c r="AZ18" i="13"/>
  <c r="BE15" i="13"/>
  <c r="BD15" i="13"/>
  <c r="BP24" i="13"/>
  <c r="BR24" i="13"/>
  <c r="M24" i="24"/>
  <c r="BS24" i="13"/>
  <c r="W24" i="13"/>
  <c r="AG24" i="13" s="1"/>
  <c r="AF24" i="13"/>
  <c r="BT24" i="13"/>
  <c r="BQ24" i="13"/>
  <c r="BS15" i="13"/>
  <c r="BY15" i="13" s="1"/>
  <c r="M15" i="24"/>
  <c r="BT15" i="13"/>
  <c r="BZ15" i="13" s="1"/>
  <c r="W15" i="13"/>
  <c r="AG15" i="13" s="1"/>
  <c r="AF15" i="13"/>
  <c r="BR15" i="13"/>
  <c r="BX15" i="13" s="1"/>
  <c r="BP15" i="13"/>
  <c r="BV15" i="13" s="1"/>
  <c r="BW17" i="13"/>
  <c r="BK16" i="13"/>
  <c r="BK17" i="13"/>
  <c r="BS10" i="13"/>
  <c r="BP10" i="13"/>
  <c r="W10" i="13"/>
  <c r="AG10" i="13" s="1"/>
  <c r="BR10" i="13"/>
  <c r="M10" i="24"/>
  <c r="AF10" i="13"/>
  <c r="BT10" i="13"/>
  <c r="W23" i="13"/>
  <c r="AG23" i="13" s="1"/>
  <c r="BS23" i="13"/>
  <c r="BY23" i="13" s="1"/>
  <c r="BT23" i="13"/>
  <c r="BZ23" i="13" s="1"/>
  <c r="AF23" i="13"/>
  <c r="BR23" i="13"/>
  <c r="BX23" i="13" s="1"/>
  <c r="BP23" i="13"/>
  <c r="BV23" i="13" s="1"/>
  <c r="M23" i="24"/>
  <c r="AX37" i="13"/>
  <c r="AX38" i="13"/>
  <c r="S37" i="24"/>
  <c r="Y37" i="24" s="1"/>
  <c r="H37" i="24"/>
  <c r="AW37" i="13"/>
  <c r="AW38" i="13"/>
  <c r="BA19" i="13"/>
  <c r="BE19" i="13" s="1"/>
  <c r="BG15" i="13"/>
  <c r="BQ11" i="13"/>
  <c r="BK11" i="13"/>
  <c r="CH11" i="13" s="1"/>
  <c r="CI11" i="13" s="1"/>
  <c r="BK12" i="13"/>
  <c r="BQ26" i="13"/>
  <c r="BW26" i="13" s="1"/>
  <c r="BQ27" i="13"/>
  <c r="BK27" i="13"/>
  <c r="BP13" i="13"/>
  <c r="BS13" i="13"/>
  <c r="M13" i="24"/>
  <c r="BR13" i="13"/>
  <c r="BT13" i="13"/>
  <c r="AF13" i="13"/>
  <c r="BQ28" i="13"/>
  <c r="BK28" i="13"/>
  <c r="BK29" i="13"/>
  <c r="W13" i="13"/>
  <c r="AG13" i="13" s="1"/>
  <c r="BA13" i="13"/>
  <c r="BG13" i="13" s="1"/>
  <c r="H13" i="24"/>
  <c r="BH13" i="24" s="1"/>
  <c r="BG17" i="13"/>
  <c r="BD17" i="13"/>
  <c r="BF17" i="13"/>
  <c r="BA22" i="13"/>
  <c r="BC22" i="13" s="1"/>
  <c r="BD19" i="13"/>
  <c r="BE18" i="24"/>
  <c r="D17" i="30"/>
  <c r="BG18" i="24"/>
  <c r="BF18" i="24"/>
  <c r="BG19" i="13"/>
  <c r="BC16" i="13"/>
  <c r="AX14" i="13"/>
  <c r="AW14" i="13"/>
  <c r="BK24" i="13"/>
  <c r="CH24" i="13" s="1"/>
  <c r="BK25" i="13"/>
  <c r="BQ15" i="13"/>
  <c r="BW15" i="13" s="1"/>
  <c r="AF16" i="13"/>
  <c r="W16" i="13"/>
  <c r="AG16" i="13" s="1"/>
  <c r="BT16" i="13"/>
  <c r="M16" i="24"/>
  <c r="BR16" i="13"/>
  <c r="BS16" i="13"/>
  <c r="BP16" i="13"/>
  <c r="BQ10" i="13"/>
  <c r="BQ23" i="13"/>
  <c r="BW23" i="13" s="1"/>
  <c r="AZ38" i="13"/>
  <c r="AZ37" i="13"/>
  <c r="AV38" i="13"/>
  <c r="AV37" i="13"/>
  <c r="AY38" i="13"/>
  <c r="AY37" i="13"/>
  <c r="W50" i="23"/>
  <c r="Q34" i="28"/>
  <c r="AL13" i="28"/>
  <c r="AN13" i="28"/>
  <c r="D13" i="29"/>
  <c r="T13" i="28"/>
  <c r="AO13" i="28"/>
  <c r="AT14" i="28" s="1"/>
  <c r="W13" i="28"/>
  <c r="W9" i="28"/>
  <c r="AS14" i="28"/>
  <c r="AS15" i="28"/>
  <c r="AT15" i="28"/>
  <c r="AR15" i="28"/>
  <c r="H44" i="24"/>
  <c r="W55" i="23"/>
  <c r="W41" i="23"/>
  <c r="W48" i="23"/>
  <c r="W34" i="23"/>
  <c r="W42" i="23"/>
  <c r="W67" i="23"/>
  <c r="W36" i="23"/>
  <c r="W37" i="23"/>
  <c r="W11" i="23"/>
  <c r="W46" i="23"/>
  <c r="W25" i="23"/>
  <c r="W60" i="23"/>
  <c r="W21" i="23"/>
  <c r="W38" i="23"/>
  <c r="BC38" i="23" s="1"/>
  <c r="W30" i="23"/>
  <c r="W18" i="23"/>
  <c r="W32" i="23"/>
  <c r="W13" i="23"/>
  <c r="W12" i="23"/>
  <c r="BC12" i="23" s="1"/>
  <c r="W14" i="23"/>
  <c r="BC14" i="23" s="1"/>
  <c r="W10" i="23"/>
  <c r="W62" i="23"/>
  <c r="W49" i="23"/>
  <c r="W19" i="23"/>
  <c r="W45" i="23"/>
  <c r="W65" i="23"/>
  <c r="W39" i="23"/>
  <c r="W33" i="23"/>
  <c r="W17" i="23"/>
  <c r="W52" i="23"/>
  <c r="W56" i="23"/>
  <c r="W59" i="23"/>
  <c r="W16" i="23"/>
  <c r="W27" i="23"/>
  <c r="W28" i="23"/>
  <c r="W24" i="23"/>
  <c r="W31" i="23"/>
  <c r="W35" i="23"/>
  <c r="W23" i="23"/>
  <c r="W20" i="23"/>
  <c r="BC20" i="23" s="1"/>
  <c r="W22" i="23"/>
  <c r="W40" i="23"/>
  <c r="W26" i="23"/>
  <c r="W47" i="23"/>
  <c r="W64" i="23"/>
  <c r="W29" i="23"/>
  <c r="W15" i="23"/>
  <c r="W43" i="23"/>
  <c r="W57" i="23"/>
  <c r="BC57" i="23" s="1"/>
  <c r="W63" i="23"/>
  <c r="W58" i="23"/>
  <c r="BC58" i="23" s="1"/>
  <c r="W66" i="23"/>
  <c r="BC66" i="23" s="1"/>
  <c r="W44" i="23"/>
  <c r="AR48" i="23"/>
  <c r="AM13" i="28"/>
  <c r="AR14" i="28" s="1"/>
  <c r="D9" i="29"/>
  <c r="AO9" i="28"/>
  <c r="T9" i="28"/>
  <c r="AL9" i="28"/>
  <c r="AN9" i="28"/>
  <c r="AQ14" i="28"/>
  <c r="AQ15" i="28"/>
  <c r="N14" i="29"/>
  <c r="G14" i="29"/>
  <c r="AS14" i="29" s="1"/>
  <c r="BC51" i="23"/>
  <c r="W53" i="23"/>
  <c r="W61" i="23"/>
  <c r="P69" i="24"/>
  <c r="H69" i="24"/>
  <c r="BE69" i="24" s="1"/>
  <c r="BJ70" i="24" s="1"/>
  <c r="R61" i="23"/>
  <c r="H61" i="23"/>
  <c r="AS32" i="23"/>
  <c r="AS33" i="23"/>
  <c r="AR32" i="23"/>
  <c r="AR33" i="23"/>
  <c r="AR30" i="23"/>
  <c r="AR31" i="23"/>
  <c r="H27" i="24"/>
  <c r="AQ28" i="23"/>
  <c r="AQ27" i="23"/>
  <c r="AR28" i="23"/>
  <c r="AR27" i="23"/>
  <c r="AS15" i="23"/>
  <c r="AS14" i="23"/>
  <c r="AR14" i="23"/>
  <c r="AR15" i="23"/>
  <c r="AP15" i="23"/>
  <c r="AP14" i="23"/>
  <c r="AR13" i="23"/>
  <c r="AR12" i="23"/>
  <c r="AP12" i="23"/>
  <c r="AP13" i="23"/>
  <c r="R21" i="28"/>
  <c r="H21" i="28"/>
  <c r="AN21" i="28" s="1"/>
  <c r="H47" i="24"/>
  <c r="BE47" i="24" s="1"/>
  <c r="AQ30" i="23"/>
  <c r="AQ31" i="23"/>
  <c r="AS31" i="23"/>
  <c r="AS30" i="23"/>
  <c r="AP36" i="23"/>
  <c r="AP37" i="23"/>
  <c r="AR36" i="23"/>
  <c r="AR37" i="23"/>
  <c r="H29" i="24"/>
  <c r="BE29" i="24" s="1"/>
  <c r="AT29" i="23"/>
  <c r="AW29" i="23" s="1"/>
  <c r="R65" i="23"/>
  <c r="H65" i="23"/>
  <c r="AM65" i="23" s="1"/>
  <c r="AR65" i="23" s="1"/>
  <c r="AR49" i="23"/>
  <c r="AS49" i="23"/>
  <c r="AR45" i="23"/>
  <c r="AR46" i="23"/>
  <c r="AS45" i="23"/>
  <c r="AS46" i="23"/>
  <c r="AQ45" i="23"/>
  <c r="AQ46" i="23"/>
  <c r="R53" i="23"/>
  <c r="H53" i="23"/>
  <c r="AL19" i="28"/>
  <c r="AQ19" i="28" s="1"/>
  <c r="AO19" i="28"/>
  <c r="D19" i="29"/>
  <c r="T19" i="28"/>
  <c r="AM19" i="28"/>
  <c r="AR19" i="28" s="1"/>
  <c r="R58" i="23"/>
  <c r="H58" i="23"/>
  <c r="M53" i="121"/>
  <c r="R77" i="23"/>
  <c r="F34" i="28"/>
  <c r="R10" i="28"/>
  <c r="H10" i="28"/>
  <c r="AN10" i="28" s="1"/>
  <c r="AX22" i="23"/>
  <c r="AY22" i="23"/>
  <c r="AW22" i="23"/>
  <c r="R20" i="28"/>
  <c r="H20" i="28"/>
  <c r="AN20" i="28" s="1"/>
  <c r="AS20" i="28" s="1"/>
  <c r="M67" i="121"/>
  <c r="H32" i="24"/>
  <c r="BE32" i="24" s="1"/>
  <c r="AQ33" i="23"/>
  <c r="AQ32" i="23"/>
  <c r="AP32" i="23"/>
  <c r="AP33" i="23"/>
  <c r="AS28" i="23"/>
  <c r="AS27" i="23"/>
  <c r="AP28" i="23"/>
  <c r="AP27" i="23"/>
  <c r="H14" i="24"/>
  <c r="BE14" i="24" s="1"/>
  <c r="AQ14" i="23"/>
  <c r="AQ15" i="23"/>
  <c r="H12" i="24"/>
  <c r="BE12" i="24" s="1"/>
  <c r="AS13" i="23"/>
  <c r="AS12" i="23"/>
  <c r="AQ13" i="23"/>
  <c r="AQ12" i="23"/>
  <c r="R62" i="23"/>
  <c r="H62" i="23"/>
  <c r="H48" i="24"/>
  <c r="H30" i="24"/>
  <c r="BE30" i="24" s="1"/>
  <c r="AP31" i="23"/>
  <c r="AP30" i="23"/>
  <c r="AS36" i="23"/>
  <c r="AS37" i="23"/>
  <c r="H36" i="24"/>
  <c r="BE36" i="24" s="1"/>
  <c r="AQ36" i="23"/>
  <c r="AQ37" i="23"/>
  <c r="AY29" i="23"/>
  <c r="H17" i="24"/>
  <c r="BE17" i="24" s="1"/>
  <c r="BJ18" i="24" s="1"/>
  <c r="H24" i="28"/>
  <c r="R24" i="28"/>
  <c r="AN24" i="28"/>
  <c r="AS24" i="28" s="1"/>
  <c r="H49" i="24"/>
  <c r="BE49" i="24" s="1"/>
  <c r="AQ49" i="23"/>
  <c r="AP49" i="23"/>
  <c r="H45" i="24"/>
  <c r="AP45" i="23"/>
  <c r="AP46" i="23"/>
  <c r="H12" i="28"/>
  <c r="R12" i="28"/>
  <c r="AN12" i="28"/>
  <c r="AS19" i="28"/>
  <c r="R17" i="28"/>
  <c r="H17" i="28"/>
  <c r="AN17" i="28" s="1"/>
  <c r="AS18" i="28" s="1"/>
  <c r="F35" i="28"/>
  <c r="R16" i="28"/>
  <c r="R51" i="23"/>
  <c r="H51" i="23"/>
  <c r="M66" i="121"/>
  <c r="BZ22" i="23"/>
  <c r="V39" i="23"/>
  <c r="V53" i="23"/>
  <c r="V11" i="23"/>
  <c r="V28" i="23"/>
  <c r="V22" i="23"/>
  <c r="V48" i="23"/>
  <c r="V46" i="23"/>
  <c r="V37" i="23"/>
  <c r="V27" i="23"/>
  <c r="V67" i="23"/>
  <c r="V29" i="23"/>
  <c r="V15" i="23"/>
  <c r="V21" i="23"/>
  <c r="V20" i="23"/>
  <c r="V13" i="23"/>
  <c r="V63" i="23"/>
  <c r="V19" i="23"/>
  <c r="V36" i="23"/>
  <c r="V49" i="23"/>
  <c r="V41" i="23"/>
  <c r="V32" i="23"/>
  <c r="V31" i="23"/>
  <c r="V50" i="23"/>
  <c r="BB50" i="23" s="1"/>
  <c r="V44" i="23"/>
  <c r="BB44" i="23" s="1"/>
  <c r="V26" i="23"/>
  <c r="V34" i="23"/>
  <c r="V14" i="23"/>
  <c r="BB14" i="23" s="1"/>
  <c r="V18" i="23"/>
  <c r="V40" i="23"/>
  <c r="V30" i="23"/>
  <c r="V45" i="23"/>
  <c r="V12" i="23"/>
  <c r="V61" i="23"/>
  <c r="BB62" i="23" s="1"/>
  <c r="V17" i="23"/>
  <c r="V35" i="23"/>
  <c r="V47" i="23"/>
  <c r="V65" i="23"/>
  <c r="V25" i="23"/>
  <c r="V33" i="23"/>
  <c r="BB33" i="23" s="1"/>
  <c r="V38" i="23"/>
  <c r="BB38" i="23" s="1"/>
  <c r="BB23" i="23"/>
  <c r="V51" i="23"/>
  <c r="P59" i="24"/>
  <c r="H59" i="24"/>
  <c r="BE59" i="24" s="1"/>
  <c r="V10" i="23"/>
  <c r="BB11" i="23" s="1"/>
  <c r="V59" i="23"/>
  <c r="V56" i="23"/>
  <c r="BB56" i="23" s="1"/>
  <c r="H64" i="24"/>
  <c r="BE64" i="24" s="1"/>
  <c r="P64" i="24"/>
  <c r="AQ60" i="23"/>
  <c r="AP60" i="23"/>
  <c r="AQ39" i="23"/>
  <c r="AQ40" i="23"/>
  <c r="H39" i="24"/>
  <c r="BE39" i="24" s="1"/>
  <c r="H23" i="24"/>
  <c r="BE23" i="24" s="1"/>
  <c r="H29" i="28"/>
  <c r="AB66" i="22"/>
  <c r="D30" i="29"/>
  <c r="H10" i="24"/>
  <c r="BB43" i="23"/>
  <c r="AP17" i="23"/>
  <c r="AP16" i="23"/>
  <c r="AS17" i="23"/>
  <c r="AS16" i="23"/>
  <c r="H16" i="24"/>
  <c r="BE16" i="24" s="1"/>
  <c r="P57" i="23"/>
  <c r="H57" i="23"/>
  <c r="AK57" i="23" s="1"/>
  <c r="AB53" i="22"/>
  <c r="AT42" i="23"/>
  <c r="AV42" i="23" s="1"/>
  <c r="H42" i="24"/>
  <c r="BE42" i="24" s="1"/>
  <c r="AQ24" i="23"/>
  <c r="AQ25" i="23"/>
  <c r="H24" i="24"/>
  <c r="BE24" i="24" s="1"/>
  <c r="P66" i="23"/>
  <c r="H66" i="23"/>
  <c r="AK66" i="23" s="1"/>
  <c r="H43" i="24"/>
  <c r="AQ43" i="23"/>
  <c r="AQ44" i="23"/>
  <c r="H52" i="24"/>
  <c r="BE52" i="24" s="1"/>
  <c r="P52" i="24"/>
  <c r="P60" i="24"/>
  <c r="H60" i="24"/>
  <c r="BE60" i="24" s="1"/>
  <c r="AR60" i="23"/>
  <c r="Q11" i="120"/>
  <c r="Q12" i="120"/>
  <c r="Q10" i="120"/>
  <c r="O12" i="120"/>
  <c r="AS39" i="23"/>
  <c r="AS40" i="23"/>
  <c r="AR39" i="23"/>
  <c r="AR40" i="23"/>
  <c r="AT40" i="23" s="1"/>
  <c r="AV40" i="23" s="1"/>
  <c r="BB16" i="23"/>
  <c r="BB64" i="23"/>
  <c r="AY38" i="23"/>
  <c r="BB63" i="23"/>
  <c r="AW41" i="23"/>
  <c r="AY41" i="23"/>
  <c r="AV41" i="23"/>
  <c r="H12" i="120"/>
  <c r="H10" i="120"/>
  <c r="F12" i="120"/>
  <c r="F11" i="120"/>
  <c r="F10" i="120"/>
  <c r="AR17" i="23"/>
  <c r="AR16" i="23"/>
  <c r="AQ16" i="23"/>
  <c r="AQ17" i="23"/>
  <c r="D35" i="28"/>
  <c r="P16" i="28"/>
  <c r="H16" i="28"/>
  <c r="AL16" i="28" s="1"/>
  <c r="AW42" i="23"/>
  <c r="AX42" i="23"/>
  <c r="AR24" i="23"/>
  <c r="AR25" i="23"/>
  <c r="AS24" i="23"/>
  <c r="AS25" i="23"/>
  <c r="P25" i="28"/>
  <c r="V25" i="28" s="1"/>
  <c r="BC26" i="28" s="1"/>
  <c r="H25" i="28"/>
  <c r="AL25" i="28" s="1"/>
  <c r="AB62" i="22"/>
  <c r="AR43" i="23"/>
  <c r="AR44" i="23"/>
  <c r="AS43" i="23"/>
  <c r="AS44" i="23"/>
  <c r="L67" i="121"/>
  <c r="AT23" i="23"/>
  <c r="AV23" i="23" s="1"/>
  <c r="J12" i="42" l="1"/>
  <c r="D13" i="42"/>
  <c r="R39" i="120"/>
  <c r="BI58" i="30"/>
  <c r="J70" i="30"/>
  <c r="BG70" i="30" s="1"/>
  <c r="AV47" i="23"/>
  <c r="AW47" i="23"/>
  <c r="AX47" i="23"/>
  <c r="BF50" i="13"/>
  <c r="BE50" i="13"/>
  <c r="BC50" i="13"/>
  <c r="BD50" i="13"/>
  <c r="CP51" i="13"/>
  <c r="CL51" i="13"/>
  <c r="CH51" i="13"/>
  <c r="H11" i="120"/>
  <c r="AX38" i="23"/>
  <c r="AW38" i="23"/>
  <c r="O11" i="120"/>
  <c r="O10" i="120"/>
  <c r="AT31" i="23"/>
  <c r="AT19" i="28"/>
  <c r="AT48" i="23"/>
  <c r="BC52" i="23"/>
  <c r="Q23" i="99"/>
  <c r="CL67" i="13"/>
  <c r="CH58" i="13"/>
  <c r="CL58" i="13"/>
  <c r="CP58" i="13"/>
  <c r="BW16" i="24"/>
  <c r="AO16" i="24"/>
  <c r="BW17" i="24"/>
  <c r="AO10" i="24"/>
  <c r="BW11" i="24"/>
  <c r="BC72" i="23"/>
  <c r="BC70" i="23"/>
  <c r="BC68" i="23"/>
  <c r="BB72" i="23"/>
  <c r="BB70" i="23"/>
  <c r="BB68" i="23"/>
  <c r="BG50" i="13"/>
  <c r="BW12" i="24"/>
  <c r="BW13" i="24"/>
  <c r="AO12" i="24"/>
  <c r="CB9" i="26"/>
  <c r="CB31" i="26"/>
  <c r="CB32" i="26"/>
  <c r="CB30" i="26"/>
  <c r="CB33" i="26"/>
  <c r="BE29" i="26"/>
  <c r="V29" i="26" s="1"/>
  <c r="BE31" i="26"/>
  <c r="V31" i="26" s="1"/>
  <c r="BE30" i="26"/>
  <c r="V30" i="26" s="1"/>
  <c r="BE32" i="26"/>
  <c r="V32" i="26" s="1"/>
  <c r="AK10" i="42"/>
  <c r="BJ42" i="24"/>
  <c r="BJ23" i="24"/>
  <c r="BJ41" i="24"/>
  <c r="BF22" i="24"/>
  <c r="BK22" i="24" s="1"/>
  <c r="BH22" i="24"/>
  <c r="BM22" i="24" s="1"/>
  <c r="BG22" i="24"/>
  <c r="BL22" i="24" s="1"/>
  <c r="D21" i="30"/>
  <c r="BH41" i="24"/>
  <c r="BG41" i="24"/>
  <c r="BF41" i="24"/>
  <c r="D40" i="30"/>
  <c r="AX23" i="28"/>
  <c r="AW23" i="28"/>
  <c r="F32" i="30"/>
  <c r="AR32" i="30" s="1"/>
  <c r="AR20" i="30"/>
  <c r="D20" i="41"/>
  <c r="AS20" i="30"/>
  <c r="BB53" i="23"/>
  <c r="AY23" i="28"/>
  <c r="AZ23" i="28"/>
  <c r="BB25" i="23"/>
  <c r="BB17" i="23"/>
  <c r="BB60" i="23"/>
  <c r="BB65" i="23"/>
  <c r="Z31" i="37"/>
  <c r="Z29" i="37"/>
  <c r="Z32" i="37"/>
  <c r="Z30" i="37"/>
  <c r="Z31" i="40"/>
  <c r="Z32" i="40"/>
  <c r="Z30" i="40"/>
  <c r="Z29" i="40"/>
  <c r="BE9" i="39"/>
  <c r="V9" i="39" s="1"/>
  <c r="BE29" i="39"/>
  <c r="BE30" i="39"/>
  <c r="BE31" i="39"/>
  <c r="BE32" i="39"/>
  <c r="V32" i="39" s="1"/>
  <c r="AJ32" i="40" s="1"/>
  <c r="BA9" i="39"/>
  <c r="W9" i="39" s="1"/>
  <c r="AE9" i="40" s="1"/>
  <c r="T56" i="23"/>
  <c r="AM56" i="23"/>
  <c r="D56" i="24"/>
  <c r="AK56" i="23"/>
  <c r="AN56" i="23"/>
  <c r="AL56" i="23"/>
  <c r="BW13" i="38"/>
  <c r="BS13" i="38"/>
  <c r="AK18" i="39"/>
  <c r="BC18" i="39" s="1"/>
  <c r="BO19" i="23"/>
  <c r="BO26" i="23"/>
  <c r="BO23" i="23"/>
  <c r="BJ65" i="30"/>
  <c r="BB39" i="23"/>
  <c r="BC26" i="23"/>
  <c r="BC22" i="23"/>
  <c r="BC56" i="23"/>
  <c r="W10" i="28"/>
  <c r="BQ28" i="99"/>
  <c r="BO45" i="23"/>
  <c r="BF64" i="30"/>
  <c r="BI65" i="30" s="1"/>
  <c r="I64" i="41"/>
  <c r="CO11" i="37"/>
  <c r="BK20" i="99"/>
  <c r="BM20" i="99"/>
  <c r="G50" i="121"/>
  <c r="H50" i="42"/>
  <c r="BM24" i="99"/>
  <c r="BK24" i="99"/>
  <c r="BC31" i="23"/>
  <c r="BC49" i="23"/>
  <c r="BE14" i="23"/>
  <c r="T66" i="41"/>
  <c r="T71" i="41"/>
  <c r="BE34" i="23"/>
  <c r="BE29" i="23"/>
  <c r="BE16" i="23"/>
  <c r="CB10" i="26"/>
  <c r="CB11" i="26"/>
  <c r="CA12" i="26"/>
  <c r="BS35" i="26"/>
  <c r="BS12" i="26"/>
  <c r="BW35" i="26"/>
  <c r="BW13" i="26"/>
  <c r="BO21" i="99"/>
  <c r="BO22" i="99"/>
  <c r="BL21" i="99"/>
  <c r="BM21" i="99"/>
  <c r="AG9" i="99"/>
  <c r="BJ62" i="30"/>
  <c r="BI62" i="30"/>
  <c r="BJ66" i="30"/>
  <c r="BI66" i="30"/>
  <c r="BE30" i="23"/>
  <c r="AX6" i="121"/>
  <c r="L61" i="41"/>
  <c r="BK61" i="41" s="1"/>
  <c r="BO61" i="41" s="1"/>
  <c r="AX9" i="121"/>
  <c r="AX8" i="121"/>
  <c r="AX7" i="121"/>
  <c r="AT49" i="23"/>
  <c r="AY26" i="23"/>
  <c r="BO46" i="23"/>
  <c r="BO15" i="23"/>
  <c r="BO29" i="23"/>
  <c r="BO40" i="23"/>
  <c r="I57" i="41"/>
  <c r="BG57" i="30"/>
  <c r="BJ57" i="30" s="1"/>
  <c r="BG59" i="30"/>
  <c r="I59" i="41"/>
  <c r="L59" i="41" s="1"/>
  <c r="BL59" i="41" s="1"/>
  <c r="BG51" i="30"/>
  <c r="BJ52" i="30" s="1"/>
  <c r="I51" i="41"/>
  <c r="CC51" i="30"/>
  <c r="CK51" i="30" s="1"/>
  <c r="BG58" i="30"/>
  <c r="BJ58" i="30" s="1"/>
  <c r="I58" i="41"/>
  <c r="BG63" i="30"/>
  <c r="I63" i="41"/>
  <c r="L63" i="41" s="1"/>
  <c r="BL63" i="41" s="1"/>
  <c r="BK62" i="41"/>
  <c r="BM62" i="41"/>
  <c r="BL62" i="41"/>
  <c r="BJ51" i="30"/>
  <c r="BI59" i="30"/>
  <c r="BI60" i="30"/>
  <c r="BI63" i="30"/>
  <c r="BI64" i="30"/>
  <c r="I54" i="41"/>
  <c r="L54" i="41" s="1"/>
  <c r="CC54" i="30"/>
  <c r="CK54" i="30" s="1"/>
  <c r="BG54" i="30"/>
  <c r="BJ55" i="30" s="1"/>
  <c r="CL54" i="13"/>
  <c r="CL53" i="13"/>
  <c r="CP53" i="13"/>
  <c r="CP54" i="13"/>
  <c r="CH54" i="13"/>
  <c r="CH53" i="13"/>
  <c r="BJ19" i="24"/>
  <c r="J19" i="120"/>
  <c r="J20" i="120"/>
  <c r="J18" i="120"/>
  <c r="R22" i="120"/>
  <c r="S21" i="120" s="1"/>
  <c r="I67" i="41"/>
  <c r="L67" i="41" s="1"/>
  <c r="BL67" i="41" s="1"/>
  <c r="BP67" i="41" s="1"/>
  <c r="BF67" i="30"/>
  <c r="BI67" i="30" s="1"/>
  <c r="BG67" i="30"/>
  <c r="J74" i="30"/>
  <c r="CC50" i="30"/>
  <c r="CK50" i="30" s="1"/>
  <c r="I50" i="41"/>
  <c r="BF50" i="30"/>
  <c r="N40" i="120"/>
  <c r="E41" i="120"/>
  <c r="F39" i="120" s="1"/>
  <c r="BE33" i="23"/>
  <c r="BE23" i="23"/>
  <c r="BO12" i="23"/>
  <c r="BO13" i="23"/>
  <c r="AB45" i="23"/>
  <c r="J45" i="24"/>
  <c r="BG45" i="23"/>
  <c r="BI45" i="23"/>
  <c r="BH45" i="23"/>
  <c r="T45" i="23"/>
  <c r="BI49" i="23"/>
  <c r="BH49" i="23"/>
  <c r="J49" i="24"/>
  <c r="AB49" i="23"/>
  <c r="BG49" i="23"/>
  <c r="T49" i="23"/>
  <c r="BI31" i="23"/>
  <c r="BG31" i="23"/>
  <c r="BH31" i="23"/>
  <c r="J31" i="24"/>
  <c r="AB31" i="23"/>
  <c r="T31" i="23"/>
  <c r="BH34" i="23"/>
  <c r="AB34" i="23"/>
  <c r="BI34" i="23"/>
  <c r="J34" i="24"/>
  <c r="BG34" i="23"/>
  <c r="T34" i="23"/>
  <c r="J24" i="24"/>
  <c r="P24" i="24" s="1"/>
  <c r="BH24" i="23"/>
  <c r="BG24" i="23"/>
  <c r="AB24" i="23"/>
  <c r="BI24" i="23"/>
  <c r="T24" i="23"/>
  <c r="BJ24" i="23"/>
  <c r="BO24" i="23" s="1"/>
  <c r="BE35" i="23"/>
  <c r="BE12" i="23"/>
  <c r="BE11" i="23"/>
  <c r="J10" i="24"/>
  <c r="P10" i="24" s="1"/>
  <c r="BI10" i="23"/>
  <c r="BH10" i="23"/>
  <c r="BG10" i="23"/>
  <c r="AB10" i="23"/>
  <c r="T10" i="23"/>
  <c r="BE32" i="23"/>
  <c r="BE46" i="23"/>
  <c r="J48" i="24"/>
  <c r="BG48" i="23"/>
  <c r="BH48" i="23"/>
  <c r="BI48" i="23"/>
  <c r="AB48" i="23"/>
  <c r="T48" i="23"/>
  <c r="BO14" i="23"/>
  <c r="J14" i="24"/>
  <c r="BG14" i="23"/>
  <c r="BI14" i="23"/>
  <c r="BH14" i="23"/>
  <c r="AB14" i="23"/>
  <c r="T14" i="23"/>
  <c r="BG19" i="23"/>
  <c r="BI19" i="23"/>
  <c r="BH19" i="23"/>
  <c r="AB19" i="23"/>
  <c r="J19" i="24"/>
  <c r="T19" i="23"/>
  <c r="AB39" i="23"/>
  <c r="BH39" i="23"/>
  <c r="BI39" i="23"/>
  <c r="J39" i="24"/>
  <c r="BG39" i="23"/>
  <c r="T39" i="23"/>
  <c r="BI47" i="23"/>
  <c r="J47" i="24"/>
  <c r="AB47" i="23"/>
  <c r="BH47" i="23"/>
  <c r="BG47" i="23"/>
  <c r="T47" i="23"/>
  <c r="BG17" i="23"/>
  <c r="BI17" i="23"/>
  <c r="J17" i="24"/>
  <c r="BH17" i="23"/>
  <c r="AB17" i="23"/>
  <c r="T17" i="23"/>
  <c r="BO36" i="23"/>
  <c r="BH36" i="23"/>
  <c r="J36" i="24"/>
  <c r="AB36" i="23"/>
  <c r="BI36" i="23"/>
  <c r="BG36" i="23"/>
  <c r="T36" i="23"/>
  <c r="AB23" i="23"/>
  <c r="J23" i="24"/>
  <c r="P23" i="24" s="1"/>
  <c r="BG23" i="23"/>
  <c r="BI23" i="23"/>
  <c r="BH23" i="23"/>
  <c r="T23" i="23"/>
  <c r="BE13" i="23"/>
  <c r="AB22" i="23"/>
  <c r="BI22" i="23"/>
  <c r="BH22" i="23"/>
  <c r="J22" i="24"/>
  <c r="BG22" i="23"/>
  <c r="T22" i="23"/>
  <c r="BI29" i="23"/>
  <c r="J29" i="24"/>
  <c r="BG29" i="23"/>
  <c r="AB29" i="23"/>
  <c r="BH29" i="23"/>
  <c r="T29" i="23"/>
  <c r="BG44" i="23"/>
  <c r="BH44" i="23"/>
  <c r="J44" i="24"/>
  <c r="AB44" i="23"/>
  <c r="BI44" i="23"/>
  <c r="T44" i="23"/>
  <c r="BO42" i="23"/>
  <c r="BH42" i="23"/>
  <c r="BG42" i="23"/>
  <c r="AB42" i="23"/>
  <c r="J42" i="24"/>
  <c r="BI42" i="23"/>
  <c r="T42" i="23"/>
  <c r="J25" i="24"/>
  <c r="BI25" i="23"/>
  <c r="BN25" i="23" s="1"/>
  <c r="BH25" i="23"/>
  <c r="BM25" i="23" s="1"/>
  <c r="BG25" i="23"/>
  <c r="BL25" i="23" s="1"/>
  <c r="AB25" i="23"/>
  <c r="T25" i="23"/>
  <c r="BE40" i="23"/>
  <c r="BE20" i="23"/>
  <c r="J16" i="24"/>
  <c r="P16" i="24" s="1"/>
  <c r="BG16" i="23"/>
  <c r="BH16" i="23"/>
  <c r="AB16" i="23"/>
  <c r="BI16" i="23"/>
  <c r="T16" i="23"/>
  <c r="AB28" i="23"/>
  <c r="BG28" i="23"/>
  <c r="BH28" i="23"/>
  <c r="J28" i="24"/>
  <c r="P28" i="24" s="1"/>
  <c r="BI28" i="23"/>
  <c r="T28" i="23"/>
  <c r="BE15" i="23"/>
  <c r="BI18" i="23"/>
  <c r="BN18" i="23" s="1"/>
  <c r="AB18" i="23"/>
  <c r="J18" i="24"/>
  <c r="BG18" i="23"/>
  <c r="BL18" i="23" s="1"/>
  <c r="BH18" i="23"/>
  <c r="BM18" i="23" s="1"/>
  <c r="T18" i="23"/>
  <c r="BO49" i="23"/>
  <c r="BO50" i="23"/>
  <c r="S50" i="23"/>
  <c r="Y49" i="23"/>
  <c r="BE49" i="23" s="1"/>
  <c r="BO34" i="23"/>
  <c r="BO35" i="23"/>
  <c r="BG35" i="23"/>
  <c r="BL35" i="23" s="1"/>
  <c r="BI35" i="23"/>
  <c r="BN35" i="23" s="1"/>
  <c r="J35" i="24"/>
  <c r="BH35" i="23"/>
  <c r="BM35" i="23" s="1"/>
  <c r="AB35" i="23"/>
  <c r="T35" i="23"/>
  <c r="BI11" i="23"/>
  <c r="BN11" i="23" s="1"/>
  <c r="BG11" i="23"/>
  <c r="BL11" i="23" s="1"/>
  <c r="AB11" i="23"/>
  <c r="J11" i="24"/>
  <c r="P11" i="24" s="1"/>
  <c r="BH11" i="23"/>
  <c r="BM11" i="23" s="1"/>
  <c r="T11" i="23"/>
  <c r="J33" i="24"/>
  <c r="BI33" i="23"/>
  <c r="BG33" i="23"/>
  <c r="BH33" i="23"/>
  <c r="AB33" i="23"/>
  <c r="T33" i="23"/>
  <c r="BO32" i="23"/>
  <c r="BH32" i="23"/>
  <c r="BM32" i="23" s="1"/>
  <c r="AB32" i="23"/>
  <c r="BG32" i="23"/>
  <c r="BL32" i="23" s="1"/>
  <c r="BI32" i="23"/>
  <c r="BN32" i="23" s="1"/>
  <c r="J32" i="24"/>
  <c r="T32" i="23"/>
  <c r="BG46" i="23"/>
  <c r="BL46" i="23" s="1"/>
  <c r="J46" i="24"/>
  <c r="BI46" i="23"/>
  <c r="BN46" i="23" s="1"/>
  <c r="AB46" i="23"/>
  <c r="BH46" i="23"/>
  <c r="BM46" i="23" s="1"/>
  <c r="T46" i="23"/>
  <c r="BI12" i="23"/>
  <c r="BN12" i="23" s="1"/>
  <c r="BG12" i="23"/>
  <c r="BL12" i="23" s="1"/>
  <c r="BH12" i="23"/>
  <c r="BM12" i="23" s="1"/>
  <c r="J12" i="24"/>
  <c r="AB12" i="23"/>
  <c r="T12" i="23"/>
  <c r="BO41" i="23"/>
  <c r="J41" i="24"/>
  <c r="BI41" i="23"/>
  <c r="BG41" i="23"/>
  <c r="AB41" i="23"/>
  <c r="BH41" i="23"/>
  <c r="T41" i="23"/>
  <c r="BI27" i="23"/>
  <c r="J27" i="24"/>
  <c r="P27" i="24" s="1"/>
  <c r="BG27" i="23"/>
  <c r="BH27" i="23"/>
  <c r="AB27" i="23"/>
  <c r="T27" i="23"/>
  <c r="BH38" i="23"/>
  <c r="AB38" i="23"/>
  <c r="J38" i="24"/>
  <c r="BI38" i="23"/>
  <c r="BG38" i="23"/>
  <c r="T38" i="23"/>
  <c r="AB26" i="23"/>
  <c r="BH26" i="23"/>
  <c r="BM26" i="23" s="1"/>
  <c r="BI26" i="23"/>
  <c r="BN26" i="23" s="1"/>
  <c r="BG26" i="23"/>
  <c r="BL26" i="23" s="1"/>
  <c r="J26" i="24"/>
  <c r="P26" i="24" s="1"/>
  <c r="T26" i="23"/>
  <c r="BO39" i="23"/>
  <c r="BE39" i="23"/>
  <c r="BG43" i="23"/>
  <c r="BL43" i="23" s="1"/>
  <c r="J43" i="24"/>
  <c r="BH43" i="23"/>
  <c r="BM43" i="23" s="1"/>
  <c r="BI43" i="23"/>
  <c r="BN43" i="23" s="1"/>
  <c r="AB43" i="23"/>
  <c r="T43" i="23"/>
  <c r="BO47" i="23"/>
  <c r="BE47" i="23"/>
  <c r="AB21" i="23"/>
  <c r="BG21" i="23"/>
  <c r="J21" i="24"/>
  <c r="BI21" i="23"/>
  <c r="BH21" i="23"/>
  <c r="T21" i="23"/>
  <c r="BI37" i="23"/>
  <c r="BN37" i="23" s="1"/>
  <c r="AB37" i="23"/>
  <c r="T37" i="23"/>
  <c r="BH37" i="23"/>
  <c r="BM37" i="23" s="1"/>
  <c r="BG37" i="23"/>
  <c r="BL37" i="23" s="1"/>
  <c r="J37" i="24"/>
  <c r="BG30" i="23"/>
  <c r="BL30" i="23" s="1"/>
  <c r="J30" i="24"/>
  <c r="BH30" i="23"/>
  <c r="BM30" i="23" s="1"/>
  <c r="BI30" i="23"/>
  <c r="BN30" i="23" s="1"/>
  <c r="AB30" i="23"/>
  <c r="T30" i="23"/>
  <c r="BE36" i="23"/>
  <c r="BI13" i="23"/>
  <c r="BN13" i="23" s="1"/>
  <c r="AB13" i="23"/>
  <c r="J13" i="24"/>
  <c r="P13" i="24" s="1"/>
  <c r="BH13" i="23"/>
  <c r="BM13" i="23" s="1"/>
  <c r="BG13" i="23"/>
  <c r="BL13" i="23" s="1"/>
  <c r="T13" i="23"/>
  <c r="BO22" i="23"/>
  <c r="BE22" i="23"/>
  <c r="BO44" i="23"/>
  <c r="BE44" i="23"/>
  <c r="BE42" i="23"/>
  <c r="BO25" i="23"/>
  <c r="BE25" i="23"/>
  <c r="BI40" i="23"/>
  <c r="BN40" i="23" s="1"/>
  <c r="J40" i="24"/>
  <c r="AB40" i="23"/>
  <c r="BG40" i="23"/>
  <c r="BL40" i="23" s="1"/>
  <c r="BH40" i="23"/>
  <c r="BM40" i="23" s="1"/>
  <c r="T40" i="23"/>
  <c r="BO20" i="23"/>
  <c r="J20" i="24"/>
  <c r="BI20" i="23"/>
  <c r="BN20" i="23" s="1"/>
  <c r="AB20" i="23"/>
  <c r="BH20" i="23"/>
  <c r="BM20" i="23" s="1"/>
  <c r="BG20" i="23"/>
  <c r="BL20" i="23" s="1"/>
  <c r="T20" i="23"/>
  <c r="BO16" i="23"/>
  <c r="BO28" i="23"/>
  <c r="BE28" i="23"/>
  <c r="AB15" i="23"/>
  <c r="J15" i="24"/>
  <c r="P15" i="24" s="1"/>
  <c r="BI15" i="23"/>
  <c r="BN15" i="23" s="1"/>
  <c r="BH15" i="23"/>
  <c r="BM15" i="23" s="1"/>
  <c r="BG15" i="23"/>
  <c r="BL15" i="23" s="1"/>
  <c r="T15" i="23"/>
  <c r="BO18" i="23"/>
  <c r="BE18" i="23"/>
  <c r="AN50" i="17"/>
  <c r="B51" i="17"/>
  <c r="Z50" i="17"/>
  <c r="BC61" i="23"/>
  <c r="BC63" i="23"/>
  <c r="BC47" i="23"/>
  <c r="BC35" i="23"/>
  <c r="BC19" i="23"/>
  <c r="AK55" i="23"/>
  <c r="AP56" i="23" s="1"/>
  <c r="AM55" i="23"/>
  <c r="D55" i="24"/>
  <c r="AN55" i="23"/>
  <c r="AL55" i="23"/>
  <c r="AQ56" i="23" s="1"/>
  <c r="T55" i="23"/>
  <c r="AT15" i="29"/>
  <c r="D15" i="99"/>
  <c r="E55" i="30"/>
  <c r="M55" i="30" s="1"/>
  <c r="AS15" i="29"/>
  <c r="AU15" i="29"/>
  <c r="Q15" i="29"/>
  <c r="D27" i="29"/>
  <c r="K50" i="121"/>
  <c r="W54" i="23"/>
  <c r="BC55" i="23" s="1"/>
  <c r="AK54" i="23"/>
  <c r="AM54" i="23"/>
  <c r="AR55" i="23" s="1"/>
  <c r="T54" i="23"/>
  <c r="AN54" i="23"/>
  <c r="AS55" i="23" s="1"/>
  <c r="AL54" i="23"/>
  <c r="D54" i="24"/>
  <c r="AK63" i="23"/>
  <c r="AP64" i="23" s="1"/>
  <c r="T63" i="23"/>
  <c r="AL63" i="23"/>
  <c r="AQ64" i="23" s="1"/>
  <c r="AM63" i="23"/>
  <c r="AR64" i="23" s="1"/>
  <c r="D63" i="24"/>
  <c r="AN63" i="23"/>
  <c r="AS64" i="23" s="1"/>
  <c r="BC53" i="23"/>
  <c r="BC15" i="23"/>
  <c r="AM50" i="23"/>
  <c r="AR50" i="23" s="1"/>
  <c r="D50" i="24"/>
  <c r="AK50" i="23"/>
  <c r="AP50" i="23" s="1"/>
  <c r="T50" i="23"/>
  <c r="AN50" i="23"/>
  <c r="AS50" i="23" s="1"/>
  <c r="BE11" i="24"/>
  <c r="BJ12" i="24" s="1"/>
  <c r="D10" i="30"/>
  <c r="BG11" i="24"/>
  <c r="BH11" i="24"/>
  <c r="BF11" i="24"/>
  <c r="BE31" i="24"/>
  <c r="BJ32" i="24" s="1"/>
  <c r="BF31" i="24"/>
  <c r="BH31" i="24"/>
  <c r="D30" i="30"/>
  <c r="BG31" i="24"/>
  <c r="BH35" i="24"/>
  <c r="D34" i="30"/>
  <c r="BG35" i="24"/>
  <c r="BF35" i="24"/>
  <c r="AU28" i="29"/>
  <c r="D28" i="99"/>
  <c r="E68" i="30"/>
  <c r="M68" i="30" s="1"/>
  <c r="Q28" i="29"/>
  <c r="AT28" i="29"/>
  <c r="BJ34" i="24"/>
  <c r="BJ35" i="24"/>
  <c r="BG26" i="24"/>
  <c r="D25" i="30"/>
  <c r="BH26" i="24"/>
  <c r="BE26" i="24"/>
  <c r="BF26" i="24"/>
  <c r="AW35" i="23"/>
  <c r="AY35" i="23"/>
  <c r="AX35" i="23"/>
  <c r="AY19" i="23"/>
  <c r="AV19" i="23"/>
  <c r="AX26" i="23"/>
  <c r="BG34" i="24"/>
  <c r="BF34" i="24"/>
  <c r="BH34" i="24"/>
  <c r="D33" i="30"/>
  <c r="AT34" i="23"/>
  <c r="AV34" i="23" s="1"/>
  <c r="BH38" i="24"/>
  <c r="BF38" i="24"/>
  <c r="BG38" i="24"/>
  <c r="D37" i="30"/>
  <c r="AZ23" i="29"/>
  <c r="BD23" i="29" s="1"/>
  <c r="BJ47" i="24"/>
  <c r="AV26" i="23"/>
  <c r="BG46" i="24"/>
  <c r="BF46" i="24"/>
  <c r="D45" i="30"/>
  <c r="BH46" i="24"/>
  <c r="G18" i="29"/>
  <c r="N18" i="29"/>
  <c r="BB40" i="23"/>
  <c r="AX18" i="23"/>
  <c r="AU15" i="28"/>
  <c r="BJ29" i="24"/>
  <c r="BB51" i="23"/>
  <c r="BE67" i="24"/>
  <c r="BF67" i="24"/>
  <c r="BG67" i="24"/>
  <c r="BH67" i="24"/>
  <c r="D66" i="30"/>
  <c r="T67" i="24"/>
  <c r="F59" i="121"/>
  <c r="F59" i="42"/>
  <c r="AS26" i="29"/>
  <c r="AU26" i="29"/>
  <c r="D26" i="99"/>
  <c r="E66" i="30"/>
  <c r="Q26" i="29"/>
  <c r="AT26" i="29"/>
  <c r="BB35" i="23"/>
  <c r="BB54" i="23"/>
  <c r="BB61" i="23"/>
  <c r="BB55" i="23"/>
  <c r="BB59" i="23"/>
  <c r="BJ21" i="24"/>
  <c r="BJ20" i="24"/>
  <c r="BB45" i="23"/>
  <c r="BB49" i="23"/>
  <c r="BB29" i="23"/>
  <c r="AV18" i="23"/>
  <c r="AY18" i="23"/>
  <c r="AY47" i="23"/>
  <c r="AT21" i="23"/>
  <c r="AW21" i="23" s="1"/>
  <c r="BZ19" i="23"/>
  <c r="BG28" i="24"/>
  <c r="D27" i="30"/>
  <c r="BF28" i="24"/>
  <c r="BH28" i="24"/>
  <c r="AW19" i="23"/>
  <c r="BG15" i="24"/>
  <c r="D14" i="30"/>
  <c r="BF15" i="24"/>
  <c r="BH15" i="24"/>
  <c r="AT20" i="23"/>
  <c r="AV20" i="23" s="1"/>
  <c r="BZ20" i="23" s="1"/>
  <c r="D18" i="30"/>
  <c r="BH19" i="24"/>
  <c r="BM19" i="24" s="1"/>
  <c r="BF19" i="24"/>
  <c r="BK19" i="24" s="1"/>
  <c r="BG19" i="24"/>
  <c r="BL19" i="24" s="1"/>
  <c r="BE25" i="24"/>
  <c r="BH25" i="24"/>
  <c r="BM26" i="24" s="1"/>
  <c r="BF25" i="24"/>
  <c r="D24" i="30"/>
  <c r="BG25" i="24"/>
  <c r="D19" i="30"/>
  <c r="BH20" i="24"/>
  <c r="BG20" i="24"/>
  <c r="BF20" i="24"/>
  <c r="AW20" i="23"/>
  <c r="BZ26" i="23"/>
  <c r="BH40" i="24"/>
  <c r="BM41" i="24" s="1"/>
  <c r="BF40" i="24"/>
  <c r="BG40" i="24"/>
  <c r="BL41" i="24" s="1"/>
  <c r="D39" i="30"/>
  <c r="AX11" i="23"/>
  <c r="BB32" i="23"/>
  <c r="BE9" i="26"/>
  <c r="V9" i="26" s="1"/>
  <c r="I69" i="41"/>
  <c r="AB69" i="30"/>
  <c r="BF69" i="30"/>
  <c r="BI69" i="30" s="1"/>
  <c r="BI53" i="30"/>
  <c r="BI54" i="30"/>
  <c r="L53" i="41"/>
  <c r="BK53" i="41" s="1"/>
  <c r="BJ53" i="30"/>
  <c r="BJ54" i="30"/>
  <c r="BI56" i="30"/>
  <c r="BI55" i="30"/>
  <c r="BL13" i="99"/>
  <c r="BM13" i="99"/>
  <c r="BQ14" i="99" s="1"/>
  <c r="BB23" i="29"/>
  <c r="BK68" i="41"/>
  <c r="BM68" i="41"/>
  <c r="BL68" i="41"/>
  <c r="BI68" i="30"/>
  <c r="I70" i="41"/>
  <c r="R40" i="120"/>
  <c r="I41" i="120"/>
  <c r="J39" i="120" s="1"/>
  <c r="AZ12" i="26"/>
  <c r="BE10" i="26"/>
  <c r="V10" i="26" s="1"/>
  <c r="BE11" i="26"/>
  <c r="V11" i="26" s="1"/>
  <c r="AC11" i="29" s="1"/>
  <c r="BD12" i="26"/>
  <c r="AC9" i="29"/>
  <c r="AZ34" i="26"/>
  <c r="CO24" i="37"/>
  <c r="AO26" i="37"/>
  <c r="AT26" i="37" s="1"/>
  <c r="BQ19" i="99"/>
  <c r="BQ20" i="99"/>
  <c r="BM59" i="41"/>
  <c r="BK59" i="41"/>
  <c r="BL19" i="99"/>
  <c r="BK19" i="99"/>
  <c r="BP60" i="41"/>
  <c r="BL17" i="99"/>
  <c r="BP18" i="99" s="1"/>
  <c r="BK17" i="99"/>
  <c r="BO18" i="99" s="1"/>
  <c r="BM17" i="99"/>
  <c r="BQ18" i="99" s="1"/>
  <c r="AG26" i="99"/>
  <c r="BI15" i="37"/>
  <c r="CO14" i="37"/>
  <c r="BL15" i="37"/>
  <c r="BK15" i="37"/>
  <c r="BM15" i="37"/>
  <c r="BN15" i="37"/>
  <c r="BI16" i="37"/>
  <c r="BK16" i="37" s="1"/>
  <c r="BL27" i="37"/>
  <c r="BM27" i="37"/>
  <c r="BW18" i="35"/>
  <c r="BS18" i="35"/>
  <c r="BN27" i="37"/>
  <c r="BI28" i="37"/>
  <c r="BM28" i="37" s="1"/>
  <c r="BS15" i="35"/>
  <c r="BW15" i="35"/>
  <c r="BW14" i="35"/>
  <c r="BS14" i="35"/>
  <c r="BW13" i="35"/>
  <c r="BS13" i="35"/>
  <c r="Z9" i="37"/>
  <c r="AO9" i="37"/>
  <c r="AT9" i="37" s="1"/>
  <c r="Z10" i="37"/>
  <c r="T52" i="41"/>
  <c r="BT12" i="35"/>
  <c r="BT35" i="35"/>
  <c r="BX35" i="35"/>
  <c r="BX12" i="35"/>
  <c r="BQ24" i="99"/>
  <c r="BQ23" i="99"/>
  <c r="T70" i="41"/>
  <c r="BM67" i="41"/>
  <c r="BQ68" i="41" s="1"/>
  <c r="BL27" i="99"/>
  <c r="BK27" i="99"/>
  <c r="BO28" i="99" s="1"/>
  <c r="BK63" i="41"/>
  <c r="BO63" i="41" s="1"/>
  <c r="BM63" i="41"/>
  <c r="BK23" i="99"/>
  <c r="BL23" i="99"/>
  <c r="CO23" i="37"/>
  <c r="BQ17" i="99"/>
  <c r="BP56" i="41"/>
  <c r="AO10" i="37"/>
  <c r="AT10" i="37" s="1"/>
  <c r="BM25" i="99"/>
  <c r="BQ25" i="99" s="1"/>
  <c r="BL25" i="99"/>
  <c r="BK25" i="99"/>
  <c r="BO25" i="99" s="1"/>
  <c r="BL15" i="99"/>
  <c r="BP15" i="99" s="1"/>
  <c r="BM15" i="99"/>
  <c r="BQ15" i="99" s="1"/>
  <c r="BK15" i="99"/>
  <c r="BO15" i="99" s="1"/>
  <c r="AO15" i="37"/>
  <c r="AT15" i="37" s="1"/>
  <c r="T50" i="41"/>
  <c r="CO13" i="37"/>
  <c r="Z12" i="37"/>
  <c r="AO12" i="37"/>
  <c r="AT12" i="37" s="1"/>
  <c r="AO25" i="37"/>
  <c r="AT25" i="37" s="1"/>
  <c r="Z25" i="37"/>
  <c r="BK56" i="41"/>
  <c r="L75" i="41"/>
  <c r="BM56" i="41"/>
  <c r="T55" i="41"/>
  <c r="CO26" i="37"/>
  <c r="Z13" i="37"/>
  <c r="Z17" i="37"/>
  <c r="AO17" i="37"/>
  <c r="AT17" i="37" s="1"/>
  <c r="Z27" i="37"/>
  <c r="AO23" i="37"/>
  <c r="AT23" i="37" s="1"/>
  <c r="Z23" i="37"/>
  <c r="Z11" i="37"/>
  <c r="AO27" i="37"/>
  <c r="AT27" i="37" s="1"/>
  <c r="AO19" i="37"/>
  <c r="AT19" i="37" s="1"/>
  <c r="Z21" i="37"/>
  <c r="AO14" i="37"/>
  <c r="AT14" i="37" s="1"/>
  <c r="Z18" i="37"/>
  <c r="Z20" i="37"/>
  <c r="Z28" i="37"/>
  <c r="AO24" i="37"/>
  <c r="AT24" i="37" s="1"/>
  <c r="AO11" i="37"/>
  <c r="AT11" i="37" s="1"/>
  <c r="AO13" i="37"/>
  <c r="AT13" i="37" s="1"/>
  <c r="Z19" i="37"/>
  <c r="AO21" i="37"/>
  <c r="AT21" i="37" s="1"/>
  <c r="Z14" i="37"/>
  <c r="AO18" i="37"/>
  <c r="AT18" i="37" s="1"/>
  <c r="AO22" i="37"/>
  <c r="AT22" i="37" s="1"/>
  <c r="AO20" i="37"/>
  <c r="AT20" i="37" s="1"/>
  <c r="AO28" i="37"/>
  <c r="AT28" i="37" s="1"/>
  <c r="Z24" i="37"/>
  <c r="Z22" i="37"/>
  <c r="BK65" i="41"/>
  <c r="BM65" i="41"/>
  <c r="Z16" i="37"/>
  <c r="AO16" i="37"/>
  <c r="AT16" i="37" s="1"/>
  <c r="Z15" i="37"/>
  <c r="P34" i="99"/>
  <c r="T63" i="41"/>
  <c r="T57" i="41"/>
  <c r="T69" i="41"/>
  <c r="T68" i="41"/>
  <c r="T54" i="41"/>
  <c r="T62" i="41"/>
  <c r="T59" i="41"/>
  <c r="T58" i="41"/>
  <c r="T60" i="41"/>
  <c r="T64" i="41"/>
  <c r="T61" i="41"/>
  <c r="T51" i="41"/>
  <c r="T53" i="41"/>
  <c r="T67" i="41"/>
  <c r="CO12" i="37"/>
  <c r="BK16" i="99"/>
  <c r="BL16" i="99"/>
  <c r="T56" i="41"/>
  <c r="BK55" i="41"/>
  <c r="BM55" i="41"/>
  <c r="CO15" i="37"/>
  <c r="Z26" i="37"/>
  <c r="CO27" i="37"/>
  <c r="BC19" i="36"/>
  <c r="AY19" i="36"/>
  <c r="CO21" i="37"/>
  <c r="BK10" i="37"/>
  <c r="J48" i="41"/>
  <c r="O48" i="41" s="1"/>
  <c r="T48" i="41" s="1"/>
  <c r="J14" i="41"/>
  <c r="O14" i="41" s="1"/>
  <c r="T14" i="41" s="1"/>
  <c r="J46" i="41"/>
  <c r="O46" i="41" s="1"/>
  <c r="T46" i="41" s="1"/>
  <c r="J24" i="41"/>
  <c r="O24" i="41" s="1"/>
  <c r="T24" i="41" s="1"/>
  <c r="J40" i="41"/>
  <c r="O40" i="41" s="1"/>
  <c r="T40" i="41" s="1"/>
  <c r="J19" i="41"/>
  <c r="O19" i="41" s="1"/>
  <c r="T19" i="41" s="1"/>
  <c r="J25" i="41"/>
  <c r="O25" i="41" s="1"/>
  <c r="T25" i="41" s="1"/>
  <c r="J31" i="41"/>
  <c r="O31" i="41" s="1"/>
  <c r="T31" i="41" s="1"/>
  <c r="J47" i="41"/>
  <c r="O47" i="41" s="1"/>
  <c r="T47" i="41" s="1"/>
  <c r="J23" i="41"/>
  <c r="O23" i="41" s="1"/>
  <c r="T23" i="41" s="1"/>
  <c r="J32" i="41"/>
  <c r="O32" i="41" s="1"/>
  <c r="T32" i="41" s="1"/>
  <c r="J38" i="41"/>
  <c r="O38" i="41" s="1"/>
  <c r="T38" i="41" s="1"/>
  <c r="J13" i="41"/>
  <c r="O13" i="41" s="1"/>
  <c r="T13" i="41" s="1"/>
  <c r="J39" i="41"/>
  <c r="O39" i="41" s="1"/>
  <c r="T39" i="41" s="1"/>
  <c r="J29" i="41"/>
  <c r="O29" i="41" s="1"/>
  <c r="T29" i="41" s="1"/>
  <c r="J9" i="41"/>
  <c r="O9" i="41" s="1"/>
  <c r="T9" i="41" s="1"/>
  <c r="J35" i="41"/>
  <c r="O35" i="41" s="1"/>
  <c r="T35" i="41" s="1"/>
  <c r="J36" i="41"/>
  <c r="O36" i="41" s="1"/>
  <c r="T36" i="41" s="1"/>
  <c r="J21" i="41"/>
  <c r="O21" i="41" s="1"/>
  <c r="T21" i="41" s="1"/>
  <c r="J22" i="41"/>
  <c r="O22" i="41" s="1"/>
  <c r="T22" i="41" s="1"/>
  <c r="J17" i="41"/>
  <c r="O17" i="41" s="1"/>
  <c r="T17" i="41" s="1"/>
  <c r="J33" i="41"/>
  <c r="O33" i="41" s="1"/>
  <c r="T33" i="41" s="1"/>
  <c r="J41" i="41"/>
  <c r="O41" i="41" s="1"/>
  <c r="T41" i="41" s="1"/>
  <c r="J37" i="41"/>
  <c r="O37" i="41" s="1"/>
  <c r="T37" i="41" s="1"/>
  <c r="J45" i="41"/>
  <c r="O45" i="41" s="1"/>
  <c r="T45" i="41" s="1"/>
  <c r="J15" i="41"/>
  <c r="O15" i="41" s="1"/>
  <c r="T15" i="41" s="1"/>
  <c r="J28" i="41"/>
  <c r="O28" i="41" s="1"/>
  <c r="T28" i="41" s="1"/>
  <c r="J42" i="41"/>
  <c r="O42" i="41" s="1"/>
  <c r="T42" i="41" s="1"/>
  <c r="J11" i="41"/>
  <c r="O11" i="41" s="1"/>
  <c r="T11" i="41" s="1"/>
  <c r="J10" i="41"/>
  <c r="O10" i="41" s="1"/>
  <c r="T10" i="41" s="1"/>
  <c r="J12" i="41"/>
  <c r="O12" i="41" s="1"/>
  <c r="T12" i="41" s="1"/>
  <c r="J43" i="41"/>
  <c r="O43" i="41" s="1"/>
  <c r="T43" i="41" s="1"/>
  <c r="J18" i="41"/>
  <c r="O18" i="41" s="1"/>
  <c r="T18" i="41" s="1"/>
  <c r="J44" i="41"/>
  <c r="O44" i="41" s="1"/>
  <c r="T44" i="41" s="1"/>
  <c r="J34" i="41"/>
  <c r="O34" i="41" s="1"/>
  <c r="T34" i="41" s="1"/>
  <c r="J30" i="41"/>
  <c r="O30" i="41" s="1"/>
  <c r="T30" i="41" s="1"/>
  <c r="J20" i="41"/>
  <c r="O20" i="41" s="1"/>
  <c r="T20" i="41" s="1"/>
  <c r="J16" i="41"/>
  <c r="O16" i="41" s="1"/>
  <c r="T16" i="41" s="1"/>
  <c r="J26" i="41"/>
  <c r="O26" i="41" s="1"/>
  <c r="T26" i="41" s="1"/>
  <c r="J27" i="41"/>
  <c r="O27" i="41" s="1"/>
  <c r="T27" i="41" s="1"/>
  <c r="AZ34" i="36"/>
  <c r="AZ11" i="36"/>
  <c r="BA10" i="36"/>
  <c r="W10" i="36" s="1"/>
  <c r="AE10" i="37" s="1"/>
  <c r="BN10" i="37"/>
  <c r="BD34" i="36"/>
  <c r="BD11" i="36"/>
  <c r="BL10" i="37"/>
  <c r="CO25" i="37"/>
  <c r="BQ13" i="99"/>
  <c r="BQ12" i="99"/>
  <c r="BO12" i="99"/>
  <c r="BO13" i="99"/>
  <c r="BW20" i="38"/>
  <c r="BS20" i="38"/>
  <c r="BW19" i="38"/>
  <c r="BS19" i="38"/>
  <c r="BI16" i="40"/>
  <c r="BK16" i="40" s="1"/>
  <c r="BL12" i="40"/>
  <c r="BT34" i="38"/>
  <c r="BT11" i="38"/>
  <c r="BX34" i="38"/>
  <c r="BX11" i="38"/>
  <c r="BM12" i="40"/>
  <c r="AL17" i="39"/>
  <c r="BE14" i="40"/>
  <c r="AY23" i="39"/>
  <c r="AY17" i="39"/>
  <c r="BC24" i="39"/>
  <c r="AY24" i="39"/>
  <c r="H53" i="121"/>
  <c r="G53" i="42"/>
  <c r="BN16" i="40"/>
  <c r="H54" i="121"/>
  <c r="G54" i="42"/>
  <c r="BO26" i="99"/>
  <c r="BO27" i="99"/>
  <c r="BQ26" i="99"/>
  <c r="BQ27" i="99"/>
  <c r="BP10" i="99"/>
  <c r="BP11" i="99"/>
  <c r="AK13" i="39"/>
  <c r="BI28" i="40"/>
  <c r="BK28" i="40" s="1"/>
  <c r="CO25" i="40"/>
  <c r="BQ10" i="99"/>
  <c r="BQ11" i="99"/>
  <c r="AU11" i="99"/>
  <c r="AS11" i="99"/>
  <c r="Q11" i="99"/>
  <c r="CO12" i="40"/>
  <c r="AL21" i="39"/>
  <c r="BC14" i="39"/>
  <c r="H50" i="121"/>
  <c r="G50" i="42"/>
  <c r="BI13" i="40"/>
  <c r="BM13" i="40" s="1"/>
  <c r="BO66" i="41"/>
  <c r="BI15" i="40"/>
  <c r="BN15" i="40" s="1"/>
  <c r="BG14" i="40"/>
  <c r="BH14" i="40"/>
  <c r="Q22" i="99"/>
  <c r="AU22" i="99"/>
  <c r="AS22" i="99"/>
  <c r="AW23" i="99" s="1"/>
  <c r="AY23" i="99"/>
  <c r="BL16" i="40"/>
  <c r="BH17" i="40"/>
  <c r="BH18" i="40"/>
  <c r="BF17" i="40"/>
  <c r="BF18" i="40"/>
  <c r="BE17" i="40"/>
  <c r="BI17" i="40" s="1"/>
  <c r="BK17" i="40" s="1"/>
  <c r="BE18" i="40"/>
  <c r="BC17" i="39"/>
  <c r="BC28" i="39"/>
  <c r="AY28" i="39"/>
  <c r="AL22" i="39"/>
  <c r="BC22" i="39" s="1"/>
  <c r="BQ66" i="41"/>
  <c r="BG22" i="40"/>
  <c r="BI22" i="40" s="1"/>
  <c r="BG21" i="40"/>
  <c r="H58" i="121"/>
  <c r="G58" i="42"/>
  <c r="AG13" i="99"/>
  <c r="AG27" i="99"/>
  <c r="AG15" i="99"/>
  <c r="AG25" i="99"/>
  <c r="AG16" i="99"/>
  <c r="AG21" i="99"/>
  <c r="AG18" i="99"/>
  <c r="AG17" i="99"/>
  <c r="AG22" i="99"/>
  <c r="AG19" i="99"/>
  <c r="AG11" i="99"/>
  <c r="AG20" i="99"/>
  <c r="AG12" i="99"/>
  <c r="AG28" i="99"/>
  <c r="AG23" i="99"/>
  <c r="AG14" i="99"/>
  <c r="AG24" i="99"/>
  <c r="BC21" i="39"/>
  <c r="AY21" i="39"/>
  <c r="BL13" i="40"/>
  <c r="BP66" i="41"/>
  <c r="BI14" i="40"/>
  <c r="BL14" i="40" s="1"/>
  <c r="BM15" i="40"/>
  <c r="AY18" i="39"/>
  <c r="BM16" i="40"/>
  <c r="CO16" i="40" s="1"/>
  <c r="BM17" i="40"/>
  <c r="BM24" i="40"/>
  <c r="BL24" i="40"/>
  <c r="BM23" i="40"/>
  <c r="BK23" i="40"/>
  <c r="BN23" i="40"/>
  <c r="BN24" i="40"/>
  <c r="AO10" i="40"/>
  <c r="AT10" i="40" s="1"/>
  <c r="P74" i="41"/>
  <c r="U71" i="41" s="1"/>
  <c r="Z10" i="40"/>
  <c r="BI10" i="40"/>
  <c r="BM10" i="40" s="1"/>
  <c r="BI20" i="40"/>
  <c r="BM20" i="40" s="1"/>
  <c r="Z26" i="40"/>
  <c r="Z22" i="40"/>
  <c r="AO22" i="40"/>
  <c r="AT22" i="40" s="1"/>
  <c r="Z11" i="40"/>
  <c r="AO26" i="40"/>
  <c r="AT26" i="40" s="1"/>
  <c r="Z9" i="40"/>
  <c r="AO24" i="40"/>
  <c r="AT24" i="40" s="1"/>
  <c r="AO18" i="40"/>
  <c r="AT18" i="40" s="1"/>
  <c r="AO15" i="40"/>
  <c r="AT15" i="40" s="1"/>
  <c r="Z12" i="40"/>
  <c r="AO13" i="40"/>
  <c r="AT13" i="40" s="1"/>
  <c r="AO23" i="40"/>
  <c r="AT23" i="40" s="1"/>
  <c r="AO25" i="40"/>
  <c r="AT25" i="40" s="1"/>
  <c r="Z25" i="40"/>
  <c r="Z24" i="40"/>
  <c r="AO11" i="40"/>
  <c r="AT11" i="40" s="1"/>
  <c r="AO9" i="40"/>
  <c r="AT9" i="40" s="1"/>
  <c r="Z18" i="40"/>
  <c r="Z15" i="40"/>
  <c r="AO12" i="40"/>
  <c r="AT12" i="40" s="1"/>
  <c r="Z13" i="40"/>
  <c r="Z23" i="40"/>
  <c r="AO17" i="40"/>
  <c r="AT17" i="40" s="1"/>
  <c r="Z16" i="40"/>
  <c r="AO27" i="40"/>
  <c r="AT27" i="40" s="1"/>
  <c r="AO19" i="40"/>
  <c r="AT19" i="40" s="1"/>
  <c r="AO14" i="40"/>
  <c r="AT14" i="40" s="1"/>
  <c r="Z14" i="40"/>
  <c r="AO21" i="40"/>
  <c r="AT21" i="40" s="1"/>
  <c r="Z21" i="40"/>
  <c r="AO28" i="40"/>
  <c r="AT28" i="40" s="1"/>
  <c r="Z17" i="40"/>
  <c r="AO16" i="40"/>
  <c r="AT16" i="40" s="1"/>
  <c r="Z27" i="40"/>
  <c r="Z19" i="40"/>
  <c r="Z28" i="40"/>
  <c r="BN20" i="40"/>
  <c r="AO20" i="40"/>
  <c r="AT20" i="40" s="1"/>
  <c r="Z20" i="40"/>
  <c r="O34" i="99"/>
  <c r="BI11" i="40"/>
  <c r="BM11" i="40" s="1"/>
  <c r="BI21" i="40"/>
  <c r="BM21" i="40" s="1"/>
  <c r="BB52" i="23"/>
  <c r="BB47" i="23"/>
  <c r="BB12" i="23"/>
  <c r="BC43" i="23"/>
  <c r="BA10" i="39"/>
  <c r="W10" i="39" s="1"/>
  <c r="AE10" i="40" s="1"/>
  <c r="BS10" i="40" s="1"/>
  <c r="BE10" i="39"/>
  <c r="V10" i="39" s="1"/>
  <c r="BE11" i="39"/>
  <c r="V11" i="39" s="1"/>
  <c r="BD12" i="39"/>
  <c r="X9" i="39"/>
  <c r="AJ9" i="40"/>
  <c r="AZ12" i="39"/>
  <c r="BA11" i="39"/>
  <c r="W11" i="39" s="1"/>
  <c r="AE11" i="40" s="1"/>
  <c r="BC29" i="23"/>
  <c r="BC40" i="23"/>
  <c r="BC33" i="23"/>
  <c r="BW27" i="13"/>
  <c r="BX27" i="13"/>
  <c r="CL39" i="13"/>
  <c r="BD40" i="13"/>
  <c r="BF47" i="13"/>
  <c r="BA14" i="13"/>
  <c r="BC14" i="13" s="1"/>
  <c r="BE13" i="13"/>
  <c r="BC23" i="13"/>
  <c r="BE17" i="13"/>
  <c r="BC15" i="13"/>
  <c r="CP29" i="13"/>
  <c r="CH29" i="13"/>
  <c r="BC46" i="13"/>
  <c r="BD46" i="13"/>
  <c r="BG46" i="13"/>
  <c r="BC47" i="13"/>
  <c r="BD47" i="13"/>
  <c r="BG47" i="13"/>
  <c r="CH39" i="13"/>
  <c r="BF46" i="13"/>
  <c r="BE46" i="13"/>
  <c r="AK23" i="13"/>
  <c r="AK10" i="13"/>
  <c r="BZ27" i="13"/>
  <c r="AK26" i="13"/>
  <c r="BC18" i="13"/>
  <c r="BE18" i="13"/>
  <c r="BE14" i="13"/>
  <c r="BG18" i="13"/>
  <c r="BC26" i="13"/>
  <c r="BD26" i="13"/>
  <c r="BF26" i="13"/>
  <c r="BC31" i="13"/>
  <c r="CH12" i="13"/>
  <c r="CI12" i="13" s="1"/>
  <c r="CP12" i="13"/>
  <c r="BE27" i="13"/>
  <c r="BG31" i="13"/>
  <c r="BC30" i="13"/>
  <c r="BF31" i="13"/>
  <c r="CH20" i="13"/>
  <c r="CP20" i="13"/>
  <c r="CL20" i="13"/>
  <c r="BE26" i="13"/>
  <c r="BD31" i="13"/>
  <c r="BE40" i="13"/>
  <c r="BG40" i="13"/>
  <c r="CH28" i="13"/>
  <c r="CP28" i="13"/>
  <c r="BD14" i="13"/>
  <c r="BD18" i="13"/>
  <c r="BE25" i="13"/>
  <c r="BF25" i="13"/>
  <c r="BD25" i="13"/>
  <c r="BC25" i="13"/>
  <c r="BG25" i="13"/>
  <c r="BC27" i="13"/>
  <c r="BD27" i="13"/>
  <c r="BG27" i="13"/>
  <c r="BG26" i="13"/>
  <c r="BG30" i="13"/>
  <c r="CL40" i="13"/>
  <c r="CH40" i="13"/>
  <c r="CP40" i="13"/>
  <c r="BB30" i="23"/>
  <c r="BC39" i="23"/>
  <c r="AK16" i="13"/>
  <c r="AK15" i="13"/>
  <c r="AK11" i="13"/>
  <c r="AZ13" i="26"/>
  <c r="CP17" i="13"/>
  <c r="CH17" i="13"/>
  <c r="CP14" i="13"/>
  <c r="CP18" i="13"/>
  <c r="BA37" i="13"/>
  <c r="BF37" i="13" s="1"/>
  <c r="BV16" i="13"/>
  <c r="BV17" i="13"/>
  <c r="BX16" i="13"/>
  <c r="BX17" i="13"/>
  <c r="BZ17" i="13"/>
  <c r="BZ16" i="13"/>
  <c r="CP16" i="13"/>
  <c r="CH16" i="13"/>
  <c r="BW28" i="13"/>
  <c r="BW29" i="13"/>
  <c r="BZ13" i="13"/>
  <c r="BZ14" i="13"/>
  <c r="N13" i="24"/>
  <c r="CD13" i="24" s="1"/>
  <c r="BV14" i="13"/>
  <c r="BV13" i="13"/>
  <c r="BW12" i="13"/>
  <c r="BW11" i="13"/>
  <c r="BF14" i="13"/>
  <c r="BF19" i="13"/>
  <c r="BD37" i="13"/>
  <c r="BE37" i="24"/>
  <c r="BJ38" i="24" s="1"/>
  <c r="BG37" i="24"/>
  <c r="BL38" i="24" s="1"/>
  <c r="BF37" i="24"/>
  <c r="D36" i="30"/>
  <c r="N23" i="24"/>
  <c r="S23" i="24"/>
  <c r="Y23" i="24" s="1"/>
  <c r="CD23" i="24"/>
  <c r="BZ24" i="13"/>
  <c r="BZ25" i="13"/>
  <c r="S24" i="24"/>
  <c r="Y24" i="24" s="1"/>
  <c r="N24" i="24"/>
  <c r="BV24" i="13"/>
  <c r="BV25" i="13"/>
  <c r="BD13" i="13"/>
  <c r="BY28" i="13"/>
  <c r="BY29" i="13"/>
  <c r="BZ28" i="13"/>
  <c r="BZ29" i="13"/>
  <c r="BY11" i="13"/>
  <c r="BY12" i="13"/>
  <c r="BV11" i="13"/>
  <c r="BV12" i="13"/>
  <c r="CH15" i="13"/>
  <c r="CP15" i="13"/>
  <c r="CL15" i="13"/>
  <c r="BG14" i="13"/>
  <c r="BF18" i="13"/>
  <c r="CH18" i="13" s="1"/>
  <c r="BA38" i="13"/>
  <c r="BE38" i="13" s="1"/>
  <c r="BY16" i="13"/>
  <c r="BY17" i="13"/>
  <c r="N16" i="24"/>
  <c r="S16" i="24"/>
  <c r="Y16" i="24" s="1"/>
  <c r="F17" i="30"/>
  <c r="BE22" i="13"/>
  <c r="BF22" i="13"/>
  <c r="BD22" i="13"/>
  <c r="CP22" i="13" s="1"/>
  <c r="S13" i="24"/>
  <c r="Y13" i="24" s="1"/>
  <c r="BE13" i="24"/>
  <c r="BJ13" i="24" s="1"/>
  <c r="BF13" i="24"/>
  <c r="T13" i="24"/>
  <c r="D12" i="30"/>
  <c r="BG13" i="24"/>
  <c r="BC13" i="13"/>
  <c r="AK13" i="13"/>
  <c r="BX14" i="13"/>
  <c r="BX13" i="13"/>
  <c r="BY14" i="13"/>
  <c r="BY13" i="13"/>
  <c r="BC19" i="13"/>
  <c r="BG22" i="13"/>
  <c r="BD38" i="13"/>
  <c r="BH37" i="24"/>
  <c r="BM38" i="24" s="1"/>
  <c r="BE37" i="13"/>
  <c r="N10" i="24"/>
  <c r="S10" i="24"/>
  <c r="Y10" i="24" s="1"/>
  <c r="BW16" i="13"/>
  <c r="CL16" i="13" s="1"/>
  <c r="S15" i="24"/>
  <c r="Y15" i="24" s="1"/>
  <c r="N15" i="24"/>
  <c r="BW24" i="13"/>
  <c r="BW25" i="13"/>
  <c r="AK24" i="13"/>
  <c r="BY25" i="13"/>
  <c r="BY24" i="13"/>
  <c r="BX24" i="13"/>
  <c r="BX25" i="13"/>
  <c r="BE23" i="13"/>
  <c r="BF23" i="13"/>
  <c r="BD23" i="13"/>
  <c r="CP23" i="13" s="1"/>
  <c r="BF13" i="13"/>
  <c r="N28" i="24"/>
  <c r="S28" i="24"/>
  <c r="Y28" i="24" s="1"/>
  <c r="BX29" i="13"/>
  <c r="BX28" i="13"/>
  <c r="BV28" i="13"/>
  <c r="BV29" i="13"/>
  <c r="CL29" i="13" s="1"/>
  <c r="S27" i="24"/>
  <c r="Y27" i="24" s="1"/>
  <c r="N27" i="24"/>
  <c r="S26" i="24"/>
  <c r="Y26" i="24" s="1"/>
  <c r="N26" i="24"/>
  <c r="CD26" i="24" s="1"/>
  <c r="BX11" i="13"/>
  <c r="BX12" i="13"/>
  <c r="S11" i="24"/>
  <c r="Y11" i="24" s="1"/>
  <c r="N11" i="24"/>
  <c r="BZ12" i="13"/>
  <c r="BZ11" i="13"/>
  <c r="CQ12" i="13"/>
  <c r="BC24" i="23"/>
  <c r="BC27" i="23"/>
  <c r="BC13" i="23"/>
  <c r="BC37" i="23"/>
  <c r="AW15" i="29"/>
  <c r="AT32" i="23"/>
  <c r="AW32" i="23" s="1"/>
  <c r="AU14" i="28"/>
  <c r="BC44" i="23"/>
  <c r="BC64" i="23"/>
  <c r="BC23" i="23"/>
  <c r="BC28" i="23"/>
  <c r="BC16" i="23"/>
  <c r="BC17" i="23"/>
  <c r="BC45" i="23"/>
  <c r="BC32" i="23"/>
  <c r="BC30" i="23"/>
  <c r="BC21" i="23"/>
  <c r="BC25" i="23"/>
  <c r="BC11" i="23"/>
  <c r="BC36" i="23"/>
  <c r="BC42" i="23"/>
  <c r="BC48" i="23"/>
  <c r="BC50" i="23"/>
  <c r="BC54" i="23"/>
  <c r="W15" i="28"/>
  <c r="W19" i="28"/>
  <c r="W23" i="28"/>
  <c r="W21" i="28"/>
  <c r="W17" i="28"/>
  <c r="W22" i="28"/>
  <c r="W11" i="28"/>
  <c r="BD11" i="28" s="1"/>
  <c r="W24" i="28"/>
  <c r="W18" i="28"/>
  <c r="BD18" i="28" s="1"/>
  <c r="W14" i="28"/>
  <c r="BD14" i="28" s="1"/>
  <c r="W25" i="28"/>
  <c r="W12" i="28"/>
  <c r="W20" i="28"/>
  <c r="BD20" i="28" s="1"/>
  <c r="W16" i="28"/>
  <c r="BD16" i="28" s="1"/>
  <c r="AW11" i="23"/>
  <c r="D14" i="99"/>
  <c r="E54" i="30"/>
  <c r="M54" i="30" s="1"/>
  <c r="AT14" i="29"/>
  <c r="Q14" i="29"/>
  <c r="AU14" i="29"/>
  <c r="N9" i="29"/>
  <c r="G9" i="29"/>
  <c r="BC59" i="23"/>
  <c r="BC65" i="23"/>
  <c r="BC62" i="23"/>
  <c r="BC18" i="23"/>
  <c r="BC60" i="23"/>
  <c r="BC46" i="23"/>
  <c r="BC67" i="23"/>
  <c r="BC34" i="23"/>
  <c r="BC41" i="23"/>
  <c r="BE44" i="24"/>
  <c r="BG44" i="24"/>
  <c r="D43" i="30"/>
  <c r="BF44" i="24"/>
  <c r="BH44" i="24"/>
  <c r="G13" i="29"/>
  <c r="AS13" i="29" s="1"/>
  <c r="AW14" i="29" s="1"/>
  <c r="N13" i="29"/>
  <c r="BD10" i="28"/>
  <c r="BF69" i="24"/>
  <c r="BK70" i="24" s="1"/>
  <c r="BH69" i="24"/>
  <c r="BM70" i="24" s="1"/>
  <c r="T69" i="24"/>
  <c r="D68" i="30"/>
  <c r="BG69" i="24"/>
  <c r="BL70" i="24" s="1"/>
  <c r="BJ33" i="24"/>
  <c r="AS10" i="28"/>
  <c r="AS11" i="28"/>
  <c r="AS22" i="28"/>
  <c r="AS21" i="28"/>
  <c r="M47" i="121"/>
  <c r="R76" i="23"/>
  <c r="AM17" i="28"/>
  <c r="AR18" i="28" s="1"/>
  <c r="D17" i="29"/>
  <c r="AL17" i="28"/>
  <c r="AQ18" i="28" s="1"/>
  <c r="T17" i="28"/>
  <c r="AO17" i="28"/>
  <c r="AT18" i="28" s="1"/>
  <c r="AT46" i="23"/>
  <c r="AV46" i="23" s="1"/>
  <c r="D44" i="30"/>
  <c r="BG45" i="24"/>
  <c r="BF45" i="24"/>
  <c r="BH45" i="24"/>
  <c r="BE45" i="24"/>
  <c r="BF49" i="24"/>
  <c r="D48" i="30"/>
  <c r="BH49" i="24"/>
  <c r="BG49" i="24"/>
  <c r="AL24" i="28"/>
  <c r="AQ24" i="28" s="1"/>
  <c r="AO24" i="28"/>
  <c r="AT24" i="28" s="1"/>
  <c r="D24" i="29"/>
  <c r="T24" i="28"/>
  <c r="AM24" i="28"/>
  <c r="AR24" i="28" s="1"/>
  <c r="BG17" i="24"/>
  <c r="BL18" i="24" s="1"/>
  <c r="BH17" i="24"/>
  <c r="BM18" i="24" s="1"/>
  <c r="D16" i="30"/>
  <c r="BF17" i="24"/>
  <c r="BK18" i="24" s="1"/>
  <c r="T62" i="23"/>
  <c r="AM62" i="23"/>
  <c r="D62" i="24"/>
  <c r="AL62" i="23"/>
  <c r="AN62" i="23"/>
  <c r="AK62" i="23"/>
  <c r="BG14" i="24"/>
  <c r="D13" i="30"/>
  <c r="BF14" i="24"/>
  <c r="BH14" i="24"/>
  <c r="AT27" i="23"/>
  <c r="AY27" i="23" s="1"/>
  <c r="AT33" i="23"/>
  <c r="AV33" i="23" s="1"/>
  <c r="AM20" i="28"/>
  <c r="AR20" i="28" s="1"/>
  <c r="AL20" i="28"/>
  <c r="AQ20" i="28" s="1"/>
  <c r="AO20" i="28"/>
  <c r="AT20" i="28" s="1"/>
  <c r="D20" i="29"/>
  <c r="T20" i="28"/>
  <c r="R34" i="28"/>
  <c r="M54" i="121"/>
  <c r="AN53" i="23"/>
  <c r="T53" i="23"/>
  <c r="AM53" i="23"/>
  <c r="D53" i="24"/>
  <c r="AL53" i="23"/>
  <c r="AK53" i="23"/>
  <c r="AY46" i="23"/>
  <c r="M61" i="121"/>
  <c r="AV29" i="23"/>
  <c r="AT36" i="23"/>
  <c r="AV36" i="23" s="1"/>
  <c r="X21" i="28"/>
  <c r="AT12" i="23"/>
  <c r="AY12" i="23" s="1"/>
  <c r="AT15" i="23"/>
  <c r="AV15" i="23" s="1"/>
  <c r="AT28" i="23"/>
  <c r="AX28" i="23" s="1"/>
  <c r="BE27" i="24"/>
  <c r="BG27" i="24"/>
  <c r="BF27" i="24"/>
  <c r="BH27" i="24"/>
  <c r="D26" i="30"/>
  <c r="T27" i="24"/>
  <c r="M57" i="121"/>
  <c r="AT24" i="23"/>
  <c r="AV24" i="23" s="1"/>
  <c r="BZ24" i="23" s="1"/>
  <c r="AV11" i="23"/>
  <c r="AT39" i="23"/>
  <c r="AV39" i="23" s="1"/>
  <c r="BZ39" i="23" s="1"/>
  <c r="AN51" i="23"/>
  <c r="T51" i="23"/>
  <c r="AK51" i="23"/>
  <c r="D51" i="24"/>
  <c r="AL51" i="23"/>
  <c r="AM51" i="23"/>
  <c r="R35" i="28"/>
  <c r="X16" i="28"/>
  <c r="X17" i="28"/>
  <c r="AS13" i="28"/>
  <c r="AS12" i="28"/>
  <c r="AM12" i="28"/>
  <c r="D12" i="29"/>
  <c r="T12" i="28"/>
  <c r="AO12" i="28"/>
  <c r="AL12" i="28"/>
  <c r="AT45" i="23"/>
  <c r="AY45" i="23" s="1"/>
  <c r="X24" i="28"/>
  <c r="BJ36" i="24"/>
  <c r="BF36" i="24"/>
  <c r="BG36" i="24"/>
  <c r="D35" i="30"/>
  <c r="BH36" i="24"/>
  <c r="AY36" i="23"/>
  <c r="AT30" i="23"/>
  <c r="AW30" i="23" s="1"/>
  <c r="BJ30" i="24"/>
  <c r="BG30" i="24"/>
  <c r="D29" i="30"/>
  <c r="BF30" i="24"/>
  <c r="BH30" i="24"/>
  <c r="BE48" i="24"/>
  <c r="BJ48" i="24" s="1"/>
  <c r="BG48" i="24"/>
  <c r="D47" i="30"/>
  <c r="BH48" i="24"/>
  <c r="BF48" i="24"/>
  <c r="M58" i="121"/>
  <c r="X62" i="23"/>
  <c r="BF12" i="24"/>
  <c r="BG12" i="24"/>
  <c r="BH12" i="24"/>
  <c r="D11" i="30"/>
  <c r="BJ14" i="24"/>
  <c r="BJ15" i="24"/>
  <c r="AY28" i="23"/>
  <c r="BH32" i="24"/>
  <c r="BG32" i="24"/>
  <c r="D31" i="30"/>
  <c r="BF32" i="24"/>
  <c r="X20" i="28"/>
  <c r="H34" i="28"/>
  <c r="T10" i="28"/>
  <c r="AL10" i="28"/>
  <c r="D10" i="29"/>
  <c r="AO10" i="28"/>
  <c r="AM10" i="28"/>
  <c r="T58" i="23"/>
  <c r="AK58" i="23"/>
  <c r="AP59" i="23" s="1"/>
  <c r="AN58" i="23"/>
  <c r="AS59" i="23" s="1"/>
  <c r="D58" i="24"/>
  <c r="AM58" i="23"/>
  <c r="AR59" i="23" s="1"/>
  <c r="AL58" i="23"/>
  <c r="AQ59" i="23" s="1"/>
  <c r="G19" i="29"/>
  <c r="N19" i="29"/>
  <c r="AS19" i="29"/>
  <c r="AU19" i="28"/>
  <c r="M49" i="121"/>
  <c r="X53" i="23"/>
  <c r="AW45" i="23"/>
  <c r="AK65" i="23"/>
  <c r="AP65" i="23" s="1"/>
  <c r="D65" i="24"/>
  <c r="AN65" i="23"/>
  <c r="AS65" i="23" s="1"/>
  <c r="AL65" i="23"/>
  <c r="AQ65" i="23" s="1"/>
  <c r="T65" i="23"/>
  <c r="BZ18" i="23"/>
  <c r="BF29" i="24"/>
  <c r="BG29" i="24"/>
  <c r="BH29" i="24"/>
  <c r="D28" i="30"/>
  <c r="AT37" i="23"/>
  <c r="AV37" i="23" s="1"/>
  <c r="AW31" i="23"/>
  <c r="D46" i="30"/>
  <c r="BG47" i="24"/>
  <c r="BL47" i="24" s="1"/>
  <c r="BF47" i="24"/>
  <c r="BH47" i="24"/>
  <c r="BM47" i="24" s="1"/>
  <c r="BZ47" i="23"/>
  <c r="AM21" i="28"/>
  <c r="D21" i="29"/>
  <c r="AO21" i="28"/>
  <c r="T21" i="28"/>
  <c r="AL21" i="28"/>
  <c r="AT13" i="23"/>
  <c r="AV13" i="23" s="1"/>
  <c r="AX12" i="23"/>
  <c r="AT14" i="23"/>
  <c r="AW27" i="23"/>
  <c r="AK61" i="23"/>
  <c r="AP61" i="23" s="1"/>
  <c r="AN61" i="23"/>
  <c r="AS61" i="23" s="1"/>
  <c r="D61" i="24"/>
  <c r="T61" i="23"/>
  <c r="AL61" i="23"/>
  <c r="AQ61" i="23" s="1"/>
  <c r="AM61" i="23"/>
  <c r="AR61" i="23" s="1"/>
  <c r="BB19" i="23"/>
  <c r="BB21" i="23"/>
  <c r="BB26" i="23"/>
  <c r="BB13" i="23"/>
  <c r="BB27" i="23"/>
  <c r="BB46" i="23"/>
  <c r="BB22" i="23"/>
  <c r="T59" i="24"/>
  <c r="BF59" i="24"/>
  <c r="D58" i="30"/>
  <c r="BH59" i="24"/>
  <c r="BG59" i="24"/>
  <c r="BB18" i="23"/>
  <c r="BB34" i="23"/>
  <c r="BB31" i="23"/>
  <c r="BB41" i="23"/>
  <c r="BB36" i="23"/>
  <c r="BB20" i="23"/>
  <c r="BB15" i="23"/>
  <c r="BB37" i="23"/>
  <c r="BB48" i="23"/>
  <c r="BB28" i="23"/>
  <c r="BB42" i="23"/>
  <c r="BJ39" i="24"/>
  <c r="BJ40" i="24"/>
  <c r="AQ16" i="28"/>
  <c r="BJ60" i="24"/>
  <c r="BZ42" i="23"/>
  <c r="AP57" i="23"/>
  <c r="T25" i="28"/>
  <c r="AO25" i="28"/>
  <c r="AM25" i="28"/>
  <c r="AN25" i="28"/>
  <c r="D25" i="29"/>
  <c r="P35" i="28"/>
  <c r="V16" i="28"/>
  <c r="L66" i="121"/>
  <c r="AW23" i="23"/>
  <c r="AX40" i="23"/>
  <c r="AY40" i="23"/>
  <c r="AL66" i="23"/>
  <c r="AN66" i="23"/>
  <c r="T66" i="23"/>
  <c r="D66" i="24"/>
  <c r="AM66" i="23"/>
  <c r="L62" i="121"/>
  <c r="V66" i="23"/>
  <c r="BH24" i="24"/>
  <c r="BF24" i="24"/>
  <c r="BG24" i="24"/>
  <c r="T24" i="24"/>
  <c r="D23" i="30"/>
  <c r="AY42" i="23"/>
  <c r="BJ17" i="24"/>
  <c r="BJ16" i="24"/>
  <c r="D15" i="30"/>
  <c r="BG16" i="24"/>
  <c r="BF16" i="24"/>
  <c r="BH16" i="24"/>
  <c r="T16" i="24"/>
  <c r="AT17" i="23"/>
  <c r="AW17" i="23" s="1"/>
  <c r="AT43" i="23"/>
  <c r="AV43" i="23" s="1"/>
  <c r="BH10" i="24"/>
  <c r="D9" i="30"/>
  <c r="BG10" i="24"/>
  <c r="BL11" i="24" s="1"/>
  <c r="BF10" i="24"/>
  <c r="T10" i="24"/>
  <c r="BE10" i="24"/>
  <c r="AT25" i="23"/>
  <c r="AV25" i="23" s="1"/>
  <c r="D29" i="29"/>
  <c r="BH23" i="24"/>
  <c r="BM23" i="24" s="1"/>
  <c r="BF23" i="24"/>
  <c r="D22" i="30"/>
  <c r="BG23" i="24"/>
  <c r="T23" i="24"/>
  <c r="AW40" i="23"/>
  <c r="AT60" i="23"/>
  <c r="AV60" i="23" s="1"/>
  <c r="BZ23" i="23"/>
  <c r="BC25" i="28"/>
  <c r="AM16" i="28"/>
  <c r="H35" i="28"/>
  <c r="T16" i="28"/>
  <c r="AO16" i="28"/>
  <c r="AN16" i="28"/>
  <c r="D16" i="29"/>
  <c r="AX17" i="23"/>
  <c r="BZ41" i="23"/>
  <c r="BZ11" i="23"/>
  <c r="CA11" i="23" s="1"/>
  <c r="AY23" i="23"/>
  <c r="BZ40" i="23"/>
  <c r="AY39" i="23"/>
  <c r="T60" i="24"/>
  <c r="D59" i="30"/>
  <c r="BH60" i="24"/>
  <c r="BF60" i="24"/>
  <c r="BG60" i="24"/>
  <c r="D51" i="30"/>
  <c r="T52" i="24"/>
  <c r="BF52" i="24"/>
  <c r="BH52" i="24"/>
  <c r="BG52" i="24"/>
  <c r="AT44" i="23"/>
  <c r="AV44" i="23" s="1"/>
  <c r="D42" i="30"/>
  <c r="BG43" i="24"/>
  <c r="BF43" i="24"/>
  <c r="BH43" i="24"/>
  <c r="BE43" i="24"/>
  <c r="AP67" i="23"/>
  <c r="AP66" i="23"/>
  <c r="BJ24" i="24"/>
  <c r="AW24" i="23"/>
  <c r="D41" i="30"/>
  <c r="BG42" i="24"/>
  <c r="BL42" i="24" s="1"/>
  <c r="BF42" i="24"/>
  <c r="BH42" i="24"/>
  <c r="BM42" i="24" s="1"/>
  <c r="T57" i="23"/>
  <c r="AN57" i="23"/>
  <c r="D57" i="24"/>
  <c r="AL57" i="23"/>
  <c r="AM57" i="23"/>
  <c r="L53" i="121"/>
  <c r="P77" i="23"/>
  <c r="V57" i="23"/>
  <c r="AT16" i="23"/>
  <c r="AW16" i="23" s="1"/>
  <c r="AX23" i="23"/>
  <c r="BG39" i="24"/>
  <c r="BH39" i="24"/>
  <c r="D38" i="30"/>
  <c r="BF39" i="24"/>
  <c r="AY60" i="23"/>
  <c r="BH64" i="24"/>
  <c r="BG64" i="24"/>
  <c r="T64" i="24"/>
  <c r="D63" i="30"/>
  <c r="BF64" i="24"/>
  <c r="AC30" i="29" l="1"/>
  <c r="AC29" i="29"/>
  <c r="BA12" i="26"/>
  <c r="W12" i="26" s="1"/>
  <c r="AC32" i="29"/>
  <c r="AC31" i="29"/>
  <c r="BT31" i="29" s="1"/>
  <c r="D14" i="42"/>
  <c r="J13" i="42"/>
  <c r="BD25" i="28"/>
  <c r="BD26" i="28"/>
  <c r="L70" i="41"/>
  <c r="BK70" i="41" s="1"/>
  <c r="AB70" i="30"/>
  <c r="AB72" i="30"/>
  <c r="BJ70" i="30"/>
  <c r="BJ71" i="30"/>
  <c r="BF70" i="30"/>
  <c r="BN70" i="24"/>
  <c r="BP70" i="24" s="1"/>
  <c r="AX48" i="23"/>
  <c r="AY48" i="23"/>
  <c r="AV48" i="23"/>
  <c r="BZ48" i="23" s="1"/>
  <c r="AX31" i="23"/>
  <c r="AY31" i="23"/>
  <c r="AV31" i="23"/>
  <c r="BZ31" i="23" s="1"/>
  <c r="BK42" i="24"/>
  <c r="AX24" i="23"/>
  <c r="BV40" i="23"/>
  <c r="BL23" i="24"/>
  <c r="BK23" i="24"/>
  <c r="BJ11" i="24"/>
  <c r="BK11" i="24"/>
  <c r="AQ17" i="28"/>
  <c r="BM29" i="24"/>
  <c r="X26" i="28"/>
  <c r="X27" i="28"/>
  <c r="BE27" i="28" s="1"/>
  <c r="BS27" i="28" s="1"/>
  <c r="X28" i="28"/>
  <c r="X29" i="28"/>
  <c r="BE29" i="28" s="1"/>
  <c r="BS29" i="28" s="1"/>
  <c r="X30" i="28"/>
  <c r="X31" i="28"/>
  <c r="BE31" i="28" s="1"/>
  <c r="BS31" i="28" s="1"/>
  <c r="X32" i="28"/>
  <c r="X68" i="23"/>
  <c r="X69" i="23"/>
  <c r="X70" i="23"/>
  <c r="BD70" i="23" s="1"/>
  <c r="BR70" i="23" s="1"/>
  <c r="X71" i="23"/>
  <c r="X72" i="23"/>
  <c r="BD72" i="23" s="1"/>
  <c r="BR72" i="23" s="1"/>
  <c r="X73" i="23"/>
  <c r="BK41" i="24"/>
  <c r="BN41" i="24" s="1"/>
  <c r="BP41" i="24" s="1"/>
  <c r="BL26" i="24"/>
  <c r="BK26" i="24"/>
  <c r="AQ55" i="23"/>
  <c r="AP55" i="23"/>
  <c r="AT55" i="23" s="1"/>
  <c r="AR56" i="23"/>
  <c r="CH50" i="13"/>
  <c r="CP50" i="13"/>
  <c r="CL50" i="13"/>
  <c r="AW48" i="23"/>
  <c r="BX9" i="26"/>
  <c r="BT9" i="26"/>
  <c r="BT30" i="26"/>
  <c r="BT31" i="26"/>
  <c r="BT32" i="26"/>
  <c r="BT33" i="26"/>
  <c r="BA9" i="26"/>
  <c r="W9" i="26" s="1"/>
  <c r="Y9" i="29" s="1"/>
  <c r="BQ67" i="41"/>
  <c r="BK67" i="41"/>
  <c r="BP68" i="41"/>
  <c r="BN22" i="24"/>
  <c r="F40" i="30"/>
  <c r="F21" i="30"/>
  <c r="AT65" i="23"/>
  <c r="AW65" i="23" s="1"/>
  <c r="AQ25" i="28"/>
  <c r="AX33" i="23"/>
  <c r="AX15" i="23"/>
  <c r="AX45" i="23"/>
  <c r="AW15" i="23"/>
  <c r="BW23" i="28"/>
  <c r="AT59" i="23"/>
  <c r="AX59" i="23" s="1"/>
  <c r="AT64" i="23"/>
  <c r="AY64" i="23" s="1"/>
  <c r="AY65" i="23"/>
  <c r="AX43" i="23"/>
  <c r="AT61" i="23"/>
  <c r="AY61" i="23" s="1"/>
  <c r="AY33" i="23"/>
  <c r="BK29" i="24"/>
  <c r="AW33" i="23"/>
  <c r="BJ31" i="24"/>
  <c r="AX46" i="23"/>
  <c r="AW46" i="23"/>
  <c r="BV46" i="23" s="1"/>
  <c r="BV11" i="23"/>
  <c r="BW11" i="23" s="1"/>
  <c r="BK38" i="24"/>
  <c r="BN38" i="24" s="1"/>
  <c r="BP38" i="24" s="1"/>
  <c r="BJ26" i="24"/>
  <c r="AY21" i="23"/>
  <c r="BV18" i="23"/>
  <c r="BV26" i="23"/>
  <c r="G20" i="41"/>
  <c r="AS20" i="41" s="1"/>
  <c r="AX65" i="23"/>
  <c r="AW39" i="23"/>
  <c r="BJ25" i="24"/>
  <c r="AX39" i="23"/>
  <c r="AY24" i="23"/>
  <c r="BV24" i="23" s="1"/>
  <c r="AY43" i="23"/>
  <c r="BM11" i="24"/>
  <c r="BN11" i="24" s="1"/>
  <c r="AP58" i="23"/>
  <c r="AX27" i="23"/>
  <c r="BK47" i="24"/>
  <c r="BN47" i="24" s="1"/>
  <c r="BP47" i="24" s="1"/>
  <c r="AY30" i="23"/>
  <c r="AV28" i="23"/>
  <c r="BL31" i="24"/>
  <c r="BJ37" i="24"/>
  <c r="AY15" i="23"/>
  <c r="BC23" i="29"/>
  <c r="CA23" i="29" s="1"/>
  <c r="AY34" i="23"/>
  <c r="BV35" i="23"/>
  <c r="AS56" i="23"/>
  <c r="AT56" i="23" s="1"/>
  <c r="AS32" i="30"/>
  <c r="D32" i="41"/>
  <c r="BU10" i="35"/>
  <c r="AE10" i="35" s="1"/>
  <c r="AC9" i="37" s="1"/>
  <c r="BY31" i="35"/>
  <c r="AD31" i="35" s="1"/>
  <c r="BY32" i="35"/>
  <c r="AD32" i="35" s="1"/>
  <c r="BY33" i="35"/>
  <c r="AD33" i="35" s="1"/>
  <c r="BE29" i="36"/>
  <c r="V29" i="36" s="1"/>
  <c r="BE31" i="36"/>
  <c r="V31" i="36" s="1"/>
  <c r="BE30" i="36"/>
  <c r="V30" i="36" s="1"/>
  <c r="BE32" i="36"/>
  <c r="V32" i="36" s="1"/>
  <c r="BS10" i="37"/>
  <c r="BA9" i="36"/>
  <c r="W9" i="36" s="1"/>
  <c r="AE9" i="37" s="1"/>
  <c r="BY30" i="38"/>
  <c r="AD30" i="38" s="1"/>
  <c r="BY29" i="38"/>
  <c r="AD29" i="38" s="1"/>
  <c r="BY31" i="38"/>
  <c r="AD31" i="38" s="1"/>
  <c r="BY32" i="38"/>
  <c r="AD32" i="38" s="1"/>
  <c r="BU9" i="38"/>
  <c r="AE9" i="38" s="1"/>
  <c r="AC9" i="40" s="1"/>
  <c r="P56" i="24"/>
  <c r="H56" i="24"/>
  <c r="BE56" i="24" s="1"/>
  <c r="CO23" i="40"/>
  <c r="X10" i="28"/>
  <c r="L64" i="41"/>
  <c r="BK64" i="41" s="1"/>
  <c r="AX21" i="23"/>
  <c r="X58" i="23"/>
  <c r="U10" i="99"/>
  <c r="BT12" i="26"/>
  <c r="CB12" i="26"/>
  <c r="CA13" i="26"/>
  <c r="BT10" i="26"/>
  <c r="BS13" i="26"/>
  <c r="BT11" i="26"/>
  <c r="BX13" i="26"/>
  <c r="BX10" i="26"/>
  <c r="BX12" i="26"/>
  <c r="BW14" i="26"/>
  <c r="BX11" i="26"/>
  <c r="BQ21" i="99"/>
  <c r="BQ22" i="99"/>
  <c r="BP21" i="99"/>
  <c r="BP22" i="99"/>
  <c r="AB50" i="30"/>
  <c r="AE11" i="121" s="1"/>
  <c r="AB71" i="30"/>
  <c r="T10" i="99"/>
  <c r="CL28" i="13"/>
  <c r="CL12" i="13"/>
  <c r="CL24" i="13"/>
  <c r="CL11" i="13"/>
  <c r="CM11" i="13" s="1"/>
  <c r="CL25" i="13"/>
  <c r="CL17" i="13"/>
  <c r="BO62" i="41"/>
  <c r="BM61" i="41"/>
  <c r="BQ61" i="41" s="1"/>
  <c r="BL61" i="41"/>
  <c r="BP61" i="41" s="1"/>
  <c r="BM23" i="23"/>
  <c r="AX49" i="23"/>
  <c r="AW49" i="23"/>
  <c r="AV49" i="23"/>
  <c r="BZ49" i="23" s="1"/>
  <c r="AY49" i="23"/>
  <c r="L57" i="41"/>
  <c r="BK54" i="41"/>
  <c r="BO55" i="41" s="1"/>
  <c r="BM54" i="41"/>
  <c r="BL54" i="41"/>
  <c r="BP55" i="41" s="1"/>
  <c r="BJ63" i="30"/>
  <c r="BJ64" i="30"/>
  <c r="L51" i="41"/>
  <c r="BK51" i="41" s="1"/>
  <c r="BO52" i="41" s="1"/>
  <c r="BP63" i="41"/>
  <c r="L58" i="41"/>
  <c r="BK58" i="41" s="1"/>
  <c r="BJ59" i="30"/>
  <c r="BJ60" i="30"/>
  <c r="S19" i="120"/>
  <c r="S20" i="120"/>
  <c r="S18" i="120"/>
  <c r="BJ67" i="30"/>
  <c r="BJ68" i="30"/>
  <c r="F40" i="120"/>
  <c r="N41" i="120"/>
  <c r="O39" i="120" s="1"/>
  <c r="I74" i="41"/>
  <c r="L50" i="41"/>
  <c r="BK50" i="41" s="1"/>
  <c r="BI51" i="30"/>
  <c r="AB63" i="30"/>
  <c r="AB51" i="30"/>
  <c r="AB57" i="30"/>
  <c r="AB56" i="30"/>
  <c r="AB64" i="30"/>
  <c r="AB67" i="30"/>
  <c r="AB52" i="30"/>
  <c r="AB62" i="30"/>
  <c r="AB59" i="30"/>
  <c r="AB61" i="30"/>
  <c r="AB58" i="30"/>
  <c r="AB66" i="30"/>
  <c r="AB60" i="30"/>
  <c r="AB65" i="30"/>
  <c r="AB54" i="30"/>
  <c r="AB55" i="30"/>
  <c r="AB53" i="30"/>
  <c r="AB68" i="30"/>
  <c r="BO54" i="41"/>
  <c r="BO53" i="41"/>
  <c r="BM21" i="23"/>
  <c r="N21" i="24"/>
  <c r="P21" i="24"/>
  <c r="CA21" i="24"/>
  <c r="BL38" i="23"/>
  <c r="N38" i="24"/>
  <c r="CA38" i="24" s="1"/>
  <c r="P38" i="24"/>
  <c r="BM38" i="23"/>
  <c r="BL27" i="23"/>
  <c r="BN27" i="23"/>
  <c r="BM41" i="23"/>
  <c r="BL41" i="23"/>
  <c r="P41" i="24"/>
  <c r="N41" i="24"/>
  <c r="CA41" i="24" s="1"/>
  <c r="N12" i="24"/>
  <c r="CA12" i="24" s="1"/>
  <c r="P12" i="24"/>
  <c r="G18" i="120"/>
  <c r="N46" i="24"/>
  <c r="CA46" i="24" s="1"/>
  <c r="P46" i="24"/>
  <c r="BL33" i="23"/>
  <c r="N33" i="24"/>
  <c r="CA33" i="24" s="1"/>
  <c r="P33" i="24"/>
  <c r="N35" i="24"/>
  <c r="CA35" i="24" s="1"/>
  <c r="P35" i="24"/>
  <c r="N18" i="24"/>
  <c r="CA18" i="24" s="1"/>
  <c r="P18" i="24"/>
  <c r="BL28" i="23"/>
  <c r="BL16" i="23"/>
  <c r="N42" i="24"/>
  <c r="CA42" i="24" s="1"/>
  <c r="P42" i="24"/>
  <c r="BL42" i="23"/>
  <c r="BN44" i="23"/>
  <c r="N44" i="24"/>
  <c r="CA44" i="24" s="1"/>
  <c r="P44" i="24"/>
  <c r="BL44" i="23"/>
  <c r="BM29" i="23"/>
  <c r="BL29" i="23"/>
  <c r="BN29" i="23"/>
  <c r="BL22" i="23"/>
  <c r="BM22" i="23"/>
  <c r="BN23" i="23"/>
  <c r="BN36" i="23"/>
  <c r="N36" i="24"/>
  <c r="CA36" i="24" s="1"/>
  <c r="P36" i="24"/>
  <c r="N17" i="24"/>
  <c r="CA17" i="24" s="1"/>
  <c r="P17" i="24"/>
  <c r="BL17" i="23"/>
  <c r="BL47" i="23"/>
  <c r="BN47" i="23"/>
  <c r="BL39" i="23"/>
  <c r="BN39" i="23"/>
  <c r="N19" i="24"/>
  <c r="CA19" i="24" s="1"/>
  <c r="P19" i="24"/>
  <c r="BM19" i="23"/>
  <c r="BL19" i="23"/>
  <c r="BN14" i="23"/>
  <c r="N14" i="24"/>
  <c r="CA14" i="24" s="1"/>
  <c r="P14" i="24"/>
  <c r="BN48" i="23"/>
  <c r="BL48" i="23"/>
  <c r="BM24" i="23"/>
  <c r="N34" i="24"/>
  <c r="CA34" i="24" s="1"/>
  <c r="P34" i="24"/>
  <c r="E18" i="120"/>
  <c r="N31" i="24"/>
  <c r="CA31" i="24" s="1"/>
  <c r="P31" i="24"/>
  <c r="BL31" i="23"/>
  <c r="BM49" i="23"/>
  <c r="BM50" i="23"/>
  <c r="BN45" i="23"/>
  <c r="N45" i="24"/>
  <c r="CA45" i="24" s="1"/>
  <c r="P45" i="24"/>
  <c r="N20" i="24"/>
  <c r="CA20" i="24" s="1"/>
  <c r="P20" i="24"/>
  <c r="N40" i="24"/>
  <c r="CA40" i="24" s="1"/>
  <c r="P40" i="24"/>
  <c r="N30" i="24"/>
  <c r="CA30" i="24" s="1"/>
  <c r="P30" i="24"/>
  <c r="N37" i="24"/>
  <c r="P37" i="24"/>
  <c r="CA37" i="24"/>
  <c r="BN21" i="23"/>
  <c r="BL21" i="23"/>
  <c r="N43" i="24"/>
  <c r="CA43" i="24" s="1"/>
  <c r="P43" i="24"/>
  <c r="BN38" i="23"/>
  <c r="BM27" i="23"/>
  <c r="BN41" i="23"/>
  <c r="N32" i="24"/>
  <c r="CA32" i="24" s="1"/>
  <c r="P32" i="24"/>
  <c r="BM33" i="23"/>
  <c r="BN33" i="23"/>
  <c r="BN28" i="23"/>
  <c r="BM28" i="23"/>
  <c r="BN16" i="23"/>
  <c r="BM16" i="23"/>
  <c r="N25" i="24"/>
  <c r="CA25" i="24" s="1"/>
  <c r="P25" i="24"/>
  <c r="BN42" i="23"/>
  <c r="BM42" i="23"/>
  <c r="BM44" i="23"/>
  <c r="N29" i="24"/>
  <c r="CA29" i="24" s="1"/>
  <c r="P29" i="24"/>
  <c r="P22" i="24"/>
  <c r="N22" i="24"/>
  <c r="CA22" i="24" s="1"/>
  <c r="CF22" i="24" s="1"/>
  <c r="BN22" i="23"/>
  <c r="BL23" i="23"/>
  <c r="BL36" i="23"/>
  <c r="BM36" i="23"/>
  <c r="BM17" i="23"/>
  <c r="BN17" i="23"/>
  <c r="BM47" i="23"/>
  <c r="N47" i="24"/>
  <c r="CA47" i="24" s="1"/>
  <c r="P47" i="24"/>
  <c r="N39" i="24"/>
  <c r="CA39" i="24" s="1"/>
  <c r="CF39" i="24" s="1"/>
  <c r="P39" i="24"/>
  <c r="BM39" i="23"/>
  <c r="BN19" i="23"/>
  <c r="BM14" i="23"/>
  <c r="BL14" i="23"/>
  <c r="BM48" i="23"/>
  <c r="N48" i="24"/>
  <c r="CA48" i="24" s="1"/>
  <c r="P48" i="24"/>
  <c r="BN24" i="23"/>
  <c r="BL24" i="23"/>
  <c r="BL34" i="23"/>
  <c r="BN34" i="23"/>
  <c r="BM34" i="23"/>
  <c r="BM31" i="23"/>
  <c r="BN31" i="23"/>
  <c r="BL49" i="23"/>
  <c r="BL50" i="23"/>
  <c r="N49" i="24"/>
  <c r="P49" i="24"/>
  <c r="BN49" i="23"/>
  <c r="BN50" i="23"/>
  <c r="BM45" i="23"/>
  <c r="BL45" i="23"/>
  <c r="B52" i="17"/>
  <c r="Z51" i="17"/>
  <c r="AN51" i="17"/>
  <c r="N27" i="29"/>
  <c r="G27" i="29"/>
  <c r="N15" i="99"/>
  <c r="G15" i="99"/>
  <c r="K64" i="121"/>
  <c r="P55" i="24"/>
  <c r="H55" i="24"/>
  <c r="BE55" i="24" s="1"/>
  <c r="BD12" i="28"/>
  <c r="BD24" i="28"/>
  <c r="BD22" i="28"/>
  <c r="F52" i="121"/>
  <c r="F52" i="42"/>
  <c r="D68" i="24"/>
  <c r="AT50" i="23"/>
  <c r="AY50" i="23" s="1"/>
  <c r="K67" i="121"/>
  <c r="H63" i="24"/>
  <c r="P63" i="24"/>
  <c r="H54" i="24"/>
  <c r="P54" i="24"/>
  <c r="H50" i="24"/>
  <c r="P50" i="24"/>
  <c r="F30" i="30"/>
  <c r="AR30" i="30" s="1"/>
  <c r="F10" i="30"/>
  <c r="AR10" i="30" s="1"/>
  <c r="AV21" i="23"/>
  <c r="BZ21" i="23" s="1"/>
  <c r="F34" i="30"/>
  <c r="AR34" i="30" s="1"/>
  <c r="N28" i="99"/>
  <c r="G28" i="99"/>
  <c r="F65" i="42"/>
  <c r="F65" i="121"/>
  <c r="BZ34" i="23"/>
  <c r="AX34" i="23"/>
  <c r="AW34" i="23"/>
  <c r="BM34" i="24"/>
  <c r="BM35" i="24"/>
  <c r="BL34" i="24"/>
  <c r="BL35" i="24"/>
  <c r="F25" i="30"/>
  <c r="AR25" i="30" s="1"/>
  <c r="F37" i="30"/>
  <c r="AR37" i="30" s="1"/>
  <c r="F33" i="30"/>
  <c r="AR33" i="30" s="1"/>
  <c r="BK34" i="24"/>
  <c r="BK35" i="24"/>
  <c r="E58" i="30"/>
  <c r="M58" i="30" s="1"/>
  <c r="AT18" i="29"/>
  <c r="D18" i="99"/>
  <c r="Q18" i="29"/>
  <c r="AU18" i="29"/>
  <c r="F45" i="30"/>
  <c r="AR45" i="30" s="1"/>
  <c r="AS18" i="29"/>
  <c r="AW19" i="29" s="1"/>
  <c r="BV23" i="23"/>
  <c r="AX60" i="23"/>
  <c r="AX15" i="28"/>
  <c r="AW15" i="28"/>
  <c r="AZ15" i="28"/>
  <c r="AY15" i="28"/>
  <c r="G26" i="99"/>
  <c r="N26" i="99"/>
  <c r="L66" i="30"/>
  <c r="F66" i="30"/>
  <c r="AR66" i="30" s="1"/>
  <c r="M66" i="30"/>
  <c r="AS66" i="30"/>
  <c r="E63" i="121"/>
  <c r="E63" i="42"/>
  <c r="BN19" i="24"/>
  <c r="BS19" i="24" s="1"/>
  <c r="AV12" i="23"/>
  <c r="BK21" i="24"/>
  <c r="BK20" i="24"/>
  <c r="BM20" i="24"/>
  <c r="BM21" i="24"/>
  <c r="F24" i="30"/>
  <c r="F18" i="30"/>
  <c r="AR18" i="30" s="1"/>
  <c r="F14" i="30"/>
  <c r="AR14" i="30" s="1"/>
  <c r="AX20" i="23"/>
  <c r="F39" i="30"/>
  <c r="BL21" i="24"/>
  <c r="BL20" i="24"/>
  <c r="F19" i="30"/>
  <c r="BN26" i="24"/>
  <c r="F27" i="30"/>
  <c r="AY20" i="23"/>
  <c r="BE9" i="36"/>
  <c r="V9" i="36" s="1"/>
  <c r="X9" i="36" s="1"/>
  <c r="BY10" i="35"/>
  <c r="AD10" i="35" s="1"/>
  <c r="BY9" i="38"/>
  <c r="AD9" i="38" s="1"/>
  <c r="AH9" i="40" s="1"/>
  <c r="BM53" i="41"/>
  <c r="BL53" i="41"/>
  <c r="L69" i="41"/>
  <c r="BP14" i="99"/>
  <c r="BP13" i="99"/>
  <c r="AE30" i="121"/>
  <c r="R31" i="42"/>
  <c r="R41" i="120"/>
  <c r="S39" i="120" s="1"/>
  <c r="J40" i="120"/>
  <c r="R32" i="42"/>
  <c r="AE31" i="121"/>
  <c r="X9" i="26"/>
  <c r="BA11" i="26"/>
  <c r="W11" i="26" s="1"/>
  <c r="BA10" i="26"/>
  <c r="W10" i="26" s="1"/>
  <c r="Y10" i="29" s="1"/>
  <c r="BH10" i="29" s="1"/>
  <c r="BE12" i="26"/>
  <c r="V12" i="26" s="1"/>
  <c r="AC12" i="29" s="1"/>
  <c r="BT12" i="29" s="1"/>
  <c r="BD13" i="26"/>
  <c r="AC10" i="29"/>
  <c r="BT10" i="29" s="1"/>
  <c r="X10" i="26"/>
  <c r="BO19" i="99"/>
  <c r="BO20" i="99"/>
  <c r="BO60" i="41"/>
  <c r="BP19" i="99"/>
  <c r="BP20" i="99"/>
  <c r="BQ60" i="41"/>
  <c r="BM16" i="37"/>
  <c r="BL16" i="37"/>
  <c r="BN16" i="37"/>
  <c r="BN28" i="37"/>
  <c r="BK28" i="37"/>
  <c r="BL28" i="37"/>
  <c r="BY11" i="35"/>
  <c r="AD11" i="35" s="1"/>
  <c r="BU11" i="35"/>
  <c r="AE11" i="35" s="1"/>
  <c r="AC10" i="37" s="1"/>
  <c r="BQ10" i="37" s="1"/>
  <c r="BT13" i="35"/>
  <c r="BU12" i="35"/>
  <c r="AE12" i="35" s="1"/>
  <c r="AC11" i="37" s="1"/>
  <c r="BQ11" i="37" s="1"/>
  <c r="BX13" i="35"/>
  <c r="BY12" i="35"/>
  <c r="AD12" i="35" s="1"/>
  <c r="AH9" i="37"/>
  <c r="AF10" i="35"/>
  <c r="CO10" i="37"/>
  <c r="CP10" i="37" s="1"/>
  <c r="CP11" i="37" s="1"/>
  <c r="BP23" i="99"/>
  <c r="BP24" i="99"/>
  <c r="BP28" i="99"/>
  <c r="BP27" i="99"/>
  <c r="BO23" i="99"/>
  <c r="BO24" i="99"/>
  <c r="BQ63" i="41"/>
  <c r="BQ56" i="41"/>
  <c r="BQ55" i="41"/>
  <c r="BO17" i="99"/>
  <c r="BO16" i="99"/>
  <c r="U14" i="99"/>
  <c r="U21" i="99"/>
  <c r="U27" i="99"/>
  <c r="U13" i="99"/>
  <c r="U18" i="99"/>
  <c r="U28" i="99"/>
  <c r="U23" i="99"/>
  <c r="U17" i="99"/>
  <c r="U20" i="99"/>
  <c r="U24" i="99"/>
  <c r="U22" i="99"/>
  <c r="U11" i="99"/>
  <c r="U19" i="99"/>
  <c r="U9" i="99"/>
  <c r="U26" i="99"/>
  <c r="U12" i="99"/>
  <c r="U25" i="99"/>
  <c r="U16" i="99"/>
  <c r="BP25" i="99"/>
  <c r="BP26" i="99"/>
  <c r="BQ16" i="99"/>
  <c r="BP17" i="99"/>
  <c r="BP16" i="99"/>
  <c r="U15" i="99"/>
  <c r="BO56" i="41"/>
  <c r="CP34" i="37"/>
  <c r="BE11" i="36"/>
  <c r="V11" i="36" s="1"/>
  <c r="BD12" i="36"/>
  <c r="BE10" i="36"/>
  <c r="V10" i="36" s="1"/>
  <c r="BA11" i="36"/>
  <c r="W11" i="36" s="1"/>
  <c r="AE11" i="37" s="1"/>
  <c r="BS11" i="37" s="1"/>
  <c r="CK11" i="37" s="1"/>
  <c r="AZ12" i="36"/>
  <c r="CK10" i="37"/>
  <c r="CL10" i="37" s="1"/>
  <c r="CO24" i="40"/>
  <c r="BN28" i="40"/>
  <c r="BY10" i="38"/>
  <c r="AD10" i="38" s="1"/>
  <c r="AH10" i="40" s="1"/>
  <c r="BY11" i="38"/>
  <c r="AD11" i="38" s="1"/>
  <c r="BX12" i="38"/>
  <c r="AF9" i="38"/>
  <c r="BU10" i="38"/>
  <c r="AE10" i="38" s="1"/>
  <c r="AC10" i="40" s="1"/>
  <c r="BQ10" i="40" s="1"/>
  <c r="BT12" i="38"/>
  <c r="BU11" i="38"/>
  <c r="AE11" i="38" s="1"/>
  <c r="AC11" i="40" s="1"/>
  <c r="AZ23" i="99"/>
  <c r="BB23" i="99" s="1"/>
  <c r="BK13" i="40"/>
  <c r="CO13" i="40" s="1"/>
  <c r="AY22" i="39"/>
  <c r="BM22" i="40"/>
  <c r="BL22" i="40"/>
  <c r="BN22" i="40"/>
  <c r="BK22" i="40"/>
  <c r="BN10" i="40"/>
  <c r="BK14" i="40"/>
  <c r="BI18" i="40"/>
  <c r="BK18" i="40" s="1"/>
  <c r="BN14" i="40"/>
  <c r="BK15" i="40"/>
  <c r="BN13" i="40"/>
  <c r="BL28" i="40"/>
  <c r="CO28" i="40" s="1"/>
  <c r="BM28" i="40"/>
  <c r="BL17" i="40"/>
  <c r="BN17" i="40"/>
  <c r="BM14" i="40"/>
  <c r="CO14" i="40" s="1"/>
  <c r="BL15" i="40"/>
  <c r="BC13" i="39"/>
  <c r="BD13" i="39" s="1"/>
  <c r="AY13" i="39"/>
  <c r="BK10" i="40"/>
  <c r="BL10" i="40"/>
  <c r="BD23" i="99"/>
  <c r="BS11" i="40"/>
  <c r="BL11" i="40"/>
  <c r="BL21" i="40"/>
  <c r="BL20" i="40"/>
  <c r="U55" i="41"/>
  <c r="U58" i="41"/>
  <c r="U51" i="41"/>
  <c r="U66" i="41"/>
  <c r="U62" i="41"/>
  <c r="U57" i="41"/>
  <c r="U65" i="41"/>
  <c r="U64" i="41"/>
  <c r="U56" i="41"/>
  <c r="U69" i="41"/>
  <c r="U59" i="41"/>
  <c r="U61" i="41"/>
  <c r="U63" i="41"/>
  <c r="U52" i="41"/>
  <c r="U68" i="41"/>
  <c r="U54" i="41"/>
  <c r="U67" i="41"/>
  <c r="U53" i="41"/>
  <c r="U49" i="41"/>
  <c r="U48" i="41"/>
  <c r="U10" i="41"/>
  <c r="U23" i="41"/>
  <c r="U33" i="41"/>
  <c r="U30" i="41"/>
  <c r="U32" i="41"/>
  <c r="U26" i="41"/>
  <c r="U16" i="41"/>
  <c r="U17" i="41"/>
  <c r="U35" i="41"/>
  <c r="U60" i="41"/>
  <c r="U70" i="41"/>
  <c r="U40" i="41"/>
  <c r="U18" i="41"/>
  <c r="U15" i="41"/>
  <c r="U25" i="41"/>
  <c r="U43" i="41"/>
  <c r="U37" i="41"/>
  <c r="U34" i="41"/>
  <c r="U44" i="41"/>
  <c r="U14" i="41"/>
  <c r="U19" i="41"/>
  <c r="U45" i="41"/>
  <c r="U42" i="41"/>
  <c r="U24" i="41"/>
  <c r="U9" i="41"/>
  <c r="U27" i="41"/>
  <c r="U29" i="41"/>
  <c r="U47" i="41"/>
  <c r="U36" i="41"/>
  <c r="U22" i="41"/>
  <c r="U11" i="41"/>
  <c r="U12" i="41"/>
  <c r="U21" i="41"/>
  <c r="U39" i="41"/>
  <c r="U28" i="41"/>
  <c r="U46" i="41"/>
  <c r="U20" i="41"/>
  <c r="U13" i="41"/>
  <c r="U31" i="41"/>
  <c r="U41" i="41"/>
  <c r="U38" i="41"/>
  <c r="BK21" i="40"/>
  <c r="BK11" i="40"/>
  <c r="T11" i="99"/>
  <c r="T25" i="99"/>
  <c r="T24" i="99"/>
  <c r="T26" i="99"/>
  <c r="T22" i="99"/>
  <c r="T23" i="99"/>
  <c r="T19" i="99"/>
  <c r="T21" i="99"/>
  <c r="T28" i="99"/>
  <c r="T27" i="99"/>
  <c r="T14" i="99"/>
  <c r="T15" i="99"/>
  <c r="T17" i="99"/>
  <c r="T18" i="99"/>
  <c r="T13" i="99"/>
  <c r="T12" i="99"/>
  <c r="T16" i="99"/>
  <c r="T9" i="99"/>
  <c r="T20" i="99"/>
  <c r="BK20" i="40"/>
  <c r="CO20" i="40" s="1"/>
  <c r="BN21" i="40"/>
  <c r="BN11" i="40"/>
  <c r="U50" i="41"/>
  <c r="X65" i="23"/>
  <c r="BA12" i="39"/>
  <c r="W12" i="39" s="1"/>
  <c r="AE12" i="40" s="1"/>
  <c r="BS12" i="40" s="1"/>
  <c r="AZ13" i="39"/>
  <c r="AJ11" i="40"/>
  <c r="X11" i="39"/>
  <c r="BE12" i="39"/>
  <c r="V12" i="39" s="1"/>
  <c r="AJ10" i="40"/>
  <c r="CH10" i="40" s="1"/>
  <c r="X10" i="39"/>
  <c r="CH14" i="13"/>
  <c r="CH47" i="13"/>
  <c r="CL47" i="13"/>
  <c r="CP47" i="13"/>
  <c r="CP46" i="13"/>
  <c r="CH46" i="13"/>
  <c r="CL46" i="13"/>
  <c r="CL23" i="13"/>
  <c r="CH22" i="13"/>
  <c r="BP19" i="24"/>
  <c r="BG37" i="13"/>
  <c r="CL18" i="13"/>
  <c r="CL14" i="13"/>
  <c r="CP26" i="13"/>
  <c r="CH26" i="13"/>
  <c r="CL26" i="13"/>
  <c r="CH23" i="13"/>
  <c r="CL22" i="13"/>
  <c r="CP27" i="13"/>
  <c r="CH27" i="13"/>
  <c r="CH25" i="13"/>
  <c r="CP25" i="13"/>
  <c r="CP30" i="13"/>
  <c r="CH30" i="13"/>
  <c r="CL30" i="13"/>
  <c r="CL31" i="13"/>
  <c r="CP31" i="13"/>
  <c r="CH31" i="13"/>
  <c r="CL27" i="13"/>
  <c r="AZ14" i="26"/>
  <c r="BA13" i="26"/>
  <c r="W13" i="26" s="1"/>
  <c r="X61" i="23"/>
  <c r="BD62" i="23" s="1"/>
  <c r="Y12" i="29"/>
  <c r="AS11" i="24"/>
  <c r="T11" i="24"/>
  <c r="H10" i="30"/>
  <c r="L10" i="30" s="1"/>
  <c r="CA11" i="24"/>
  <c r="CB11" i="24"/>
  <c r="CC11" i="24"/>
  <c r="AS27" i="24"/>
  <c r="H26" i="30"/>
  <c r="CB27" i="24"/>
  <c r="CC27" i="24"/>
  <c r="CA27" i="24"/>
  <c r="CC28" i="24"/>
  <c r="CB28" i="24"/>
  <c r="AS28" i="24"/>
  <c r="CA28" i="24"/>
  <c r="H27" i="30"/>
  <c r="L27" i="30" s="1"/>
  <c r="T28" i="24"/>
  <c r="CC15" i="24"/>
  <c r="H14" i="30"/>
  <c r="L14" i="30" s="1"/>
  <c r="AS15" i="24"/>
  <c r="T15" i="24"/>
  <c r="CA15" i="24"/>
  <c r="CB15" i="24"/>
  <c r="H9" i="30"/>
  <c r="L9" i="30" s="1"/>
  <c r="CC10" i="24"/>
  <c r="CA10" i="24"/>
  <c r="CB10" i="24"/>
  <c r="AS10" i="24"/>
  <c r="E9" i="121"/>
  <c r="E9" i="42"/>
  <c r="AR17" i="30"/>
  <c r="AS17" i="30"/>
  <c r="D17" i="41"/>
  <c r="CC16" i="24"/>
  <c r="CA16" i="24"/>
  <c r="CB16" i="24"/>
  <c r="H15" i="30"/>
  <c r="AS16" i="24"/>
  <c r="BF38" i="13"/>
  <c r="CC23" i="24"/>
  <c r="CB23" i="24"/>
  <c r="AS23" i="24"/>
  <c r="H22" i="30"/>
  <c r="CA23" i="24"/>
  <c r="F36" i="30"/>
  <c r="AR36" i="30" s="1"/>
  <c r="AS13" i="24"/>
  <c r="CA13" i="24"/>
  <c r="CB13" i="24"/>
  <c r="H12" i="30"/>
  <c r="CC13" i="24"/>
  <c r="BC37" i="13"/>
  <c r="CD11" i="24"/>
  <c r="AS26" i="24"/>
  <c r="CA26" i="24"/>
  <c r="T26" i="24"/>
  <c r="H25" i="30"/>
  <c r="L25" i="30" s="1"/>
  <c r="CB26" i="24"/>
  <c r="CC26" i="24"/>
  <c r="CD27" i="24"/>
  <c r="CI27" i="24" s="1"/>
  <c r="CD28" i="24"/>
  <c r="CD15" i="24"/>
  <c r="CD10" i="24"/>
  <c r="CH19" i="13"/>
  <c r="CP19" i="13"/>
  <c r="CL19" i="13"/>
  <c r="CH13" i="13"/>
  <c r="CI13" i="13" s="1"/>
  <c r="CI14" i="13" s="1"/>
  <c r="CI15" i="13" s="1"/>
  <c r="CI16" i="13" s="1"/>
  <c r="CI17" i="13" s="1"/>
  <c r="CI18" i="13" s="1"/>
  <c r="CP13" i="13"/>
  <c r="CQ13" i="13" s="1"/>
  <c r="CQ14" i="13" s="1"/>
  <c r="CL13" i="13"/>
  <c r="F12" i="30"/>
  <c r="L12" i="30"/>
  <c r="AR12" i="30"/>
  <c r="CD16" i="24"/>
  <c r="BG38" i="13"/>
  <c r="BC38" i="13"/>
  <c r="CM12" i="13"/>
  <c r="CC24" i="24"/>
  <c r="AS24" i="24"/>
  <c r="H23" i="30"/>
  <c r="CA24" i="24"/>
  <c r="CB24" i="24"/>
  <c r="CD24" i="24"/>
  <c r="AW50" i="23"/>
  <c r="AV45" i="23"/>
  <c r="BZ45" i="23" s="1"/>
  <c r="AW28" i="23"/>
  <c r="AS9" i="29"/>
  <c r="AT9" i="29"/>
  <c r="AU9" i="29"/>
  <c r="E49" i="30"/>
  <c r="M49" i="30" s="1"/>
  <c r="Q9" i="29"/>
  <c r="D9" i="99"/>
  <c r="AY15" i="29"/>
  <c r="AX15" i="29"/>
  <c r="N14" i="99"/>
  <c r="G14" i="99"/>
  <c r="BD17" i="28"/>
  <c r="BD15" i="28"/>
  <c r="AX14" i="28"/>
  <c r="AY14" i="28"/>
  <c r="AW14" i="28"/>
  <c r="AZ14" i="28"/>
  <c r="AV16" i="23"/>
  <c r="AT13" i="29"/>
  <c r="AX14" i="29" s="1"/>
  <c r="E53" i="30"/>
  <c r="M53" i="30" s="1"/>
  <c r="Q13" i="29"/>
  <c r="D13" i="99"/>
  <c r="AU13" i="29"/>
  <c r="AY14" i="29" s="1"/>
  <c r="F43" i="30"/>
  <c r="AR43" i="30" s="1"/>
  <c r="F51" i="42"/>
  <c r="F51" i="121"/>
  <c r="BD21" i="28"/>
  <c r="BD23" i="28"/>
  <c r="BD19" i="28"/>
  <c r="BD13" i="28"/>
  <c r="AX32" i="23"/>
  <c r="AV32" i="23"/>
  <c r="BZ32" i="23" s="1"/>
  <c r="AY32" i="23"/>
  <c r="BE17" i="28"/>
  <c r="E65" i="121"/>
  <c r="E65" i="42"/>
  <c r="F68" i="30"/>
  <c r="AR68" i="30" s="1"/>
  <c r="L68" i="30"/>
  <c r="BV33" i="23"/>
  <c r="BZ33" i="23"/>
  <c r="BZ46" i="23"/>
  <c r="BZ36" i="23"/>
  <c r="P61" i="24"/>
  <c r="H61" i="24"/>
  <c r="BE61" i="24" s="1"/>
  <c r="BJ61" i="24" s="1"/>
  <c r="AV14" i="23"/>
  <c r="AW14" i="23"/>
  <c r="AX14" i="23"/>
  <c r="AY14" i="23"/>
  <c r="AX13" i="23"/>
  <c r="AW13" i="23"/>
  <c r="AY13" i="23"/>
  <c r="AQ21" i="28"/>
  <c r="AQ22" i="28"/>
  <c r="AT21" i="28"/>
  <c r="AT22" i="28"/>
  <c r="AR22" i="28"/>
  <c r="AR21" i="28"/>
  <c r="F46" i="30"/>
  <c r="AR46" i="30" s="1"/>
  <c r="AY37" i="23"/>
  <c r="AX37" i="23"/>
  <c r="AW37" i="23"/>
  <c r="F28" i="30"/>
  <c r="BL30" i="24"/>
  <c r="BL29" i="24"/>
  <c r="P65" i="24"/>
  <c r="H65" i="24"/>
  <c r="BE65" i="24" s="1"/>
  <c r="BJ65" i="24" s="1"/>
  <c r="AY19" i="28"/>
  <c r="AX19" i="28"/>
  <c r="AW19" i="28"/>
  <c r="AZ19" i="28"/>
  <c r="H58" i="24"/>
  <c r="BE58" i="24" s="1"/>
  <c r="BJ59" i="24" s="1"/>
  <c r="P58" i="24"/>
  <c r="AR11" i="28"/>
  <c r="AR10" i="28"/>
  <c r="G10" i="29"/>
  <c r="N10" i="29"/>
  <c r="D34" i="29"/>
  <c r="T34" i="28"/>
  <c r="BK33" i="24"/>
  <c r="BK32" i="24"/>
  <c r="BL33" i="24"/>
  <c r="BL32" i="24"/>
  <c r="BZ28" i="23"/>
  <c r="BM13" i="24"/>
  <c r="BM12" i="24"/>
  <c r="BK12" i="24"/>
  <c r="BK13" i="24"/>
  <c r="BK48" i="24"/>
  <c r="F47" i="30"/>
  <c r="AR47" i="30" s="1"/>
  <c r="BM30" i="24"/>
  <c r="BM31" i="24"/>
  <c r="F29" i="30"/>
  <c r="AR29" i="30" s="1"/>
  <c r="AV30" i="23"/>
  <c r="BM37" i="24"/>
  <c r="BM36" i="24"/>
  <c r="BL37" i="24"/>
  <c r="BL36" i="24"/>
  <c r="BJ49" i="24"/>
  <c r="AQ12" i="28"/>
  <c r="AQ13" i="28"/>
  <c r="AC12" i="28"/>
  <c r="AG12" i="28" s="1"/>
  <c r="AR12" i="28"/>
  <c r="AR13" i="28"/>
  <c r="AQ51" i="23"/>
  <c r="AQ52" i="23"/>
  <c r="AP51" i="23"/>
  <c r="AP52" i="23"/>
  <c r="AS51" i="23"/>
  <c r="AS52" i="23"/>
  <c r="E23" i="121"/>
  <c r="E23" i="42"/>
  <c r="BM27" i="24"/>
  <c r="BM28" i="24"/>
  <c r="BL27" i="24"/>
  <c r="BL28" i="24"/>
  <c r="BZ15" i="23"/>
  <c r="BZ12" i="23"/>
  <c r="CA12" i="23" s="1"/>
  <c r="BE21" i="28"/>
  <c r="AX36" i="23"/>
  <c r="AQ54" i="23"/>
  <c r="AQ53" i="23"/>
  <c r="AR54" i="23"/>
  <c r="AR53" i="23"/>
  <c r="AS54" i="23"/>
  <c r="AS53" i="23"/>
  <c r="AC20" i="28"/>
  <c r="AG20" i="28" s="1"/>
  <c r="AU20" i="28"/>
  <c r="AY20" i="28" s="1"/>
  <c r="AV27" i="23"/>
  <c r="BK14" i="24"/>
  <c r="BK15" i="24"/>
  <c r="BL14" i="24"/>
  <c r="BL15" i="24"/>
  <c r="AW12" i="23"/>
  <c r="AS63" i="23"/>
  <c r="AS62" i="23"/>
  <c r="H62" i="24"/>
  <c r="BE62" i="24" s="1"/>
  <c r="P62" i="24"/>
  <c r="AW36" i="23"/>
  <c r="BN18" i="24"/>
  <c r="BP18" i="24" s="1"/>
  <c r="G24" i="29"/>
  <c r="N24" i="29"/>
  <c r="AS24" i="29"/>
  <c r="AW24" i="29" s="1"/>
  <c r="AU24" i="28"/>
  <c r="AX24" i="28" s="1"/>
  <c r="BL49" i="24"/>
  <c r="BK49" i="24"/>
  <c r="BK45" i="24"/>
  <c r="BK46" i="24"/>
  <c r="F44" i="30"/>
  <c r="AR44" i="30" s="1"/>
  <c r="N17" i="29"/>
  <c r="G17" i="29"/>
  <c r="X67" i="23"/>
  <c r="X43" i="23"/>
  <c r="X42" i="23"/>
  <c r="X33" i="23"/>
  <c r="X54" i="23"/>
  <c r="BD54" i="23" s="1"/>
  <c r="X38" i="23"/>
  <c r="X44" i="23"/>
  <c r="X40" i="23"/>
  <c r="X13" i="23"/>
  <c r="X19" i="23"/>
  <c r="X37" i="23"/>
  <c r="X11" i="23"/>
  <c r="X31" i="23"/>
  <c r="X63" i="23"/>
  <c r="BD63" i="23" s="1"/>
  <c r="X18" i="23"/>
  <c r="X20" i="23"/>
  <c r="BD20" i="23" s="1"/>
  <c r="X16" i="23"/>
  <c r="X21" i="23"/>
  <c r="BD21" i="23" s="1"/>
  <c r="X35" i="23"/>
  <c r="X41" i="23"/>
  <c r="BD41" i="23" s="1"/>
  <c r="BR41" i="23" s="1"/>
  <c r="X23" i="23"/>
  <c r="X46" i="23"/>
  <c r="X10" i="23"/>
  <c r="X56" i="23"/>
  <c r="X64" i="23"/>
  <c r="X22" i="23"/>
  <c r="BD22" i="23" s="1"/>
  <c r="BR22" i="23" s="1"/>
  <c r="X25" i="23"/>
  <c r="X15" i="23"/>
  <c r="X59" i="23"/>
  <c r="BD59" i="23" s="1"/>
  <c r="X34" i="23"/>
  <c r="BD34" i="23" s="1"/>
  <c r="X55" i="23"/>
  <c r="BD55" i="23" s="1"/>
  <c r="X52" i="23"/>
  <c r="BD53" i="23" s="1"/>
  <c r="X26" i="23"/>
  <c r="X24" i="23"/>
  <c r="X28" i="23"/>
  <c r="X39" i="23"/>
  <c r="BD39" i="23" s="1"/>
  <c r="X50" i="23"/>
  <c r="X47" i="23"/>
  <c r="BD47" i="23" s="1"/>
  <c r="BR47" i="23" s="1"/>
  <c r="X48" i="23"/>
  <c r="X66" i="23"/>
  <c r="BD66" i="23" s="1"/>
  <c r="X45" i="23"/>
  <c r="BD45" i="23" s="1"/>
  <c r="X49" i="23"/>
  <c r="X17" i="23"/>
  <c r="BD17" i="23" s="1"/>
  <c r="X29" i="23"/>
  <c r="X36" i="23"/>
  <c r="BD36" i="23" s="1"/>
  <c r="X12" i="23"/>
  <c r="BD12" i="23" s="1"/>
  <c r="X14" i="23"/>
  <c r="BD14" i="23" s="1"/>
  <c r="X27" i="23"/>
  <c r="X30" i="23"/>
  <c r="X32" i="23"/>
  <c r="X60" i="23"/>
  <c r="BD60" i="23" s="1"/>
  <c r="X57" i="23"/>
  <c r="BD57" i="23" s="1"/>
  <c r="BR45" i="23"/>
  <c r="AY16" i="23"/>
  <c r="AW44" i="23"/>
  <c r="BZ13" i="23"/>
  <c r="AC21" i="28"/>
  <c r="AG21" i="28" s="1"/>
  <c r="N21" i="29"/>
  <c r="G21" i="29"/>
  <c r="AS21" i="29" s="1"/>
  <c r="BZ37" i="23"/>
  <c r="AU19" i="29"/>
  <c r="D19" i="99"/>
  <c r="Q19" i="29"/>
  <c r="AT19" i="29"/>
  <c r="E59" i="30"/>
  <c r="M59" i="30" s="1"/>
  <c r="AT11" i="28"/>
  <c r="AT10" i="28"/>
  <c r="AQ10" i="28"/>
  <c r="AQ11" i="28"/>
  <c r="F31" i="30"/>
  <c r="AR31" i="30" s="1"/>
  <c r="BM32" i="24"/>
  <c r="BN32" i="24" s="1"/>
  <c r="BP32" i="24" s="1"/>
  <c r="BM33" i="24"/>
  <c r="F11" i="30"/>
  <c r="AR11" i="30" s="1"/>
  <c r="BL13" i="24"/>
  <c r="BL12" i="24"/>
  <c r="BM48" i="24"/>
  <c r="BL48" i="24"/>
  <c r="BK30" i="24"/>
  <c r="BK31" i="24"/>
  <c r="F35" i="30"/>
  <c r="AR35" i="30" s="1"/>
  <c r="BK37" i="24"/>
  <c r="BK36" i="24"/>
  <c r="AT13" i="28"/>
  <c r="AT12" i="28"/>
  <c r="G12" i="29"/>
  <c r="N12" i="29"/>
  <c r="AS12" i="29"/>
  <c r="AR51" i="23"/>
  <c r="AR52" i="23"/>
  <c r="D75" i="24"/>
  <c r="H75" i="24" s="1"/>
  <c r="H51" i="24"/>
  <c r="P51" i="24"/>
  <c r="T76" i="23"/>
  <c r="AX30" i="23"/>
  <c r="F26" i="30"/>
  <c r="AR26" i="30" s="1"/>
  <c r="L26" i="30"/>
  <c r="BK27" i="24"/>
  <c r="BK28" i="24"/>
  <c r="BJ27" i="24"/>
  <c r="BJ28" i="24"/>
  <c r="BZ29" i="23"/>
  <c r="BV29" i="23"/>
  <c r="AP53" i="23"/>
  <c r="AT53" i="23" s="1"/>
  <c r="AV53" i="23" s="1"/>
  <c r="AP54" i="23"/>
  <c r="AT54" i="23" s="1"/>
  <c r="AV54" i="23" s="1"/>
  <c r="BZ54" i="23" s="1"/>
  <c r="H53" i="24"/>
  <c r="P53" i="24"/>
  <c r="X22" i="28"/>
  <c r="BE22" i="28" s="1"/>
  <c r="X11" i="28"/>
  <c r="BE11" i="28" s="1"/>
  <c r="X9" i="28"/>
  <c r="X18" i="28"/>
  <c r="BE18" i="28" s="1"/>
  <c r="X14" i="28"/>
  <c r="X13" i="28"/>
  <c r="X15" i="28"/>
  <c r="BE15" i="28" s="1"/>
  <c r="X23" i="28"/>
  <c r="X25" i="28"/>
  <c r="BE25" i="28" s="1"/>
  <c r="X19" i="28"/>
  <c r="G20" i="29"/>
  <c r="N20" i="29"/>
  <c r="AS20" i="29"/>
  <c r="AW20" i="29" s="1"/>
  <c r="BM14" i="24"/>
  <c r="BM15" i="24"/>
  <c r="F13" i="30"/>
  <c r="AR13" i="30" s="1"/>
  <c r="AP63" i="23"/>
  <c r="AP62" i="23"/>
  <c r="AQ63" i="23"/>
  <c r="AQ62" i="23"/>
  <c r="AR63" i="23"/>
  <c r="AR62" i="23"/>
  <c r="F16" i="30"/>
  <c r="AR16" i="30" s="1"/>
  <c r="AC24" i="28"/>
  <c r="AG24" i="28" s="1"/>
  <c r="BM49" i="24"/>
  <c r="F48" i="30"/>
  <c r="BJ45" i="24"/>
  <c r="BJ46" i="24"/>
  <c r="BM45" i="24"/>
  <c r="BM46" i="24"/>
  <c r="BL45" i="24"/>
  <c r="BL46" i="24"/>
  <c r="X12" i="28"/>
  <c r="AU18" i="28"/>
  <c r="AZ18" i="28" s="1"/>
  <c r="X51" i="23"/>
  <c r="AV64" i="23"/>
  <c r="AV65" i="23"/>
  <c r="F58" i="30"/>
  <c r="L58" i="30"/>
  <c r="AR58" i="30"/>
  <c r="E55" i="121"/>
  <c r="E55" i="42"/>
  <c r="BZ60" i="23"/>
  <c r="L63" i="30"/>
  <c r="F63" i="30"/>
  <c r="AR63" i="30" s="1"/>
  <c r="F38" i="30"/>
  <c r="AR38" i="30" s="1"/>
  <c r="BL40" i="24"/>
  <c r="BL39" i="24"/>
  <c r="E70" i="30"/>
  <c r="BB57" i="23"/>
  <c r="BB58" i="23"/>
  <c r="AQ57" i="23"/>
  <c r="AQ58" i="23"/>
  <c r="AS57" i="23"/>
  <c r="AS58" i="23"/>
  <c r="F41" i="30"/>
  <c r="AR41" i="30" s="1"/>
  <c r="BJ43" i="24"/>
  <c r="BJ44" i="24"/>
  <c r="BM43" i="24"/>
  <c r="BM44" i="24"/>
  <c r="BL43" i="24"/>
  <c r="BL44" i="24"/>
  <c r="BZ44" i="23"/>
  <c r="AW64" i="23"/>
  <c r="E48" i="121"/>
  <c r="E48" i="42"/>
  <c r="BK60" i="24"/>
  <c r="L59" i="30"/>
  <c r="AW59" i="23"/>
  <c r="G16" i="29"/>
  <c r="N16" i="29"/>
  <c r="AS16" i="29"/>
  <c r="AT16" i="28"/>
  <c r="AT17" i="28"/>
  <c r="AX64" i="23"/>
  <c r="AW60" i="23"/>
  <c r="F9" i="30"/>
  <c r="BZ43" i="23"/>
  <c r="AV17" i="23"/>
  <c r="AY17" i="23"/>
  <c r="BM17" i="24"/>
  <c r="BM16" i="24"/>
  <c r="BL16" i="24"/>
  <c r="BL17" i="24"/>
  <c r="F23" i="30"/>
  <c r="L23" i="30"/>
  <c r="BL24" i="24"/>
  <c r="BL25" i="24"/>
  <c r="BM24" i="24"/>
  <c r="BM25" i="24"/>
  <c r="H66" i="24"/>
  <c r="BE66" i="24" s="1"/>
  <c r="P66" i="24"/>
  <c r="AS67" i="23"/>
  <c r="AS66" i="23"/>
  <c r="AW43" i="23"/>
  <c r="BV43" i="23" s="1"/>
  <c r="AX16" i="23"/>
  <c r="BC16" i="28"/>
  <c r="BC17" i="28"/>
  <c r="AX25" i="23"/>
  <c r="G25" i="29"/>
  <c r="AS25" i="29" s="1"/>
  <c r="N25" i="29"/>
  <c r="AR25" i="28"/>
  <c r="AY44" i="23"/>
  <c r="E60" i="121"/>
  <c r="E60" i="42"/>
  <c r="BK39" i="24"/>
  <c r="BK40" i="24"/>
  <c r="BM39" i="24"/>
  <c r="BM40" i="24"/>
  <c r="BZ16" i="23"/>
  <c r="AR57" i="23"/>
  <c r="AR58" i="23"/>
  <c r="P57" i="24"/>
  <c r="H57" i="24"/>
  <c r="BE57" i="24" s="1"/>
  <c r="T77" i="23"/>
  <c r="BN42" i="24"/>
  <c r="BP42" i="24" s="1"/>
  <c r="BK43" i="24"/>
  <c r="BK44" i="24"/>
  <c r="F42" i="30"/>
  <c r="AR42" i="30" s="1"/>
  <c r="BZ64" i="23"/>
  <c r="F51" i="30"/>
  <c r="L51" i="30"/>
  <c r="AR51" i="30"/>
  <c r="BL60" i="24"/>
  <c r="BM60" i="24"/>
  <c r="E56" i="121"/>
  <c r="E56" i="42"/>
  <c r="P70" i="24"/>
  <c r="AS16" i="28"/>
  <c r="AS17" i="28"/>
  <c r="T35" i="28"/>
  <c r="AR16" i="28"/>
  <c r="AR17" i="28"/>
  <c r="AU17" i="28" s="1"/>
  <c r="AW17" i="28" s="1"/>
  <c r="E19" i="121"/>
  <c r="E19" i="42"/>
  <c r="F22" i="30"/>
  <c r="L22" i="30"/>
  <c r="AR22" i="30"/>
  <c r="BZ25" i="23"/>
  <c r="E12" i="121"/>
  <c r="E12" i="42"/>
  <c r="BK16" i="24"/>
  <c r="BK17" i="24"/>
  <c r="F15" i="30"/>
  <c r="AR15" i="30" s="1"/>
  <c r="L15" i="30"/>
  <c r="AW25" i="23"/>
  <c r="E20" i="121"/>
  <c r="E20" i="42"/>
  <c r="BK24" i="24"/>
  <c r="BK25" i="24"/>
  <c r="BB66" i="23"/>
  <c r="BB67" i="23"/>
  <c r="AR66" i="23"/>
  <c r="AR67" i="23"/>
  <c r="AQ67" i="23"/>
  <c r="AQ66" i="23"/>
  <c r="BZ53" i="23"/>
  <c r="BZ65" i="23"/>
  <c r="AY25" i="23"/>
  <c r="AS25" i="28"/>
  <c r="AT25" i="28"/>
  <c r="AX44" i="23"/>
  <c r="AH32" i="40" l="1"/>
  <c r="AH29" i="40"/>
  <c r="AH31" i="40"/>
  <c r="AH30" i="40"/>
  <c r="CF30" i="40" s="1"/>
  <c r="AJ31" i="37"/>
  <c r="AJ30" i="37"/>
  <c r="AJ29" i="37"/>
  <c r="AH31" i="37"/>
  <c r="AH30" i="37"/>
  <c r="BT32" i="29"/>
  <c r="BT30" i="29"/>
  <c r="J14" i="42"/>
  <c r="D15" i="42"/>
  <c r="BN20" i="24"/>
  <c r="BP20" i="24" s="1"/>
  <c r="BN29" i="24"/>
  <c r="BI70" i="30"/>
  <c r="BI71" i="30"/>
  <c r="BO71" i="41"/>
  <c r="BM69" i="41"/>
  <c r="BQ69" i="41" s="1"/>
  <c r="BL69" i="41"/>
  <c r="BP69" i="41" s="1"/>
  <c r="BK69" i="41"/>
  <c r="BO69" i="41" s="1"/>
  <c r="BM70" i="41"/>
  <c r="BL70" i="41"/>
  <c r="BR70" i="24"/>
  <c r="BQ70" i="24"/>
  <c r="BS70" i="24"/>
  <c r="AJ32" i="37"/>
  <c r="CH32" i="37" s="1"/>
  <c r="AH32" i="37"/>
  <c r="CF32" i="37" s="1"/>
  <c r="CS32" i="37" s="1"/>
  <c r="AC68" i="23"/>
  <c r="AG68" i="23" s="1"/>
  <c r="AC69" i="23"/>
  <c r="AG69" i="23" s="1"/>
  <c r="AC70" i="23"/>
  <c r="AG70" i="23" s="1"/>
  <c r="AC71" i="23"/>
  <c r="AG71" i="23" s="1"/>
  <c r="AC72" i="23"/>
  <c r="AG72" i="23" s="1"/>
  <c r="AC73" i="23"/>
  <c r="AG73" i="23" s="1"/>
  <c r="BV15" i="23"/>
  <c r="BD68" i="23"/>
  <c r="BR68" i="23" s="1"/>
  <c r="BN23" i="24"/>
  <c r="AU16" i="28"/>
  <c r="AW16" i="28" s="1"/>
  <c r="BR60" i="23"/>
  <c r="AW61" i="23"/>
  <c r="AW20" i="28"/>
  <c r="BW20" i="28" s="1"/>
  <c r="BE23" i="28"/>
  <c r="BS23" i="28" s="1"/>
  <c r="BN36" i="24"/>
  <c r="BP36" i="24" s="1"/>
  <c r="BD27" i="23"/>
  <c r="BD29" i="23"/>
  <c r="BR29" i="23" s="1"/>
  <c r="BD24" i="23"/>
  <c r="AC17" i="28"/>
  <c r="AG17" i="28" s="1"/>
  <c r="AC26" i="28"/>
  <c r="AG26" i="28" s="1"/>
  <c r="AC27" i="28"/>
  <c r="AG27" i="28" s="1"/>
  <c r="AC28" i="28"/>
  <c r="AG28" i="28" s="1"/>
  <c r="AC29" i="28"/>
  <c r="AG29" i="28" s="1"/>
  <c r="AC30" i="28"/>
  <c r="AG30" i="28" s="1"/>
  <c r="AC31" i="28"/>
  <c r="AG31" i="28" s="1"/>
  <c r="AC32" i="28"/>
  <c r="AG32" i="28" s="1"/>
  <c r="BD73" i="23"/>
  <c r="BR73" i="23" s="1"/>
  <c r="BD71" i="23"/>
  <c r="BR71" i="23" s="1"/>
  <c r="BD69" i="23"/>
  <c r="BR69" i="23" s="1"/>
  <c r="BE32" i="28"/>
  <c r="BS32" i="28" s="1"/>
  <c r="BE30" i="28"/>
  <c r="BS30" i="28" s="1"/>
  <c r="BE28" i="28"/>
  <c r="BS28" i="28" s="1"/>
  <c r="BE26" i="28"/>
  <c r="BS26" i="28" s="1"/>
  <c r="X12" i="26"/>
  <c r="BO68" i="41"/>
  <c r="BO67" i="41"/>
  <c r="BN17" i="24"/>
  <c r="BP17" i="24" s="1"/>
  <c r="AC16" i="28"/>
  <c r="AG16" i="28" s="1"/>
  <c r="AX61" i="23"/>
  <c r="F59" i="30"/>
  <c r="AR59" i="30" s="1"/>
  <c r="BV65" i="23"/>
  <c r="BD51" i="23"/>
  <c r="BE12" i="28"/>
  <c r="AU17" i="30"/>
  <c r="BE10" i="28"/>
  <c r="BD61" i="23"/>
  <c r="BV45" i="23"/>
  <c r="BR19" i="24"/>
  <c r="D21" i="41"/>
  <c r="AS21" i="30"/>
  <c r="AV21" i="30" s="1"/>
  <c r="D40" i="41"/>
  <c r="G40" i="41" s="1"/>
  <c r="CB40" i="30"/>
  <c r="CJ40" i="30" s="1"/>
  <c r="AS40" i="30"/>
  <c r="BS22" i="24"/>
  <c r="BP22" i="24"/>
  <c r="AR21" i="30"/>
  <c r="AU21" i="30" s="1"/>
  <c r="AW21" i="30" s="1"/>
  <c r="AY21" i="30" s="1"/>
  <c r="AR40" i="30"/>
  <c r="AU41" i="30" s="1"/>
  <c r="BQ22" i="24"/>
  <c r="BR22" i="24"/>
  <c r="BN34" i="24"/>
  <c r="BP34" i="24" s="1"/>
  <c r="BV37" i="23"/>
  <c r="AZ15" i="29"/>
  <c r="BB15" i="29" s="1"/>
  <c r="BC23" i="99"/>
  <c r="CA23" i="99" s="1"/>
  <c r="BV34" i="23"/>
  <c r="BV64" i="23"/>
  <c r="AX53" i="23"/>
  <c r="BN13" i="24"/>
  <c r="BP13" i="24" s="1"/>
  <c r="BN30" i="24"/>
  <c r="BS30" i="24" s="1"/>
  <c r="AY56" i="23"/>
  <c r="AW56" i="23"/>
  <c r="BP11" i="24"/>
  <c r="BS11" i="24"/>
  <c r="BV13" i="23"/>
  <c r="AT57" i="23"/>
  <c r="AV57" i="23" s="1"/>
  <c r="AV59" i="23"/>
  <c r="BR59" i="23" s="1"/>
  <c r="BN40" i="24"/>
  <c r="BP40" i="24" s="1"/>
  <c r="AV61" i="23"/>
  <c r="AY59" i="23"/>
  <c r="BR18" i="24"/>
  <c r="BN33" i="24"/>
  <c r="AX19" i="29"/>
  <c r="BR36" i="23"/>
  <c r="BR24" i="23"/>
  <c r="BV36" i="23"/>
  <c r="BQ38" i="24"/>
  <c r="R12" i="42"/>
  <c r="AZ21" i="30"/>
  <c r="BV28" i="23"/>
  <c r="BR39" i="23"/>
  <c r="AV56" i="23"/>
  <c r="BZ56" i="23" s="1"/>
  <c r="AX56" i="23"/>
  <c r="BN16" i="24"/>
  <c r="BP16" i="24" s="1"/>
  <c r="BR11" i="24"/>
  <c r="AT58" i="23"/>
  <c r="AV58" i="23" s="1"/>
  <c r="BZ58" i="23" s="1"/>
  <c r="BV16" i="23"/>
  <c r="BS15" i="28"/>
  <c r="BR34" i="23"/>
  <c r="BR21" i="23"/>
  <c r="BR20" i="23"/>
  <c r="BV12" i="23"/>
  <c r="BW12" i="23" s="1"/>
  <c r="AX50" i="23"/>
  <c r="AV50" i="23"/>
  <c r="BZ50" i="23" s="1"/>
  <c r="G32" i="41"/>
  <c r="AS32" i="41" s="1"/>
  <c r="AT20" i="41"/>
  <c r="AU20" i="41"/>
  <c r="CQ9" i="37"/>
  <c r="AP9" i="37" s="1"/>
  <c r="CQ29" i="37"/>
  <c r="AP29" i="37" s="1"/>
  <c r="CQ30" i="37"/>
  <c r="AP30" i="37" s="1"/>
  <c r="CQ31" i="37"/>
  <c r="AP31" i="37" s="1"/>
  <c r="CQ32" i="37"/>
  <c r="AP32" i="37" s="1"/>
  <c r="AJ9" i="37"/>
  <c r="BJ56" i="24"/>
  <c r="D55" i="30"/>
  <c r="T56" i="24"/>
  <c r="BH56" i="24"/>
  <c r="BF56" i="24"/>
  <c r="BG56" i="24"/>
  <c r="BD32" i="23"/>
  <c r="BR32" i="23" s="1"/>
  <c r="BW14" i="28"/>
  <c r="BV19" i="23"/>
  <c r="CF34" i="24"/>
  <c r="CF19" i="24"/>
  <c r="BM64" i="41"/>
  <c r="BL64" i="41"/>
  <c r="AC10" i="28"/>
  <c r="AG10" i="28" s="1"/>
  <c r="BO64" i="41"/>
  <c r="BO65" i="41"/>
  <c r="CF10" i="40"/>
  <c r="CS10" i="40" s="1"/>
  <c r="CT10" i="40" s="1"/>
  <c r="BV42" i="23"/>
  <c r="AC51" i="23"/>
  <c r="AG51" i="23" s="1"/>
  <c r="CB13" i="26"/>
  <c r="CA14" i="26"/>
  <c r="BT13" i="26"/>
  <c r="BS14" i="26"/>
  <c r="BX14" i="26"/>
  <c r="BW15" i="26"/>
  <c r="CA49" i="24"/>
  <c r="AS49" i="24"/>
  <c r="BQ11" i="24"/>
  <c r="CF43" i="24"/>
  <c r="CF37" i="24"/>
  <c r="BP62" i="41"/>
  <c r="BQ62" i="41"/>
  <c r="AU46" i="30"/>
  <c r="CF45" i="24"/>
  <c r="BV49" i="23"/>
  <c r="BV39" i="23"/>
  <c r="BM57" i="41"/>
  <c r="BQ57" i="41" s="1"/>
  <c r="BL57" i="41"/>
  <c r="BP57" i="41" s="1"/>
  <c r="BK57" i="41"/>
  <c r="BO57" i="41" s="1"/>
  <c r="BO59" i="41"/>
  <c r="BM58" i="41"/>
  <c r="BL58" i="41"/>
  <c r="BL51" i="41"/>
  <c r="BP52" i="41" s="1"/>
  <c r="BM51" i="41"/>
  <c r="BQ52" i="41" s="1"/>
  <c r="BO51" i="41"/>
  <c r="AU47" i="30"/>
  <c r="CF33" i="24"/>
  <c r="CF48" i="24"/>
  <c r="CF31" i="24"/>
  <c r="CF46" i="24"/>
  <c r="CF38" i="24"/>
  <c r="O40" i="120"/>
  <c r="R15" i="42"/>
  <c r="AE14" i="121"/>
  <c r="AE16" i="121"/>
  <c r="R17" i="42"/>
  <c r="AE26" i="121"/>
  <c r="R27" i="42"/>
  <c r="AE27" i="121"/>
  <c r="R28" i="42"/>
  <c r="AE22" i="121"/>
  <c r="R23" i="42"/>
  <c r="AE23" i="121"/>
  <c r="R24" i="42"/>
  <c r="AE28" i="121"/>
  <c r="R29" i="42"/>
  <c r="AE17" i="121"/>
  <c r="R18" i="42"/>
  <c r="AE12" i="121"/>
  <c r="R13" i="42"/>
  <c r="AE29" i="121"/>
  <c r="R30" i="42"/>
  <c r="R16" i="42"/>
  <c r="AE15" i="121"/>
  <c r="AE21" i="121"/>
  <c r="R22" i="42"/>
  <c r="AE19" i="121"/>
  <c r="R20" i="42"/>
  <c r="AE20" i="121"/>
  <c r="R21" i="42"/>
  <c r="AE13" i="121"/>
  <c r="R14" i="42"/>
  <c r="AE25" i="121"/>
  <c r="R26" i="42"/>
  <c r="AE18" i="121"/>
  <c r="R19" i="42"/>
  <c r="AE24" i="121"/>
  <c r="R25" i="42"/>
  <c r="BM50" i="41"/>
  <c r="BQ51" i="41" s="1"/>
  <c r="BL50" i="41"/>
  <c r="BP51" i="41" s="1"/>
  <c r="L74" i="41"/>
  <c r="AY53" i="23"/>
  <c r="CF40" i="24"/>
  <c r="CF41" i="24"/>
  <c r="CF49" i="24"/>
  <c r="CF18" i="24"/>
  <c r="CF35" i="24"/>
  <c r="CF23" i="24"/>
  <c r="CF15" i="24"/>
  <c r="H46" i="30"/>
  <c r="L46" i="30" s="1"/>
  <c r="CD47" i="24"/>
  <c r="AS47" i="24"/>
  <c r="CC47" i="24"/>
  <c r="CB47" i="24"/>
  <c r="T47" i="24"/>
  <c r="CD32" i="24"/>
  <c r="CB32" i="24"/>
  <c r="CC32" i="24"/>
  <c r="AS32" i="24"/>
  <c r="H31" i="30"/>
  <c r="L31" i="30" s="1"/>
  <c r="T32" i="24"/>
  <c r="CD30" i="24"/>
  <c r="CC30" i="24"/>
  <c r="H29" i="30"/>
  <c r="L29" i="30" s="1"/>
  <c r="CB30" i="24"/>
  <c r="AS30" i="24"/>
  <c r="T30" i="24"/>
  <c r="CD20" i="24"/>
  <c r="CB20" i="24"/>
  <c r="AS20" i="24"/>
  <c r="H19" i="30"/>
  <c r="L19" i="30" s="1"/>
  <c r="CC20" i="24"/>
  <c r="T20" i="24"/>
  <c r="AS45" i="24"/>
  <c r="CD45" i="24"/>
  <c r="CC45" i="24"/>
  <c r="H44" i="30"/>
  <c r="L44" i="30" s="1"/>
  <c r="CB45" i="24"/>
  <c r="T45" i="24"/>
  <c r="BV31" i="23"/>
  <c r="N18" i="120"/>
  <c r="E22" i="120"/>
  <c r="CD36" i="24"/>
  <c r="H35" i="30"/>
  <c r="L35" i="30" s="1"/>
  <c r="AS36" i="24"/>
  <c r="CC36" i="24"/>
  <c r="CB36" i="24"/>
  <c r="T36" i="24"/>
  <c r="BV22" i="23"/>
  <c r="AS44" i="24"/>
  <c r="CB44" i="24"/>
  <c r="CC44" i="24"/>
  <c r="CD44" i="24"/>
  <c r="H43" i="30"/>
  <c r="L43" i="30" s="1"/>
  <c r="T44" i="24"/>
  <c r="CD42" i="24"/>
  <c r="CB42" i="24"/>
  <c r="AS42" i="24"/>
  <c r="CC42" i="24"/>
  <c r="H41" i="30"/>
  <c r="L41" i="30" s="1"/>
  <c r="T42" i="24"/>
  <c r="P18" i="120"/>
  <c r="P22" i="120" s="1"/>
  <c r="G22" i="120"/>
  <c r="CF21" i="24"/>
  <c r="CC21" i="24"/>
  <c r="CD21" i="24"/>
  <c r="CI21" i="24" s="1"/>
  <c r="H20" i="30"/>
  <c r="L20" i="30" s="1"/>
  <c r="CB21" i="24"/>
  <c r="CG21" i="24" s="1"/>
  <c r="AS21" i="24"/>
  <c r="T21" i="24"/>
  <c r="CF26" i="24"/>
  <c r="CC49" i="24"/>
  <c r="CB49" i="24"/>
  <c r="CD49" i="24"/>
  <c r="H48" i="30"/>
  <c r="L48" i="30" s="1"/>
  <c r="T49" i="24"/>
  <c r="H47" i="30"/>
  <c r="L47" i="30" s="1"/>
  <c r="CC48" i="24"/>
  <c r="CH48" i="24" s="1"/>
  <c r="CB48" i="24"/>
  <c r="CG48" i="24" s="1"/>
  <c r="CD48" i="24"/>
  <c r="CI48" i="24" s="1"/>
  <c r="AS48" i="24"/>
  <c r="T48" i="24"/>
  <c r="AS39" i="24"/>
  <c r="CD39" i="24"/>
  <c r="CC39" i="24"/>
  <c r="H38" i="30"/>
  <c r="L38" i="30" s="1"/>
  <c r="CB39" i="24"/>
  <c r="T39" i="24"/>
  <c r="CF47" i="24"/>
  <c r="CD22" i="24"/>
  <c r="T22" i="24"/>
  <c r="H21" i="30"/>
  <c r="L21" i="30" s="1"/>
  <c r="CB22" i="24"/>
  <c r="AS22" i="24"/>
  <c r="CC22" i="24"/>
  <c r="CH22" i="24" s="1"/>
  <c r="CB29" i="24"/>
  <c r="CD29" i="24"/>
  <c r="H28" i="30"/>
  <c r="L28" i="30" s="1"/>
  <c r="CC29" i="24"/>
  <c r="AS29" i="24"/>
  <c r="T29" i="24"/>
  <c r="AS25" i="24"/>
  <c r="H24" i="30"/>
  <c r="L24" i="30" s="1"/>
  <c r="CC25" i="24"/>
  <c r="CH26" i="24" s="1"/>
  <c r="CD25" i="24"/>
  <c r="CI26" i="24" s="1"/>
  <c r="CB25" i="24"/>
  <c r="CG26" i="24" s="1"/>
  <c r="T25" i="24"/>
  <c r="CF32" i="24"/>
  <c r="CC43" i="24"/>
  <c r="CH43" i="24" s="1"/>
  <c r="CD43" i="24"/>
  <c r="CI43" i="24" s="1"/>
  <c r="CB43" i="24"/>
  <c r="CG43" i="24" s="1"/>
  <c r="H42" i="30"/>
  <c r="L42" i="30" s="1"/>
  <c r="AS43" i="24"/>
  <c r="T43" i="24"/>
  <c r="CC37" i="24"/>
  <c r="CH37" i="24" s="1"/>
  <c r="CD37" i="24"/>
  <c r="CI37" i="24" s="1"/>
  <c r="CB37" i="24"/>
  <c r="CG37" i="24" s="1"/>
  <c r="H36" i="30"/>
  <c r="L36" i="30" s="1"/>
  <c r="AS37" i="24"/>
  <c r="T37" i="24"/>
  <c r="CF30" i="24"/>
  <c r="AS40" i="24"/>
  <c r="CD40" i="24"/>
  <c r="CI40" i="24" s="1"/>
  <c r="CC40" i="24"/>
  <c r="CH40" i="24" s="1"/>
  <c r="H39" i="30"/>
  <c r="L39" i="30" s="1"/>
  <c r="CB40" i="24"/>
  <c r="CG40" i="24" s="1"/>
  <c r="T40" i="24"/>
  <c r="CF20" i="24"/>
  <c r="CD31" i="24"/>
  <c r="CI31" i="24" s="1"/>
  <c r="H30" i="30"/>
  <c r="L30" i="30" s="1"/>
  <c r="CC31" i="24"/>
  <c r="CH31" i="24" s="1"/>
  <c r="CB31" i="24"/>
  <c r="CG31" i="24" s="1"/>
  <c r="AS31" i="24"/>
  <c r="T31" i="24"/>
  <c r="CD34" i="24"/>
  <c r="CC34" i="24"/>
  <c r="AS34" i="24"/>
  <c r="CB34" i="24"/>
  <c r="H33" i="30"/>
  <c r="L33" i="30" s="1"/>
  <c r="T34" i="24"/>
  <c r="BV48" i="23"/>
  <c r="CD14" i="24"/>
  <c r="CI14" i="24" s="1"/>
  <c r="CC14" i="24"/>
  <c r="CH15" i="24" s="1"/>
  <c r="AS14" i="24"/>
  <c r="CB14" i="24"/>
  <c r="CG15" i="24" s="1"/>
  <c r="H13" i="30"/>
  <c r="L13" i="30" s="1"/>
  <c r="T14" i="24"/>
  <c r="CD19" i="24"/>
  <c r="CC19" i="24"/>
  <c r="H18" i="30"/>
  <c r="L18" i="30" s="1"/>
  <c r="CB19" i="24"/>
  <c r="AS19" i="24"/>
  <c r="T19" i="24"/>
  <c r="BV47" i="23"/>
  <c r="CD17" i="24"/>
  <c r="CB17" i="24"/>
  <c r="CG17" i="24" s="1"/>
  <c r="H16" i="30"/>
  <c r="L16" i="30" s="1"/>
  <c r="CC17" i="24"/>
  <c r="CH17" i="24" s="1"/>
  <c r="AS17" i="24"/>
  <c r="T17" i="24"/>
  <c r="CF36" i="24"/>
  <c r="CF44" i="24"/>
  <c r="CF42" i="24"/>
  <c r="CD18" i="24"/>
  <c r="CB18" i="24"/>
  <c r="H17" i="30"/>
  <c r="L17" i="30" s="1"/>
  <c r="CC18" i="24"/>
  <c r="AS18" i="24"/>
  <c r="T18" i="24"/>
  <c r="CD35" i="24"/>
  <c r="CI35" i="24" s="1"/>
  <c r="CC35" i="24"/>
  <c r="H34" i="30"/>
  <c r="L34" i="30" s="1"/>
  <c r="AS35" i="24"/>
  <c r="CB35" i="24"/>
  <c r="CG35" i="24" s="1"/>
  <c r="T35" i="24"/>
  <c r="CC33" i="24"/>
  <c r="CH33" i="24" s="1"/>
  <c r="CB33" i="24"/>
  <c r="CG33" i="24" s="1"/>
  <c r="CD33" i="24"/>
  <c r="CI33" i="24" s="1"/>
  <c r="H32" i="30"/>
  <c r="L32" i="30" s="1"/>
  <c r="AS33" i="24"/>
  <c r="T33" i="24"/>
  <c r="H45" i="30"/>
  <c r="L45" i="30" s="1"/>
  <c r="CC46" i="24"/>
  <c r="CH46" i="24" s="1"/>
  <c r="CD46" i="24"/>
  <c r="CI46" i="24" s="1"/>
  <c r="AS46" i="24"/>
  <c r="CB46" i="24"/>
  <c r="CG46" i="24" s="1"/>
  <c r="T46" i="24"/>
  <c r="CD12" i="24"/>
  <c r="CI13" i="24" s="1"/>
  <c r="H11" i="30"/>
  <c r="L11" i="30" s="1"/>
  <c r="CB12" i="24"/>
  <c r="CG13" i="24" s="1"/>
  <c r="AS12" i="24"/>
  <c r="CC12" i="24"/>
  <c r="CH12" i="24" s="1"/>
  <c r="T12" i="24"/>
  <c r="AS41" i="24"/>
  <c r="H40" i="30"/>
  <c r="L40" i="30" s="1"/>
  <c r="CC41" i="24"/>
  <c r="CH41" i="24" s="1"/>
  <c r="CD41" i="24"/>
  <c r="CI41" i="24" s="1"/>
  <c r="CB41" i="24"/>
  <c r="CG41" i="24" s="1"/>
  <c r="T41" i="24"/>
  <c r="BV41" i="23"/>
  <c r="CB38" i="24"/>
  <c r="CG38" i="24" s="1"/>
  <c r="CC38" i="24"/>
  <c r="CH38" i="24" s="1"/>
  <c r="CD38" i="24"/>
  <c r="CI38" i="24" s="1"/>
  <c r="AS38" i="24"/>
  <c r="H37" i="30"/>
  <c r="L37" i="30" s="1"/>
  <c r="T38" i="24"/>
  <c r="BV38" i="23"/>
  <c r="B53" i="17"/>
  <c r="Z52" i="17"/>
  <c r="AN52" i="17"/>
  <c r="H68" i="24"/>
  <c r="P68" i="24"/>
  <c r="BE68" i="24"/>
  <c r="T55" i="24"/>
  <c r="BG55" i="24"/>
  <c r="BH55" i="24"/>
  <c r="D54" i="30"/>
  <c r="BF55" i="24"/>
  <c r="BK56" i="24" s="1"/>
  <c r="AU15" i="99"/>
  <c r="AT15" i="99"/>
  <c r="AS15" i="99"/>
  <c r="Q15" i="99"/>
  <c r="AS27" i="29"/>
  <c r="AT27" i="29"/>
  <c r="D27" i="99"/>
  <c r="Q27" i="29"/>
  <c r="AU27" i="29"/>
  <c r="E67" i="30"/>
  <c r="M67" i="30" s="1"/>
  <c r="BE54" i="24"/>
  <c r="BJ55" i="24" s="1"/>
  <c r="BG54" i="24"/>
  <c r="BF54" i="24"/>
  <c r="BH54" i="24"/>
  <c r="T54" i="24"/>
  <c r="D53" i="30"/>
  <c r="R13" i="120"/>
  <c r="S11" i="120" s="1"/>
  <c r="I13" i="120"/>
  <c r="J10" i="120" s="1"/>
  <c r="P71" i="24"/>
  <c r="AV55" i="23"/>
  <c r="AY55" i="23"/>
  <c r="AX55" i="23"/>
  <c r="AW55" i="23"/>
  <c r="BE63" i="24"/>
  <c r="BJ64" i="24" s="1"/>
  <c r="BG63" i="24"/>
  <c r="BL64" i="24" s="1"/>
  <c r="D62" i="30"/>
  <c r="BF63" i="24"/>
  <c r="BK64" i="24" s="1"/>
  <c r="T63" i="24"/>
  <c r="BH63" i="24"/>
  <c r="BM64" i="24" s="1"/>
  <c r="BE50" i="24"/>
  <c r="BJ50" i="24" s="1"/>
  <c r="D49" i="30"/>
  <c r="BF50" i="24"/>
  <c r="BK50" i="24" s="1"/>
  <c r="BH50" i="24"/>
  <c r="BM50" i="24" s="1"/>
  <c r="BG50" i="24"/>
  <c r="BL50" i="24" s="1"/>
  <c r="BN60" i="24"/>
  <c r="BP60" i="24" s="1"/>
  <c r="AU37" i="30"/>
  <c r="BV21" i="23"/>
  <c r="D10" i="41"/>
  <c r="G10" i="41" s="1"/>
  <c r="AS10" i="30"/>
  <c r="AS34" i="30"/>
  <c r="D34" i="41"/>
  <c r="AS30" i="30"/>
  <c r="D30" i="41"/>
  <c r="AT28" i="99"/>
  <c r="Q28" i="99"/>
  <c r="AU28" i="99"/>
  <c r="AS28" i="99"/>
  <c r="BQ34" i="24"/>
  <c r="AS33" i="30"/>
  <c r="D33" i="41"/>
  <c r="G33" i="41" s="1"/>
  <c r="AS37" i="30"/>
  <c r="D37" i="41"/>
  <c r="G37" i="41" s="1"/>
  <c r="AU33" i="30"/>
  <c r="AU34" i="30"/>
  <c r="BN35" i="24"/>
  <c r="BP35" i="24" s="1"/>
  <c r="D25" i="41"/>
  <c r="G25" i="41" s="1"/>
  <c r="AS25" i="30"/>
  <c r="BR34" i="24"/>
  <c r="BS34" i="24"/>
  <c r="CB45" i="30"/>
  <c r="CJ45" i="30" s="1"/>
  <c r="AS45" i="30"/>
  <c r="D45" i="41"/>
  <c r="G45" i="41" s="1"/>
  <c r="BE19" i="28"/>
  <c r="N18" i="99"/>
  <c r="G18" i="99"/>
  <c r="AS18" i="99" s="1"/>
  <c r="F55" i="121"/>
  <c r="F55" i="42"/>
  <c r="BQ19" i="24"/>
  <c r="BV44" i="23"/>
  <c r="BS47" i="24"/>
  <c r="AX20" i="28"/>
  <c r="AZ20" i="28"/>
  <c r="BW15" i="28"/>
  <c r="BQ11" i="40"/>
  <c r="CK11" i="40" s="1"/>
  <c r="AF10" i="38"/>
  <c r="AS26" i="99"/>
  <c r="AT26" i="99"/>
  <c r="AU26" i="99"/>
  <c r="Q26" i="99"/>
  <c r="F63" i="121"/>
  <c r="F63" i="42"/>
  <c r="N66" i="30"/>
  <c r="D66" i="41"/>
  <c r="AC57" i="23"/>
  <c r="AG57" i="23" s="1"/>
  <c r="AU11" i="28"/>
  <c r="AW11" i="28" s="1"/>
  <c r="D27" i="41"/>
  <c r="AS27" i="30"/>
  <c r="BR26" i="24"/>
  <c r="BS26" i="24"/>
  <c r="AS19" i="30"/>
  <c r="D19" i="41"/>
  <c r="BN21" i="24"/>
  <c r="BR21" i="24" s="1"/>
  <c r="BV20" i="23"/>
  <c r="D14" i="41"/>
  <c r="AS14" i="30"/>
  <c r="BQ20" i="24"/>
  <c r="BQ41" i="24"/>
  <c r="AU18" i="30"/>
  <c r="BR38" i="24"/>
  <c r="AR27" i="30"/>
  <c r="AU27" i="30" s="1"/>
  <c r="BP26" i="24"/>
  <c r="BQ26" i="24"/>
  <c r="AR19" i="30"/>
  <c r="BR20" i="24"/>
  <c r="BS41" i="24"/>
  <c r="AR39" i="30"/>
  <c r="AU40" i="30" s="1"/>
  <c r="AS39" i="30"/>
  <c r="D39" i="41"/>
  <c r="G39" i="41" s="1"/>
  <c r="D18" i="41"/>
  <c r="AS18" i="30"/>
  <c r="AV18" i="30" s="1"/>
  <c r="AW18" i="30" s="1"/>
  <c r="AZ18" i="30" s="1"/>
  <c r="AR24" i="30"/>
  <c r="AU25" i="30" s="1"/>
  <c r="D24" i="41"/>
  <c r="AS24" i="30"/>
  <c r="BS20" i="24"/>
  <c r="BR41" i="24"/>
  <c r="BQ53" i="41"/>
  <c r="BQ54" i="41"/>
  <c r="K78" i="41"/>
  <c r="J78" i="41"/>
  <c r="BP54" i="41"/>
  <c r="BP53" i="41"/>
  <c r="S40" i="120"/>
  <c r="BT11" i="29"/>
  <c r="BD14" i="26"/>
  <c r="BE13" i="26"/>
  <c r="V13" i="26" s="1"/>
  <c r="AC13" i="29" s="1"/>
  <c r="BT13" i="29" s="1"/>
  <c r="X11" i="26"/>
  <c r="Y11" i="29"/>
  <c r="BH11" i="29" s="1"/>
  <c r="CO16" i="37"/>
  <c r="CO28" i="37"/>
  <c r="AH11" i="37"/>
  <c r="AF12" i="35"/>
  <c r="BY13" i="35"/>
  <c r="AD13" i="35" s="1"/>
  <c r="BX14" i="35"/>
  <c r="BT14" i="35"/>
  <c r="BU13" i="35"/>
  <c r="AE13" i="35" s="1"/>
  <c r="AC12" i="37" s="1"/>
  <c r="BQ12" i="37" s="1"/>
  <c r="AH10" i="37"/>
  <c r="CF10" i="37" s="1"/>
  <c r="AF11" i="35"/>
  <c r="CL34" i="37"/>
  <c r="CL11" i="37"/>
  <c r="AJ10" i="37"/>
  <c r="X10" i="36"/>
  <c r="AJ11" i="37"/>
  <c r="X11" i="36"/>
  <c r="CQ10" i="37"/>
  <c r="AP10" i="37" s="1"/>
  <c r="AZ13" i="36"/>
  <c r="BA12" i="36"/>
  <c r="W12" i="36" s="1"/>
  <c r="AE12" i="37" s="1"/>
  <c r="BS12" i="37" s="1"/>
  <c r="CK12" i="37" s="1"/>
  <c r="CL12" i="37" s="1"/>
  <c r="CM12" i="37" s="1"/>
  <c r="AR12" i="37" s="1"/>
  <c r="Z52" i="41" s="1"/>
  <c r="BE12" i="36"/>
  <c r="V12" i="36" s="1"/>
  <c r="BD13" i="36"/>
  <c r="CP12" i="37"/>
  <c r="CQ11" i="37"/>
  <c r="AP11" i="37" s="1"/>
  <c r="BT13" i="38"/>
  <c r="BU12" i="38"/>
  <c r="AE12" i="38" s="1"/>
  <c r="AC12" i="40" s="1"/>
  <c r="BQ12" i="40" s="1"/>
  <c r="CK12" i="40" s="1"/>
  <c r="BX13" i="38"/>
  <c r="BY12" i="38"/>
  <c r="AD12" i="38" s="1"/>
  <c r="AH11" i="40"/>
  <c r="CF11" i="40" s="1"/>
  <c r="AF11" i="38"/>
  <c r="CO10" i="40"/>
  <c r="CP10" i="40" s="1"/>
  <c r="CP34" i="40" s="1"/>
  <c r="CO17" i="40"/>
  <c r="BL18" i="40"/>
  <c r="CO22" i="40"/>
  <c r="CO15" i="40"/>
  <c r="BN18" i="40"/>
  <c r="BM18" i="40"/>
  <c r="CH11" i="40"/>
  <c r="CK10" i="40"/>
  <c r="CL10" i="40" s="1"/>
  <c r="CO21" i="40"/>
  <c r="CO11" i="40"/>
  <c r="CP11" i="40" s="1"/>
  <c r="AJ12" i="40"/>
  <c r="CH12" i="40" s="1"/>
  <c r="X12" i="39"/>
  <c r="AZ14" i="39"/>
  <c r="BA13" i="39"/>
  <c r="W13" i="39" s="1"/>
  <c r="AE13" i="40" s="1"/>
  <c r="BS13" i="40" s="1"/>
  <c r="BE13" i="39"/>
  <c r="V13" i="39" s="1"/>
  <c r="BD14" i="39"/>
  <c r="BS38" i="24"/>
  <c r="AZ15" i="26"/>
  <c r="BA14" i="26"/>
  <c r="W14" i="26" s="1"/>
  <c r="X13" i="26"/>
  <c r="Y13" i="29"/>
  <c r="BH13" i="29" s="1"/>
  <c r="CQ15" i="13"/>
  <c r="CI24" i="24"/>
  <c r="CI25" i="24"/>
  <c r="CF25" i="24"/>
  <c r="CF24" i="24"/>
  <c r="CH38" i="13"/>
  <c r="CP38" i="13"/>
  <c r="CL38" i="13"/>
  <c r="CI17" i="24"/>
  <c r="CI16" i="24"/>
  <c r="CM13" i="13"/>
  <c r="CI28" i="24"/>
  <c r="CI29" i="24"/>
  <c r="E22" i="121"/>
  <c r="E22" i="42"/>
  <c r="CH13" i="24"/>
  <c r="CH14" i="24"/>
  <c r="CG14" i="24"/>
  <c r="CG16" i="24"/>
  <c r="CH16" i="24"/>
  <c r="CH28" i="24"/>
  <c r="CH29" i="24"/>
  <c r="CF27" i="24"/>
  <c r="CG27" i="24"/>
  <c r="CG11" i="24"/>
  <c r="CG24" i="24"/>
  <c r="CG25" i="24"/>
  <c r="CH24" i="24"/>
  <c r="CH25" i="24"/>
  <c r="D12" i="41"/>
  <c r="AS12" i="30"/>
  <c r="CI19" i="13"/>
  <c r="CI20" i="13" s="1"/>
  <c r="CI21" i="13" s="1"/>
  <c r="CI22" i="13" s="1"/>
  <c r="CI23" i="13" s="1"/>
  <c r="CI24" i="13" s="1"/>
  <c r="CI25" i="13" s="1"/>
  <c r="CI26" i="13" s="1"/>
  <c r="CI27" i="13" s="1"/>
  <c r="CI28" i="13" s="1"/>
  <c r="CI29" i="13" s="1"/>
  <c r="CI30" i="13" s="1"/>
  <c r="CI31" i="13" s="1"/>
  <c r="CI32" i="13" s="1"/>
  <c r="CI33" i="13" s="1"/>
  <c r="CI34" i="13" s="1"/>
  <c r="CI35" i="13" s="1"/>
  <c r="CI36" i="13" s="1"/>
  <c r="CI11" i="24"/>
  <c r="CP37" i="13"/>
  <c r="CH37" i="13"/>
  <c r="CL37" i="13"/>
  <c r="CF13" i="24"/>
  <c r="CF14" i="24"/>
  <c r="AS36" i="30"/>
  <c r="D36" i="41"/>
  <c r="CF17" i="24"/>
  <c r="CF16" i="24"/>
  <c r="G17" i="41"/>
  <c r="E11" i="121"/>
  <c r="E11" i="42"/>
  <c r="E24" i="121"/>
  <c r="E24" i="42"/>
  <c r="CF28" i="24"/>
  <c r="CF29" i="24"/>
  <c r="CG28" i="24"/>
  <c r="CG29" i="24"/>
  <c r="CH27" i="24"/>
  <c r="CH11" i="24"/>
  <c r="CF11" i="24"/>
  <c r="CF12" i="24"/>
  <c r="E7" i="121"/>
  <c r="E7" i="42"/>
  <c r="AZ14" i="29"/>
  <c r="BV32" i="23"/>
  <c r="Q14" i="99"/>
  <c r="AU14" i="99"/>
  <c r="AT14" i="99"/>
  <c r="BD15" i="29"/>
  <c r="BR47" i="24"/>
  <c r="CB43" i="30"/>
  <c r="D43" i="41"/>
  <c r="AS43" i="30"/>
  <c r="N13" i="99"/>
  <c r="G13" i="99"/>
  <c r="AS13" i="99" s="1"/>
  <c r="F50" i="121"/>
  <c r="F50" i="42"/>
  <c r="AS14" i="99"/>
  <c r="BC15" i="29"/>
  <c r="CA15" i="29" s="1"/>
  <c r="N9" i="99"/>
  <c r="G9" i="99"/>
  <c r="F46" i="121"/>
  <c r="F46" i="42"/>
  <c r="I77" i="30"/>
  <c r="BD64" i="23"/>
  <c r="BR64" i="23" s="1"/>
  <c r="AS68" i="30"/>
  <c r="N68" i="30"/>
  <c r="D68" i="41"/>
  <c r="AC53" i="23"/>
  <c r="AG53" i="23" s="1"/>
  <c r="BD30" i="23"/>
  <c r="BR30" i="23" s="1"/>
  <c r="BD48" i="23"/>
  <c r="BR48" i="23" s="1"/>
  <c r="BD50" i="23"/>
  <c r="BD23" i="23"/>
  <c r="BR23" i="23" s="1"/>
  <c r="BD35" i="23"/>
  <c r="BR35" i="23" s="1"/>
  <c r="BD16" i="23"/>
  <c r="BR16" i="23" s="1"/>
  <c r="BD44" i="23"/>
  <c r="BR44" i="23" s="1"/>
  <c r="BD42" i="23"/>
  <c r="BR42" i="23" s="1"/>
  <c r="AU13" i="30"/>
  <c r="AU14" i="30"/>
  <c r="BS33" i="24"/>
  <c r="BP33" i="24"/>
  <c r="AW18" i="28"/>
  <c r="BN46" i="24"/>
  <c r="BQ46" i="24" s="1"/>
  <c r="AR48" i="30"/>
  <c r="D48" i="41"/>
  <c r="CB48" i="30"/>
  <c r="AS48" i="30"/>
  <c r="AT62" i="23"/>
  <c r="BE14" i="28"/>
  <c r="BS14" i="28" s="1"/>
  <c r="BN28" i="24"/>
  <c r="BQ28" i="24" s="1"/>
  <c r="AS26" i="30"/>
  <c r="D26" i="41"/>
  <c r="AC39" i="23"/>
  <c r="AG39" i="23" s="1"/>
  <c r="AC55" i="23"/>
  <c r="AG55" i="23" s="1"/>
  <c r="AC43" i="23"/>
  <c r="AG43" i="23" s="1"/>
  <c r="AC56" i="23"/>
  <c r="AG56" i="23" s="1"/>
  <c r="AC16" i="23"/>
  <c r="AG16" i="23" s="1"/>
  <c r="AC50" i="23"/>
  <c r="AG50" i="23" s="1"/>
  <c r="AC19" i="23"/>
  <c r="AG19" i="23" s="1"/>
  <c r="AC48" i="23"/>
  <c r="AG48" i="23" s="1"/>
  <c r="AC11" i="23"/>
  <c r="AG11" i="23" s="1"/>
  <c r="AC25" i="23"/>
  <c r="AG25" i="23" s="1"/>
  <c r="AC34" i="23"/>
  <c r="AG34" i="23" s="1"/>
  <c r="AC41" i="23"/>
  <c r="AG41" i="23" s="1"/>
  <c r="AC17" i="23"/>
  <c r="AG17" i="23" s="1"/>
  <c r="AC47" i="23"/>
  <c r="AG47" i="23" s="1"/>
  <c r="AC27" i="23"/>
  <c r="AG27" i="23" s="1"/>
  <c r="AC36" i="23"/>
  <c r="AG36" i="23" s="1"/>
  <c r="AC21" i="23"/>
  <c r="AG21" i="23" s="1"/>
  <c r="AC13" i="23"/>
  <c r="AG13" i="23" s="1"/>
  <c r="AC37" i="23"/>
  <c r="AG37" i="23" s="1"/>
  <c r="AC32" i="23"/>
  <c r="AG32" i="23" s="1"/>
  <c r="AC15" i="23"/>
  <c r="AG15" i="23" s="1"/>
  <c r="AC52" i="23"/>
  <c r="AG52" i="23" s="1"/>
  <c r="AC54" i="23"/>
  <c r="AG54" i="23" s="1"/>
  <c r="AC60" i="23"/>
  <c r="AG60" i="23" s="1"/>
  <c r="AC10" i="23"/>
  <c r="AG10" i="23" s="1"/>
  <c r="AC42" i="23"/>
  <c r="AG42" i="23" s="1"/>
  <c r="AC59" i="23"/>
  <c r="AG59" i="23" s="1"/>
  <c r="AC64" i="23"/>
  <c r="AG64" i="23" s="1"/>
  <c r="AC23" i="23"/>
  <c r="AG23" i="23" s="1"/>
  <c r="AC24" i="23"/>
  <c r="AG24" i="23" s="1"/>
  <c r="AC63" i="23"/>
  <c r="AG63" i="23" s="1"/>
  <c r="AC67" i="23"/>
  <c r="AG67" i="23" s="1"/>
  <c r="AC40" i="23"/>
  <c r="AG40" i="23" s="1"/>
  <c r="AC28" i="23"/>
  <c r="AG28" i="23" s="1"/>
  <c r="AC44" i="23"/>
  <c r="AG44" i="23" s="1"/>
  <c r="AC20" i="23"/>
  <c r="AG20" i="23" s="1"/>
  <c r="AC22" i="23"/>
  <c r="AG22" i="23" s="1"/>
  <c r="AC18" i="23"/>
  <c r="AG18" i="23" s="1"/>
  <c r="AC26" i="23"/>
  <c r="AG26" i="23" s="1"/>
  <c r="AC33" i="23"/>
  <c r="AG33" i="23" s="1"/>
  <c r="AC35" i="23"/>
  <c r="AG35" i="23" s="1"/>
  <c r="AC45" i="23"/>
  <c r="AG45" i="23" s="1"/>
  <c r="AC12" i="23"/>
  <c r="AG12" i="23" s="1"/>
  <c r="AC30" i="23"/>
  <c r="AG30" i="23" s="1"/>
  <c r="AC14" i="23"/>
  <c r="AG14" i="23" s="1"/>
  <c r="AC29" i="23"/>
  <c r="AG29" i="23" s="1"/>
  <c r="AC38" i="23"/>
  <c r="AG38" i="23" s="1"/>
  <c r="AC49" i="23"/>
  <c r="AG49" i="23" s="1"/>
  <c r="AC46" i="23"/>
  <c r="AG46" i="23" s="1"/>
  <c r="AC31" i="23"/>
  <c r="AG31" i="23" s="1"/>
  <c r="BF51" i="24"/>
  <c r="I22" i="136" s="1"/>
  <c r="BH51" i="24"/>
  <c r="I15" i="136" s="1"/>
  <c r="BE51" i="24"/>
  <c r="I10" i="136" s="1"/>
  <c r="D50" i="30"/>
  <c r="T51" i="24"/>
  <c r="BG51" i="24"/>
  <c r="I21" i="136" s="1"/>
  <c r="BE16" i="28"/>
  <c r="AW12" i="29"/>
  <c r="AW13" i="29"/>
  <c r="D12" i="99"/>
  <c r="AU12" i="29"/>
  <c r="E52" i="30"/>
  <c r="M52" i="30" s="1"/>
  <c r="AT12" i="29"/>
  <c r="Q12" i="29"/>
  <c r="BN37" i="24"/>
  <c r="BP37" i="24" s="1"/>
  <c r="BP30" i="24"/>
  <c r="BQ30" i="24"/>
  <c r="AS11" i="30"/>
  <c r="D11" i="41"/>
  <c r="D31" i="41"/>
  <c r="AS31" i="30"/>
  <c r="AU10" i="28"/>
  <c r="AZ10" i="28" s="1"/>
  <c r="F56" i="121"/>
  <c r="F56" i="42"/>
  <c r="AY19" i="29"/>
  <c r="AC65" i="23"/>
  <c r="AG65" i="23" s="1"/>
  <c r="E61" i="30"/>
  <c r="M61" i="30" s="1"/>
  <c r="AU21" i="29"/>
  <c r="Q21" i="29"/>
  <c r="D21" i="99"/>
  <c r="AT21" i="29"/>
  <c r="BD49" i="23"/>
  <c r="BR49" i="23" s="1"/>
  <c r="BD28" i="23"/>
  <c r="BR28" i="23" s="1"/>
  <c r="BD26" i="23"/>
  <c r="BR26" i="23" s="1"/>
  <c r="BD15" i="23"/>
  <c r="BR15" i="23" s="1"/>
  <c r="BD56" i="23"/>
  <c r="BD46" i="23"/>
  <c r="BR46" i="23" s="1"/>
  <c r="BD11" i="23"/>
  <c r="BR11" i="23" s="1"/>
  <c r="BS11" i="23" s="1"/>
  <c r="BD19" i="23"/>
  <c r="BR19" i="23" s="1"/>
  <c r="BD40" i="23"/>
  <c r="BR40" i="23" s="1"/>
  <c r="BD38" i="23"/>
  <c r="BR38" i="23" s="1"/>
  <c r="BD33" i="23"/>
  <c r="BR33" i="23" s="1"/>
  <c r="BD43" i="23"/>
  <c r="AS17" i="29"/>
  <c r="AW18" i="29" s="1"/>
  <c r="Q17" i="29"/>
  <c r="AU17" i="29"/>
  <c r="AY18" i="29" s="1"/>
  <c r="D17" i="99"/>
  <c r="AT17" i="29"/>
  <c r="AX18" i="29" s="1"/>
  <c r="E57" i="30"/>
  <c r="M57" i="30" s="1"/>
  <c r="AW24" i="28"/>
  <c r="BS18" i="24"/>
  <c r="D61" i="30"/>
  <c r="BF62" i="24"/>
  <c r="BG62" i="24"/>
  <c r="T62" i="24"/>
  <c r="BH62" i="24"/>
  <c r="BZ27" i="23"/>
  <c r="BV27" i="23"/>
  <c r="BD58" i="23"/>
  <c r="AY54" i="23"/>
  <c r="AX54" i="23"/>
  <c r="AW54" i="23"/>
  <c r="BD65" i="23"/>
  <c r="BR65" i="23" s="1"/>
  <c r="AT51" i="23"/>
  <c r="AX51" i="23" s="1"/>
  <c r="AU12" i="28"/>
  <c r="AX12" i="28" s="1"/>
  <c r="BE24" i="28"/>
  <c r="BV30" i="23"/>
  <c r="BZ30" i="23"/>
  <c r="AS29" i="30"/>
  <c r="D29" i="41"/>
  <c r="BR32" i="24"/>
  <c r="BQ32" i="24"/>
  <c r="BE20" i="28"/>
  <c r="AC9" i="28"/>
  <c r="AG9" i="28" s="1"/>
  <c r="AC22" i="28"/>
  <c r="AG22" i="28" s="1"/>
  <c r="AC23" i="28"/>
  <c r="AG23" i="28" s="1"/>
  <c r="AC18" i="28"/>
  <c r="AG18" i="28" s="1"/>
  <c r="AC13" i="28"/>
  <c r="AG13" i="28" s="1"/>
  <c r="AC11" i="28"/>
  <c r="AG11" i="28" s="1"/>
  <c r="AC15" i="28"/>
  <c r="AG15" i="28" s="1"/>
  <c r="AC14" i="28"/>
  <c r="AG14" i="28" s="1"/>
  <c r="AC19" i="28"/>
  <c r="AG19" i="28" s="1"/>
  <c r="N34" i="29"/>
  <c r="BG58" i="24"/>
  <c r="BL59" i="24" s="1"/>
  <c r="T58" i="24"/>
  <c r="BF58" i="24"/>
  <c r="BK59" i="24" s="1"/>
  <c r="BH58" i="24"/>
  <c r="BM59" i="24" s="1"/>
  <c r="BN59" i="24" s="1"/>
  <c r="D57" i="30"/>
  <c r="BG65" i="24"/>
  <c r="BL65" i="24" s="1"/>
  <c r="BH65" i="24"/>
  <c r="BM65" i="24" s="1"/>
  <c r="T65" i="24"/>
  <c r="D64" i="30"/>
  <c r="BF65" i="24"/>
  <c r="BK65" i="24" s="1"/>
  <c r="BR29" i="24"/>
  <c r="BQ47" i="24"/>
  <c r="AU21" i="28"/>
  <c r="AY21" i="28" s="1"/>
  <c r="BV14" i="23"/>
  <c r="AC66" i="23"/>
  <c r="AG66" i="23" s="1"/>
  <c r="BR42" i="24"/>
  <c r="BS29" i="24"/>
  <c r="BP29" i="24"/>
  <c r="AX18" i="28"/>
  <c r="AY18" i="28"/>
  <c r="BN45" i="24"/>
  <c r="BS45" i="24" s="1"/>
  <c r="AS16" i="30"/>
  <c r="AV17" i="30" s="1"/>
  <c r="D16" i="41"/>
  <c r="AT63" i="23"/>
  <c r="AX63" i="23" s="1"/>
  <c r="AS13" i="30"/>
  <c r="D13" i="41"/>
  <c r="AT20" i="29"/>
  <c r="AX20" i="29" s="1"/>
  <c r="E60" i="30"/>
  <c r="D20" i="99"/>
  <c r="AU20" i="29"/>
  <c r="AY20" i="29" s="1"/>
  <c r="Q20" i="29"/>
  <c r="BE13" i="28"/>
  <c r="BE53" i="24"/>
  <c r="D74" i="30"/>
  <c r="BG53" i="24"/>
  <c r="BF53" i="24"/>
  <c r="D52" i="30"/>
  <c r="T53" i="24"/>
  <c r="BH53" i="24"/>
  <c r="D74" i="41"/>
  <c r="BN27" i="24"/>
  <c r="BS27" i="24" s="1"/>
  <c r="AU26" i="30"/>
  <c r="P75" i="24"/>
  <c r="AZ12" i="28"/>
  <c r="BQ36" i="24"/>
  <c r="AU36" i="30"/>
  <c r="AU35" i="30"/>
  <c r="D35" i="41"/>
  <c r="AS35" i="30"/>
  <c r="AU12" i="30"/>
  <c r="AU11" i="30"/>
  <c r="BN15" i="24"/>
  <c r="BP15" i="24" s="1"/>
  <c r="BS32" i="24"/>
  <c r="AU31" i="30"/>
  <c r="AU32" i="30"/>
  <c r="AC58" i="23"/>
  <c r="AG58" i="23" s="1"/>
  <c r="G19" i="99"/>
  <c r="N19" i="99"/>
  <c r="BQ29" i="24"/>
  <c r="AW21" i="29"/>
  <c r="AW22" i="29"/>
  <c r="AC61" i="23"/>
  <c r="AG61" i="23" s="1"/>
  <c r="BN12" i="24"/>
  <c r="BP12" i="24" s="1"/>
  <c r="BD52" i="23"/>
  <c r="BD25" i="23"/>
  <c r="BR25" i="23" s="1"/>
  <c r="BD18" i="23"/>
  <c r="BR18" i="23" s="1"/>
  <c r="BD31" i="23"/>
  <c r="BR31" i="23" s="1"/>
  <c r="BD37" i="23"/>
  <c r="BR37" i="23" s="1"/>
  <c r="BD13" i="23"/>
  <c r="BR13" i="23" s="1"/>
  <c r="BD67" i="23"/>
  <c r="AU44" i="30"/>
  <c r="AU45" i="30"/>
  <c r="D44" i="41"/>
  <c r="CB44" i="30"/>
  <c r="AS44" i="30"/>
  <c r="AZ24" i="28"/>
  <c r="AY24" i="28"/>
  <c r="E64" i="30"/>
  <c r="D24" i="99"/>
  <c r="AT24" i="29"/>
  <c r="AX24" i="29" s="1"/>
  <c r="Q24" i="29"/>
  <c r="AU24" i="29"/>
  <c r="AY24" i="29" s="1"/>
  <c r="BQ18" i="24"/>
  <c r="AC62" i="23"/>
  <c r="AG62" i="23" s="1"/>
  <c r="BJ62" i="24"/>
  <c r="BR12" i="23"/>
  <c r="AW53" i="23"/>
  <c r="BV53" i="23" s="1"/>
  <c r="AT52" i="23"/>
  <c r="AV52" i="23" s="1"/>
  <c r="AU13" i="28"/>
  <c r="AY13" i="28" s="1"/>
  <c r="BN49" i="24"/>
  <c r="BR49" i="24" s="1"/>
  <c r="BR36" i="24"/>
  <c r="BN31" i="24"/>
  <c r="AU30" i="30"/>
  <c r="BN48" i="24"/>
  <c r="BP48" i="24" s="1"/>
  <c r="AS47" i="30"/>
  <c r="CB47" i="30"/>
  <c r="D47" i="41"/>
  <c r="BN14" i="24"/>
  <c r="BP14" i="24" s="1"/>
  <c r="BR33" i="24"/>
  <c r="BQ33" i="24"/>
  <c r="AS10" i="29"/>
  <c r="E50" i="30"/>
  <c r="D10" i="99"/>
  <c r="AU10" i="29"/>
  <c r="AT10" i="29"/>
  <c r="Q10" i="29"/>
  <c r="BS19" i="28"/>
  <c r="BW19" i="28"/>
  <c r="BR30" i="24"/>
  <c r="AR28" i="30"/>
  <c r="AS28" i="30"/>
  <c r="D28" i="41"/>
  <c r="CB46" i="30"/>
  <c r="D46" i="41"/>
  <c r="AS46" i="30"/>
  <c r="AX21" i="28"/>
  <c r="AU22" i="28"/>
  <c r="AY22" i="28" s="1"/>
  <c r="BZ14" i="23"/>
  <c r="BR14" i="23"/>
  <c r="T61" i="24"/>
  <c r="BF61" i="24"/>
  <c r="BK61" i="24" s="1"/>
  <c r="BG61" i="24"/>
  <c r="BL61" i="24" s="1"/>
  <c r="BH61" i="24"/>
  <c r="BM61" i="24" s="1"/>
  <c r="D60" i="30"/>
  <c r="BR27" i="23"/>
  <c r="AC25" i="28"/>
  <c r="AG25" i="28" s="1"/>
  <c r="AT67" i="23"/>
  <c r="AV67" i="23" s="1"/>
  <c r="BZ67" i="23" s="1"/>
  <c r="D58" i="41"/>
  <c r="N58" i="30"/>
  <c r="AS58" i="30"/>
  <c r="AU38" i="30"/>
  <c r="BZ57" i="23"/>
  <c r="AX67" i="23"/>
  <c r="AU16" i="30"/>
  <c r="AU15" i="30"/>
  <c r="BV25" i="23"/>
  <c r="AS22" i="30"/>
  <c r="AV22" i="30" s="1"/>
  <c r="D22" i="41"/>
  <c r="AU25" i="28"/>
  <c r="AW25" i="28" s="1"/>
  <c r="AX16" i="28"/>
  <c r="AY16" i="28"/>
  <c r="T70" i="24"/>
  <c r="D69" i="30"/>
  <c r="AU43" i="30"/>
  <c r="AU42" i="30"/>
  <c r="BJ57" i="24"/>
  <c r="BJ58" i="24"/>
  <c r="P76" i="24"/>
  <c r="AX57" i="23"/>
  <c r="BN39" i="24"/>
  <c r="BP39" i="24" s="1"/>
  <c r="AW25" i="29"/>
  <c r="AW26" i="29"/>
  <c r="BJ67" i="24"/>
  <c r="BJ66" i="24"/>
  <c r="AS23" i="30"/>
  <c r="D23" i="41"/>
  <c r="BR16" i="24"/>
  <c r="BZ17" i="23"/>
  <c r="BV17" i="23"/>
  <c r="BR17" i="23"/>
  <c r="BR43" i="23"/>
  <c r="D9" i="41"/>
  <c r="AS9" i="30"/>
  <c r="E69" i="30"/>
  <c r="AZ17" i="28"/>
  <c r="AW16" i="29"/>
  <c r="E56" i="30"/>
  <c r="AT16" i="29"/>
  <c r="D16" i="99"/>
  <c r="Q16" i="29"/>
  <c r="AU16" i="29"/>
  <c r="CA13" i="23"/>
  <c r="BQ60" i="24"/>
  <c r="BN43" i="24"/>
  <c r="BR43" i="24" s="1"/>
  <c r="AT66" i="23"/>
  <c r="AV66" i="23" s="1"/>
  <c r="BN25" i="24"/>
  <c r="BP25" i="24" s="1"/>
  <c r="BQ42" i="24"/>
  <c r="AY57" i="23"/>
  <c r="AW57" i="23"/>
  <c r="BZ59" i="23"/>
  <c r="M70" i="30"/>
  <c r="BR40" i="24"/>
  <c r="BZ61" i="23"/>
  <c r="BV61" i="23"/>
  <c r="BV60" i="23"/>
  <c r="AW67" i="23"/>
  <c r="AS15" i="30"/>
  <c r="D15" i="41"/>
  <c r="AX17" i="28"/>
  <c r="AY17" i="28"/>
  <c r="BR60" i="24"/>
  <c r="N51" i="30"/>
  <c r="CB51" i="30"/>
  <c r="AS51" i="30"/>
  <c r="D51" i="41"/>
  <c r="AS42" i="30"/>
  <c r="CB42" i="30"/>
  <c r="D42" i="41"/>
  <c r="BN24" i="24"/>
  <c r="BP24" i="24" s="1"/>
  <c r="BS42" i="24"/>
  <c r="D56" i="30"/>
  <c r="BH57" i="24"/>
  <c r="BF57" i="24"/>
  <c r="BG57" i="24"/>
  <c r="T57" i="24"/>
  <c r="AX58" i="23"/>
  <c r="BS40" i="24"/>
  <c r="BQ40" i="24"/>
  <c r="D25" i="99"/>
  <c r="Q25" i="29"/>
  <c r="E65" i="30"/>
  <c r="AT25" i="29"/>
  <c r="AU25" i="29"/>
  <c r="BG66" i="24"/>
  <c r="T66" i="24"/>
  <c r="D65" i="30"/>
  <c r="BF66" i="24"/>
  <c r="BH66" i="24"/>
  <c r="AR23" i="30"/>
  <c r="BS16" i="24"/>
  <c r="AR9" i="30"/>
  <c r="AU10" i="30" s="1"/>
  <c r="AZ16" i="28"/>
  <c r="AU59" i="30"/>
  <c r="D59" i="41"/>
  <c r="N59" i="30"/>
  <c r="AS59" i="30"/>
  <c r="BN44" i="24"/>
  <c r="BS44" i="24" s="1"/>
  <c r="D41" i="41"/>
  <c r="CB41" i="30"/>
  <c r="AS41" i="30"/>
  <c r="AV41" i="30" s="1"/>
  <c r="AY58" i="23"/>
  <c r="D38" i="41"/>
  <c r="AS38" i="30"/>
  <c r="N63" i="30"/>
  <c r="AS63" i="30"/>
  <c r="D63" i="41"/>
  <c r="CF31" i="40" l="1"/>
  <c r="CF32" i="40"/>
  <c r="CH30" i="37"/>
  <c r="CH31" i="37"/>
  <c r="CF31" i="37"/>
  <c r="CS31" i="37" s="1"/>
  <c r="J15" i="42"/>
  <c r="D16" i="42"/>
  <c r="AG69" i="41"/>
  <c r="AG72" i="41"/>
  <c r="BP70" i="41"/>
  <c r="BP71" i="41"/>
  <c r="BQ70" i="41"/>
  <c r="BQ71" i="41"/>
  <c r="BO70" i="41"/>
  <c r="CT70" i="24"/>
  <c r="V65" i="24"/>
  <c r="V73" i="24"/>
  <c r="CI37" i="13"/>
  <c r="CI38" i="13" s="1"/>
  <c r="CI39" i="13" s="1"/>
  <c r="CI40" i="13" s="1"/>
  <c r="CI41" i="13" s="1"/>
  <c r="CI42" i="13" s="1"/>
  <c r="CI43" i="13" s="1"/>
  <c r="CI44" i="13" s="1"/>
  <c r="CI45" i="13" s="1"/>
  <c r="CI46" i="13" s="1"/>
  <c r="S21" i="29"/>
  <c r="S29" i="29"/>
  <c r="S30" i="29"/>
  <c r="S31" i="29"/>
  <c r="S32" i="29"/>
  <c r="BP23" i="24"/>
  <c r="BR23" i="24"/>
  <c r="BS23" i="24"/>
  <c r="BQ23" i="24"/>
  <c r="BS17" i="24"/>
  <c r="BS36" i="24"/>
  <c r="CI12" i="24"/>
  <c r="CG12" i="24"/>
  <c r="BL56" i="24"/>
  <c r="BR61" i="23"/>
  <c r="S12" i="120"/>
  <c r="BP59" i="24"/>
  <c r="BR59" i="24"/>
  <c r="BR17" i="24"/>
  <c r="BQ17" i="24"/>
  <c r="AU39" i="30"/>
  <c r="AU28" i="30"/>
  <c r="BS13" i="24"/>
  <c r="BQ13" i="24"/>
  <c r="BR13" i="24"/>
  <c r="AV40" i="30"/>
  <c r="BN64" i="24"/>
  <c r="BP64" i="24" s="1"/>
  <c r="CT38" i="24"/>
  <c r="AS40" i="41"/>
  <c r="AU40" i="41"/>
  <c r="AT40" i="41"/>
  <c r="G21" i="41"/>
  <c r="AS21" i="41" s="1"/>
  <c r="AW21" i="41" s="1"/>
  <c r="AU22" i="30"/>
  <c r="AW22" i="30" s="1"/>
  <c r="AY22" i="30" s="1"/>
  <c r="BV59" i="23"/>
  <c r="BV50" i="23"/>
  <c r="BS59" i="24"/>
  <c r="BW13" i="23"/>
  <c r="BW14" i="23" s="1"/>
  <c r="AY66" i="23"/>
  <c r="BN61" i="24"/>
  <c r="BP61" i="24" s="1"/>
  <c r="BR39" i="24"/>
  <c r="BS60" i="24"/>
  <c r="CT60" i="24" s="1"/>
  <c r="AV10" i="30"/>
  <c r="AW10" i="30" s="1"/>
  <c r="AY10" i="30" s="1"/>
  <c r="J11" i="120"/>
  <c r="BR53" i="23"/>
  <c r="AV46" i="30"/>
  <c r="AW46" i="30" s="1"/>
  <c r="AY46" i="30" s="1"/>
  <c r="BS28" i="24"/>
  <c r="BJ63" i="24"/>
  <c r="BQ59" i="24"/>
  <c r="AV37" i="30"/>
  <c r="AW37" i="30" s="1"/>
  <c r="AY37" i="30" s="1"/>
  <c r="AV25" i="30"/>
  <c r="AW25" i="30" s="1"/>
  <c r="AY25" i="30" s="1"/>
  <c r="BS20" i="28"/>
  <c r="BM55" i="24"/>
  <c r="CT11" i="24"/>
  <c r="CU11" i="24" s="1"/>
  <c r="BV56" i="23"/>
  <c r="AW58" i="23"/>
  <c r="BV58" i="23" s="1"/>
  <c r="BQ16" i="24"/>
  <c r="AW17" i="29"/>
  <c r="BR56" i="23"/>
  <c r="AV28" i="30"/>
  <c r="AW28" i="30" s="1"/>
  <c r="AY28" i="30" s="1"/>
  <c r="AX11" i="28"/>
  <c r="BR28" i="24"/>
  <c r="BQ45" i="24"/>
  <c r="AY11" i="28"/>
  <c r="AZ11" i="28"/>
  <c r="BM56" i="24"/>
  <c r="BN56" i="24" s="1"/>
  <c r="BS56" i="24" s="1"/>
  <c r="AU32" i="41"/>
  <c r="AT32" i="41"/>
  <c r="S10" i="120"/>
  <c r="J9" i="120"/>
  <c r="S9" i="120"/>
  <c r="J33" i="120"/>
  <c r="J12" i="120"/>
  <c r="CM9" i="37"/>
  <c r="AR9" i="37" s="1"/>
  <c r="CQ29" i="40"/>
  <c r="AP29" i="40" s="1"/>
  <c r="CQ32" i="40"/>
  <c r="AP32" i="40" s="1"/>
  <c r="CQ31" i="40"/>
  <c r="AP31" i="40" s="1"/>
  <c r="CQ30" i="40"/>
  <c r="AP30" i="40" s="1"/>
  <c r="CS11" i="40"/>
  <c r="CT11" i="40" s="1"/>
  <c r="L55" i="30"/>
  <c r="F55" i="30"/>
  <c r="AR55" i="30" s="1"/>
  <c r="E52" i="42"/>
  <c r="E52" i="121"/>
  <c r="AY67" i="23"/>
  <c r="BV67" i="23" s="1"/>
  <c r="BL55" i="24"/>
  <c r="BP65" i="41"/>
  <c r="BP64" i="41"/>
  <c r="BQ65" i="41"/>
  <c r="BQ64" i="41"/>
  <c r="CT34" i="40"/>
  <c r="V57" i="24"/>
  <c r="V72" i="24"/>
  <c r="S25" i="29"/>
  <c r="CB14" i="26"/>
  <c r="CA15" i="26"/>
  <c r="BT14" i="26"/>
  <c r="BS15" i="26"/>
  <c r="BX15" i="26"/>
  <c r="BW16" i="26"/>
  <c r="AG50" i="41"/>
  <c r="AG71" i="41"/>
  <c r="CH35" i="24"/>
  <c r="CG22" i="24"/>
  <c r="CH21" i="24"/>
  <c r="BQ12" i="24"/>
  <c r="BO58" i="41"/>
  <c r="BP59" i="41"/>
  <c r="BP58" i="41"/>
  <c r="BQ58" i="41"/>
  <c r="BQ59" i="41"/>
  <c r="BK55" i="24"/>
  <c r="CI18" i="24"/>
  <c r="CT26" i="24"/>
  <c r="AG66" i="41"/>
  <c r="AG55" i="41"/>
  <c r="AG54" i="41"/>
  <c r="AG65" i="41"/>
  <c r="AG63" i="41"/>
  <c r="AG52" i="41"/>
  <c r="AG51" i="41"/>
  <c r="AG58" i="41"/>
  <c r="AG57" i="41"/>
  <c r="AG64" i="41"/>
  <c r="AG67" i="41"/>
  <c r="AG61" i="41"/>
  <c r="AG56" i="41"/>
  <c r="AG60" i="41"/>
  <c r="AG68" i="41"/>
  <c r="AG53" i="41"/>
  <c r="AG59" i="41"/>
  <c r="AG62" i="41"/>
  <c r="AG70" i="41"/>
  <c r="E34" i="42"/>
  <c r="E34" i="121"/>
  <c r="E13" i="42"/>
  <c r="E13" i="121"/>
  <c r="CI19" i="24"/>
  <c r="E30" i="121"/>
  <c r="E30" i="42"/>
  <c r="CG34" i="24"/>
  <c r="CH34" i="24"/>
  <c r="E27" i="42"/>
  <c r="E27" i="121"/>
  <c r="E33" i="121"/>
  <c r="E33" i="42"/>
  <c r="E39" i="121"/>
  <c r="E39" i="42"/>
  <c r="CI22" i="24"/>
  <c r="CT22" i="24" s="1"/>
  <c r="CI23" i="24"/>
  <c r="E35" i="121"/>
  <c r="E35" i="42"/>
  <c r="CI39" i="24"/>
  <c r="E44" i="42"/>
  <c r="E44" i="121"/>
  <c r="E45" i="42"/>
  <c r="E45" i="121"/>
  <c r="CG49" i="24"/>
  <c r="E17" i="121"/>
  <c r="E17" i="42"/>
  <c r="H20" i="120"/>
  <c r="H21" i="120"/>
  <c r="H19" i="120"/>
  <c r="E38" i="42"/>
  <c r="E38" i="121"/>
  <c r="CH42" i="24"/>
  <c r="CG42" i="24"/>
  <c r="E40" i="42"/>
  <c r="E40" i="121"/>
  <c r="CI44" i="24"/>
  <c r="CG44" i="24"/>
  <c r="CG36" i="24"/>
  <c r="CI36" i="24"/>
  <c r="F21" i="120"/>
  <c r="F19" i="120"/>
  <c r="F20" i="120"/>
  <c r="CG45" i="24"/>
  <c r="CH45" i="24"/>
  <c r="CH20" i="24"/>
  <c r="CI20" i="24"/>
  <c r="CI30" i="24"/>
  <c r="CH32" i="24"/>
  <c r="CI32" i="24"/>
  <c r="CG47" i="24"/>
  <c r="CI15" i="24"/>
  <c r="E37" i="121"/>
  <c r="E37" i="42"/>
  <c r="E8" i="121"/>
  <c r="E8" i="42"/>
  <c r="E42" i="42"/>
  <c r="E42" i="121"/>
  <c r="E29" i="121"/>
  <c r="E29" i="42"/>
  <c r="E31" i="42"/>
  <c r="E31" i="121"/>
  <c r="E14" i="121"/>
  <c r="E14" i="42"/>
  <c r="CH18" i="24"/>
  <c r="CG18" i="24"/>
  <c r="E15" i="121"/>
  <c r="E15" i="42"/>
  <c r="CG19" i="24"/>
  <c r="CT19" i="24" s="1"/>
  <c r="CH19" i="24"/>
  <c r="E10" i="42"/>
  <c r="E10" i="121"/>
  <c r="CI34" i="24"/>
  <c r="E36" i="121"/>
  <c r="E36" i="42"/>
  <c r="E21" i="121"/>
  <c r="E21" i="42"/>
  <c r="E25" i="121"/>
  <c r="E25" i="42"/>
  <c r="E18" i="121"/>
  <c r="E18" i="42"/>
  <c r="CG39" i="24"/>
  <c r="CH39" i="24"/>
  <c r="CI49" i="24"/>
  <c r="CH49" i="24"/>
  <c r="CG23" i="24"/>
  <c r="H18" i="120"/>
  <c r="Q18" i="120"/>
  <c r="Q19" i="120"/>
  <c r="Q21" i="120"/>
  <c r="Q20" i="120"/>
  <c r="CI42" i="24"/>
  <c r="CH44" i="24"/>
  <c r="E32" i="121"/>
  <c r="E32" i="42"/>
  <c r="CH36" i="24"/>
  <c r="F18" i="120"/>
  <c r="N22" i="120"/>
  <c r="O18" i="120"/>
  <c r="E41" i="121"/>
  <c r="E41" i="42"/>
  <c r="CI45" i="24"/>
  <c r="E16" i="121"/>
  <c r="E16" i="42"/>
  <c r="CG20" i="24"/>
  <c r="E26" i="42"/>
  <c r="E26" i="121"/>
  <c r="CG30" i="24"/>
  <c r="CH30" i="24"/>
  <c r="E28" i="42"/>
  <c r="E28" i="121"/>
  <c r="CG32" i="24"/>
  <c r="E43" i="121"/>
  <c r="E43" i="42"/>
  <c r="CH47" i="24"/>
  <c r="CI47" i="24"/>
  <c r="CH23" i="24"/>
  <c r="B54" i="17"/>
  <c r="Z53" i="17"/>
  <c r="AN53" i="17"/>
  <c r="F64" i="121"/>
  <c r="F64" i="42"/>
  <c r="AX27" i="29"/>
  <c r="AX28" i="29"/>
  <c r="E51" i="121"/>
  <c r="E51" i="42"/>
  <c r="AY28" i="29"/>
  <c r="AY27" i="29"/>
  <c r="N27" i="99"/>
  <c r="G27" i="99"/>
  <c r="AS27" i="99" s="1"/>
  <c r="AW28" i="29"/>
  <c r="AW27" i="29"/>
  <c r="L54" i="30"/>
  <c r="F54" i="30"/>
  <c r="BJ68" i="24"/>
  <c r="BJ69" i="24"/>
  <c r="BF68" i="24"/>
  <c r="D67" i="30"/>
  <c r="T68" i="24"/>
  <c r="BG68" i="24"/>
  <c r="BH68" i="24"/>
  <c r="D70" i="30"/>
  <c r="T71" i="24"/>
  <c r="F53" i="30"/>
  <c r="L53" i="30"/>
  <c r="BN55" i="24"/>
  <c r="E59" i="42"/>
  <c r="E59" i="121"/>
  <c r="L62" i="30"/>
  <c r="F62" i="30"/>
  <c r="AR62" i="30" s="1"/>
  <c r="AU63" i="30" s="1"/>
  <c r="BZ55" i="23"/>
  <c r="BR55" i="23"/>
  <c r="BV55" i="23"/>
  <c r="E50" i="42"/>
  <c r="E50" i="121"/>
  <c r="BN50" i="24"/>
  <c r="F49" i="30"/>
  <c r="BQ21" i="24"/>
  <c r="G30" i="41"/>
  <c r="AS30" i="41" s="1"/>
  <c r="G34" i="41"/>
  <c r="AS34" i="41" s="1"/>
  <c r="CT34" i="24"/>
  <c r="BQ35" i="24"/>
  <c r="AS10" i="41"/>
  <c r="AT10" i="41"/>
  <c r="AU10" i="41"/>
  <c r="BS35" i="24"/>
  <c r="AS37" i="41"/>
  <c r="AT37" i="41"/>
  <c r="AU37" i="41"/>
  <c r="AS33" i="41"/>
  <c r="AT33" i="41"/>
  <c r="AU33" i="41"/>
  <c r="AS25" i="41"/>
  <c r="AU25" i="41"/>
  <c r="AT25" i="41"/>
  <c r="BR35" i="24"/>
  <c r="CT35" i="24" s="1"/>
  <c r="AV33" i="30"/>
  <c r="AV34" i="30"/>
  <c r="AW34" i="30" s="1"/>
  <c r="AY34" i="30" s="1"/>
  <c r="AT18" i="99"/>
  <c r="Q18" i="99"/>
  <c r="AU18" i="99"/>
  <c r="AS45" i="41"/>
  <c r="AT45" i="41"/>
  <c r="AU45" i="41"/>
  <c r="CT20" i="24"/>
  <c r="BS17" i="28"/>
  <c r="CT41" i="24"/>
  <c r="N66" i="41"/>
  <c r="G66" i="41"/>
  <c r="AS66" i="41" s="1"/>
  <c r="G18" i="41"/>
  <c r="AS18" i="41" s="1"/>
  <c r="AW40" i="30"/>
  <c r="AY40" i="30" s="1"/>
  <c r="AU19" i="30"/>
  <c r="AU20" i="30"/>
  <c r="AV20" i="30"/>
  <c r="AV19" i="30"/>
  <c r="G27" i="41"/>
  <c r="AS27" i="41" s="1"/>
  <c r="G24" i="41"/>
  <c r="AS24" i="41" s="1"/>
  <c r="AS39" i="41"/>
  <c r="AT39" i="41"/>
  <c r="AU39" i="41"/>
  <c r="AY40" i="41" s="1"/>
  <c r="G14" i="41"/>
  <c r="AS14" i="41" s="1"/>
  <c r="BS21" i="24"/>
  <c r="BP21" i="24"/>
  <c r="G19" i="41"/>
  <c r="AS19" i="41" s="1"/>
  <c r="S17" i="29"/>
  <c r="CQ9" i="40"/>
  <c r="AP9" i="40" s="1"/>
  <c r="BD15" i="26"/>
  <c r="BE14" i="26"/>
  <c r="V14" i="26" s="1"/>
  <c r="AC14" i="29" s="1"/>
  <c r="BT14" i="29" s="1"/>
  <c r="BH12" i="29"/>
  <c r="BU14" i="35"/>
  <c r="AE14" i="35" s="1"/>
  <c r="AC13" i="37" s="1"/>
  <c r="BQ13" i="37" s="1"/>
  <c r="BT15" i="35"/>
  <c r="AH12" i="37"/>
  <c r="CF12" i="37" s="1"/>
  <c r="AF13" i="35"/>
  <c r="BX15" i="35"/>
  <c r="BY14" i="35"/>
  <c r="AD14" i="35" s="1"/>
  <c r="CF11" i="37"/>
  <c r="Z12" i="99"/>
  <c r="CQ12" i="37"/>
  <c r="AP12" i="37" s="1"/>
  <c r="CP13" i="37"/>
  <c r="X12" i="36"/>
  <c r="AJ12" i="37"/>
  <c r="CH12" i="37" s="1"/>
  <c r="AZ14" i="36"/>
  <c r="BA13" i="36"/>
  <c r="W13" i="36" s="1"/>
  <c r="AE13" i="37" s="1"/>
  <c r="BS13" i="37" s="1"/>
  <c r="CK13" i="37" s="1"/>
  <c r="CL13" i="37" s="1"/>
  <c r="CM13" i="37" s="1"/>
  <c r="AR13" i="37" s="1"/>
  <c r="CM11" i="37"/>
  <c r="AR11" i="37" s="1"/>
  <c r="CM10" i="37"/>
  <c r="AR10" i="37" s="1"/>
  <c r="BD14" i="36"/>
  <c r="BE13" i="36"/>
  <c r="V13" i="36" s="1"/>
  <c r="CH11" i="37"/>
  <c r="CS11" i="37" s="1"/>
  <c r="CH10" i="37"/>
  <c r="CS10" i="37" s="1"/>
  <c r="CT10" i="37" s="1"/>
  <c r="Z49" i="41"/>
  <c r="Z9" i="99"/>
  <c r="AH12" i="40"/>
  <c r="CF12" i="40" s="1"/>
  <c r="CS12" i="40" s="1"/>
  <c r="AF12" i="38"/>
  <c r="BX14" i="38"/>
  <c r="BY13" i="38"/>
  <c r="AD13" i="38" s="1"/>
  <c r="BT14" i="38"/>
  <c r="BU13" i="38"/>
  <c r="AE13" i="38" s="1"/>
  <c r="AC13" i="40" s="1"/>
  <c r="BQ13" i="40" s="1"/>
  <c r="CK13" i="40" s="1"/>
  <c r="CL11" i="40"/>
  <c r="CL12" i="40" s="1"/>
  <c r="CQ10" i="40"/>
  <c r="AP10" i="40" s="1"/>
  <c r="CO18" i="40"/>
  <c r="CL34" i="40"/>
  <c r="CP12" i="40"/>
  <c r="CQ11" i="40"/>
  <c r="AP11" i="40" s="1"/>
  <c r="CU10" i="40"/>
  <c r="AQ10" i="40" s="1"/>
  <c r="BD15" i="39"/>
  <c r="BE14" i="39"/>
  <c r="V14" i="39" s="1"/>
  <c r="X13" i="39"/>
  <c r="AJ13" i="40"/>
  <c r="CH13" i="40" s="1"/>
  <c r="BA14" i="39"/>
  <c r="W14" i="39" s="1"/>
  <c r="AE14" i="40" s="1"/>
  <c r="BS14" i="40" s="1"/>
  <c r="AZ15" i="39"/>
  <c r="BQ27" i="24"/>
  <c r="BP44" i="24"/>
  <c r="BS37" i="24"/>
  <c r="S12" i="29"/>
  <c r="Y14" i="29"/>
  <c r="BH14" i="29" s="1"/>
  <c r="AZ16" i="26"/>
  <c r="BA15" i="26"/>
  <c r="W15" i="26" s="1"/>
  <c r="AT17" i="41"/>
  <c r="AU17" i="41"/>
  <c r="G12" i="41"/>
  <c r="AS12" i="41" s="1"/>
  <c r="CM14" i="13"/>
  <c r="CQ16" i="13"/>
  <c r="BR24" i="24"/>
  <c r="BP45" i="24"/>
  <c r="BR37" i="24"/>
  <c r="AY18" i="30"/>
  <c r="AS17" i="41"/>
  <c r="G36" i="41"/>
  <c r="AS36" i="41" s="1"/>
  <c r="CT36" i="24"/>
  <c r="CT32" i="24"/>
  <c r="AS9" i="99"/>
  <c r="AT9" i="99"/>
  <c r="Q9" i="99"/>
  <c r="AU9" i="99"/>
  <c r="AU13" i="99"/>
  <c r="AT13" i="99"/>
  <c r="AX14" i="99" s="1"/>
  <c r="Q13" i="99"/>
  <c r="G43" i="41"/>
  <c r="AX15" i="99"/>
  <c r="BC14" i="29"/>
  <c r="BB14" i="29"/>
  <c r="BP27" i="24"/>
  <c r="BR45" i="24"/>
  <c r="I32" i="30"/>
  <c r="I30" i="30"/>
  <c r="I28" i="30"/>
  <c r="I26" i="30"/>
  <c r="I47" i="30"/>
  <c r="I24" i="30"/>
  <c r="I22" i="30"/>
  <c r="I20" i="30"/>
  <c r="I29" i="30"/>
  <c r="I43" i="30"/>
  <c r="I23" i="30"/>
  <c r="I18" i="30"/>
  <c r="I11" i="30"/>
  <c r="I42" i="30"/>
  <c r="I12" i="30"/>
  <c r="I21" i="30"/>
  <c r="I33" i="30"/>
  <c r="I40" i="30"/>
  <c r="I19" i="30"/>
  <c r="I45" i="30"/>
  <c r="I9" i="30"/>
  <c r="I15" i="30"/>
  <c r="I13" i="30"/>
  <c r="I39" i="30"/>
  <c r="I41" i="30"/>
  <c r="I17" i="30"/>
  <c r="I35" i="30"/>
  <c r="I37" i="30"/>
  <c r="I31" i="30"/>
  <c r="I48" i="30"/>
  <c r="I14" i="30"/>
  <c r="I38" i="30"/>
  <c r="I36" i="30"/>
  <c r="I34" i="30"/>
  <c r="I44" i="30"/>
  <c r="I16" i="30"/>
  <c r="I27" i="30"/>
  <c r="I10" i="30"/>
  <c r="I25" i="30"/>
  <c r="I46" i="30"/>
  <c r="AW15" i="99"/>
  <c r="AW14" i="99"/>
  <c r="CJ43" i="30"/>
  <c r="AY14" i="99"/>
  <c r="AY15" i="99"/>
  <c r="BD14" i="29"/>
  <c r="AW52" i="23"/>
  <c r="AY52" i="23"/>
  <c r="AW21" i="28"/>
  <c r="AZ21" i="28"/>
  <c r="AW51" i="23"/>
  <c r="N68" i="41"/>
  <c r="G68" i="41"/>
  <c r="AS68" i="41" s="1"/>
  <c r="AV51" i="23"/>
  <c r="AY51" i="23"/>
  <c r="F60" i="30"/>
  <c r="G32" i="120"/>
  <c r="H32" i="120" s="1"/>
  <c r="L60" i="30"/>
  <c r="P32" i="120"/>
  <c r="E57" i="121"/>
  <c r="C69" i="121" s="1"/>
  <c r="E57" i="42"/>
  <c r="CJ46" i="30"/>
  <c r="G28" i="41"/>
  <c r="AS28" i="41" s="1"/>
  <c r="Q34" i="29"/>
  <c r="AY11" i="29"/>
  <c r="AY10" i="29"/>
  <c r="E74" i="30"/>
  <c r="M50" i="30"/>
  <c r="E33" i="120"/>
  <c r="F33" i="120" s="1"/>
  <c r="N33" i="120"/>
  <c r="CJ47" i="30"/>
  <c r="BP31" i="24"/>
  <c r="BR31" i="24"/>
  <c r="BQ14" i="24"/>
  <c r="M64" i="30"/>
  <c r="AZ24" i="29"/>
  <c r="BC24" i="29" s="1"/>
  <c r="BQ49" i="24"/>
  <c r="CJ44" i="30"/>
  <c r="AS19" i="99"/>
  <c r="AW19" i="99" s="1"/>
  <c r="AT19" i="99"/>
  <c r="AU19" i="99"/>
  <c r="Q19" i="99"/>
  <c r="BR12" i="24"/>
  <c r="BQ31" i="24"/>
  <c r="AV36" i="30"/>
  <c r="AW36" i="30" s="1"/>
  <c r="AZ36" i="30" s="1"/>
  <c r="AV35" i="30"/>
  <c r="AW35" i="30" s="1"/>
  <c r="AY35" i="30" s="1"/>
  <c r="V60" i="24"/>
  <c r="V52" i="24"/>
  <c r="V16" i="24"/>
  <c r="V39" i="24"/>
  <c r="V24" i="24"/>
  <c r="V55" i="24"/>
  <c r="V23" i="24"/>
  <c r="V56" i="24"/>
  <c r="V18" i="24"/>
  <c r="V32" i="24"/>
  <c r="V36" i="24"/>
  <c r="V49" i="24"/>
  <c r="V11" i="24"/>
  <c r="V41" i="24"/>
  <c r="V37" i="24"/>
  <c r="V13" i="24"/>
  <c r="V17" i="24"/>
  <c r="V63" i="24"/>
  <c r="V67" i="24"/>
  <c r="V26" i="24"/>
  <c r="V19" i="24"/>
  <c r="V12" i="24"/>
  <c r="V25" i="24"/>
  <c r="V47" i="24"/>
  <c r="V48" i="24"/>
  <c r="V30" i="24"/>
  <c r="V44" i="24"/>
  <c r="V54" i="24"/>
  <c r="V43" i="24"/>
  <c r="V64" i="24"/>
  <c r="V42" i="24"/>
  <c r="V10" i="24"/>
  <c r="V50" i="24"/>
  <c r="V38" i="24"/>
  <c r="V15" i="24"/>
  <c r="V14" i="24"/>
  <c r="V33" i="24"/>
  <c r="V20" i="24"/>
  <c r="V34" i="24"/>
  <c r="V21" i="24"/>
  <c r="V27" i="24"/>
  <c r="V46" i="24"/>
  <c r="V69" i="24"/>
  <c r="V29" i="24"/>
  <c r="V28" i="24"/>
  <c r="V45" i="24"/>
  <c r="V35" i="24"/>
  <c r="V40" i="24"/>
  <c r="V22" i="24"/>
  <c r="V31" i="24"/>
  <c r="V59" i="24"/>
  <c r="V68" i="24"/>
  <c r="V71" i="24"/>
  <c r="BM54" i="24"/>
  <c r="BM53" i="24"/>
  <c r="F52" i="30"/>
  <c r="L52" i="30"/>
  <c r="BL54" i="24"/>
  <c r="BL53" i="24"/>
  <c r="BJ54" i="24"/>
  <c r="BJ53" i="24"/>
  <c r="G20" i="99"/>
  <c r="AS20" i="99" s="1"/>
  <c r="N20" i="99"/>
  <c r="AZ20" i="29"/>
  <c r="BB20" i="29" s="1"/>
  <c r="AV13" i="30"/>
  <c r="AW13" i="30" s="1"/>
  <c r="AY13" i="30" s="1"/>
  <c r="AV14" i="30"/>
  <c r="G16" i="41"/>
  <c r="AS16" i="41" s="1"/>
  <c r="BS49" i="24"/>
  <c r="CT45" i="24"/>
  <c r="CT29" i="24"/>
  <c r="V61" i="24"/>
  <c r="L64" i="30"/>
  <c r="F64" i="30"/>
  <c r="AS64" i="30" s="1"/>
  <c r="AV64" i="30" s="1"/>
  <c r="L57" i="30"/>
  <c r="F57" i="30"/>
  <c r="S18" i="29"/>
  <c r="S27" i="29"/>
  <c r="S14" i="29"/>
  <c r="S22" i="29"/>
  <c r="S26" i="29"/>
  <c r="S28" i="29"/>
  <c r="S11" i="29"/>
  <c r="S13" i="29"/>
  <c r="S15" i="29"/>
  <c r="S23" i="29"/>
  <c r="S9" i="29"/>
  <c r="S19" i="29"/>
  <c r="BS12" i="24"/>
  <c r="AV29" i="30"/>
  <c r="AV30" i="30"/>
  <c r="AX13" i="28"/>
  <c r="BZ51" i="23"/>
  <c r="BR27" i="24"/>
  <c r="CT27" i="24" s="1"/>
  <c r="BV54" i="23"/>
  <c r="BR54" i="23"/>
  <c r="BQ15" i="24"/>
  <c r="BM62" i="24"/>
  <c r="BM63" i="24"/>
  <c r="BL62" i="24"/>
  <c r="BL63" i="24"/>
  <c r="F61" i="30"/>
  <c r="L61" i="30"/>
  <c r="BW24" i="28"/>
  <c r="BS24" i="28"/>
  <c r="AZ18" i="29"/>
  <c r="BB18" i="29" s="1"/>
  <c r="BS12" i="23"/>
  <c r="BS13" i="23" s="1"/>
  <c r="BS14" i="23" s="1"/>
  <c r="BS15" i="23" s="1"/>
  <c r="BS16" i="23" s="1"/>
  <c r="BS17" i="23" s="1"/>
  <c r="BS18" i="23" s="1"/>
  <c r="BS19" i="23" s="1"/>
  <c r="BS20" i="23" s="1"/>
  <c r="BS21" i="23" s="1"/>
  <c r="BS22" i="23" s="1"/>
  <c r="BS23" i="23" s="1"/>
  <c r="BS24" i="23" s="1"/>
  <c r="BS25" i="23" s="1"/>
  <c r="BS26" i="23" s="1"/>
  <c r="BS27" i="23" s="1"/>
  <c r="BS28" i="23" s="1"/>
  <c r="BS29" i="23" s="1"/>
  <c r="BS30" i="23" s="1"/>
  <c r="BS31" i="23" s="1"/>
  <c r="BS32" i="23" s="1"/>
  <c r="BS33" i="23" s="1"/>
  <c r="BS34" i="23" s="1"/>
  <c r="BS35" i="23" s="1"/>
  <c r="BS36" i="23" s="1"/>
  <c r="BS37" i="23" s="1"/>
  <c r="BS38" i="23" s="1"/>
  <c r="BS39" i="23" s="1"/>
  <c r="BS40" i="23" s="1"/>
  <c r="BS41" i="23" s="1"/>
  <c r="BS42" i="23" s="1"/>
  <c r="BS43" i="23" s="1"/>
  <c r="BS44" i="23" s="1"/>
  <c r="N21" i="99"/>
  <c r="G21" i="99"/>
  <c r="AY21" i="29"/>
  <c r="AY22" i="29"/>
  <c r="AX10" i="28"/>
  <c r="AY10" i="28"/>
  <c r="AV32" i="30"/>
  <c r="AW32" i="30" s="1"/>
  <c r="AV31" i="30"/>
  <c r="AV12" i="30"/>
  <c r="AV11" i="30"/>
  <c r="BS48" i="24"/>
  <c r="CT30" i="24"/>
  <c r="F49" i="42"/>
  <c r="F49" i="121"/>
  <c r="G12" i="99"/>
  <c r="N12" i="99"/>
  <c r="AS12" i="99"/>
  <c r="AX52" i="23"/>
  <c r="T75" i="24"/>
  <c r="E47" i="121"/>
  <c r="E47" i="42"/>
  <c r="BJ51" i="24"/>
  <c r="BJ52" i="24"/>
  <c r="BK51" i="24"/>
  <c r="BK52" i="24"/>
  <c r="AV26" i="30"/>
  <c r="AV27" i="30"/>
  <c r="AW27" i="30" s="1"/>
  <c r="AY27" i="30" s="1"/>
  <c r="S20" i="29"/>
  <c r="AW62" i="23"/>
  <c r="AY62" i="23"/>
  <c r="AV62" i="23"/>
  <c r="AV48" i="30"/>
  <c r="G48" i="41"/>
  <c r="AS48" i="41" s="1"/>
  <c r="BS46" i="24"/>
  <c r="BS18" i="28"/>
  <c r="BW18" i="28"/>
  <c r="V70" i="24"/>
  <c r="CT33" i="24"/>
  <c r="AW14" i="30"/>
  <c r="AY14" i="30" s="1"/>
  <c r="BR44" i="24"/>
  <c r="BS24" i="24"/>
  <c r="CT40" i="24"/>
  <c r="CT16" i="24"/>
  <c r="AX66" i="23"/>
  <c r="AX25" i="28"/>
  <c r="BQ39" i="24"/>
  <c r="CT17" i="24"/>
  <c r="AW22" i="28"/>
  <c r="AZ22" i="28"/>
  <c r="G46" i="41"/>
  <c r="AS46" i="41" s="1"/>
  <c r="AX10" i="29"/>
  <c r="AX11" i="29"/>
  <c r="D34" i="99"/>
  <c r="G10" i="99"/>
  <c r="N10" i="99"/>
  <c r="AW11" i="29"/>
  <c r="AW10" i="29"/>
  <c r="AZ10" i="29" s="1"/>
  <c r="BB10" i="29" s="1"/>
  <c r="BQ48" i="24"/>
  <c r="G47" i="41"/>
  <c r="AS47" i="41" s="1"/>
  <c r="AV47" i="30"/>
  <c r="BS31" i="24"/>
  <c r="AU29" i="30"/>
  <c r="BP49" i="24"/>
  <c r="CT49" i="24" s="1"/>
  <c r="AW13" i="28"/>
  <c r="BZ52" i="23"/>
  <c r="BR14" i="24"/>
  <c r="G24" i="99"/>
  <c r="N24" i="99"/>
  <c r="AV44" i="30"/>
  <c r="AW44" i="30" s="1"/>
  <c r="AZ44" i="30" s="1"/>
  <c r="AV45" i="30"/>
  <c r="AW45" i="30" s="1"/>
  <c r="AY45" i="30" s="1"/>
  <c r="G44" i="41"/>
  <c r="AW31" i="30"/>
  <c r="AY31" i="30" s="1"/>
  <c r="AW12" i="30"/>
  <c r="AY12" i="30" s="1"/>
  <c r="BR48" i="24"/>
  <c r="G35" i="41"/>
  <c r="AS35" i="41" s="1"/>
  <c r="V51" i="24"/>
  <c r="E49" i="42"/>
  <c r="E49" i="121"/>
  <c r="BK53" i="24"/>
  <c r="BK54" i="24"/>
  <c r="M60" i="30"/>
  <c r="G33" i="120"/>
  <c r="H33" i="120" s="1"/>
  <c r="P33" i="120"/>
  <c r="BS15" i="24"/>
  <c r="G13" i="41"/>
  <c r="AW63" i="23"/>
  <c r="AY63" i="23"/>
  <c r="AV63" i="23"/>
  <c r="V66" i="24"/>
  <c r="AX22" i="28"/>
  <c r="BN65" i="24"/>
  <c r="E61" i="121"/>
  <c r="E61" i="42"/>
  <c r="E54" i="121"/>
  <c r="E54" i="42"/>
  <c r="V58" i="24"/>
  <c r="S10" i="29"/>
  <c r="G29" i="41"/>
  <c r="AS29" i="41" s="1"/>
  <c r="AW12" i="28"/>
  <c r="AY12" i="28"/>
  <c r="BR15" i="24"/>
  <c r="E58" i="121"/>
  <c r="E58" i="42"/>
  <c r="BK63" i="24"/>
  <c r="BK62" i="24"/>
  <c r="V62" i="24"/>
  <c r="S24" i="29"/>
  <c r="F54" i="121"/>
  <c r="F54" i="42"/>
  <c r="N17" i="99"/>
  <c r="G17" i="99"/>
  <c r="AS17" i="99" s="1"/>
  <c r="AW18" i="99" s="1"/>
  <c r="AX21" i="29"/>
  <c r="AX22" i="29"/>
  <c r="AZ22" i="29" s="1"/>
  <c r="F58" i="121"/>
  <c r="F58" i="42"/>
  <c r="AZ19" i="29"/>
  <c r="BD19" i="29" s="1"/>
  <c r="AW10" i="28"/>
  <c r="G31" i="41"/>
  <c r="AS31" i="41" s="1"/>
  <c r="G11" i="41"/>
  <c r="BQ37" i="24"/>
  <c r="AZ13" i="28"/>
  <c r="AX12" i="29"/>
  <c r="AX13" i="29"/>
  <c r="AY12" i="29"/>
  <c r="AY13" i="29"/>
  <c r="BL51" i="24"/>
  <c r="BL52" i="24"/>
  <c r="L50" i="30"/>
  <c r="L74" i="30" s="1"/>
  <c r="P72" i="30" s="1"/>
  <c r="F50" i="30"/>
  <c r="E32" i="120"/>
  <c r="N32" i="120"/>
  <c r="N34" i="120" s="1"/>
  <c r="O33" i="120" s="1"/>
  <c r="BM51" i="24"/>
  <c r="BM52" i="24"/>
  <c r="G26" i="41"/>
  <c r="AS26" i="41" s="1"/>
  <c r="BP28" i="24"/>
  <c r="V53" i="24"/>
  <c r="BS14" i="24"/>
  <c r="AX62" i="23"/>
  <c r="CJ48" i="30"/>
  <c r="AU48" i="30"/>
  <c r="BP46" i="24"/>
  <c r="BR46" i="24"/>
  <c r="S16" i="29"/>
  <c r="AW17" i="30"/>
  <c r="AY17" i="30" s="1"/>
  <c r="BV57" i="23"/>
  <c r="G58" i="41"/>
  <c r="N58" i="41"/>
  <c r="AS58" i="41"/>
  <c r="BS64" i="24"/>
  <c r="BS16" i="28"/>
  <c r="G38" i="41"/>
  <c r="AS38" i="41" s="1"/>
  <c r="G41" i="41"/>
  <c r="AS41" i="41" s="1"/>
  <c r="BK66" i="24"/>
  <c r="BK67" i="24"/>
  <c r="E62" i="121"/>
  <c r="E62" i="42"/>
  <c r="AX25" i="29"/>
  <c r="AX26" i="29"/>
  <c r="BL57" i="24"/>
  <c r="BL58" i="24"/>
  <c r="BM57" i="24"/>
  <c r="BM58" i="24"/>
  <c r="CT42" i="24"/>
  <c r="BQ44" i="24"/>
  <c r="G42" i="41"/>
  <c r="AS42" i="41" s="1"/>
  <c r="AV43" i="30"/>
  <c r="AW43" i="30" s="1"/>
  <c r="AY43" i="30" s="1"/>
  <c r="AV42" i="30"/>
  <c r="AW42" i="30" s="1"/>
  <c r="AY42" i="30" s="1"/>
  <c r="G15" i="41"/>
  <c r="AS15" i="41" s="1"/>
  <c r="BQ24" i="24"/>
  <c r="CT24" i="24" s="1"/>
  <c r="F67" i="42"/>
  <c r="BS43" i="24"/>
  <c r="CA14" i="23"/>
  <c r="AY16" i="29"/>
  <c r="AY17" i="29"/>
  <c r="N16" i="99"/>
  <c r="G16" i="99"/>
  <c r="M56" i="30"/>
  <c r="M69" i="30"/>
  <c r="G23" i="41"/>
  <c r="BR25" i="24"/>
  <c r="BQ43" i="24"/>
  <c r="F69" i="30"/>
  <c r="L69" i="30"/>
  <c r="AZ25" i="28"/>
  <c r="BR57" i="23"/>
  <c r="BW16" i="28"/>
  <c r="AW41" i="30"/>
  <c r="AY41" i="30" s="1"/>
  <c r="BW17" i="28"/>
  <c r="G63" i="41"/>
  <c r="N63" i="41"/>
  <c r="AV38" i="30"/>
  <c r="AW38" i="30" s="1"/>
  <c r="AY38" i="30" s="1"/>
  <c r="AV39" i="30"/>
  <c r="CJ41" i="30"/>
  <c r="AV59" i="30"/>
  <c r="G59" i="41"/>
  <c r="N59" i="41"/>
  <c r="AU23" i="30"/>
  <c r="AU24" i="30"/>
  <c r="BM66" i="24"/>
  <c r="BM67" i="24"/>
  <c r="L65" i="30"/>
  <c r="F65" i="30"/>
  <c r="BL67" i="24"/>
  <c r="BL66" i="24"/>
  <c r="AY25" i="29"/>
  <c r="AY26" i="29"/>
  <c r="AZ26" i="29" s="1"/>
  <c r="BB26" i="29" s="1"/>
  <c r="M65" i="30"/>
  <c r="G25" i="99"/>
  <c r="N25" i="99"/>
  <c r="AS25" i="99"/>
  <c r="E53" i="121"/>
  <c r="T76" i="24"/>
  <c r="E53" i="42"/>
  <c r="BK57" i="24"/>
  <c r="BK58" i="24"/>
  <c r="L56" i="30"/>
  <c r="F56" i="30"/>
  <c r="AR56" i="30" s="1"/>
  <c r="CJ42" i="30"/>
  <c r="G51" i="41"/>
  <c r="AS51" i="41" s="1"/>
  <c r="N51" i="41"/>
  <c r="CD51" i="30"/>
  <c r="CJ51" i="30"/>
  <c r="AV16" i="30"/>
  <c r="AV15" i="30"/>
  <c r="AW15" i="30" s="1"/>
  <c r="AY15" i="30" s="1"/>
  <c r="BZ66" i="23"/>
  <c r="BP43" i="24"/>
  <c r="AX16" i="29"/>
  <c r="AX17" i="29"/>
  <c r="G9" i="41"/>
  <c r="AS9" i="41" s="1"/>
  <c r="AV23" i="30"/>
  <c r="AV24" i="30"/>
  <c r="BS25" i="24"/>
  <c r="BS39" i="24"/>
  <c r="BS61" i="24"/>
  <c r="E66" i="121"/>
  <c r="E66" i="42"/>
  <c r="G22" i="41"/>
  <c r="AS22" i="41" s="1"/>
  <c r="BQ25" i="24"/>
  <c r="AW66" i="23"/>
  <c r="BV66" i="23" s="1"/>
  <c r="AY25" i="28"/>
  <c r="J16" i="42" l="1"/>
  <c r="D17" i="42"/>
  <c r="CT13" i="24"/>
  <c r="CT59" i="24"/>
  <c r="AT73" i="24"/>
  <c r="AY73" i="24" s="1"/>
  <c r="AT72" i="24"/>
  <c r="AY72" i="24" s="1"/>
  <c r="E67" i="121"/>
  <c r="AT71" i="24"/>
  <c r="AY71" i="24" s="1"/>
  <c r="AT70" i="24"/>
  <c r="AY70" i="24" s="1"/>
  <c r="Z70" i="24"/>
  <c r="Z73" i="24"/>
  <c r="BW25" i="28"/>
  <c r="AZ17" i="29"/>
  <c r="BB17" i="29" s="1"/>
  <c r="BR64" i="24"/>
  <c r="AW46" i="41"/>
  <c r="AH12" i="29"/>
  <c r="AM12" i="29" s="1"/>
  <c r="AH29" i="29"/>
  <c r="AM29" i="29" s="1"/>
  <c r="AH30" i="29"/>
  <c r="AM30" i="29" s="1"/>
  <c r="AH31" i="29"/>
  <c r="AM31" i="29" s="1"/>
  <c r="AH32" i="29"/>
  <c r="AM32" i="29" s="1"/>
  <c r="V29" i="29"/>
  <c r="V30" i="29"/>
  <c r="V31" i="29"/>
  <c r="V32" i="29"/>
  <c r="AX40" i="41"/>
  <c r="AZ25" i="29"/>
  <c r="BB25" i="29" s="1"/>
  <c r="AW10" i="41"/>
  <c r="BN57" i="24"/>
  <c r="BP57" i="24" s="1"/>
  <c r="BR58" i="23"/>
  <c r="BR61" i="24"/>
  <c r="BQ64" i="24"/>
  <c r="AW41" i="41"/>
  <c r="O32" i="120"/>
  <c r="CT37" i="24"/>
  <c r="AZ21" i="29"/>
  <c r="BB21" i="29" s="1"/>
  <c r="AW17" i="41"/>
  <c r="AW37" i="41"/>
  <c r="AW40" i="41"/>
  <c r="AZ40" i="41" s="1"/>
  <c r="BC40" i="41" s="1"/>
  <c r="BQ61" i="24"/>
  <c r="AW22" i="41"/>
  <c r="AT21" i="41"/>
  <c r="AX21" i="41" s="1"/>
  <c r="AU21" i="41"/>
  <c r="AY21" i="41" s="1"/>
  <c r="BS21" i="28"/>
  <c r="AW47" i="41"/>
  <c r="BR67" i="23"/>
  <c r="CT28" i="24"/>
  <c r="AW29" i="30"/>
  <c r="AY29" i="30" s="1"/>
  <c r="AZ11" i="29"/>
  <c r="BB11" i="29" s="1"/>
  <c r="BV52" i="23"/>
  <c r="BW21" i="28"/>
  <c r="AW20" i="99"/>
  <c r="AX19" i="99"/>
  <c r="BS11" i="28"/>
  <c r="BP56" i="24"/>
  <c r="BQ56" i="24"/>
  <c r="BR56" i="24"/>
  <c r="CT39" i="24"/>
  <c r="CT44" i="24"/>
  <c r="BR52" i="23"/>
  <c r="AZ28" i="30"/>
  <c r="AY19" i="99"/>
  <c r="AW25" i="41"/>
  <c r="BW11" i="28"/>
  <c r="AH17" i="29"/>
  <c r="AM17" i="29" s="1"/>
  <c r="CM9" i="40"/>
  <c r="AR9" i="40" s="1"/>
  <c r="CU9" i="40"/>
  <c r="AQ9" i="40" s="1"/>
  <c r="AV9" i="40"/>
  <c r="CU11" i="40"/>
  <c r="AQ11" i="40" s="1"/>
  <c r="AV11" i="40" s="1"/>
  <c r="AS9" i="40"/>
  <c r="CT12" i="40"/>
  <c r="CU12" i="40" s="1"/>
  <c r="AQ12" i="40" s="1"/>
  <c r="AZ27" i="29"/>
  <c r="BB27" i="29" s="1"/>
  <c r="X14" i="26"/>
  <c r="CB55" i="30"/>
  <c r="AS55" i="30"/>
  <c r="N55" i="30"/>
  <c r="D55" i="41"/>
  <c r="P50" i="30"/>
  <c r="P71" i="30"/>
  <c r="V16" i="29"/>
  <c r="V25" i="29"/>
  <c r="AH21" i="29"/>
  <c r="AM21" i="29" s="1"/>
  <c r="AH24" i="29"/>
  <c r="AM24" i="29" s="1"/>
  <c r="CB15" i="26"/>
  <c r="CA16" i="26"/>
  <c r="BT15" i="26"/>
  <c r="BS16" i="26"/>
  <c r="BX16" i="26"/>
  <c r="BW17" i="26"/>
  <c r="V10" i="29"/>
  <c r="AT51" i="24"/>
  <c r="AY51" i="24" s="1"/>
  <c r="AT49" i="24"/>
  <c r="AY49" i="24" s="1"/>
  <c r="Z72" i="24"/>
  <c r="P65" i="30"/>
  <c r="AT66" i="24"/>
  <c r="AY66" i="24" s="1"/>
  <c r="AZ10" i="30"/>
  <c r="AT58" i="24"/>
  <c r="AY58" i="24" s="1"/>
  <c r="CT21" i="24"/>
  <c r="CT18" i="24"/>
  <c r="CT47" i="24"/>
  <c r="P55" i="30"/>
  <c r="O20" i="120"/>
  <c r="O21" i="120"/>
  <c r="O19" i="120"/>
  <c r="CT23" i="24"/>
  <c r="AN54" i="17"/>
  <c r="B55" i="17"/>
  <c r="Z54" i="17"/>
  <c r="AW28" i="99"/>
  <c r="AW27" i="99"/>
  <c r="BL69" i="24"/>
  <c r="BL68" i="24"/>
  <c r="F67" i="30"/>
  <c r="L67" i="30"/>
  <c r="AR67" i="30"/>
  <c r="AS54" i="30"/>
  <c r="N54" i="30"/>
  <c r="CB54" i="30"/>
  <c r="D54" i="41"/>
  <c r="BM69" i="24"/>
  <c r="BM68" i="24"/>
  <c r="E64" i="42"/>
  <c r="E64" i="121"/>
  <c r="BK69" i="24"/>
  <c r="BK68" i="24"/>
  <c r="AR54" i="30"/>
  <c r="AU55" i="30" s="1"/>
  <c r="AZ28" i="29"/>
  <c r="BD28" i="29" s="1"/>
  <c r="AU27" i="99"/>
  <c r="Q27" i="99"/>
  <c r="AT27" i="99"/>
  <c r="BN67" i="24"/>
  <c r="BP67" i="24" s="1"/>
  <c r="F70" i="30"/>
  <c r="AS70" i="30" s="1"/>
  <c r="R34" i="120"/>
  <c r="L70" i="30"/>
  <c r="P70" i="30" s="1"/>
  <c r="N62" i="30"/>
  <c r="D62" i="41"/>
  <c r="AS62" i="30"/>
  <c r="AV63" i="30" s="1"/>
  <c r="AW63" i="30" s="1"/>
  <c r="BP55" i="24"/>
  <c r="BR55" i="24"/>
  <c r="BQ55" i="24"/>
  <c r="BS55" i="24"/>
  <c r="AR53" i="30"/>
  <c r="AS53" i="30"/>
  <c r="AV54" i="30" s="1"/>
  <c r="CB53" i="30"/>
  <c r="D53" i="41"/>
  <c r="N53" i="30"/>
  <c r="E67" i="42"/>
  <c r="AR49" i="30"/>
  <c r="AU49" i="30" s="1"/>
  <c r="AS49" i="30"/>
  <c r="AV49" i="30" s="1"/>
  <c r="D49" i="41"/>
  <c r="CB49" i="30"/>
  <c r="BS50" i="24"/>
  <c r="BQ50" i="24"/>
  <c r="BP50" i="24"/>
  <c r="BR50" i="24"/>
  <c r="AT34" i="41"/>
  <c r="AX34" i="41" s="1"/>
  <c r="AU34" i="41"/>
  <c r="AY34" i="41" s="1"/>
  <c r="AU30" i="41"/>
  <c r="AT30" i="41"/>
  <c r="P46" i="30"/>
  <c r="AY33" i="41"/>
  <c r="AW33" i="41"/>
  <c r="AW34" i="41"/>
  <c r="AW33" i="30"/>
  <c r="AY33" i="30" s="1"/>
  <c r="AZ34" i="30"/>
  <c r="AX33" i="41"/>
  <c r="CT15" i="24"/>
  <c r="V20" i="29"/>
  <c r="P41" i="30"/>
  <c r="P60" i="30"/>
  <c r="AU66" i="41"/>
  <c r="AT66" i="41"/>
  <c r="Q66" i="41"/>
  <c r="BV51" i="23"/>
  <c r="P15" i="30"/>
  <c r="P45" i="30"/>
  <c r="P14" i="30"/>
  <c r="P16" i="30"/>
  <c r="AH16" i="29"/>
  <c r="AM16" i="29" s="1"/>
  <c r="Z57" i="24"/>
  <c r="AT57" i="24"/>
  <c r="AY57" i="24" s="1"/>
  <c r="P69" i="30"/>
  <c r="AH25" i="29"/>
  <c r="AM25" i="29" s="1"/>
  <c r="Z66" i="24"/>
  <c r="P42" i="30"/>
  <c r="P63" i="30"/>
  <c r="P17" i="30"/>
  <c r="P25" i="30"/>
  <c r="P47" i="30"/>
  <c r="P26" i="30"/>
  <c r="P21" i="30"/>
  <c r="V21" i="29"/>
  <c r="V17" i="29"/>
  <c r="Z62" i="24"/>
  <c r="AT62" i="24"/>
  <c r="AY62" i="24" s="1"/>
  <c r="V24" i="29"/>
  <c r="V12" i="29"/>
  <c r="AH20" i="29"/>
  <c r="AM20" i="29" s="1"/>
  <c r="P66" i="30"/>
  <c r="P44" i="30"/>
  <c r="P20" i="30"/>
  <c r="P31" i="30"/>
  <c r="P27" i="30"/>
  <c r="P48" i="30"/>
  <c r="AW28" i="41"/>
  <c r="AW18" i="41"/>
  <c r="AT19" i="41"/>
  <c r="AU19" i="41"/>
  <c r="AT14" i="41"/>
  <c r="AU14" i="41"/>
  <c r="AW20" i="30"/>
  <c r="AY20" i="30" s="1"/>
  <c r="AZ40" i="30"/>
  <c r="AW19" i="41"/>
  <c r="AW20" i="41"/>
  <c r="AU24" i="41"/>
  <c r="AY25" i="41" s="1"/>
  <c r="AT24" i="41"/>
  <c r="AX25" i="41" s="1"/>
  <c r="AU27" i="41"/>
  <c r="AT27" i="41"/>
  <c r="AW19" i="30"/>
  <c r="AY19" i="30" s="1"/>
  <c r="AU18" i="41"/>
  <c r="AY18" i="41" s="1"/>
  <c r="AT18" i="41"/>
  <c r="AX18" i="41" s="1"/>
  <c r="AZ25" i="30"/>
  <c r="Z58" i="24"/>
  <c r="BD16" i="26"/>
  <c r="BE15" i="26"/>
  <c r="V15" i="26" s="1"/>
  <c r="AC15" i="29" s="1"/>
  <c r="BT15" i="29" s="1"/>
  <c r="CS12" i="37"/>
  <c r="AH13" i="37"/>
  <c r="CF13" i="37" s="1"/>
  <c r="AF14" i="35"/>
  <c r="BT16" i="35"/>
  <c r="BU15" i="35"/>
  <c r="AE15" i="35" s="1"/>
  <c r="AC14" i="37" s="1"/>
  <c r="BQ14" i="37" s="1"/>
  <c r="BX16" i="35"/>
  <c r="BY15" i="35"/>
  <c r="AD15" i="35" s="1"/>
  <c r="CT11" i="37"/>
  <c r="CT34" i="37"/>
  <c r="AJ13" i="37"/>
  <c r="CH13" i="37" s="1"/>
  <c r="CS13" i="37" s="1"/>
  <c r="X13" i="36"/>
  <c r="Z51" i="41"/>
  <c r="Z11" i="99"/>
  <c r="BA14" i="36"/>
  <c r="W14" i="36" s="1"/>
  <c r="AE14" i="37" s="1"/>
  <c r="BS14" i="37" s="1"/>
  <c r="CK14" i="37" s="1"/>
  <c r="CL14" i="37" s="1"/>
  <c r="CM14" i="37" s="1"/>
  <c r="AR14" i="37" s="1"/>
  <c r="AZ15" i="36"/>
  <c r="Z40" i="41"/>
  <c r="Z14" i="41"/>
  <c r="Z17" i="41"/>
  <c r="Z9" i="41"/>
  <c r="Z47" i="41"/>
  <c r="Z24" i="41"/>
  <c r="Z30" i="41"/>
  <c r="Z35" i="41"/>
  <c r="Z36" i="41"/>
  <c r="Z19" i="41"/>
  <c r="Z11" i="41"/>
  <c r="Z13" i="41"/>
  <c r="Z26" i="41"/>
  <c r="Z21" i="41"/>
  <c r="Z31" i="41"/>
  <c r="BH31" i="41" s="1"/>
  <c r="Z38" i="41"/>
  <c r="Z16" i="41"/>
  <c r="Z48" i="41"/>
  <c r="Z45" i="41"/>
  <c r="BH45" i="41" s="1"/>
  <c r="Z41" i="41"/>
  <c r="Z27" i="41"/>
  <c r="BH27" i="41" s="1"/>
  <c r="Z39" i="41"/>
  <c r="BH39" i="41" s="1"/>
  <c r="Z42" i="41"/>
  <c r="BH42" i="41" s="1"/>
  <c r="Z23" i="41"/>
  <c r="Z15" i="41"/>
  <c r="BH15" i="41" s="1"/>
  <c r="Z18" i="41"/>
  <c r="Z43" i="41"/>
  <c r="BH43" i="41" s="1"/>
  <c r="Z44" i="41"/>
  <c r="Z33" i="41"/>
  <c r="BH33" i="41" s="1"/>
  <c r="Z46" i="41"/>
  <c r="Z10" i="41"/>
  <c r="BH10" i="41" s="1"/>
  <c r="Z34" i="41"/>
  <c r="Z12" i="41"/>
  <c r="BH12" i="41" s="1"/>
  <c r="Z22" i="41"/>
  <c r="BH22" i="41" s="1"/>
  <c r="Z29" i="41"/>
  <c r="Z37" i="41"/>
  <c r="Z28" i="41"/>
  <c r="BH28" i="41" s="1"/>
  <c r="Z32" i="41"/>
  <c r="Z20" i="41"/>
  <c r="BH20" i="41" s="1"/>
  <c r="BH49" i="41"/>
  <c r="Z25" i="41"/>
  <c r="BH25" i="41" s="1"/>
  <c r="BE14" i="36"/>
  <c r="V14" i="36" s="1"/>
  <c r="BD15" i="36"/>
  <c r="Z50" i="41"/>
  <c r="BH50" i="41" s="1"/>
  <c r="Z10" i="99"/>
  <c r="BI10" i="99" s="1"/>
  <c r="Z53" i="41"/>
  <c r="Z13" i="99"/>
  <c r="BI13" i="99" s="1"/>
  <c r="CP14" i="37"/>
  <c r="CQ13" i="37"/>
  <c r="AP13" i="37" s="1"/>
  <c r="AF13" i="38"/>
  <c r="AH13" i="40"/>
  <c r="CF13" i="40" s="1"/>
  <c r="CS13" i="40" s="1"/>
  <c r="BU14" i="38"/>
  <c r="AE14" i="38" s="1"/>
  <c r="AC14" i="40" s="1"/>
  <c r="BQ14" i="40" s="1"/>
  <c r="CK14" i="40" s="1"/>
  <c r="BT15" i="38"/>
  <c r="BY14" i="38"/>
  <c r="AD14" i="38" s="1"/>
  <c r="BX15" i="38"/>
  <c r="CM12" i="40"/>
  <c r="AR12" i="40" s="1"/>
  <c r="AA52" i="41" s="1"/>
  <c r="CM10" i="40"/>
  <c r="AR10" i="40" s="1"/>
  <c r="AS10" i="40" s="1"/>
  <c r="CM11" i="40"/>
  <c r="AR11" i="40" s="1"/>
  <c r="AS11" i="40" s="1"/>
  <c r="Y9" i="99"/>
  <c r="AA49" i="41"/>
  <c r="CL13" i="40"/>
  <c r="CM13" i="40" s="1"/>
  <c r="AR13" i="40" s="1"/>
  <c r="AZ14" i="99"/>
  <c r="BB14" i="99" s="1"/>
  <c r="CQ12" i="40"/>
  <c r="AP12" i="40" s="1"/>
  <c r="CP13" i="40"/>
  <c r="P24" i="30"/>
  <c r="AE49" i="41"/>
  <c r="AC9" i="99"/>
  <c r="AV10" i="40"/>
  <c r="BA15" i="39"/>
  <c r="W15" i="39" s="1"/>
  <c r="AE15" i="40" s="1"/>
  <c r="BS15" i="40" s="1"/>
  <c r="AZ16" i="39"/>
  <c r="AJ14" i="40"/>
  <c r="CH14" i="40" s="1"/>
  <c r="X14" i="39"/>
  <c r="BE15" i="39"/>
  <c r="V15" i="39" s="1"/>
  <c r="BD16" i="39"/>
  <c r="P12" i="30"/>
  <c r="P68" i="30"/>
  <c r="P35" i="30"/>
  <c r="P59" i="30"/>
  <c r="CT43" i="24"/>
  <c r="P53" i="30"/>
  <c r="P57" i="30"/>
  <c r="P54" i="30"/>
  <c r="P28" i="30"/>
  <c r="P30" i="30"/>
  <c r="P43" i="30"/>
  <c r="P18" i="30"/>
  <c r="P29" i="30"/>
  <c r="P34" i="30"/>
  <c r="P33" i="30"/>
  <c r="P39" i="30"/>
  <c r="P13" i="30"/>
  <c r="P62" i="30"/>
  <c r="P64" i="30"/>
  <c r="P10" i="30"/>
  <c r="P32" i="30"/>
  <c r="P36" i="30"/>
  <c r="P19" i="30"/>
  <c r="P40" i="30"/>
  <c r="P37" i="30"/>
  <c r="P11" i="30"/>
  <c r="P52" i="30"/>
  <c r="P51" i="30"/>
  <c r="P58" i="30"/>
  <c r="P23" i="30"/>
  <c r="P38" i="30"/>
  <c r="P9" i="30"/>
  <c r="AZ37" i="30"/>
  <c r="P61" i="30"/>
  <c r="Z61" i="24"/>
  <c r="BA16" i="26"/>
  <c r="W16" i="26" s="1"/>
  <c r="AZ17" i="26"/>
  <c r="Y15" i="29"/>
  <c r="BH15" i="29" s="1"/>
  <c r="X15" i="26"/>
  <c r="AY44" i="30"/>
  <c r="CM15" i="13"/>
  <c r="AT12" i="41"/>
  <c r="AU12" i="41"/>
  <c r="AZ46" i="30"/>
  <c r="AT36" i="41"/>
  <c r="AX37" i="41" s="1"/>
  <c r="AU36" i="41"/>
  <c r="AY37" i="41" s="1"/>
  <c r="CQ17" i="13"/>
  <c r="Z51" i="24"/>
  <c r="CT25" i="24"/>
  <c r="CT48" i="24"/>
  <c r="CT14" i="24"/>
  <c r="J25" i="30"/>
  <c r="M25" i="30"/>
  <c r="J27" i="30"/>
  <c r="M27" i="30"/>
  <c r="J44" i="30"/>
  <c r="M44" i="30"/>
  <c r="BG44" i="30"/>
  <c r="M36" i="30"/>
  <c r="J36" i="30"/>
  <c r="BG36" i="30" s="1"/>
  <c r="J14" i="30"/>
  <c r="M14" i="30"/>
  <c r="J31" i="30"/>
  <c r="M31" i="30"/>
  <c r="M35" i="30"/>
  <c r="J35" i="30"/>
  <c r="J41" i="30"/>
  <c r="M41" i="30"/>
  <c r="BG41" i="30"/>
  <c r="J13" i="30"/>
  <c r="M13" i="30"/>
  <c r="BG13" i="30"/>
  <c r="J9" i="30"/>
  <c r="M9" i="30"/>
  <c r="BG9" i="30"/>
  <c r="M19" i="30"/>
  <c r="J19" i="30"/>
  <c r="J33" i="30"/>
  <c r="M33" i="30"/>
  <c r="BG33" i="30"/>
  <c r="J12" i="30"/>
  <c r="M12" i="30"/>
  <c r="M11" i="30"/>
  <c r="J11" i="30"/>
  <c r="J23" i="30"/>
  <c r="M23" i="30"/>
  <c r="M29" i="30"/>
  <c r="J29" i="30"/>
  <c r="J22" i="30"/>
  <c r="BG22" i="30" s="1"/>
  <c r="M22" i="30"/>
  <c r="J47" i="30"/>
  <c r="M47" i="30"/>
  <c r="J28" i="30"/>
  <c r="M28" i="30"/>
  <c r="M32" i="30"/>
  <c r="J32" i="30"/>
  <c r="AS43" i="41"/>
  <c r="AU43" i="41"/>
  <c r="AT43" i="41"/>
  <c r="BD18" i="29"/>
  <c r="CT12" i="24"/>
  <c r="CU12" i="24" s="1"/>
  <c r="CU13" i="24" s="1"/>
  <c r="M46" i="30"/>
  <c r="J46" i="30"/>
  <c r="BG46" i="30" s="1"/>
  <c r="M10" i="30"/>
  <c r="J10" i="30"/>
  <c r="BG10" i="30" s="1"/>
  <c r="J16" i="30"/>
  <c r="M16" i="30"/>
  <c r="M34" i="30"/>
  <c r="J34" i="30"/>
  <c r="J38" i="30"/>
  <c r="M38" i="30"/>
  <c r="J48" i="30"/>
  <c r="M48" i="30"/>
  <c r="BG48" i="30"/>
  <c r="M37" i="30"/>
  <c r="J37" i="30"/>
  <c r="M17" i="30"/>
  <c r="J17" i="30"/>
  <c r="M39" i="30"/>
  <c r="J39" i="30"/>
  <c r="J15" i="30"/>
  <c r="M15" i="30"/>
  <c r="BG15" i="30"/>
  <c r="J45" i="30"/>
  <c r="M45" i="30"/>
  <c r="M40" i="30"/>
  <c r="J40" i="30"/>
  <c r="M21" i="30"/>
  <c r="J21" i="30"/>
  <c r="M42" i="30"/>
  <c r="J42" i="30"/>
  <c r="BG42" i="30" s="1"/>
  <c r="J18" i="30"/>
  <c r="M18" i="30"/>
  <c r="M43" i="30"/>
  <c r="J43" i="30"/>
  <c r="M20" i="30"/>
  <c r="J20" i="30"/>
  <c r="J24" i="30"/>
  <c r="M24" i="30"/>
  <c r="J26" i="30"/>
  <c r="BG26" i="30" s="1"/>
  <c r="M26" i="30"/>
  <c r="M30" i="30"/>
  <c r="J30" i="30"/>
  <c r="CA14" i="29"/>
  <c r="AZ15" i="99"/>
  <c r="BB15" i="99" s="1"/>
  <c r="AZ13" i="29"/>
  <c r="BB13" i="29" s="1"/>
  <c r="Q68" i="41"/>
  <c r="AU68" i="41"/>
  <c r="AT68" i="41"/>
  <c r="BC20" i="29"/>
  <c r="AW27" i="41"/>
  <c r="AW26" i="41"/>
  <c r="AW32" i="41"/>
  <c r="AW31" i="41"/>
  <c r="BC22" i="29"/>
  <c r="BB22" i="29"/>
  <c r="AW48" i="41"/>
  <c r="AZ32" i="30"/>
  <c r="AY32" i="30"/>
  <c r="CT46" i="24"/>
  <c r="AW48" i="30"/>
  <c r="AZ48" i="30" s="1"/>
  <c r="CB50" i="30"/>
  <c r="AR50" i="30"/>
  <c r="H8" i="136" s="1"/>
  <c r="N50" i="30"/>
  <c r="N74" i="30" s="1"/>
  <c r="D50" i="41"/>
  <c r="F74" i="30"/>
  <c r="AS11" i="41"/>
  <c r="AT11" i="41"/>
  <c r="AU11" i="41"/>
  <c r="BW10" i="28"/>
  <c r="BX10" i="28" s="1"/>
  <c r="BS10" i="28"/>
  <c r="BT10" i="28" s="1"/>
  <c r="BB19" i="29"/>
  <c r="BC19" i="29"/>
  <c r="AT17" i="99"/>
  <c r="AX18" i="99" s="1"/>
  <c r="AU17" i="99"/>
  <c r="AY18" i="99" s="1"/>
  <c r="Q17" i="99"/>
  <c r="BS12" i="28"/>
  <c r="BW12" i="28"/>
  <c r="AT29" i="41"/>
  <c r="AU29" i="41"/>
  <c r="AZ17" i="30"/>
  <c r="AY36" i="30"/>
  <c r="AW35" i="41"/>
  <c r="AW36" i="41"/>
  <c r="AT35" i="41"/>
  <c r="AU35" i="41"/>
  <c r="AS44" i="41"/>
  <c r="AU44" i="41"/>
  <c r="AT44" i="41"/>
  <c r="BN62" i="24"/>
  <c r="BP62" i="24" s="1"/>
  <c r="BS13" i="28"/>
  <c r="BW13" i="28"/>
  <c r="AW47" i="30"/>
  <c r="AY47" i="30" s="1"/>
  <c r="AT47" i="41"/>
  <c r="AU47" i="41"/>
  <c r="AS10" i="99"/>
  <c r="AU10" i="99"/>
  <c r="AT10" i="99"/>
  <c r="Q10" i="99"/>
  <c r="BC11" i="29"/>
  <c r="AT46" i="41"/>
  <c r="AX46" i="41" s="1"/>
  <c r="AU46" i="41"/>
  <c r="AY46" i="41" s="1"/>
  <c r="AS50" i="30"/>
  <c r="H24" i="136" s="1"/>
  <c r="BV62" i="23"/>
  <c r="BR62" i="23"/>
  <c r="BZ62" i="23"/>
  <c r="BN51" i="24"/>
  <c r="BP51" i="24" s="1"/>
  <c r="AW12" i="99"/>
  <c r="AW13" i="99"/>
  <c r="AT12" i="99"/>
  <c r="Q12" i="99"/>
  <c r="AU12" i="99"/>
  <c r="AZ31" i="30"/>
  <c r="BD22" i="29"/>
  <c r="AS21" i="99"/>
  <c r="AU21" i="99"/>
  <c r="Q21" i="99"/>
  <c r="AT21" i="99"/>
  <c r="BC18" i="29"/>
  <c r="AR61" i="30"/>
  <c r="D61" i="41"/>
  <c r="AS61" i="30"/>
  <c r="N61" i="30"/>
  <c r="BR62" i="24"/>
  <c r="AR57" i="30"/>
  <c r="AU58" i="30" s="1"/>
  <c r="AS57" i="30"/>
  <c r="AV58" i="30" s="1"/>
  <c r="N57" i="30"/>
  <c r="D57" i="41"/>
  <c r="AR64" i="30"/>
  <c r="AU64" i="30" s="1"/>
  <c r="AW64" i="30" s="1"/>
  <c r="AY64" i="30" s="1"/>
  <c r="AZ14" i="30"/>
  <c r="BN53" i="24"/>
  <c r="BP53" i="24" s="1"/>
  <c r="AZ35" i="30"/>
  <c r="AW11" i="30"/>
  <c r="AY11" i="30" s="1"/>
  <c r="CT31" i="24"/>
  <c r="AW30" i="30"/>
  <c r="AY30" i="30" s="1"/>
  <c r="F47" i="121"/>
  <c r="M74" i="30"/>
  <c r="Q71" i="30" s="1"/>
  <c r="F47" i="42"/>
  <c r="Q50" i="30"/>
  <c r="BD10" i="29"/>
  <c r="AH10" i="29"/>
  <c r="AM10" i="29" s="1"/>
  <c r="P34" i="120"/>
  <c r="AU26" i="41"/>
  <c r="AT26" i="41"/>
  <c r="F32" i="120"/>
  <c r="E34" i="120"/>
  <c r="P22" i="30"/>
  <c r="P67" i="30"/>
  <c r="BR51" i="24"/>
  <c r="BC13" i="29"/>
  <c r="AT31" i="41"/>
  <c r="AU31" i="41"/>
  <c r="AW29" i="41"/>
  <c r="AW30" i="41"/>
  <c r="BP65" i="24"/>
  <c r="BR65" i="24"/>
  <c r="BS65" i="24"/>
  <c r="BQ65" i="24"/>
  <c r="BV63" i="23"/>
  <c r="BZ63" i="23"/>
  <c r="BR63" i="23"/>
  <c r="AS13" i="41"/>
  <c r="AU13" i="41"/>
  <c r="AT13" i="41"/>
  <c r="F57" i="42"/>
  <c r="F57" i="121"/>
  <c r="AZ45" i="30"/>
  <c r="AS24" i="99"/>
  <c r="AW24" i="99" s="1"/>
  <c r="AU24" i="99"/>
  <c r="AY24" i="99" s="1"/>
  <c r="Q24" i="99"/>
  <c r="AT24" i="99"/>
  <c r="AX24" i="99" s="1"/>
  <c r="N34" i="99"/>
  <c r="BC10" i="29"/>
  <c r="BW22" i="28"/>
  <c r="BS22" i="28"/>
  <c r="AT48" i="41"/>
  <c r="AU48" i="41"/>
  <c r="AZ27" i="30"/>
  <c r="BN52" i="24"/>
  <c r="Z68" i="24"/>
  <c r="Z56" i="24"/>
  <c r="Z39" i="24"/>
  <c r="AT42" i="24"/>
  <c r="AY42" i="24" s="1"/>
  <c r="Z52" i="24"/>
  <c r="AT64" i="24"/>
  <c r="AY64" i="24" s="1"/>
  <c r="AT55" i="24"/>
  <c r="AY55" i="24" s="1"/>
  <c r="Z43" i="24"/>
  <c r="AT54" i="24"/>
  <c r="AY54" i="24" s="1"/>
  <c r="AT60" i="24"/>
  <c r="AY60" i="24" s="1"/>
  <c r="AT23" i="24"/>
  <c r="AY23" i="24" s="1"/>
  <c r="AT10" i="24"/>
  <c r="AY10" i="24" s="1"/>
  <c r="AT16" i="24"/>
  <c r="AY16" i="24" s="1"/>
  <c r="Z24" i="24"/>
  <c r="AT56" i="24"/>
  <c r="AY56" i="24" s="1"/>
  <c r="AT39" i="24"/>
  <c r="AY39" i="24" s="1"/>
  <c r="Z42" i="24"/>
  <c r="AT52" i="24"/>
  <c r="AY52" i="24" s="1"/>
  <c r="Z64" i="24"/>
  <c r="Z55" i="24"/>
  <c r="AT43" i="24"/>
  <c r="AY43" i="24" s="1"/>
  <c r="Z54" i="24"/>
  <c r="Z60" i="24"/>
  <c r="Z23" i="24"/>
  <c r="Z10" i="24"/>
  <c r="Z16" i="24"/>
  <c r="AT24" i="24"/>
  <c r="AY24" i="24" s="1"/>
  <c r="Z59" i="24"/>
  <c r="AT20" i="24"/>
  <c r="AY20" i="24" s="1"/>
  <c r="Z26" i="24"/>
  <c r="AT34" i="24"/>
  <c r="AY34" i="24" s="1"/>
  <c r="AT38" i="24"/>
  <c r="AY38" i="24" s="1"/>
  <c r="Z34" i="24"/>
  <c r="Z25" i="24"/>
  <c r="AT15" i="24"/>
  <c r="AY15" i="24" s="1"/>
  <c r="AT26" i="24"/>
  <c r="AY26" i="24" s="1"/>
  <c r="AT47" i="24"/>
  <c r="AY47" i="24" s="1"/>
  <c r="AT19" i="24"/>
  <c r="AY19" i="24" s="1"/>
  <c r="AT45" i="24"/>
  <c r="AY45" i="24" s="1"/>
  <c r="AT14" i="24"/>
  <c r="AY14" i="24" s="1"/>
  <c r="Z33" i="24"/>
  <c r="AT37" i="24"/>
  <c r="AY37" i="24" s="1"/>
  <c r="AT53" i="24"/>
  <c r="AY53" i="24" s="1"/>
  <c r="AT29" i="24"/>
  <c r="AY29" i="24" s="1"/>
  <c r="AT32" i="24"/>
  <c r="AY32" i="24" s="1"/>
  <c r="Z46" i="24"/>
  <c r="AT67" i="24"/>
  <c r="AY67" i="24" s="1"/>
  <c r="Z36" i="24"/>
  <c r="AT48" i="24"/>
  <c r="AY48" i="24" s="1"/>
  <c r="AT31" i="24"/>
  <c r="AY31" i="24" s="1"/>
  <c r="AT44" i="24"/>
  <c r="AY44" i="24" s="1"/>
  <c r="AT22" i="24"/>
  <c r="AY22" i="24" s="1"/>
  <c r="Z14" i="24"/>
  <c r="Z11" i="24"/>
  <c r="AT36" i="24"/>
  <c r="AY36" i="24" s="1"/>
  <c r="AT12" i="24"/>
  <c r="AY12" i="24" s="1"/>
  <c r="Z44" i="24"/>
  <c r="Z13" i="24"/>
  <c r="AT41" i="24"/>
  <c r="AY41" i="24" s="1"/>
  <c r="AT30" i="24"/>
  <c r="AY30" i="24" s="1"/>
  <c r="Z38" i="24"/>
  <c r="Z48" i="24"/>
  <c r="AT28" i="24"/>
  <c r="AY28" i="24" s="1"/>
  <c r="Z29" i="24"/>
  <c r="AT65" i="24"/>
  <c r="AY65" i="24" s="1"/>
  <c r="Z67" i="24"/>
  <c r="AT59" i="24"/>
  <c r="AY59" i="24" s="1"/>
  <c r="AT68" i="24"/>
  <c r="AY68" i="24" s="1"/>
  <c r="Z27" i="24"/>
  <c r="Z37" i="24"/>
  <c r="Z15" i="24"/>
  <c r="AT40" i="24"/>
  <c r="AY40" i="24" s="1"/>
  <c r="Z20" i="24"/>
  <c r="Z49" i="24"/>
  <c r="Z28" i="24"/>
  <c r="AT21" i="24"/>
  <c r="AY21" i="24" s="1"/>
  <c r="AT25" i="24"/>
  <c r="AY25" i="24" s="1"/>
  <c r="Z35" i="24"/>
  <c r="AT33" i="24"/>
  <c r="AY33" i="24" s="1"/>
  <c r="AT27" i="24"/>
  <c r="AY27" i="24" s="1"/>
  <c r="AT13" i="24"/>
  <c r="AY13" i="24" s="1"/>
  <c r="AT61" i="24"/>
  <c r="AY61" i="24" s="1"/>
  <c r="Z31" i="24"/>
  <c r="Z18" i="24"/>
  <c r="Z32" i="24"/>
  <c r="AT46" i="24"/>
  <c r="AY46" i="24" s="1"/>
  <c r="Z69" i="24"/>
  <c r="AT63" i="24"/>
  <c r="AY63" i="24" s="1"/>
  <c r="Z30" i="24"/>
  <c r="Z19" i="24"/>
  <c r="Z45" i="24"/>
  <c r="Z22" i="24"/>
  <c r="AT17" i="24"/>
  <c r="AY17" i="24" s="1"/>
  <c r="Z17" i="24"/>
  <c r="Z21" i="24"/>
  <c r="Z12" i="24"/>
  <c r="Z40" i="24"/>
  <c r="Z47" i="24"/>
  <c r="Z53" i="24"/>
  <c r="AT35" i="24"/>
  <c r="AY35" i="24" s="1"/>
  <c r="Z41" i="24"/>
  <c r="AT11" i="24"/>
  <c r="AY11" i="24" s="1"/>
  <c r="AT18" i="24"/>
  <c r="AY18" i="24" s="1"/>
  <c r="Z65" i="24"/>
  <c r="AT69" i="24"/>
  <c r="AY69" i="24" s="1"/>
  <c r="Z63" i="24"/>
  <c r="Z71" i="24"/>
  <c r="AZ12" i="29"/>
  <c r="BB12" i="29" s="1"/>
  <c r="AZ12" i="30"/>
  <c r="BD21" i="29"/>
  <c r="BN63" i="24"/>
  <c r="BP63" i="24" s="1"/>
  <c r="N64" i="30"/>
  <c r="D64" i="41"/>
  <c r="AU16" i="41"/>
  <c r="AY17" i="41" s="1"/>
  <c r="AT16" i="41"/>
  <c r="AX17" i="41" s="1"/>
  <c r="AZ13" i="30"/>
  <c r="AU20" i="99"/>
  <c r="AY20" i="99" s="1"/>
  <c r="AT20" i="99"/>
  <c r="AX20" i="99" s="1"/>
  <c r="Q20" i="99"/>
  <c r="BN54" i="24"/>
  <c r="BP54" i="24" s="1"/>
  <c r="CB52" i="30"/>
  <c r="AS52" i="30"/>
  <c r="N52" i="30"/>
  <c r="D52" i="41"/>
  <c r="AR52" i="30"/>
  <c r="AW26" i="30"/>
  <c r="AY26" i="30" s="1"/>
  <c r="BD24" i="29"/>
  <c r="BB24" i="29"/>
  <c r="F61" i="121"/>
  <c r="F61" i="42"/>
  <c r="AH9" i="29"/>
  <c r="AM9" i="29" s="1"/>
  <c r="V9" i="29"/>
  <c r="V22" i="29"/>
  <c r="V26" i="29"/>
  <c r="AH15" i="29"/>
  <c r="AM15" i="29" s="1"/>
  <c r="AH18" i="29"/>
  <c r="AM18" i="29" s="1"/>
  <c r="V11" i="29"/>
  <c r="AH27" i="29"/>
  <c r="AM27" i="29" s="1"/>
  <c r="AH14" i="29"/>
  <c r="AM14" i="29" s="1"/>
  <c r="V18" i="29"/>
  <c r="V14" i="29"/>
  <c r="V23" i="29"/>
  <c r="AH23" i="29"/>
  <c r="AM23" i="29" s="1"/>
  <c r="V28" i="29"/>
  <c r="AH26" i="29"/>
  <c r="AM26" i="29" s="1"/>
  <c r="AH22" i="29"/>
  <c r="AM22" i="29" s="1"/>
  <c r="V15" i="29"/>
  <c r="AH13" i="29"/>
  <c r="AM13" i="29" s="1"/>
  <c r="AH11" i="29"/>
  <c r="AM11" i="29" s="1"/>
  <c r="V27" i="29"/>
  <c r="V13" i="29"/>
  <c r="AH28" i="29"/>
  <c r="AM28" i="29" s="1"/>
  <c r="AH19" i="29"/>
  <c r="AM19" i="29" s="1"/>
  <c r="V19" i="29"/>
  <c r="AT28" i="41"/>
  <c r="AU28" i="41"/>
  <c r="AR60" i="30"/>
  <c r="AU60" i="30" s="1"/>
  <c r="N60" i="30"/>
  <c r="D60" i="41"/>
  <c r="AS60" i="30"/>
  <c r="AV60" i="30" s="1"/>
  <c r="BD20" i="29"/>
  <c r="BS25" i="28"/>
  <c r="CT61" i="24"/>
  <c r="Q58" i="41"/>
  <c r="AU58" i="41"/>
  <c r="AT58" i="41"/>
  <c r="AW15" i="41"/>
  <c r="AW16" i="41"/>
  <c r="AW38" i="41"/>
  <c r="AW39" i="41"/>
  <c r="AU56" i="30"/>
  <c r="L75" i="30"/>
  <c r="P56" i="30"/>
  <c r="AW26" i="99"/>
  <c r="AU25" i="99"/>
  <c r="AT25" i="99"/>
  <c r="Q25" i="99"/>
  <c r="F62" i="121"/>
  <c r="F62" i="42"/>
  <c r="N65" i="30"/>
  <c r="D65" i="41"/>
  <c r="AW24" i="30"/>
  <c r="AY24" i="30" s="1"/>
  <c r="AU59" i="41"/>
  <c r="Q59" i="41"/>
  <c r="AT59" i="41"/>
  <c r="Q63" i="41"/>
  <c r="AT63" i="41"/>
  <c r="AU63" i="41"/>
  <c r="AW39" i="30"/>
  <c r="AY39" i="30" s="1"/>
  <c r="AZ22" i="30"/>
  <c r="D69" i="41"/>
  <c r="N69" i="30"/>
  <c r="AU23" i="41"/>
  <c r="AT23" i="41"/>
  <c r="AZ16" i="29"/>
  <c r="BB16" i="29" s="1"/>
  <c r="F53" i="121"/>
  <c r="M75" i="30"/>
  <c r="F53" i="42"/>
  <c r="Q56" i="30"/>
  <c r="BD17" i="29"/>
  <c r="CA15" i="23"/>
  <c r="AZ42" i="30"/>
  <c r="AT42" i="41"/>
  <c r="AU42" i="41"/>
  <c r="BR57" i="24"/>
  <c r="AZ41" i="30"/>
  <c r="AT22" i="41"/>
  <c r="AU22" i="41"/>
  <c r="AY22" i="41" s="1"/>
  <c r="AT9" i="41"/>
  <c r="AX10" i="41" s="1"/>
  <c r="AU9" i="41"/>
  <c r="AY10" i="41" s="1"/>
  <c r="BC17" i="29"/>
  <c r="BR66" i="23"/>
  <c r="AZ15" i="30"/>
  <c r="Q51" i="41"/>
  <c r="AT51" i="41"/>
  <c r="AU51" i="41"/>
  <c r="N56" i="30"/>
  <c r="D56" i="41"/>
  <c r="AS65" i="30"/>
  <c r="BD26" i="29"/>
  <c r="AR65" i="30"/>
  <c r="AW23" i="30"/>
  <c r="AZ23" i="30" s="1"/>
  <c r="AS59" i="41"/>
  <c r="AZ38" i="30"/>
  <c r="AS63" i="41"/>
  <c r="CU14" i="24"/>
  <c r="AW16" i="30"/>
  <c r="AY16" i="30" s="1"/>
  <c r="AR69" i="30"/>
  <c r="BN58" i="24"/>
  <c r="BP58" i="24" s="1"/>
  <c r="BN66" i="24"/>
  <c r="BP66" i="24" s="1"/>
  <c r="AS23" i="41"/>
  <c r="F66" i="121"/>
  <c r="F66" i="42"/>
  <c r="AS69" i="30"/>
  <c r="AV69" i="30" s="1"/>
  <c r="AS56" i="30"/>
  <c r="AU16" i="99"/>
  <c r="AT16" i="99"/>
  <c r="Q16" i="99"/>
  <c r="AS16" i="99"/>
  <c r="AU15" i="41"/>
  <c r="AT15" i="41"/>
  <c r="BW15" i="23"/>
  <c r="AZ43" i="30"/>
  <c r="AW42" i="41"/>
  <c r="AW43" i="41"/>
  <c r="BC26" i="29"/>
  <c r="BQ67" i="24"/>
  <c r="AW59" i="30"/>
  <c r="AY59" i="30" s="1"/>
  <c r="AT41" i="41"/>
  <c r="AX41" i="41" s="1"/>
  <c r="AU41" i="41"/>
  <c r="AY41" i="41" s="1"/>
  <c r="AU38" i="41"/>
  <c r="AT38" i="41"/>
  <c r="BS45" i="23"/>
  <c r="CI47" i="13"/>
  <c r="CT12" i="37" l="1"/>
  <c r="D18" i="42"/>
  <c r="J17" i="42"/>
  <c r="L24" i="136"/>
  <c r="AV70" i="30"/>
  <c r="AV71" i="30"/>
  <c r="AR70" i="30"/>
  <c r="AC50" i="30"/>
  <c r="R72" i="30"/>
  <c r="AC72" i="30"/>
  <c r="AH72" i="30" s="1"/>
  <c r="S12" i="99"/>
  <c r="S29" i="99"/>
  <c r="S30" i="99"/>
  <c r="S31" i="99"/>
  <c r="S32" i="99"/>
  <c r="BC25" i="29"/>
  <c r="BS57" i="24"/>
  <c r="CT57" i="24" s="1"/>
  <c r="BQ57" i="24"/>
  <c r="BD11" i="29"/>
  <c r="CA11" i="29" s="1"/>
  <c r="CB11" i="29" s="1"/>
  <c r="AU54" i="30"/>
  <c r="BN68" i="24"/>
  <c r="BP68" i="24" s="1"/>
  <c r="CT64" i="24"/>
  <c r="BD25" i="29"/>
  <c r="CA25" i="29" s="1"/>
  <c r="BD27" i="29"/>
  <c r="AX22" i="41"/>
  <c r="AZ22" i="41" s="1"/>
  <c r="BB22" i="41" s="1"/>
  <c r="BS67" i="24"/>
  <c r="AC64" i="30"/>
  <c r="AF25" i="121" s="1"/>
  <c r="BC21" i="29"/>
  <c r="AZ21" i="41"/>
  <c r="AZ46" i="41"/>
  <c r="BB46" i="41" s="1"/>
  <c r="BD16" i="29"/>
  <c r="Q65" i="30"/>
  <c r="Q60" i="30"/>
  <c r="AW49" i="30"/>
  <c r="AZ49" i="30" s="1"/>
  <c r="AZ19" i="99"/>
  <c r="BC19" i="99" s="1"/>
  <c r="BR67" i="24"/>
  <c r="CT67" i="24" s="1"/>
  <c r="CA20" i="29"/>
  <c r="AX28" i="41"/>
  <c r="AZ29" i="30"/>
  <c r="CA10" i="29"/>
  <c r="CB10" i="29" s="1"/>
  <c r="BD13" i="29"/>
  <c r="CA18" i="29"/>
  <c r="AZ20" i="30"/>
  <c r="AV55" i="30"/>
  <c r="AW55" i="30" s="1"/>
  <c r="CT56" i="24"/>
  <c r="Q69" i="30"/>
  <c r="AZ24" i="30"/>
  <c r="AZ64" i="30"/>
  <c r="BS64" i="30" s="1"/>
  <c r="AW25" i="99"/>
  <c r="AU57" i="30"/>
  <c r="Q64" i="30"/>
  <c r="BS51" i="24"/>
  <c r="BC14" i="99"/>
  <c r="BD14" i="99"/>
  <c r="BC27" i="29"/>
  <c r="CA27" i="29" s="1"/>
  <c r="CU9" i="37"/>
  <c r="AQ9" i="37" s="1"/>
  <c r="BH36" i="41"/>
  <c r="CU12" i="37"/>
  <c r="AQ12" i="37" s="1"/>
  <c r="AS12" i="37" s="1"/>
  <c r="CU11" i="37"/>
  <c r="AQ11" i="37" s="1"/>
  <c r="AV11" i="37" s="1"/>
  <c r="Y12" i="99"/>
  <c r="CT13" i="40"/>
  <c r="CU13" i="40" s="1"/>
  <c r="AQ13" i="40" s="1"/>
  <c r="CJ55" i="30"/>
  <c r="CD55" i="30"/>
  <c r="G55" i="41"/>
  <c r="N55" i="41"/>
  <c r="CB16" i="26"/>
  <c r="CA17" i="26"/>
  <c r="BT16" i="26"/>
  <c r="BS17" i="26"/>
  <c r="BX17" i="26"/>
  <c r="BW18" i="26"/>
  <c r="R68" i="30"/>
  <c r="R71" i="30"/>
  <c r="AC71" i="30"/>
  <c r="AH71" i="30" s="1"/>
  <c r="S25" i="99"/>
  <c r="R52" i="30"/>
  <c r="AC68" i="30"/>
  <c r="S30" i="42" s="1"/>
  <c r="AY28" i="41"/>
  <c r="AZ28" i="41" s="1"/>
  <c r="BB28" i="41" s="1"/>
  <c r="BS62" i="24"/>
  <c r="R62" i="30"/>
  <c r="AC66" i="30"/>
  <c r="AF27" i="121" s="1"/>
  <c r="R64" i="30"/>
  <c r="S20" i="99"/>
  <c r="B56" i="17"/>
  <c r="AN55" i="17"/>
  <c r="Z55" i="17"/>
  <c r="AZ25" i="41"/>
  <c r="BB25" i="41" s="1"/>
  <c r="BB40" i="41"/>
  <c r="BC28" i="29"/>
  <c r="AX27" i="99"/>
  <c r="AX28" i="99"/>
  <c r="AY27" i="99"/>
  <c r="AY28" i="99"/>
  <c r="BB28" i="29"/>
  <c r="G54" i="41"/>
  <c r="AS54" i="41" s="1"/>
  <c r="N54" i="41"/>
  <c r="BN69" i="24"/>
  <c r="BP69" i="24" s="1"/>
  <c r="BQ68" i="24"/>
  <c r="CJ54" i="30"/>
  <c r="CD54" i="30"/>
  <c r="AU68" i="30"/>
  <c r="AU67" i="30"/>
  <c r="N67" i="30"/>
  <c r="R67" i="30" s="1"/>
  <c r="AS67" i="30"/>
  <c r="D67" i="41"/>
  <c r="AY63" i="30"/>
  <c r="AZ63" i="30"/>
  <c r="BQ53" i="24"/>
  <c r="CJ53" i="30"/>
  <c r="CD53" i="30"/>
  <c r="CT55" i="24"/>
  <c r="G62" i="41"/>
  <c r="N62" i="41"/>
  <c r="S32" i="120"/>
  <c r="S33" i="120"/>
  <c r="I34" i="120"/>
  <c r="J32" i="120"/>
  <c r="G53" i="41"/>
  <c r="N53" i="41"/>
  <c r="AW54" i="30"/>
  <c r="D70" i="41"/>
  <c r="N70" i="30"/>
  <c r="AC70" i="30" s="1"/>
  <c r="S32" i="42" s="1"/>
  <c r="CJ49" i="30"/>
  <c r="G49" i="41"/>
  <c r="AZ33" i="41"/>
  <c r="BB33" i="41" s="1"/>
  <c r="AZ34" i="41"/>
  <c r="BC34" i="41" s="1"/>
  <c r="AZ33" i="30"/>
  <c r="BR58" i="24"/>
  <c r="CA17" i="29"/>
  <c r="AC60" i="30"/>
  <c r="S22" i="42" s="1"/>
  <c r="R60" i="30"/>
  <c r="AC62" i="30"/>
  <c r="S24" i="42" s="1"/>
  <c r="AC52" i="30"/>
  <c r="AH52" i="30" s="1"/>
  <c r="R66" i="30"/>
  <c r="BJ42" i="30"/>
  <c r="BJ10" i="30"/>
  <c r="AZ18" i="41"/>
  <c r="BD18" i="41" s="1"/>
  <c r="AZ19" i="30"/>
  <c r="AX19" i="41"/>
  <c r="AX20" i="41"/>
  <c r="BD40" i="41"/>
  <c r="AY19" i="41"/>
  <c r="AY20" i="41"/>
  <c r="AZ18" i="99"/>
  <c r="BB18" i="99" s="1"/>
  <c r="BE16" i="26"/>
  <c r="V16" i="26" s="1"/>
  <c r="AC16" i="29" s="1"/>
  <c r="BT16" i="29" s="1"/>
  <c r="BD17" i="26"/>
  <c r="AH14" i="37"/>
  <c r="CF14" i="37" s="1"/>
  <c r="AF15" i="35"/>
  <c r="BY16" i="35"/>
  <c r="AD16" i="35" s="1"/>
  <c r="BX17" i="35"/>
  <c r="BU16" i="35"/>
  <c r="AE16" i="35" s="1"/>
  <c r="AC15" i="37" s="1"/>
  <c r="BQ15" i="37" s="1"/>
  <c r="BT17" i="35"/>
  <c r="BH47" i="41"/>
  <c r="BH40" i="41"/>
  <c r="CP15" i="37"/>
  <c r="CQ14" i="37"/>
  <c r="AP14" i="37" s="1"/>
  <c r="BD16" i="36"/>
  <c r="BE15" i="36"/>
  <c r="V15" i="36" s="1"/>
  <c r="AS11" i="37"/>
  <c r="BH32" i="41"/>
  <c r="BH37" i="41"/>
  <c r="BH34" i="41"/>
  <c r="BH46" i="41"/>
  <c r="BH44" i="41"/>
  <c r="BH18" i="41"/>
  <c r="BH23" i="41"/>
  <c r="BH41" i="41"/>
  <c r="BH48" i="41"/>
  <c r="BH38" i="41"/>
  <c r="BH21" i="41"/>
  <c r="BH13" i="41"/>
  <c r="BH19" i="41"/>
  <c r="BH35" i="41"/>
  <c r="BH24" i="41"/>
  <c r="BH14" i="41"/>
  <c r="AV12" i="37"/>
  <c r="AZ16" i="36"/>
  <c r="BA15" i="36"/>
  <c r="W15" i="36" s="1"/>
  <c r="AE15" i="37" s="1"/>
  <c r="BS15" i="37" s="1"/>
  <c r="CK15" i="37" s="1"/>
  <c r="CL15" i="37" s="1"/>
  <c r="CM15" i="37" s="1"/>
  <c r="AR15" i="37" s="1"/>
  <c r="BI11" i="99"/>
  <c r="BI12" i="99"/>
  <c r="CU10" i="37"/>
  <c r="AQ10" i="37" s="1"/>
  <c r="BH53" i="41"/>
  <c r="AJ14" i="37"/>
  <c r="CH14" i="37" s="1"/>
  <c r="CS14" i="37" s="1"/>
  <c r="X14" i="36"/>
  <c r="BH29" i="41"/>
  <c r="BH16" i="41"/>
  <c r="BH26" i="41"/>
  <c r="BH11" i="41"/>
  <c r="BH30" i="41"/>
  <c r="BH17" i="41"/>
  <c r="Z54" i="41"/>
  <c r="BH54" i="41" s="1"/>
  <c r="Z14" i="99"/>
  <c r="BI14" i="99" s="1"/>
  <c r="BH51" i="41"/>
  <c r="BH52" i="41"/>
  <c r="CT13" i="37"/>
  <c r="CU13" i="37" s="1"/>
  <c r="AQ13" i="37" s="1"/>
  <c r="AV13" i="37" s="1"/>
  <c r="AV9" i="37"/>
  <c r="AS9" i="37"/>
  <c r="BY15" i="38"/>
  <c r="AD15" i="38" s="1"/>
  <c r="BX16" i="38"/>
  <c r="BU15" i="38"/>
  <c r="AE15" i="38" s="1"/>
  <c r="AC15" i="40" s="1"/>
  <c r="BQ15" i="40" s="1"/>
  <c r="CK15" i="40" s="1"/>
  <c r="BT16" i="38"/>
  <c r="AH14" i="40"/>
  <c r="CF14" i="40" s="1"/>
  <c r="CS14" i="40" s="1"/>
  <c r="CT14" i="40" s="1"/>
  <c r="CU14" i="40" s="1"/>
  <c r="AQ14" i="40" s="1"/>
  <c r="AF14" i="38"/>
  <c r="AZ20" i="99"/>
  <c r="BB20" i="99" s="1"/>
  <c r="BC15" i="99"/>
  <c r="AA50" i="41"/>
  <c r="BI50" i="41" s="1"/>
  <c r="Y10" i="99"/>
  <c r="BH10" i="99" s="1"/>
  <c r="AA25" i="41"/>
  <c r="AA41" i="41"/>
  <c r="AA10" i="41"/>
  <c r="AA31" i="41"/>
  <c r="AA47" i="41"/>
  <c r="AA38" i="41"/>
  <c r="AA24" i="41"/>
  <c r="AA9" i="41"/>
  <c r="AA32" i="41"/>
  <c r="AA11" i="41"/>
  <c r="AA19" i="41"/>
  <c r="AA39" i="41"/>
  <c r="BI39" i="41" s="1"/>
  <c r="AA40" i="41"/>
  <c r="AA33" i="41"/>
  <c r="AA23" i="41"/>
  <c r="AA17" i="41"/>
  <c r="AA28" i="41"/>
  <c r="AA12" i="41"/>
  <c r="BI12" i="41" s="1"/>
  <c r="AA45" i="41"/>
  <c r="AA16" i="41"/>
  <c r="AA44" i="41"/>
  <c r="AA35" i="41"/>
  <c r="AA29" i="41"/>
  <c r="BI29" i="41" s="1"/>
  <c r="AA42" i="41"/>
  <c r="BI42" i="41" s="1"/>
  <c r="AA34" i="41"/>
  <c r="AA21" i="41"/>
  <c r="AA22" i="41"/>
  <c r="AA30" i="41"/>
  <c r="AA13" i="41"/>
  <c r="AA43" i="41"/>
  <c r="BI43" i="41" s="1"/>
  <c r="AA48" i="41"/>
  <c r="BI48" i="41" s="1"/>
  <c r="AA18" i="41"/>
  <c r="BI18" i="41" s="1"/>
  <c r="AA26" i="41"/>
  <c r="BI26" i="41" s="1"/>
  <c r="AA14" i="41"/>
  <c r="AA46" i="41"/>
  <c r="BI46" i="41" s="1"/>
  <c r="AA20" i="41"/>
  <c r="AA27" i="41"/>
  <c r="BI27" i="41" s="1"/>
  <c r="AA36" i="41"/>
  <c r="BI36" i="41" s="1"/>
  <c r="AA37" i="41"/>
  <c r="AA15" i="41"/>
  <c r="BI15" i="41" s="1"/>
  <c r="BI49" i="41"/>
  <c r="AA51" i="41"/>
  <c r="BI51" i="41" s="1"/>
  <c r="Y11" i="99"/>
  <c r="AZ24" i="99"/>
  <c r="BB24" i="99" s="1"/>
  <c r="AS12" i="40"/>
  <c r="AV12" i="40"/>
  <c r="Y13" i="99"/>
  <c r="AA53" i="41"/>
  <c r="BI53" i="41" s="1"/>
  <c r="AE51" i="41"/>
  <c r="AC11" i="99"/>
  <c r="CQ13" i="40"/>
  <c r="AP13" i="40" s="1"/>
  <c r="CP14" i="40"/>
  <c r="CL14" i="40"/>
  <c r="CM14" i="40" s="1"/>
  <c r="AR14" i="40" s="1"/>
  <c r="AC10" i="99"/>
  <c r="AE50" i="41"/>
  <c r="AE48" i="41"/>
  <c r="AE15" i="41"/>
  <c r="AE28" i="41"/>
  <c r="AE20" i="41"/>
  <c r="AE47" i="41"/>
  <c r="AE19" i="41"/>
  <c r="AE11" i="41"/>
  <c r="AE9" i="41"/>
  <c r="AE31" i="41"/>
  <c r="AE27" i="41"/>
  <c r="AE12" i="41"/>
  <c r="BU12" i="41" s="1"/>
  <c r="AE33" i="41"/>
  <c r="AE14" i="41"/>
  <c r="AE30" i="41"/>
  <c r="AE13" i="41"/>
  <c r="BU13" i="41" s="1"/>
  <c r="AE37" i="41"/>
  <c r="AE17" i="41"/>
  <c r="AE22" i="41"/>
  <c r="AE46" i="41"/>
  <c r="AE40" i="41"/>
  <c r="AE29" i="41"/>
  <c r="BU29" i="41" s="1"/>
  <c r="AE38" i="41"/>
  <c r="BU38" i="41" s="1"/>
  <c r="AE32" i="41"/>
  <c r="BU32" i="41" s="1"/>
  <c r="AE35" i="41"/>
  <c r="AE26" i="41"/>
  <c r="AE36" i="41"/>
  <c r="BU36" i="41" s="1"/>
  <c r="AE18" i="41"/>
  <c r="BU18" i="41" s="1"/>
  <c r="AE45" i="41"/>
  <c r="AE44" i="41"/>
  <c r="AE43" i="41"/>
  <c r="AE42" i="41"/>
  <c r="AE41" i="41"/>
  <c r="BU41" i="41" s="1"/>
  <c r="AE34" i="41"/>
  <c r="AE10" i="41"/>
  <c r="BU10" i="41" s="1"/>
  <c r="AE24" i="41"/>
  <c r="AE21" i="41"/>
  <c r="BU21" i="41" s="1"/>
  <c r="AE23" i="41"/>
  <c r="AE25" i="41"/>
  <c r="AE39" i="41"/>
  <c r="AE16" i="41"/>
  <c r="BU16" i="41" s="1"/>
  <c r="BU49" i="41"/>
  <c r="BD17" i="39"/>
  <c r="BE16" i="39"/>
  <c r="V16" i="39" s="1"/>
  <c r="BA16" i="39"/>
  <c r="W16" i="39" s="1"/>
  <c r="AE16" i="40" s="1"/>
  <c r="BS16" i="40" s="1"/>
  <c r="AZ17" i="39"/>
  <c r="AJ15" i="40"/>
  <c r="CH15" i="40" s="1"/>
  <c r="X15" i="39"/>
  <c r="AZ37" i="41"/>
  <c r="BB37" i="41" s="1"/>
  <c r="AY23" i="30"/>
  <c r="AZ18" i="26"/>
  <c r="BA17" i="26"/>
  <c r="W17" i="26" s="1"/>
  <c r="Y16" i="29"/>
  <c r="BH16" i="29" s="1"/>
  <c r="CQ18" i="13"/>
  <c r="CM16" i="13"/>
  <c r="BC37" i="41"/>
  <c r="BS63" i="24"/>
  <c r="BG20" i="30"/>
  <c r="N20" i="30"/>
  <c r="I20" i="41"/>
  <c r="BF20" i="30"/>
  <c r="AB20" i="30"/>
  <c r="BG43" i="30"/>
  <c r="BJ43" i="30" s="1"/>
  <c r="I43" i="41"/>
  <c r="CC43" i="30"/>
  <c r="AB43" i="30"/>
  <c r="BF43" i="30"/>
  <c r="N43" i="30"/>
  <c r="BG45" i="30"/>
  <c r="BJ45" i="30" s="1"/>
  <c r="I45" i="41"/>
  <c r="CC45" i="30"/>
  <c r="N45" i="30"/>
  <c r="BF45" i="30"/>
  <c r="AB45" i="30"/>
  <c r="N39" i="30"/>
  <c r="I39" i="41"/>
  <c r="BF39" i="30"/>
  <c r="AB39" i="30"/>
  <c r="BG34" i="30"/>
  <c r="BJ34" i="30" s="1"/>
  <c r="AB34" i="30"/>
  <c r="N34" i="30"/>
  <c r="BF34" i="30"/>
  <c r="I34" i="41"/>
  <c r="BG32" i="30"/>
  <c r="BJ33" i="30" s="1"/>
  <c r="BF32" i="30"/>
  <c r="I32" i="41"/>
  <c r="AB32" i="30"/>
  <c r="N32" i="30"/>
  <c r="AB22" i="30"/>
  <c r="BF22" i="30"/>
  <c r="I22" i="41"/>
  <c r="N22" i="30"/>
  <c r="AC22" i="30" s="1"/>
  <c r="BG23" i="30"/>
  <c r="BJ23" i="30" s="1"/>
  <c r="I23" i="41"/>
  <c r="BF23" i="30"/>
  <c r="AB23" i="30"/>
  <c r="N23" i="30"/>
  <c r="AC23" i="30" s="1"/>
  <c r="BG12" i="30"/>
  <c r="BJ13" i="30" s="1"/>
  <c r="BF12" i="30"/>
  <c r="N12" i="30"/>
  <c r="I12" i="41"/>
  <c r="AB12" i="30"/>
  <c r="BG19" i="30"/>
  <c r="BF19" i="30"/>
  <c r="N19" i="30"/>
  <c r="I19" i="41"/>
  <c r="AB19" i="30"/>
  <c r="AB9" i="30"/>
  <c r="I9" i="41"/>
  <c r="BF9" i="30"/>
  <c r="N9" i="30"/>
  <c r="R9" i="30" s="1"/>
  <c r="CC41" i="30"/>
  <c r="I41" i="41"/>
  <c r="BF41" i="30"/>
  <c r="AB41" i="30"/>
  <c r="N41" i="30"/>
  <c r="R41" i="30" s="1"/>
  <c r="BG31" i="30"/>
  <c r="I31" i="41"/>
  <c r="BF31" i="30"/>
  <c r="AB31" i="30"/>
  <c r="N31" i="30"/>
  <c r="BG14" i="30"/>
  <c r="BJ14" i="30" s="1"/>
  <c r="I14" i="41"/>
  <c r="BF14" i="30"/>
  <c r="AB14" i="30"/>
  <c r="N14" i="30"/>
  <c r="BF44" i="30"/>
  <c r="BI44" i="30" s="1"/>
  <c r="I44" i="41"/>
  <c r="AB44" i="30"/>
  <c r="CC44" i="30"/>
  <c r="N44" i="30"/>
  <c r="BG27" i="30"/>
  <c r="BJ27" i="30" s="1"/>
  <c r="BF27" i="30"/>
  <c r="AB27" i="30"/>
  <c r="N27" i="30"/>
  <c r="I27" i="41"/>
  <c r="BG25" i="30"/>
  <c r="BJ26" i="30" s="1"/>
  <c r="I25" i="41"/>
  <c r="AB25" i="30"/>
  <c r="BF25" i="30"/>
  <c r="N25" i="30"/>
  <c r="AY49" i="30"/>
  <c r="AW58" i="30"/>
  <c r="BG30" i="30"/>
  <c r="AB30" i="30"/>
  <c r="BF30" i="30"/>
  <c r="N30" i="30"/>
  <c r="I30" i="41"/>
  <c r="BF26" i="30"/>
  <c r="I26" i="41"/>
  <c r="AB26" i="30"/>
  <c r="N26" i="30"/>
  <c r="BG24" i="30"/>
  <c r="BJ24" i="30" s="1"/>
  <c r="BF24" i="30"/>
  <c r="N24" i="30"/>
  <c r="I24" i="41"/>
  <c r="AB24" i="30"/>
  <c r="BG18" i="30"/>
  <c r="AB18" i="30"/>
  <c r="N18" i="30"/>
  <c r="I18" i="41"/>
  <c r="BF18" i="30"/>
  <c r="BF42" i="30"/>
  <c r="I42" i="41"/>
  <c r="CC42" i="30"/>
  <c r="AB42" i="30"/>
  <c r="N42" i="30"/>
  <c r="R42" i="30" s="1"/>
  <c r="BG21" i="30"/>
  <c r="BJ21" i="30" s="1"/>
  <c r="AB21" i="30"/>
  <c r="I21" i="41"/>
  <c r="BF21" i="30"/>
  <c r="BI21" i="30" s="1"/>
  <c r="N21" i="30"/>
  <c r="BG40" i="30"/>
  <c r="N40" i="30"/>
  <c r="BF40" i="30"/>
  <c r="BI40" i="30" s="1"/>
  <c r="AB40" i="30"/>
  <c r="CC40" i="30"/>
  <c r="I40" i="41"/>
  <c r="AB15" i="30"/>
  <c r="I15" i="41"/>
  <c r="BF15" i="30"/>
  <c r="N15" i="30"/>
  <c r="AC15" i="30" s="1"/>
  <c r="BG39" i="30"/>
  <c r="BG17" i="30"/>
  <c r="AB17" i="30"/>
  <c r="N17" i="30"/>
  <c r="BF17" i="30"/>
  <c r="I17" i="41"/>
  <c r="BG37" i="30"/>
  <c r="BJ37" i="30" s="1"/>
  <c r="I37" i="41"/>
  <c r="AB37" i="30"/>
  <c r="BF37" i="30"/>
  <c r="N37" i="30"/>
  <c r="CC48" i="30"/>
  <c r="AB48" i="30"/>
  <c r="I48" i="41"/>
  <c r="BF48" i="30"/>
  <c r="N48" i="30"/>
  <c r="BG38" i="30"/>
  <c r="BF38" i="30"/>
  <c r="I38" i="41"/>
  <c r="AB38" i="30"/>
  <c r="N38" i="30"/>
  <c r="R38" i="30" s="1"/>
  <c r="BG16" i="30"/>
  <c r="BJ16" i="30" s="1"/>
  <c r="I16" i="41"/>
  <c r="BF16" i="30"/>
  <c r="BI16" i="30" s="1"/>
  <c r="AB16" i="30"/>
  <c r="N16" i="30"/>
  <c r="BF10" i="30"/>
  <c r="I10" i="41"/>
  <c r="N10" i="30"/>
  <c r="AB10" i="30"/>
  <c r="AB46" i="30"/>
  <c r="CC46" i="30"/>
  <c r="I46" i="41"/>
  <c r="BF46" i="30"/>
  <c r="N46" i="30"/>
  <c r="BD15" i="99"/>
  <c r="CA15" i="99" s="1"/>
  <c r="BG28" i="30"/>
  <c r="AB28" i="30"/>
  <c r="BF28" i="30"/>
  <c r="I28" i="41"/>
  <c r="N28" i="30"/>
  <c r="BG47" i="30"/>
  <c r="BJ47" i="30" s="1"/>
  <c r="CC47" i="30"/>
  <c r="AB47" i="30"/>
  <c r="BF47" i="30"/>
  <c r="I47" i="41"/>
  <c r="N47" i="30"/>
  <c r="BG29" i="30"/>
  <c r="AB29" i="30"/>
  <c r="I29" i="41"/>
  <c r="BF29" i="30"/>
  <c r="N29" i="30"/>
  <c r="BG11" i="30"/>
  <c r="BJ11" i="30" s="1"/>
  <c r="I11" i="41"/>
  <c r="BF11" i="30"/>
  <c r="AB11" i="30"/>
  <c r="N11" i="30"/>
  <c r="BF33" i="30"/>
  <c r="BI33" i="30" s="1"/>
  <c r="N33" i="30"/>
  <c r="AB33" i="30"/>
  <c r="I33" i="41"/>
  <c r="I13" i="41"/>
  <c r="AB13" i="30"/>
  <c r="BF13" i="30"/>
  <c r="BI13" i="30" s="1"/>
  <c r="N13" i="30"/>
  <c r="BG35" i="30"/>
  <c r="BJ35" i="30" s="1"/>
  <c r="AB35" i="30"/>
  <c r="BF35" i="30"/>
  <c r="I35" i="41"/>
  <c r="N35" i="30"/>
  <c r="I36" i="41"/>
  <c r="N36" i="30"/>
  <c r="AB36" i="30"/>
  <c r="BF36" i="30"/>
  <c r="BI36" i="30" s="1"/>
  <c r="CA21" i="29"/>
  <c r="BS53" i="24"/>
  <c r="AW60" i="30"/>
  <c r="BS54" i="24"/>
  <c r="BR54" i="24"/>
  <c r="BR63" i="24"/>
  <c r="S10" i="99"/>
  <c r="CB34" i="29"/>
  <c r="G60" i="41"/>
  <c r="N60" i="41"/>
  <c r="G52" i="41"/>
  <c r="N52" i="41"/>
  <c r="AS52" i="41"/>
  <c r="AW52" i="41" s="1"/>
  <c r="AV53" i="30"/>
  <c r="AV52" i="30"/>
  <c r="N64" i="41"/>
  <c r="G64" i="41"/>
  <c r="BP52" i="24"/>
  <c r="BS52" i="24"/>
  <c r="BR52" i="24"/>
  <c r="BQ52" i="24"/>
  <c r="AX48" i="41"/>
  <c r="AY14" i="41"/>
  <c r="AY13" i="41"/>
  <c r="CT65" i="24"/>
  <c r="AX32" i="41"/>
  <c r="AX31" i="41"/>
  <c r="AX26" i="41"/>
  <c r="AX27" i="41"/>
  <c r="S16" i="99"/>
  <c r="Q49" i="30"/>
  <c r="Q66" i="30"/>
  <c r="Q62" i="30"/>
  <c r="Q55" i="30"/>
  <c r="Q51" i="30"/>
  <c r="Q53" i="30"/>
  <c r="Q54" i="30"/>
  <c r="Q63" i="30"/>
  <c r="Q68" i="30"/>
  <c r="Q58" i="30"/>
  <c r="Q67" i="30"/>
  <c r="Q44" i="30"/>
  <c r="Q36" i="30"/>
  <c r="Q41" i="30"/>
  <c r="Q13" i="30"/>
  <c r="Q9" i="30"/>
  <c r="Q23" i="30"/>
  <c r="Q33" i="30"/>
  <c r="Q11" i="30"/>
  <c r="Q43" i="30"/>
  <c r="Q21" i="30"/>
  <c r="Q32" i="30"/>
  <c r="Q38" i="30"/>
  <c r="Q26" i="30"/>
  <c r="Q45" i="30"/>
  <c r="Q14" i="30"/>
  <c r="Q25" i="30"/>
  <c r="Q47" i="30"/>
  <c r="Q19" i="30"/>
  <c r="Q17" i="30"/>
  <c r="Q34" i="30"/>
  <c r="Q46" i="30"/>
  <c r="Q30" i="30"/>
  <c r="Q12" i="30"/>
  <c r="Q29" i="30"/>
  <c r="Q20" i="30"/>
  <c r="Q42" i="30"/>
  <c r="Q40" i="30"/>
  <c r="Q35" i="30"/>
  <c r="Q15" i="30"/>
  <c r="Q48" i="30"/>
  <c r="Q16" i="30"/>
  <c r="Q24" i="30"/>
  <c r="Q18" i="30"/>
  <c r="Q31" i="30"/>
  <c r="Q27" i="30"/>
  <c r="Q28" i="30"/>
  <c r="Q22" i="30"/>
  <c r="Q39" i="30"/>
  <c r="Q37" i="30"/>
  <c r="Q10" i="30"/>
  <c r="Q59" i="30"/>
  <c r="Q52" i="30"/>
  <c r="Q57" i="30"/>
  <c r="Q61" i="30"/>
  <c r="Q70" i="30"/>
  <c r="N57" i="41"/>
  <c r="G57" i="41"/>
  <c r="AZ30" i="30"/>
  <c r="AV61" i="30"/>
  <c r="AV62" i="30"/>
  <c r="AU61" i="30"/>
  <c r="AU62" i="30"/>
  <c r="AW62" i="30" s="1"/>
  <c r="AY62" i="30" s="1"/>
  <c r="AX21" i="99"/>
  <c r="AX22" i="99"/>
  <c r="AY21" i="99"/>
  <c r="AY22" i="99"/>
  <c r="AZ11" i="30"/>
  <c r="AZ26" i="30"/>
  <c r="AV50" i="30"/>
  <c r="AV51" i="30"/>
  <c r="BD46" i="41"/>
  <c r="AX10" i="99"/>
  <c r="AX11" i="99"/>
  <c r="AW11" i="99"/>
  <c r="AW10" i="99"/>
  <c r="AY47" i="41"/>
  <c r="S24" i="99"/>
  <c r="AX44" i="41"/>
  <c r="AX45" i="41"/>
  <c r="AW44" i="41"/>
  <c r="AW45" i="41"/>
  <c r="AX35" i="41"/>
  <c r="AX36" i="41"/>
  <c r="BQ54" i="24"/>
  <c r="AX29" i="41"/>
  <c r="AX30" i="41"/>
  <c r="S17" i="99"/>
  <c r="BT11" i="28"/>
  <c r="BT12" i="28" s="1"/>
  <c r="BT34" i="28"/>
  <c r="AX12" i="41"/>
  <c r="AX11" i="41"/>
  <c r="BC12" i="29"/>
  <c r="R50" i="30"/>
  <c r="R55" i="30"/>
  <c r="R58" i="30"/>
  <c r="R59" i="30"/>
  <c r="R51" i="30"/>
  <c r="AC63" i="30"/>
  <c r="R54" i="30"/>
  <c r="AC41" i="30"/>
  <c r="AC53" i="30"/>
  <c r="AC9" i="30"/>
  <c r="AC55" i="30"/>
  <c r="AC58" i="30"/>
  <c r="AC59" i="30"/>
  <c r="AC51" i="30"/>
  <c r="R63" i="30"/>
  <c r="AC54" i="30"/>
  <c r="R53" i="30"/>
  <c r="R15" i="30"/>
  <c r="CJ50" i="30"/>
  <c r="CD50" i="30"/>
  <c r="CA13" i="29"/>
  <c r="CA22" i="29"/>
  <c r="CA26" i="29"/>
  <c r="BS58" i="24"/>
  <c r="CA24" i="29"/>
  <c r="AU53" i="30"/>
  <c r="AU52" i="30"/>
  <c r="AW52" i="30" s="1"/>
  <c r="AY52" i="30" s="1"/>
  <c r="CJ52" i="30"/>
  <c r="CD52" i="30"/>
  <c r="AZ17" i="41"/>
  <c r="BB17" i="41" s="1"/>
  <c r="AY48" i="41"/>
  <c r="S22" i="99"/>
  <c r="S18" i="99"/>
  <c r="S27" i="99"/>
  <c r="S11" i="99"/>
  <c r="S15" i="99"/>
  <c r="S23" i="99"/>
  <c r="S9" i="99"/>
  <c r="S28" i="99"/>
  <c r="S14" i="99"/>
  <c r="S13" i="99"/>
  <c r="S26" i="99"/>
  <c r="S19" i="99"/>
  <c r="BC24" i="99"/>
  <c r="AX13" i="41"/>
  <c r="AX14" i="41"/>
  <c r="AW14" i="41"/>
  <c r="AW13" i="41"/>
  <c r="BQ63" i="24"/>
  <c r="AY32" i="41"/>
  <c r="AY31" i="41"/>
  <c r="AY27" i="41"/>
  <c r="AY26" i="41"/>
  <c r="Q33" i="120"/>
  <c r="Q32" i="120"/>
  <c r="BR53" i="24"/>
  <c r="R57" i="30"/>
  <c r="AC57" i="30"/>
  <c r="R61" i="30"/>
  <c r="AC61" i="30"/>
  <c r="G61" i="41"/>
  <c r="N61" i="41"/>
  <c r="S21" i="99"/>
  <c r="AW21" i="99"/>
  <c r="AW22" i="99"/>
  <c r="AY13" i="99"/>
  <c r="AY12" i="99"/>
  <c r="AX12" i="99"/>
  <c r="AX13" i="99"/>
  <c r="BQ51" i="24"/>
  <c r="BC46" i="41"/>
  <c r="Q34" i="99"/>
  <c r="AY11" i="99"/>
  <c r="AY10" i="99"/>
  <c r="AX47" i="41"/>
  <c r="AZ47" i="30"/>
  <c r="AY44" i="41"/>
  <c r="AY45" i="41"/>
  <c r="AY35" i="41"/>
  <c r="AY36" i="41"/>
  <c r="AY29" i="41"/>
  <c r="AY30" i="41"/>
  <c r="BQ62" i="24"/>
  <c r="CT62" i="24" s="1"/>
  <c r="BC18" i="99"/>
  <c r="CA19" i="29"/>
  <c r="BX34" i="28"/>
  <c r="BX11" i="28"/>
  <c r="AY11" i="41"/>
  <c r="AY12" i="41"/>
  <c r="AW11" i="41"/>
  <c r="AW12" i="41"/>
  <c r="BD12" i="29"/>
  <c r="G50" i="41"/>
  <c r="N50" i="41"/>
  <c r="N74" i="41" s="1"/>
  <c r="S72" i="41" s="1"/>
  <c r="AS50" i="41"/>
  <c r="AU50" i="30"/>
  <c r="AU51" i="30"/>
  <c r="AY48" i="30"/>
  <c r="AZ48" i="41"/>
  <c r="BD48" i="41" s="1"/>
  <c r="AH68" i="30"/>
  <c r="AF11" i="121"/>
  <c r="S12" i="42"/>
  <c r="AH50" i="30"/>
  <c r="AX38" i="41"/>
  <c r="AX39" i="41"/>
  <c r="AY38" i="41"/>
  <c r="AY39" i="41"/>
  <c r="AY15" i="41"/>
  <c r="AY16" i="41"/>
  <c r="AW16" i="99"/>
  <c r="AW17" i="99"/>
  <c r="AX16" i="99"/>
  <c r="AX17" i="99"/>
  <c r="AV56" i="30"/>
  <c r="AW56" i="30" s="1"/>
  <c r="AY56" i="30" s="1"/>
  <c r="AV57" i="30"/>
  <c r="AW23" i="41"/>
  <c r="AW24" i="41"/>
  <c r="AU69" i="30"/>
  <c r="AW59" i="41"/>
  <c r="BS66" i="24"/>
  <c r="BR66" i="24"/>
  <c r="AV65" i="30"/>
  <c r="AV66" i="30"/>
  <c r="BQ58" i="24"/>
  <c r="R56" i="30"/>
  <c r="N75" i="30"/>
  <c r="AC56" i="30"/>
  <c r="BQ66" i="24"/>
  <c r="AX42" i="41"/>
  <c r="AX43" i="41"/>
  <c r="AY24" i="41"/>
  <c r="AY23" i="41"/>
  <c r="AC69" i="30"/>
  <c r="R69" i="30"/>
  <c r="AX59" i="41"/>
  <c r="AY59" i="41"/>
  <c r="AC65" i="30"/>
  <c r="R65" i="30"/>
  <c r="AY26" i="99"/>
  <c r="AY25" i="99"/>
  <c r="AZ10" i="41"/>
  <c r="BB10" i="41" s="1"/>
  <c r="AZ41" i="41"/>
  <c r="BB41" i="41" s="1"/>
  <c r="BW16" i="23"/>
  <c r="AX15" i="41"/>
  <c r="AX16" i="41"/>
  <c r="AY16" i="99"/>
  <c r="AY17" i="99"/>
  <c r="CU15" i="24"/>
  <c r="AZ59" i="30"/>
  <c r="BS59" i="30" s="1"/>
  <c r="AU65" i="30"/>
  <c r="AU66" i="30"/>
  <c r="G56" i="41"/>
  <c r="AS56" i="41" s="1"/>
  <c r="N56" i="41"/>
  <c r="AY42" i="41"/>
  <c r="AY43" i="41"/>
  <c r="CA16" i="23"/>
  <c r="AX23" i="41"/>
  <c r="AX24" i="41"/>
  <c r="N69" i="41"/>
  <c r="G69" i="41"/>
  <c r="AZ39" i="30"/>
  <c r="N65" i="41"/>
  <c r="G65" i="41"/>
  <c r="AS65" i="41" s="1"/>
  <c r="AX25" i="99"/>
  <c r="AX26" i="99"/>
  <c r="AZ26" i="99" s="1"/>
  <c r="BB26" i="99" s="1"/>
  <c r="AZ16" i="30"/>
  <c r="BC16" i="29"/>
  <c r="CI48" i="13"/>
  <c r="BS46" i="23"/>
  <c r="D19" i="42" l="1"/>
  <c r="J18" i="42"/>
  <c r="AT69" i="41"/>
  <c r="AX69" i="41" s="1"/>
  <c r="AU69" i="41"/>
  <c r="AY69" i="41" s="1"/>
  <c r="L8" i="136"/>
  <c r="AU70" i="30"/>
  <c r="AW70" i="30" s="1"/>
  <c r="AY70" i="30" s="1"/>
  <c r="AU71" i="30"/>
  <c r="AW71" i="30" s="1"/>
  <c r="AZ70" i="30"/>
  <c r="AS69" i="41"/>
  <c r="AW69" i="41" s="1"/>
  <c r="AZ69" i="41" s="1"/>
  <c r="BB69" i="41" s="1"/>
  <c r="AH41" i="30"/>
  <c r="V25" i="99"/>
  <c r="AH30" i="99"/>
  <c r="AM30" i="99" s="1"/>
  <c r="AH32" i="99"/>
  <c r="AM32" i="99" s="1"/>
  <c r="AH29" i="99"/>
  <c r="AM29" i="99" s="1"/>
  <c r="AH31" i="99"/>
  <c r="AM31" i="99" s="1"/>
  <c r="V29" i="99"/>
  <c r="V30" i="99"/>
  <c r="V31" i="99"/>
  <c r="V32" i="99"/>
  <c r="BD41" i="41"/>
  <c r="BD19" i="99"/>
  <c r="BS68" i="24"/>
  <c r="BR68" i="24"/>
  <c r="CT68" i="24" s="1"/>
  <c r="CC9" i="29"/>
  <c r="AI9" i="29" s="1"/>
  <c r="X16" i="26"/>
  <c r="AH64" i="30"/>
  <c r="Q26" i="42" s="1"/>
  <c r="AF31" i="121"/>
  <c r="S26" i="42"/>
  <c r="AH62" i="30"/>
  <c r="AD23" i="121" s="1"/>
  <c r="BS16" i="30"/>
  <c r="AW57" i="30"/>
  <c r="AY57" i="30" s="1"/>
  <c r="AF29" i="121"/>
  <c r="BD24" i="99"/>
  <c r="BB19" i="99"/>
  <c r="R23" i="30"/>
  <c r="AC42" i="30"/>
  <c r="AH42" i="30" s="1"/>
  <c r="BI28" i="30"/>
  <c r="BI24" i="30"/>
  <c r="BS24" i="30" s="1"/>
  <c r="BB18" i="41"/>
  <c r="BB21" i="41"/>
  <c r="BC21" i="41"/>
  <c r="BD21" i="41"/>
  <c r="R70" i="30"/>
  <c r="AZ38" i="41"/>
  <c r="BB38" i="41" s="1"/>
  <c r="BD20" i="99"/>
  <c r="BI35" i="30"/>
  <c r="BS35" i="30" s="1"/>
  <c r="BJ29" i="30"/>
  <c r="CA14" i="99"/>
  <c r="AZ15" i="41"/>
  <c r="BB15" i="41" s="1"/>
  <c r="AZ27" i="41"/>
  <c r="BD27" i="41" s="1"/>
  <c r="S14" i="42"/>
  <c r="AW51" i="30"/>
  <c r="AY51" i="30" s="1"/>
  <c r="R22" i="30"/>
  <c r="BD18" i="99"/>
  <c r="CA18" i="99" s="1"/>
  <c r="AZ35" i="41"/>
  <c r="BC35" i="41" s="1"/>
  <c r="BJ22" i="30"/>
  <c r="BD25" i="41"/>
  <c r="AZ25" i="99"/>
  <c r="BB25" i="99" s="1"/>
  <c r="AZ11" i="41"/>
  <c r="BB11" i="41" s="1"/>
  <c r="AZ30" i="41"/>
  <c r="BD30" i="41" s="1"/>
  <c r="AZ31" i="41"/>
  <c r="BB31" i="41" s="1"/>
  <c r="BC20" i="99"/>
  <c r="AW53" i="30"/>
  <c r="AY53" i="30" s="1"/>
  <c r="AC67" i="30"/>
  <c r="AF28" i="121" s="1"/>
  <c r="BI47" i="30"/>
  <c r="BJ28" i="30"/>
  <c r="BI10" i="30"/>
  <c r="BS10" i="30" s="1"/>
  <c r="BT10" i="30" s="1"/>
  <c r="BJ38" i="30"/>
  <c r="BJ15" i="30"/>
  <c r="BI42" i="30"/>
  <c r="BS42" i="30" s="1"/>
  <c r="BR69" i="24"/>
  <c r="S65" i="41"/>
  <c r="S28" i="42"/>
  <c r="V16" i="99"/>
  <c r="AH70" i="30"/>
  <c r="AD31" i="121" s="1"/>
  <c r="AH60" i="30"/>
  <c r="AD21" i="121" s="1"/>
  <c r="BH13" i="99"/>
  <c r="BH11" i="99"/>
  <c r="AU55" i="41"/>
  <c r="Q55" i="41"/>
  <c r="AS55" i="41"/>
  <c r="AW55" i="41" s="1"/>
  <c r="AT55" i="41"/>
  <c r="AZ27" i="99"/>
  <c r="BB27" i="99" s="1"/>
  <c r="BY9" i="28"/>
  <c r="AD9" i="28" s="1"/>
  <c r="AB9" i="29" s="1"/>
  <c r="BU9" i="28"/>
  <c r="AE9" i="28" s="1"/>
  <c r="X9" i="29" s="1"/>
  <c r="CB17" i="26"/>
  <c r="CA18" i="26"/>
  <c r="BT17" i="26"/>
  <c r="BS18" i="26"/>
  <c r="BX18" i="26"/>
  <c r="BW19" i="26"/>
  <c r="S62" i="41"/>
  <c r="S71" i="41"/>
  <c r="AZ28" i="99"/>
  <c r="BB28" i="99" s="1"/>
  <c r="AH20" i="99"/>
  <c r="AM20" i="99" s="1"/>
  <c r="AZ19" i="41"/>
  <c r="BD19" i="41" s="1"/>
  <c r="S69" i="41"/>
  <c r="AZ39" i="41"/>
  <c r="BB39" i="41" s="1"/>
  <c r="AZ62" i="30"/>
  <c r="BS62" i="30" s="1"/>
  <c r="AZ32" i="41"/>
  <c r="BB32" i="41" s="1"/>
  <c r="BD10" i="41"/>
  <c r="AF21" i="121"/>
  <c r="AF23" i="121"/>
  <c r="AZ26" i="41"/>
  <c r="BB26" i="41" s="1"/>
  <c r="CT63" i="24"/>
  <c r="AC38" i="30"/>
  <c r="AH38" i="30" s="1"/>
  <c r="CT54" i="24"/>
  <c r="BC25" i="41"/>
  <c r="BD28" i="41"/>
  <c r="AH16" i="99"/>
  <c r="AM16" i="99" s="1"/>
  <c r="AH25" i="99"/>
  <c r="AM25" i="99" s="1"/>
  <c r="AH66" i="30"/>
  <c r="Q28" i="42" s="1"/>
  <c r="AF13" i="121"/>
  <c r="AH9" i="30"/>
  <c r="CC11" i="29"/>
  <c r="AI11" i="29" s="1"/>
  <c r="S60" i="41"/>
  <c r="CA28" i="29"/>
  <c r="Z56" i="17"/>
  <c r="AN56" i="17"/>
  <c r="B57" i="17"/>
  <c r="CT66" i="24"/>
  <c r="AV68" i="30"/>
  <c r="AW68" i="30" s="1"/>
  <c r="AV67" i="30"/>
  <c r="AW67" i="30" s="1"/>
  <c r="AY55" i="30"/>
  <c r="AZ55" i="30"/>
  <c r="BS69" i="24"/>
  <c r="BD27" i="99"/>
  <c r="G67" i="41"/>
  <c r="N67" i="41"/>
  <c r="S67" i="41" s="1"/>
  <c r="AS67" i="41"/>
  <c r="AU54" i="41"/>
  <c r="AT54" i="41"/>
  <c r="Q54" i="41"/>
  <c r="BQ69" i="24"/>
  <c r="G70" i="41"/>
  <c r="N70" i="41"/>
  <c r="S70" i="41" s="1"/>
  <c r="AY54" i="30"/>
  <c r="AZ54" i="30"/>
  <c r="AT53" i="41"/>
  <c r="Q53" i="41"/>
  <c r="AU53" i="41"/>
  <c r="AS53" i="41"/>
  <c r="BS63" i="30"/>
  <c r="CT58" i="24"/>
  <c r="CT53" i="24"/>
  <c r="AS62" i="41"/>
  <c r="AW63" i="41" s="1"/>
  <c r="AU62" i="41"/>
  <c r="AY63" i="41" s="1"/>
  <c r="Q62" i="41"/>
  <c r="AT62" i="41"/>
  <c r="AX63" i="41" s="1"/>
  <c r="AU49" i="41"/>
  <c r="AY49" i="41" s="1"/>
  <c r="AS49" i="41"/>
  <c r="AW49" i="41" s="1"/>
  <c r="AT49" i="41"/>
  <c r="AX49" i="41" s="1"/>
  <c r="BD34" i="41"/>
  <c r="BD33" i="41"/>
  <c r="BB34" i="41"/>
  <c r="BC33" i="41"/>
  <c r="AH22" i="30"/>
  <c r="AH15" i="30"/>
  <c r="BS13" i="30"/>
  <c r="BS47" i="30"/>
  <c r="BI11" i="30"/>
  <c r="BS11" i="30" s="1"/>
  <c r="BI46" i="30"/>
  <c r="BI15" i="30"/>
  <c r="BJ44" i="30"/>
  <c r="BS44" i="30" s="1"/>
  <c r="BJ46" i="30"/>
  <c r="BI26" i="30"/>
  <c r="BS26" i="30" s="1"/>
  <c r="BC18" i="41"/>
  <c r="AZ20" i="41"/>
  <c r="BB20" i="41" s="1"/>
  <c r="AH23" i="30"/>
  <c r="BI38" i="30"/>
  <c r="BS38" i="30" s="1"/>
  <c r="BS21" i="30"/>
  <c r="BI23" i="30"/>
  <c r="BS23" i="30" s="1"/>
  <c r="BE17" i="26"/>
  <c r="V17" i="26" s="1"/>
  <c r="AC17" i="29" s="1"/>
  <c r="BT17" i="29" s="1"/>
  <c r="BD18" i="26"/>
  <c r="BT18" i="35"/>
  <c r="BU17" i="35"/>
  <c r="AE17" i="35" s="1"/>
  <c r="AC16" i="37" s="1"/>
  <c r="BQ16" i="37" s="1"/>
  <c r="BY17" i="35"/>
  <c r="AD17" i="35" s="1"/>
  <c r="BX18" i="35"/>
  <c r="AH15" i="37"/>
  <c r="CF15" i="37" s="1"/>
  <c r="AF16" i="35"/>
  <c r="AD53" i="41"/>
  <c r="AD13" i="99"/>
  <c r="AD9" i="99"/>
  <c r="AD49" i="41"/>
  <c r="AS13" i="37"/>
  <c r="AV10" i="37"/>
  <c r="AS10" i="37"/>
  <c r="AZ17" i="36"/>
  <c r="BA16" i="36"/>
  <c r="W16" i="36" s="1"/>
  <c r="AE16" i="37" s="1"/>
  <c r="BS16" i="37" s="1"/>
  <c r="CK16" i="37" s="1"/>
  <c r="CL16" i="37" s="1"/>
  <c r="CM16" i="37" s="1"/>
  <c r="AR16" i="37" s="1"/>
  <c r="AJ15" i="37"/>
  <c r="CH15" i="37" s="1"/>
  <c r="X15" i="36"/>
  <c r="CT14" i="37"/>
  <c r="CU14" i="37" s="1"/>
  <c r="AQ14" i="37" s="1"/>
  <c r="AV14" i="37" s="1"/>
  <c r="Z55" i="41"/>
  <c r="BH55" i="41" s="1"/>
  <c r="Z15" i="99"/>
  <c r="BI15" i="99" s="1"/>
  <c r="AD12" i="99"/>
  <c r="AD52" i="41"/>
  <c r="AD11" i="99"/>
  <c r="AD51" i="41"/>
  <c r="BE16" i="36"/>
  <c r="V16" i="36" s="1"/>
  <c r="BD17" i="36"/>
  <c r="CP16" i="37"/>
  <c r="CQ15" i="37"/>
  <c r="AP15" i="37" s="1"/>
  <c r="AZ12" i="99"/>
  <c r="BB12" i="99" s="1"/>
  <c r="BU39" i="41"/>
  <c r="BU23" i="41"/>
  <c r="BU34" i="41"/>
  <c r="BI20" i="41"/>
  <c r="BI11" i="41"/>
  <c r="BT17" i="38"/>
  <c r="BU16" i="38"/>
  <c r="AE16" i="38" s="1"/>
  <c r="AC16" i="40" s="1"/>
  <c r="BQ16" i="40" s="1"/>
  <c r="CK16" i="40" s="1"/>
  <c r="BY16" i="38"/>
  <c r="AD16" i="38" s="1"/>
  <c r="BX17" i="38"/>
  <c r="AH15" i="40"/>
  <c r="CF15" i="40" s="1"/>
  <c r="CS15" i="40" s="1"/>
  <c r="CT15" i="40" s="1"/>
  <c r="CU15" i="40" s="1"/>
  <c r="AQ15" i="40" s="1"/>
  <c r="AF15" i="38"/>
  <c r="BI13" i="41"/>
  <c r="BI34" i="41"/>
  <c r="BI32" i="41"/>
  <c r="BI37" i="41"/>
  <c r="BI40" i="41"/>
  <c r="BI22" i="41"/>
  <c r="BI10" i="41"/>
  <c r="CA24" i="99"/>
  <c r="BU42" i="41"/>
  <c r="BI14" i="41"/>
  <c r="BI30" i="41"/>
  <c r="BI21" i="41"/>
  <c r="BI35" i="41"/>
  <c r="BI16" i="41"/>
  <c r="BI17" i="41"/>
  <c r="BI33" i="41"/>
  <c r="BI38" i="41"/>
  <c r="BI31" i="41"/>
  <c r="BI41" i="41"/>
  <c r="BH12" i="99"/>
  <c r="BI44" i="41"/>
  <c r="BI45" i="41"/>
  <c r="BI28" i="41"/>
  <c r="BI23" i="41"/>
  <c r="BI19" i="41"/>
  <c r="BI24" i="41"/>
  <c r="BI47" i="41"/>
  <c r="BI25" i="41"/>
  <c r="BI52" i="41"/>
  <c r="BU44" i="41"/>
  <c r="BU46" i="41"/>
  <c r="BU31" i="41"/>
  <c r="BU28" i="41"/>
  <c r="CQ14" i="40"/>
  <c r="AP14" i="40" s="1"/>
  <c r="CP15" i="40"/>
  <c r="CL15" i="40"/>
  <c r="CM15" i="40" s="1"/>
  <c r="AR15" i="40" s="1"/>
  <c r="AA54" i="41"/>
  <c r="BI54" i="41" s="1"/>
  <c r="Y14" i="99"/>
  <c r="BH14" i="99" s="1"/>
  <c r="AV13" i="40"/>
  <c r="AS13" i="40"/>
  <c r="AE52" i="41"/>
  <c r="BU52" i="41" s="1"/>
  <c r="AC12" i="99"/>
  <c r="BT12" i="99" s="1"/>
  <c r="BU25" i="41"/>
  <c r="BU43" i="41"/>
  <c r="BU45" i="41"/>
  <c r="BU35" i="41"/>
  <c r="BU40" i="41"/>
  <c r="BU22" i="41"/>
  <c r="BU37" i="41"/>
  <c r="BU30" i="41"/>
  <c r="BU33" i="41"/>
  <c r="BU27" i="41"/>
  <c r="BU19" i="41"/>
  <c r="BU20" i="41"/>
  <c r="BU15" i="41"/>
  <c r="BU50" i="41"/>
  <c r="BU51" i="41"/>
  <c r="BU24" i="41"/>
  <c r="BU26" i="41"/>
  <c r="BU17" i="41"/>
  <c r="BU14" i="41"/>
  <c r="BU11" i="41"/>
  <c r="BU47" i="41"/>
  <c r="BU48" i="41"/>
  <c r="BT10" i="99"/>
  <c r="BT11" i="99"/>
  <c r="AZ18" i="39"/>
  <c r="BA17" i="39"/>
  <c r="W17" i="39" s="1"/>
  <c r="AE17" i="40" s="1"/>
  <c r="BS17" i="40" s="1"/>
  <c r="AJ16" i="40"/>
  <c r="CH16" i="40" s="1"/>
  <c r="X16" i="39"/>
  <c r="BD18" i="39"/>
  <c r="BE17" i="39"/>
  <c r="V17" i="39" s="1"/>
  <c r="S63" i="41"/>
  <c r="S52" i="41"/>
  <c r="S66" i="41"/>
  <c r="BD37" i="41"/>
  <c r="S68" i="41"/>
  <c r="S64" i="41"/>
  <c r="X17" i="26"/>
  <c r="Y17" i="29"/>
  <c r="BH17" i="29" s="1"/>
  <c r="BA18" i="26"/>
  <c r="W18" i="26" s="1"/>
  <c r="AZ19" i="26"/>
  <c r="CM17" i="13"/>
  <c r="CQ19" i="13"/>
  <c r="BD17" i="41"/>
  <c r="BB27" i="41"/>
  <c r="BB48" i="41"/>
  <c r="BB35" i="41"/>
  <c r="N36" i="41"/>
  <c r="S36" i="41" s="1"/>
  <c r="L36" i="41"/>
  <c r="L35" i="41"/>
  <c r="N35" i="41"/>
  <c r="S35" i="41" s="1"/>
  <c r="AC13" i="30"/>
  <c r="AH13" i="30" s="1"/>
  <c r="R13" i="30"/>
  <c r="BS33" i="30"/>
  <c r="R11" i="30"/>
  <c r="AC11" i="30"/>
  <c r="AH11" i="30" s="1"/>
  <c r="BI29" i="30"/>
  <c r="BS29" i="30" s="1"/>
  <c r="L47" i="41"/>
  <c r="N47" i="41"/>
  <c r="S47" i="41" s="1"/>
  <c r="AE8" i="121"/>
  <c r="R9" i="42"/>
  <c r="L28" i="41"/>
  <c r="N28" i="41"/>
  <c r="S28" i="41" s="1"/>
  <c r="CK46" i="30"/>
  <c r="CD46" i="30"/>
  <c r="L10" i="41"/>
  <c r="N10" i="41"/>
  <c r="S10" i="41" s="1"/>
  <c r="AC16" i="30"/>
  <c r="AH16" i="30" s="1"/>
  <c r="R16" i="30"/>
  <c r="AC48" i="30"/>
  <c r="R48" i="30"/>
  <c r="L48" i="41"/>
  <c r="N48" i="41"/>
  <c r="S48" i="41" s="1"/>
  <c r="CK48" i="30"/>
  <c r="CD48" i="30"/>
  <c r="BJ48" i="30"/>
  <c r="BI37" i="30"/>
  <c r="BS37" i="30" s="1"/>
  <c r="L37" i="41"/>
  <c r="BK37" i="41" s="1"/>
  <c r="N37" i="41"/>
  <c r="S37" i="41" s="1"/>
  <c r="L17" i="41"/>
  <c r="N17" i="41"/>
  <c r="S17" i="41" s="1"/>
  <c r="AC17" i="30"/>
  <c r="AH17" i="30" s="1"/>
  <c r="R17" i="30"/>
  <c r="BJ17" i="30"/>
  <c r="L15" i="41"/>
  <c r="N15" i="41"/>
  <c r="S15" i="41" s="1"/>
  <c r="CD40" i="30"/>
  <c r="CK40" i="30"/>
  <c r="BJ40" i="30"/>
  <c r="BS40" i="30" s="1"/>
  <c r="CK42" i="30"/>
  <c r="CD42" i="30"/>
  <c r="L18" i="41"/>
  <c r="N18" i="41"/>
  <c r="S18" i="41" s="1"/>
  <c r="AC24" i="30"/>
  <c r="AH24" i="30" s="1"/>
  <c r="R24" i="30"/>
  <c r="AC30" i="30"/>
  <c r="AH30" i="30" s="1"/>
  <c r="R30" i="30"/>
  <c r="BI25" i="30"/>
  <c r="N25" i="41"/>
  <c r="S25" i="41" s="1"/>
  <c r="L25" i="41"/>
  <c r="L27" i="41"/>
  <c r="N27" i="41"/>
  <c r="S27" i="41" s="1"/>
  <c r="CK44" i="30"/>
  <c r="CD44" i="30"/>
  <c r="L44" i="41"/>
  <c r="N44" i="41"/>
  <c r="S44" i="41" s="1"/>
  <c r="L14" i="41"/>
  <c r="N14" i="41"/>
  <c r="S14" i="41" s="1"/>
  <c r="BK14" i="41"/>
  <c r="AC31" i="30"/>
  <c r="AH31" i="30" s="1"/>
  <c r="R31" i="30"/>
  <c r="BI31" i="30"/>
  <c r="BJ31" i="30"/>
  <c r="L41" i="41"/>
  <c r="N41" i="41"/>
  <c r="S41" i="41" s="1"/>
  <c r="BJ41" i="30"/>
  <c r="L19" i="41"/>
  <c r="N19" i="41"/>
  <c r="S19" i="41" s="1"/>
  <c r="BI19" i="30"/>
  <c r="AC12" i="30"/>
  <c r="AH12" i="30" s="1"/>
  <c r="R12" i="30"/>
  <c r="BJ12" i="30"/>
  <c r="L23" i="41"/>
  <c r="N23" i="41"/>
  <c r="S23" i="41" s="1"/>
  <c r="BI22" i="30"/>
  <c r="BS22" i="30" s="1"/>
  <c r="R32" i="30"/>
  <c r="AC32" i="30"/>
  <c r="AH32" i="30" s="1"/>
  <c r="L32" i="41"/>
  <c r="N32" i="41"/>
  <c r="S32" i="41" s="1"/>
  <c r="BK32" i="41"/>
  <c r="BJ32" i="30"/>
  <c r="N34" i="41"/>
  <c r="S34" i="41" s="1"/>
  <c r="L34" i="41"/>
  <c r="R34" i="30"/>
  <c r="AC34" i="30"/>
  <c r="AH34" i="30" s="1"/>
  <c r="BI39" i="30"/>
  <c r="R39" i="30"/>
  <c r="AC39" i="30"/>
  <c r="AH39" i="30" s="1"/>
  <c r="BI45" i="30"/>
  <c r="BS45" i="30" s="1"/>
  <c r="CK45" i="30"/>
  <c r="CD45" i="30"/>
  <c r="BI43" i="30"/>
  <c r="BS43" i="30" s="1"/>
  <c r="CK43" i="30"/>
  <c r="CD43" i="30"/>
  <c r="BI20" i="30"/>
  <c r="R20" i="30"/>
  <c r="AC20" i="30"/>
  <c r="AH20" i="30" s="1"/>
  <c r="BJ36" i="30"/>
  <c r="BS36" i="30" s="1"/>
  <c r="R36" i="30"/>
  <c r="AC36" i="30"/>
  <c r="AH36" i="30" s="1"/>
  <c r="AC35" i="30"/>
  <c r="AH35" i="30" s="1"/>
  <c r="R35" i="30"/>
  <c r="L13" i="41"/>
  <c r="N13" i="41"/>
  <c r="S13" i="41" s="1"/>
  <c r="N33" i="41"/>
  <c r="S33" i="41" s="1"/>
  <c r="L33" i="41"/>
  <c r="BK33" i="41" s="1"/>
  <c r="BO33" i="41" s="1"/>
  <c r="R33" i="30"/>
  <c r="AC33" i="30"/>
  <c r="AH33" i="30" s="1"/>
  <c r="L11" i="41"/>
  <c r="N11" i="41"/>
  <c r="S11" i="41" s="1"/>
  <c r="R29" i="30"/>
  <c r="AC29" i="30"/>
  <c r="AH29" i="30" s="1"/>
  <c r="L29" i="41"/>
  <c r="BK29" i="41" s="1"/>
  <c r="N29" i="41"/>
  <c r="S29" i="41" s="1"/>
  <c r="AC47" i="30"/>
  <c r="R47" i="30"/>
  <c r="CK47" i="30"/>
  <c r="CD47" i="30"/>
  <c r="R28" i="30"/>
  <c r="AC28" i="30"/>
  <c r="AH28" i="30" s="1"/>
  <c r="R46" i="30"/>
  <c r="AC46" i="30"/>
  <c r="L46" i="41"/>
  <c r="BK46" i="41" s="1"/>
  <c r="N46" i="41"/>
  <c r="S46" i="41" s="1"/>
  <c r="AE7" i="121"/>
  <c r="R8" i="42"/>
  <c r="AC10" i="30"/>
  <c r="AH10" i="30" s="1"/>
  <c r="R10" i="30"/>
  <c r="L16" i="41"/>
  <c r="N16" i="41"/>
  <c r="S16" i="41" s="1"/>
  <c r="L38" i="41"/>
  <c r="N38" i="41"/>
  <c r="S38" i="41" s="1"/>
  <c r="BI48" i="30"/>
  <c r="BS48" i="30" s="1"/>
  <c r="AE9" i="121"/>
  <c r="R10" i="42"/>
  <c r="AC37" i="30"/>
  <c r="AH37" i="30" s="1"/>
  <c r="R37" i="30"/>
  <c r="BI17" i="30"/>
  <c r="BS17" i="30" s="1"/>
  <c r="BJ39" i="30"/>
  <c r="N40" i="41"/>
  <c r="S40" i="41" s="1"/>
  <c r="L40" i="41"/>
  <c r="AC40" i="30"/>
  <c r="AH40" i="30" s="1"/>
  <c r="R40" i="30"/>
  <c r="AC21" i="30"/>
  <c r="AH21" i="30" s="1"/>
  <c r="R21" i="30"/>
  <c r="L21" i="41"/>
  <c r="N21" i="41"/>
  <c r="S21" i="41" s="1"/>
  <c r="L42" i="41"/>
  <c r="BK42" i="41" s="1"/>
  <c r="N42" i="41"/>
  <c r="S42" i="41" s="1"/>
  <c r="BI18" i="30"/>
  <c r="AC18" i="30"/>
  <c r="AH18" i="30" s="1"/>
  <c r="R18" i="30"/>
  <c r="BJ18" i="30"/>
  <c r="N24" i="41"/>
  <c r="S24" i="41" s="1"/>
  <c r="L24" i="41"/>
  <c r="AC26" i="30"/>
  <c r="AH26" i="30" s="1"/>
  <c r="R26" i="30"/>
  <c r="L26" i="41"/>
  <c r="N26" i="41"/>
  <c r="S26" i="41" s="1"/>
  <c r="N30" i="41"/>
  <c r="S30" i="41" s="1"/>
  <c r="L30" i="41"/>
  <c r="BI30" i="30"/>
  <c r="BJ30" i="30"/>
  <c r="AY58" i="30"/>
  <c r="AZ58" i="30"/>
  <c r="R25" i="30"/>
  <c r="AC25" i="30"/>
  <c r="AH25" i="30" s="1"/>
  <c r="BJ25" i="30"/>
  <c r="R27" i="30"/>
  <c r="AC27" i="30"/>
  <c r="AH27" i="30" s="1"/>
  <c r="BI27" i="30"/>
  <c r="BS27" i="30" s="1"/>
  <c r="AC44" i="30"/>
  <c r="AH44" i="30" s="1"/>
  <c r="R44" i="30"/>
  <c r="AC14" i="30"/>
  <c r="AH14" i="30" s="1"/>
  <c r="R14" i="30"/>
  <c r="BI14" i="30"/>
  <c r="BS14" i="30" s="1"/>
  <c r="L31" i="41"/>
  <c r="N31" i="41"/>
  <c r="S31" i="41" s="1"/>
  <c r="BI41" i="30"/>
  <c r="BS41" i="30" s="1"/>
  <c r="CK41" i="30"/>
  <c r="CD41" i="30"/>
  <c r="L9" i="41"/>
  <c r="N9" i="41"/>
  <c r="S9" i="41" s="1"/>
  <c r="R19" i="30"/>
  <c r="AC19" i="30"/>
  <c r="AH19" i="30" s="1"/>
  <c r="BJ19" i="30"/>
  <c r="L12" i="41"/>
  <c r="N12" i="41"/>
  <c r="S12" i="41" s="1"/>
  <c r="BI12" i="30"/>
  <c r="BS12" i="30" s="1"/>
  <c r="L22" i="41"/>
  <c r="N22" i="41"/>
  <c r="S22" i="41" s="1"/>
  <c r="BI32" i="30"/>
  <c r="BI34" i="30"/>
  <c r="BS34" i="30" s="1"/>
  <c r="L39" i="41"/>
  <c r="N39" i="41"/>
  <c r="S39" i="41" s="1"/>
  <c r="AE6" i="121"/>
  <c r="R7" i="42"/>
  <c r="R45" i="30"/>
  <c r="AC45" i="30"/>
  <c r="L45" i="41"/>
  <c r="N45" i="41"/>
  <c r="S45" i="41" s="1"/>
  <c r="R43" i="30"/>
  <c r="AC43" i="30"/>
  <c r="AH43" i="30" s="1"/>
  <c r="L43" i="41"/>
  <c r="BK43" i="41" s="1"/>
  <c r="BO43" i="41" s="1"/>
  <c r="N43" i="41"/>
  <c r="S43" i="41" s="1"/>
  <c r="N20" i="41"/>
  <c r="S20" i="41" s="1"/>
  <c r="L20" i="41"/>
  <c r="BJ20" i="30"/>
  <c r="S50" i="41"/>
  <c r="BY11" i="28"/>
  <c r="AD11" i="28" s="1"/>
  <c r="AB11" i="29" s="1"/>
  <c r="AH17" i="99"/>
  <c r="AM17" i="99" s="1"/>
  <c r="AH10" i="99"/>
  <c r="AM10" i="99" s="1"/>
  <c r="AY60" i="30"/>
  <c r="AZ60" i="30"/>
  <c r="BY10" i="28"/>
  <c r="AD10" i="28" s="1"/>
  <c r="AB10" i="29" s="1"/>
  <c r="V17" i="99"/>
  <c r="V10" i="99"/>
  <c r="BB30" i="41"/>
  <c r="BD31" i="41"/>
  <c r="AW50" i="30"/>
  <c r="AZ50" i="30" s="1"/>
  <c r="S59" i="41"/>
  <c r="S51" i="41"/>
  <c r="S54" i="41"/>
  <c r="S53" i="41"/>
  <c r="S55" i="41"/>
  <c r="AZ47" i="41"/>
  <c r="BB47" i="41" s="1"/>
  <c r="AZ21" i="99"/>
  <c r="BD21" i="99" s="1"/>
  <c r="V21" i="99"/>
  <c r="S61" i="41"/>
  <c r="AF22" i="121"/>
  <c r="S23" i="42"/>
  <c r="AH61" i="30"/>
  <c r="AF18" i="121"/>
  <c r="S19" i="42"/>
  <c r="AH57" i="30"/>
  <c r="AZ13" i="41"/>
  <c r="BC13" i="41" s="1"/>
  <c r="S13" i="42"/>
  <c r="AF12" i="121"/>
  <c r="AH51" i="30"/>
  <c r="AF19" i="121"/>
  <c r="S20" i="42"/>
  <c r="AH58" i="30"/>
  <c r="BU12" i="28"/>
  <c r="AE12" i="28" s="1"/>
  <c r="X12" i="29" s="1"/>
  <c r="AZ45" i="41"/>
  <c r="BB45" i="41" s="1"/>
  <c r="AZ11" i="99"/>
  <c r="BB11" i="99" s="1"/>
  <c r="V12" i="99"/>
  <c r="AW61" i="30"/>
  <c r="AY61" i="30" s="1"/>
  <c r="AS57" i="41"/>
  <c r="AW58" i="41" s="1"/>
  <c r="AT57" i="41"/>
  <c r="AX58" i="41" s="1"/>
  <c r="Q57" i="41"/>
  <c r="AU57" i="41"/>
  <c r="AY58" i="41" s="1"/>
  <c r="V24" i="99"/>
  <c r="BC48" i="41"/>
  <c r="CT52" i="24"/>
  <c r="CA12" i="29"/>
  <c r="CB12" i="29" s="1"/>
  <c r="CC12" i="29" s="1"/>
  <c r="AI12" i="29" s="1"/>
  <c r="BC28" i="41"/>
  <c r="AT60" i="41"/>
  <c r="AX60" i="41" s="1"/>
  <c r="Q60" i="41"/>
  <c r="AS60" i="41"/>
  <c r="AW60" i="41" s="1"/>
  <c r="AU60" i="41"/>
  <c r="AY60" i="41" s="1"/>
  <c r="AZ42" i="41"/>
  <c r="BB42" i="41" s="1"/>
  <c r="S58" i="41"/>
  <c r="AW51" i="41"/>
  <c r="G74" i="41"/>
  <c r="AU50" i="41"/>
  <c r="AT50" i="41"/>
  <c r="Q50" i="41"/>
  <c r="Q74" i="41" s="1"/>
  <c r="AZ12" i="41"/>
  <c r="BC12" i="41" s="1"/>
  <c r="BX12" i="28"/>
  <c r="BD35" i="41"/>
  <c r="AH26" i="99"/>
  <c r="AM26" i="99" s="1"/>
  <c r="V22" i="99"/>
  <c r="V9" i="99"/>
  <c r="AH28" i="99"/>
  <c r="AM28" i="99" s="1"/>
  <c r="V11" i="99"/>
  <c r="AH15" i="99"/>
  <c r="AM15" i="99" s="1"/>
  <c r="V15" i="99"/>
  <c r="V27" i="99"/>
  <c r="V13" i="99"/>
  <c r="AH18" i="99"/>
  <c r="AM18" i="99" s="1"/>
  <c r="V23" i="99"/>
  <c r="AH14" i="99"/>
  <c r="AM14" i="99" s="1"/>
  <c r="V18" i="99"/>
  <c r="V28" i="99"/>
  <c r="V26" i="99"/>
  <c r="AH22" i="99"/>
  <c r="AM22" i="99" s="1"/>
  <c r="AH9" i="99"/>
  <c r="AM9" i="99" s="1"/>
  <c r="AH11" i="99"/>
  <c r="AM11" i="99" s="1"/>
  <c r="AH13" i="99"/>
  <c r="AM13" i="99" s="1"/>
  <c r="AH27" i="99"/>
  <c r="AM27" i="99" s="1"/>
  <c r="AH23" i="99"/>
  <c r="AM23" i="99" s="1"/>
  <c r="V14" i="99"/>
  <c r="V19" i="99"/>
  <c r="AH19" i="99"/>
  <c r="AM19" i="99" s="1"/>
  <c r="BD12" i="99"/>
  <c r="AZ22" i="99"/>
  <c r="BC22" i="99" s="1"/>
  <c r="AH21" i="99"/>
  <c r="AM21" i="99" s="1"/>
  <c r="AS61" i="41"/>
  <c r="AT61" i="41"/>
  <c r="Q61" i="41"/>
  <c r="AU61" i="41"/>
  <c r="BD26" i="41"/>
  <c r="AZ14" i="41"/>
  <c r="BC14" i="41" s="1"/>
  <c r="CA19" i="99"/>
  <c r="AF15" i="121"/>
  <c r="AH54" i="30"/>
  <c r="S16" i="42"/>
  <c r="AF20" i="121"/>
  <c r="S21" i="42"/>
  <c r="AH59" i="30"/>
  <c r="S17" i="42"/>
  <c r="AH55" i="30"/>
  <c r="AF16" i="121"/>
  <c r="AF14" i="121"/>
  <c r="AH53" i="30"/>
  <c r="S15" i="42"/>
  <c r="AF24" i="121"/>
  <c r="AH63" i="30"/>
  <c r="S25" i="42"/>
  <c r="BU10" i="28"/>
  <c r="AE10" i="28" s="1"/>
  <c r="X10" i="29" s="1"/>
  <c r="BU11" i="28"/>
  <c r="AE11" i="28" s="1"/>
  <c r="X11" i="29" s="1"/>
  <c r="BC30" i="41"/>
  <c r="AZ36" i="41"/>
  <c r="BB36" i="41" s="1"/>
  <c r="AZ44" i="41"/>
  <c r="BB44" i="41" s="1"/>
  <c r="BT13" i="28"/>
  <c r="BD47" i="41"/>
  <c r="AZ10" i="99"/>
  <c r="BD10" i="99" s="1"/>
  <c r="BC11" i="99"/>
  <c r="AZ13" i="99"/>
  <c r="AH12" i="99"/>
  <c r="AM12" i="99" s="1"/>
  <c r="S57" i="41"/>
  <c r="BC27" i="41"/>
  <c r="AZ29" i="41"/>
  <c r="BB29" i="41" s="1"/>
  <c r="AH24" i="99"/>
  <c r="AM24" i="99" s="1"/>
  <c r="AS64" i="41"/>
  <c r="AW64" i="41" s="1"/>
  <c r="Q64" i="41"/>
  <c r="AU64" i="41"/>
  <c r="AY64" i="41" s="1"/>
  <c r="AT64" i="41"/>
  <c r="AX64" i="41" s="1"/>
  <c r="BC17" i="41"/>
  <c r="V20" i="99"/>
  <c r="AZ52" i="30"/>
  <c r="BS52" i="30" s="1"/>
  <c r="AU52" i="41"/>
  <c r="AT52" i="41"/>
  <c r="Q52" i="41"/>
  <c r="CC10" i="29"/>
  <c r="AI10" i="29" s="1"/>
  <c r="Q30" i="42"/>
  <c r="AD29" i="121"/>
  <c r="Q12" i="42"/>
  <c r="AD11" i="121"/>
  <c r="Q14" i="42"/>
  <c r="AD13" i="121"/>
  <c r="Q24" i="42"/>
  <c r="BC26" i="99"/>
  <c r="AW66" i="41"/>
  <c r="CA16" i="29"/>
  <c r="AW65" i="30"/>
  <c r="AY65" i="30" s="1"/>
  <c r="CU16" i="24"/>
  <c r="BW17" i="23"/>
  <c r="AZ16" i="41"/>
  <c r="BB16" i="41" s="1"/>
  <c r="BD26" i="99"/>
  <c r="AF26" i="121"/>
  <c r="S27" i="42"/>
  <c r="AH65" i="30"/>
  <c r="AF30" i="121"/>
  <c r="AH69" i="30"/>
  <c r="S31" i="42"/>
  <c r="AZ59" i="41"/>
  <c r="BB59" i="41" s="1"/>
  <c r="AW69" i="30"/>
  <c r="AZ69" i="30" s="1"/>
  <c r="AZ24" i="41"/>
  <c r="BD24" i="41" s="1"/>
  <c r="AZ17" i="99"/>
  <c r="BD17" i="99" s="1"/>
  <c r="Q65" i="41"/>
  <c r="AT65" i="41"/>
  <c r="AU65" i="41"/>
  <c r="Q69" i="41"/>
  <c r="CA17" i="23"/>
  <c r="BD42" i="41"/>
  <c r="BD22" i="41"/>
  <c r="N75" i="41"/>
  <c r="S56" i="41"/>
  <c r="AT56" i="41"/>
  <c r="Q56" i="41"/>
  <c r="AU56" i="41"/>
  <c r="AW66" i="30"/>
  <c r="AZ66" i="30" s="1"/>
  <c r="AZ43" i="41"/>
  <c r="BB43" i="41" s="1"/>
  <c r="BD59" i="41"/>
  <c r="BC22" i="41"/>
  <c r="BC10" i="41"/>
  <c r="AF17" i="121"/>
  <c r="AH56" i="30"/>
  <c r="S18" i="42"/>
  <c r="AZ23" i="41"/>
  <c r="BC23" i="41" s="1"/>
  <c r="AZ56" i="30"/>
  <c r="BS56" i="30" s="1"/>
  <c r="AZ16" i="99"/>
  <c r="BD16" i="99" s="1"/>
  <c r="BD16" i="41"/>
  <c r="BC41" i="41"/>
  <c r="BD38" i="41"/>
  <c r="BS47" i="23"/>
  <c r="CI49" i="13"/>
  <c r="D20" i="42" l="1"/>
  <c r="J19" i="42"/>
  <c r="AY71" i="30"/>
  <c r="BS71" i="30" s="1"/>
  <c r="AZ71" i="30"/>
  <c r="BD69" i="41"/>
  <c r="AT70" i="41"/>
  <c r="AU70" i="41"/>
  <c r="BS70" i="30"/>
  <c r="AS70" i="41"/>
  <c r="BC69" i="41"/>
  <c r="CA69" i="41" s="1"/>
  <c r="AH72" i="41"/>
  <c r="AM72" i="41" s="1"/>
  <c r="V72" i="41"/>
  <c r="BC38" i="41"/>
  <c r="BC39" i="41"/>
  <c r="AH60" i="41"/>
  <c r="AM60" i="41" s="1"/>
  <c r="BC26" i="41"/>
  <c r="BS28" i="30"/>
  <c r="AZ57" i="30"/>
  <c r="BS57" i="30" s="1"/>
  <c r="AZ64" i="41"/>
  <c r="BC64" i="41" s="1"/>
  <c r="AW50" i="41"/>
  <c r="AZ58" i="41"/>
  <c r="BB58" i="41" s="1"/>
  <c r="AZ63" i="41"/>
  <c r="BC63" i="41" s="1"/>
  <c r="AX55" i="41"/>
  <c r="Q32" i="42"/>
  <c r="AD25" i="121"/>
  <c r="BC28" i="99"/>
  <c r="AD27" i="121"/>
  <c r="S29" i="42"/>
  <c r="AZ65" i="30"/>
  <c r="BS65" i="30" s="1"/>
  <c r="BC15" i="41"/>
  <c r="BD15" i="41"/>
  <c r="AW57" i="41"/>
  <c r="AH58" i="41"/>
  <c r="AM58" i="41" s="1"/>
  <c r="AH66" i="41"/>
  <c r="AM66" i="41" s="1"/>
  <c r="BC31" i="41"/>
  <c r="CB13" i="29"/>
  <c r="AZ53" i="30"/>
  <c r="BS53" i="30" s="1"/>
  <c r="BC19" i="41"/>
  <c r="BB19" i="41"/>
  <c r="AY54" i="41"/>
  <c r="CT69" i="24"/>
  <c r="CA20" i="99"/>
  <c r="BC59" i="41"/>
  <c r="CA59" i="41" s="1"/>
  <c r="BC42" i="41"/>
  <c r="BD25" i="99"/>
  <c r="BC25" i="99"/>
  <c r="BD39" i="41"/>
  <c r="AW56" i="41"/>
  <c r="BD13" i="41"/>
  <c r="BC11" i="41"/>
  <c r="AH67" i="30"/>
  <c r="Q29" i="42" s="1"/>
  <c r="BC32" i="41"/>
  <c r="AZ51" i="30"/>
  <c r="BS51" i="30" s="1"/>
  <c r="BD32" i="41"/>
  <c r="BC12" i="99"/>
  <c r="BD11" i="41"/>
  <c r="BS15" i="30"/>
  <c r="BT11" i="30"/>
  <c r="BT12" i="30" s="1"/>
  <c r="BT13" i="30" s="1"/>
  <c r="BD28" i="99"/>
  <c r="AY55" i="41"/>
  <c r="BC27" i="99"/>
  <c r="CA27" i="99" s="1"/>
  <c r="Q22" i="42"/>
  <c r="AH52" i="41"/>
  <c r="AM52" i="41" s="1"/>
  <c r="AH64" i="41"/>
  <c r="AM64" i="41" s="1"/>
  <c r="BG10" i="29"/>
  <c r="BW10" i="29" s="1"/>
  <c r="BX10" i="29" s="1"/>
  <c r="BX34" i="29" s="1"/>
  <c r="AH50" i="41"/>
  <c r="AM50" i="41" s="1"/>
  <c r="AF9" i="28"/>
  <c r="CS15" i="37"/>
  <c r="CB18" i="26"/>
  <c r="CA19" i="26"/>
  <c r="BT18" i="26"/>
  <c r="BS19" i="26"/>
  <c r="BX19" i="26"/>
  <c r="BW20" i="26"/>
  <c r="V62" i="41"/>
  <c r="V71" i="41"/>
  <c r="AH71" i="41"/>
  <c r="AM71" i="41" s="1"/>
  <c r="AW65" i="41"/>
  <c r="CA28" i="99"/>
  <c r="AN57" i="17"/>
  <c r="B58" i="17"/>
  <c r="Z57" i="17"/>
  <c r="AX54" i="41"/>
  <c r="AZ67" i="30"/>
  <c r="AY67" i="30"/>
  <c r="AZ68" i="30"/>
  <c r="AY68" i="30"/>
  <c r="BS55" i="30"/>
  <c r="AW68" i="41"/>
  <c r="AW67" i="41"/>
  <c r="AT67" i="41"/>
  <c r="Q67" i="41"/>
  <c r="AH67" i="41" s="1"/>
  <c r="AM67" i="41" s="1"/>
  <c r="AU67" i="41"/>
  <c r="BS54" i="30"/>
  <c r="AW54" i="41"/>
  <c r="AW53" i="41"/>
  <c r="Q70" i="41"/>
  <c r="AH70" i="41" s="1"/>
  <c r="AM70" i="41" s="1"/>
  <c r="AZ49" i="41"/>
  <c r="BS60" i="30"/>
  <c r="V66" i="41"/>
  <c r="V68" i="41"/>
  <c r="BD22" i="99"/>
  <c r="BC21" i="99"/>
  <c r="V52" i="41"/>
  <c r="AZ60" i="41"/>
  <c r="BC60" i="41" s="1"/>
  <c r="V70" i="41"/>
  <c r="V58" i="41"/>
  <c r="V50" i="41"/>
  <c r="V60" i="41"/>
  <c r="AH68" i="41"/>
  <c r="AM68" i="41" s="1"/>
  <c r="AH62" i="41"/>
  <c r="AM62" i="41" s="1"/>
  <c r="V64" i="41"/>
  <c r="BS20" i="30"/>
  <c r="BS32" i="30"/>
  <c r="BS19" i="30"/>
  <c r="BS31" i="30"/>
  <c r="BS46" i="30"/>
  <c r="BS11" i="29"/>
  <c r="CE11" i="29" s="1"/>
  <c r="BC20" i="41"/>
  <c r="BD20" i="41"/>
  <c r="BS58" i="30"/>
  <c r="BS39" i="30"/>
  <c r="BD19" i="26"/>
  <c r="BE18" i="26"/>
  <c r="V18" i="26" s="1"/>
  <c r="AC18" i="29" s="1"/>
  <c r="BT18" i="29" s="1"/>
  <c r="BX19" i="35"/>
  <c r="BY18" i="35"/>
  <c r="AD18" i="35" s="1"/>
  <c r="AH16" i="37"/>
  <c r="CF16" i="37" s="1"/>
  <c r="AF17" i="35"/>
  <c r="BT19" i="35"/>
  <c r="BU18" i="35"/>
  <c r="AE18" i="35" s="1"/>
  <c r="AC17" i="37" s="1"/>
  <c r="BQ17" i="37" s="1"/>
  <c r="AS14" i="37"/>
  <c r="AD14" i="99"/>
  <c r="BU14" i="99" s="1"/>
  <c r="AD54" i="41"/>
  <c r="BT54" i="41" s="1"/>
  <c r="BD18" i="36"/>
  <c r="BE17" i="36"/>
  <c r="V17" i="36" s="1"/>
  <c r="BT52" i="41"/>
  <c r="CT15" i="37"/>
  <c r="CU15" i="37" s="1"/>
  <c r="AQ15" i="37" s="1"/>
  <c r="AS15" i="37" s="1"/>
  <c r="BA17" i="36"/>
  <c r="W17" i="36" s="1"/>
  <c r="AE17" i="37" s="1"/>
  <c r="BS17" i="37" s="1"/>
  <c r="CK17" i="37" s="1"/>
  <c r="CL17" i="37" s="1"/>
  <c r="CM17" i="37" s="1"/>
  <c r="AR17" i="37" s="1"/>
  <c r="AZ18" i="36"/>
  <c r="AD10" i="99"/>
  <c r="BU10" i="99" s="1"/>
  <c r="AD50" i="41"/>
  <c r="BT50" i="41" s="1"/>
  <c r="AD24" i="41"/>
  <c r="AD40" i="41"/>
  <c r="AD23" i="41"/>
  <c r="AD13" i="41"/>
  <c r="AD43" i="41"/>
  <c r="AD35" i="41"/>
  <c r="AD18" i="41"/>
  <c r="AD20" i="41"/>
  <c r="AD39" i="41"/>
  <c r="AD47" i="41"/>
  <c r="AD17" i="41"/>
  <c r="AD48" i="41"/>
  <c r="BT48" i="41" s="1"/>
  <c r="AD37" i="41"/>
  <c r="AD15" i="41"/>
  <c r="AD44" i="41"/>
  <c r="BT44" i="41" s="1"/>
  <c r="AD36" i="41"/>
  <c r="BT36" i="41" s="1"/>
  <c r="AD30" i="41"/>
  <c r="AD10" i="41"/>
  <c r="AD29" i="41"/>
  <c r="AD33" i="41"/>
  <c r="AD27" i="41"/>
  <c r="AD21" i="41"/>
  <c r="BT21" i="41" s="1"/>
  <c r="AD26" i="41"/>
  <c r="AD41" i="41"/>
  <c r="BT41" i="41" s="1"/>
  <c r="AD38" i="41"/>
  <c r="BT38" i="41" s="1"/>
  <c r="AD45" i="41"/>
  <c r="AD9" i="41"/>
  <c r="AD31" i="41"/>
  <c r="AD14" i="41"/>
  <c r="AD16" i="41"/>
  <c r="BT16" i="41" s="1"/>
  <c r="AD42" i="41"/>
  <c r="AD19" i="41"/>
  <c r="AD25" i="41"/>
  <c r="BT25" i="41" s="1"/>
  <c r="AD11" i="41"/>
  <c r="BT11" i="41" s="1"/>
  <c r="AD34" i="41"/>
  <c r="AD32" i="41"/>
  <c r="BT32" i="41" s="1"/>
  <c r="AD22" i="41"/>
  <c r="AD46" i="41"/>
  <c r="BT46" i="41" s="1"/>
  <c r="AD12" i="41"/>
  <c r="AD28" i="41"/>
  <c r="BU13" i="99"/>
  <c r="CP17" i="37"/>
  <c r="CQ16" i="37"/>
  <c r="AP16" i="37" s="1"/>
  <c r="AJ16" i="37"/>
  <c r="CH16" i="37" s="1"/>
  <c r="X16" i="36"/>
  <c r="BU11" i="99"/>
  <c r="BU12" i="99"/>
  <c r="Z56" i="41"/>
  <c r="BH56" i="41" s="1"/>
  <c r="Z16" i="99"/>
  <c r="BI16" i="99" s="1"/>
  <c r="BT53" i="41"/>
  <c r="AH16" i="40"/>
  <c r="CF16" i="40" s="1"/>
  <c r="CS16" i="40" s="1"/>
  <c r="CT16" i="40" s="1"/>
  <c r="CU16" i="40" s="1"/>
  <c r="AQ16" i="40" s="1"/>
  <c r="AF16" i="38"/>
  <c r="BT18" i="38"/>
  <c r="BU17" i="38"/>
  <c r="AE17" i="38" s="1"/>
  <c r="AC17" i="40" s="1"/>
  <c r="BQ17" i="40" s="1"/>
  <c r="CK17" i="40" s="1"/>
  <c r="BX18" i="38"/>
  <c r="BY17" i="38"/>
  <c r="AD17" i="38" s="1"/>
  <c r="CL16" i="40"/>
  <c r="CM16" i="40" s="1"/>
  <c r="AR16" i="40" s="1"/>
  <c r="AA56" i="41" s="1"/>
  <c r="AC13" i="99"/>
  <c r="BT13" i="99" s="1"/>
  <c r="AE53" i="41"/>
  <c r="BU53" i="41" s="1"/>
  <c r="AA55" i="41"/>
  <c r="BI55" i="41" s="1"/>
  <c r="Y15" i="99"/>
  <c r="BH15" i="99" s="1"/>
  <c r="AV14" i="40"/>
  <c r="AS14" i="40"/>
  <c r="CQ15" i="40"/>
  <c r="AP15" i="40" s="1"/>
  <c r="CP16" i="40"/>
  <c r="AJ17" i="40"/>
  <c r="CH17" i="40" s="1"/>
  <c r="X17" i="39"/>
  <c r="BE18" i="39"/>
  <c r="V18" i="39" s="1"/>
  <c r="BD19" i="39"/>
  <c r="BA18" i="39"/>
  <c r="W18" i="39" s="1"/>
  <c r="AE18" i="40" s="1"/>
  <c r="BS18" i="40" s="1"/>
  <c r="AZ19" i="39"/>
  <c r="BS30" i="30"/>
  <c r="AZ20" i="26"/>
  <c r="BA19" i="26"/>
  <c r="W19" i="26" s="1"/>
  <c r="Y18" i="29"/>
  <c r="BH18" i="29" s="1"/>
  <c r="X18" i="26"/>
  <c r="CQ20" i="13"/>
  <c r="CM18" i="13"/>
  <c r="BC45" i="41"/>
  <c r="BC44" i="41"/>
  <c r="BD12" i="41"/>
  <c r="BK20" i="41"/>
  <c r="BM20" i="41"/>
  <c r="Q20" i="41"/>
  <c r="BL20" i="41"/>
  <c r="AG20" i="41"/>
  <c r="BM43" i="41"/>
  <c r="AG43" i="41"/>
  <c r="BL43" i="41"/>
  <c r="Q43" i="41"/>
  <c r="BK45" i="41"/>
  <c r="BM45" i="41"/>
  <c r="Q45" i="41"/>
  <c r="AG45" i="41"/>
  <c r="BL45" i="41"/>
  <c r="AN6" i="121"/>
  <c r="AN13" i="121"/>
  <c r="AN30" i="121"/>
  <c r="AN19" i="121"/>
  <c r="AN16" i="121"/>
  <c r="AN24" i="121"/>
  <c r="AN23" i="121"/>
  <c r="AN25" i="121"/>
  <c r="AN14" i="121"/>
  <c r="AN12" i="121"/>
  <c r="AN29" i="121"/>
  <c r="AN11" i="121"/>
  <c r="AN21" i="121"/>
  <c r="AN27" i="121"/>
  <c r="AN22" i="121"/>
  <c r="AN20" i="121"/>
  <c r="AN26" i="121"/>
  <c r="AN28" i="121"/>
  <c r="AN17" i="121"/>
  <c r="AN18" i="121"/>
  <c r="AN15" i="121"/>
  <c r="AN31" i="121"/>
  <c r="BK39" i="41"/>
  <c r="Q39" i="41"/>
  <c r="BM39" i="41"/>
  <c r="BL39" i="41"/>
  <c r="AG39" i="41"/>
  <c r="BK22" i="41"/>
  <c r="AG22" i="41"/>
  <c r="BM22" i="41"/>
  <c r="BL22" i="41"/>
  <c r="Q22" i="41"/>
  <c r="V22" i="41" s="1"/>
  <c r="BK9" i="41"/>
  <c r="AG9" i="41"/>
  <c r="BM9" i="41"/>
  <c r="Q9" i="41"/>
  <c r="V9" i="41" s="1"/>
  <c r="BK26" i="41"/>
  <c r="AG26" i="41"/>
  <c r="BL26" i="41"/>
  <c r="BM26" i="41"/>
  <c r="Q26" i="41"/>
  <c r="BS18" i="30"/>
  <c r="BM42" i="41"/>
  <c r="AG42" i="41"/>
  <c r="BL42" i="41"/>
  <c r="Q42" i="41"/>
  <c r="V42" i="41" s="1"/>
  <c r="BK40" i="41"/>
  <c r="BO40" i="41" s="1"/>
  <c r="AG40" i="41"/>
  <c r="BM40" i="41"/>
  <c r="BQ40" i="41" s="1"/>
  <c r="BL40" i="41"/>
  <c r="BP40" i="41" s="1"/>
  <c r="Q40" i="41"/>
  <c r="AA10" i="42"/>
  <c r="L43" i="49" s="1"/>
  <c r="BK38" i="41"/>
  <c r="BO38" i="41" s="1"/>
  <c r="BL38" i="41"/>
  <c r="BM38" i="41"/>
  <c r="AG38" i="41"/>
  <c r="Q38" i="41"/>
  <c r="V38" i="41" s="1"/>
  <c r="BK16" i="41"/>
  <c r="AG16" i="41"/>
  <c r="BL16" i="41"/>
  <c r="BM16" i="41"/>
  <c r="Q16" i="41"/>
  <c r="AN7" i="121"/>
  <c r="AH46" i="30"/>
  <c r="S8" i="42"/>
  <c r="AF7" i="121"/>
  <c r="BL29" i="41"/>
  <c r="BM29" i="41"/>
  <c r="AG29" i="41"/>
  <c r="Q29" i="41"/>
  <c r="BK11" i="41"/>
  <c r="BM11" i="41"/>
  <c r="AG11" i="41"/>
  <c r="BL11" i="41"/>
  <c r="Q11" i="41"/>
  <c r="Q33" i="41"/>
  <c r="BM33" i="41"/>
  <c r="BL33" i="41"/>
  <c r="AG33" i="41"/>
  <c r="BK34" i="41"/>
  <c r="BO34" i="41" s="1"/>
  <c r="AG34" i="41"/>
  <c r="Q34" i="41"/>
  <c r="BM34" i="41"/>
  <c r="BQ34" i="41" s="1"/>
  <c r="BL34" i="41"/>
  <c r="BP34" i="41" s="1"/>
  <c r="BK23" i="41"/>
  <c r="BL23" i="41"/>
  <c r="BM23" i="41"/>
  <c r="AG23" i="41"/>
  <c r="Q23" i="41"/>
  <c r="AH23" i="41" s="1"/>
  <c r="BK19" i="41"/>
  <c r="BM19" i="41"/>
  <c r="AG19" i="41"/>
  <c r="Q19" i="41"/>
  <c r="BL19" i="41"/>
  <c r="Q14" i="41"/>
  <c r="BM14" i="41"/>
  <c r="BL14" i="41"/>
  <c r="AG14" i="41"/>
  <c r="BK44" i="41"/>
  <c r="BO44" i="41" s="1"/>
  <c r="BL44" i="41"/>
  <c r="BM44" i="41"/>
  <c r="BQ44" i="41" s="1"/>
  <c r="AG44" i="41"/>
  <c r="Q44" i="41"/>
  <c r="BK27" i="41"/>
  <c r="AG27" i="41"/>
  <c r="BL27" i="41"/>
  <c r="BM27" i="41"/>
  <c r="Q27" i="41"/>
  <c r="BK15" i="41"/>
  <c r="BO15" i="41" s="1"/>
  <c r="BM15" i="41"/>
  <c r="BQ15" i="41" s="1"/>
  <c r="AG15" i="41"/>
  <c r="BL15" i="41"/>
  <c r="Q15" i="41"/>
  <c r="AH15" i="41" s="1"/>
  <c r="AG37" i="41"/>
  <c r="BL37" i="41"/>
  <c r="BM37" i="41"/>
  <c r="Q37" i="41"/>
  <c r="BK48" i="41"/>
  <c r="AG48" i="41"/>
  <c r="BL48" i="41"/>
  <c r="BM48" i="41"/>
  <c r="Q48" i="41"/>
  <c r="AF9" i="121"/>
  <c r="S10" i="42"/>
  <c r="AH48" i="30"/>
  <c r="BK10" i="41"/>
  <c r="BM10" i="41"/>
  <c r="BQ10" i="41" s="1"/>
  <c r="AG10" i="41"/>
  <c r="BL10" i="41"/>
  <c r="BP10" i="41" s="1"/>
  <c r="Q10" i="41"/>
  <c r="BK28" i="41"/>
  <c r="BL28" i="41"/>
  <c r="BP28" i="41" s="1"/>
  <c r="BM28" i="41"/>
  <c r="BQ28" i="41" s="1"/>
  <c r="AG28" i="41"/>
  <c r="Q28" i="41"/>
  <c r="AN8" i="121"/>
  <c r="BK47" i="41"/>
  <c r="BO47" i="41" s="1"/>
  <c r="BL47" i="41"/>
  <c r="BM47" i="41"/>
  <c r="AG47" i="41"/>
  <c r="Q47" i="41"/>
  <c r="BK35" i="41"/>
  <c r="BO35" i="41" s="1"/>
  <c r="BM35" i="41"/>
  <c r="BQ35" i="41" s="1"/>
  <c r="AG35" i="41"/>
  <c r="BL35" i="41"/>
  <c r="Q35" i="41"/>
  <c r="AF6" i="121"/>
  <c r="AO28" i="121" s="1"/>
  <c r="S7" i="42"/>
  <c r="AH45" i="30"/>
  <c r="AA28" i="42"/>
  <c r="L61" i="49" s="1"/>
  <c r="AA25" i="42"/>
  <c r="L58" i="49" s="1"/>
  <c r="AA27" i="42"/>
  <c r="L60" i="49" s="1"/>
  <c r="AA18" i="42"/>
  <c r="L51" i="49" s="1"/>
  <c r="AA31" i="42"/>
  <c r="L64" i="49" s="1"/>
  <c r="AA29" i="42"/>
  <c r="L62" i="49" s="1"/>
  <c r="AA22" i="42"/>
  <c r="L55" i="49" s="1"/>
  <c r="AA19" i="42"/>
  <c r="L52" i="49" s="1"/>
  <c r="AA24" i="42"/>
  <c r="L57" i="49" s="1"/>
  <c r="AA13" i="42"/>
  <c r="L46" i="49" s="1"/>
  <c r="AA7" i="42"/>
  <c r="L40" i="49" s="1"/>
  <c r="AA16" i="42"/>
  <c r="L49" i="49" s="1"/>
  <c r="AA30" i="42"/>
  <c r="L63" i="49" s="1"/>
  <c r="AA26" i="42"/>
  <c r="L59" i="49" s="1"/>
  <c r="AA21" i="42"/>
  <c r="L54" i="49" s="1"/>
  <c r="AA15" i="42"/>
  <c r="L48" i="49" s="1"/>
  <c r="AA20" i="42"/>
  <c r="L53" i="49" s="1"/>
  <c r="AA23" i="42"/>
  <c r="L56" i="49" s="1"/>
  <c r="AA14" i="42"/>
  <c r="L47" i="49" s="1"/>
  <c r="AA17" i="42"/>
  <c r="L50" i="49" s="1"/>
  <c r="AA12" i="42"/>
  <c r="L45" i="49" s="1"/>
  <c r="AA32" i="42"/>
  <c r="L65" i="49" s="1"/>
  <c r="BK12" i="41"/>
  <c r="BL12" i="41"/>
  <c r="BP12" i="41" s="1"/>
  <c r="Q12" i="41"/>
  <c r="BM12" i="41"/>
  <c r="BQ12" i="41" s="1"/>
  <c r="AG12" i="41"/>
  <c r="BK31" i="41"/>
  <c r="BO32" i="41" s="1"/>
  <c r="AG31" i="41"/>
  <c r="BL31" i="41"/>
  <c r="BM31" i="41"/>
  <c r="Q31" i="41"/>
  <c r="BK30" i="41"/>
  <c r="BO30" i="41" s="1"/>
  <c r="BL30" i="41"/>
  <c r="AG30" i="41"/>
  <c r="BM30" i="41"/>
  <c r="BQ30" i="41" s="1"/>
  <c r="Q30" i="41"/>
  <c r="BK24" i="41"/>
  <c r="BL24" i="41"/>
  <c r="Q24" i="41"/>
  <c r="BM24" i="41"/>
  <c r="AG24" i="41"/>
  <c r="BK21" i="41"/>
  <c r="BL21" i="41"/>
  <c r="Q21" i="41"/>
  <c r="BM21" i="41"/>
  <c r="AG21" i="41"/>
  <c r="AN9" i="121"/>
  <c r="AA8" i="42"/>
  <c r="L41" i="49" s="1"/>
  <c r="BL46" i="41"/>
  <c r="BM46" i="41"/>
  <c r="AG46" i="41"/>
  <c r="Q46" i="41"/>
  <c r="AH47" i="30"/>
  <c r="S9" i="42"/>
  <c r="AF8" i="121"/>
  <c r="BK13" i="41"/>
  <c r="BO13" i="41" s="1"/>
  <c r="AG13" i="41"/>
  <c r="BM13" i="41"/>
  <c r="BL13" i="41"/>
  <c r="Q13" i="41"/>
  <c r="Q32" i="41"/>
  <c r="BM32" i="41"/>
  <c r="BQ32" i="41" s="1"/>
  <c r="BL32" i="41"/>
  <c r="AG32" i="41"/>
  <c r="BK41" i="41"/>
  <c r="AG41" i="41"/>
  <c r="BL41" i="41"/>
  <c r="BP41" i="41" s="1"/>
  <c r="BM41" i="41"/>
  <c r="BQ41" i="41" s="1"/>
  <c r="Q41" i="41"/>
  <c r="AH41" i="41" s="1"/>
  <c r="BK25" i="41"/>
  <c r="BM25" i="41"/>
  <c r="Q25" i="41"/>
  <c r="AG25" i="41"/>
  <c r="BL25" i="41"/>
  <c r="BP25" i="41" s="1"/>
  <c r="BS25" i="30"/>
  <c r="BK18" i="41"/>
  <c r="AG18" i="41"/>
  <c r="BL18" i="41"/>
  <c r="BM18" i="41"/>
  <c r="Q18" i="41"/>
  <c r="BK17" i="41"/>
  <c r="BO17" i="41" s="1"/>
  <c r="BL17" i="41"/>
  <c r="Q17" i="41"/>
  <c r="BM17" i="41"/>
  <c r="BQ17" i="41" s="1"/>
  <c r="AG17" i="41"/>
  <c r="AA9" i="42"/>
  <c r="L42" i="49" s="1"/>
  <c r="BK36" i="41"/>
  <c r="BO36" i="41" s="1"/>
  <c r="BL36" i="41"/>
  <c r="BP36" i="41" s="1"/>
  <c r="AG36" i="41"/>
  <c r="BM36" i="41"/>
  <c r="BQ36" i="41" s="1"/>
  <c r="Q36" i="41"/>
  <c r="BB10" i="99"/>
  <c r="BG11" i="29"/>
  <c r="BW11" i="29" s="1"/>
  <c r="AY50" i="30"/>
  <c r="AX52" i="41"/>
  <c r="AX53" i="41"/>
  <c r="BD13" i="99"/>
  <c r="BB13" i="99"/>
  <c r="AD24" i="121"/>
  <c r="Q25" i="42"/>
  <c r="Q17" i="42"/>
  <c r="AD16" i="121"/>
  <c r="AY61" i="41"/>
  <c r="AY62" i="41"/>
  <c r="AX61" i="41"/>
  <c r="AX62" i="41"/>
  <c r="BC13" i="99"/>
  <c r="BD44" i="41"/>
  <c r="BD29" i="41"/>
  <c r="AX50" i="41"/>
  <c r="AX51" i="41"/>
  <c r="AZ61" i="30"/>
  <c r="BS61" i="30" s="1"/>
  <c r="BC10" i="99"/>
  <c r="BC36" i="41"/>
  <c r="BG12" i="29"/>
  <c r="BW12" i="29" s="1"/>
  <c r="Q13" i="42"/>
  <c r="AD12" i="121"/>
  <c r="Q19" i="42"/>
  <c r="AD18" i="121"/>
  <c r="CA12" i="99"/>
  <c r="BD45" i="41"/>
  <c r="BS10" i="29"/>
  <c r="CE10" i="29" s="1"/>
  <c r="CF10" i="29" s="1"/>
  <c r="CF11" i="29" s="1"/>
  <c r="BC24" i="41"/>
  <c r="AY53" i="41"/>
  <c r="AY52" i="41"/>
  <c r="BU13" i="28"/>
  <c r="AE13" i="28" s="1"/>
  <c r="X13" i="29" s="1"/>
  <c r="BG13" i="29" s="1"/>
  <c r="BW13" i="29" s="1"/>
  <c r="BT14" i="28"/>
  <c r="Q15" i="42"/>
  <c r="AD14" i="121"/>
  <c r="Q21" i="42"/>
  <c r="AD20" i="121"/>
  <c r="AD15" i="121"/>
  <c r="Q16" i="42"/>
  <c r="CC13" i="29"/>
  <c r="AI13" i="29" s="1"/>
  <c r="CB14" i="29"/>
  <c r="BB14" i="41"/>
  <c r="V61" i="41"/>
  <c r="AH61" i="41"/>
  <c r="AM61" i="41" s="1"/>
  <c r="AW62" i="41"/>
  <c r="AW61" i="41"/>
  <c r="BB22" i="99"/>
  <c r="BY12" i="28"/>
  <c r="AD12" i="28" s="1"/>
  <c r="BX13" i="28"/>
  <c r="AF11" i="28"/>
  <c r="BB12" i="41"/>
  <c r="V55" i="41"/>
  <c r="V51" i="41"/>
  <c r="AH9" i="41"/>
  <c r="AH42" i="41"/>
  <c r="V63" i="41"/>
  <c r="AH53" i="41"/>
  <c r="AM53" i="41" s="1"/>
  <c r="AH54" i="41"/>
  <c r="AM54" i="41" s="1"/>
  <c r="AH59" i="41"/>
  <c r="AM59" i="41" s="1"/>
  <c r="AH55" i="41"/>
  <c r="AM55" i="41" s="1"/>
  <c r="AH38" i="41"/>
  <c r="V41" i="41"/>
  <c r="V15" i="41"/>
  <c r="AH51" i="41"/>
  <c r="AM51" i="41" s="1"/>
  <c r="AH22" i="41"/>
  <c r="AH63" i="41"/>
  <c r="AM63" i="41" s="1"/>
  <c r="V53" i="41"/>
  <c r="V54" i="41"/>
  <c r="V59" i="41"/>
  <c r="AY50" i="41"/>
  <c r="AY51" i="41"/>
  <c r="AZ51" i="41" s="1"/>
  <c r="BB51" i="41" s="1"/>
  <c r="BD14" i="41"/>
  <c r="AH57" i="41"/>
  <c r="AM57" i="41" s="1"/>
  <c r="V57" i="41"/>
  <c r="BC29" i="41"/>
  <c r="Q20" i="42"/>
  <c r="AD19" i="121"/>
  <c r="BB13" i="41"/>
  <c r="AD22" i="121"/>
  <c r="Q23" i="42"/>
  <c r="BB21" i="99"/>
  <c r="CA21" i="99" s="1"/>
  <c r="BD11" i="99"/>
  <c r="CA11" i="99" s="1"/>
  <c r="BC47" i="41"/>
  <c r="BD36" i="41"/>
  <c r="AF10" i="28"/>
  <c r="BB60" i="41"/>
  <c r="BB16" i="99"/>
  <c r="AY69" i="30"/>
  <c r="BS69" i="30" s="1"/>
  <c r="BB63" i="41"/>
  <c r="CA26" i="99"/>
  <c r="BC16" i="99"/>
  <c r="BB23" i="41"/>
  <c r="BD23" i="41"/>
  <c r="BB64" i="41"/>
  <c r="AY66" i="30"/>
  <c r="BS66" i="30" s="1"/>
  <c r="V56" i="41"/>
  <c r="Q75" i="41"/>
  <c r="AH56" i="41"/>
  <c r="AM56" i="41" s="1"/>
  <c r="CA18" i="23"/>
  <c r="AY66" i="41"/>
  <c r="AY65" i="41"/>
  <c r="V65" i="41"/>
  <c r="AH65" i="41"/>
  <c r="AM65" i="41" s="1"/>
  <c r="BD58" i="41"/>
  <c r="BB17" i="99"/>
  <c r="BC17" i="99"/>
  <c r="BB24" i="41"/>
  <c r="AD30" i="121"/>
  <c r="Q31" i="42"/>
  <c r="BD64" i="41"/>
  <c r="BD60" i="41"/>
  <c r="CA60" i="41" s="1"/>
  <c r="BW18" i="23"/>
  <c r="BC16" i="41"/>
  <c r="CU17" i="24"/>
  <c r="BD43" i="41"/>
  <c r="AD17" i="121"/>
  <c r="Q18" i="42"/>
  <c r="AY56" i="41"/>
  <c r="AY57" i="41"/>
  <c r="AX56" i="41"/>
  <c r="AX57" i="41"/>
  <c r="AZ57" i="41" s="1"/>
  <c r="BB57" i="41" s="1"/>
  <c r="AH69" i="41"/>
  <c r="AM69" i="41" s="1"/>
  <c r="V69" i="41"/>
  <c r="AX66" i="41"/>
  <c r="AX65" i="41"/>
  <c r="BC43" i="41"/>
  <c r="AD26" i="121"/>
  <c r="Q27" i="42"/>
  <c r="CI50" i="13"/>
  <c r="BS48" i="23"/>
  <c r="D21" i="42" l="1"/>
  <c r="J20" i="42"/>
  <c r="AW70" i="41"/>
  <c r="AW71" i="41"/>
  <c r="AY70" i="41"/>
  <c r="AY71" i="41"/>
  <c r="AX70" i="41"/>
  <c r="AX71" i="41"/>
  <c r="BC58" i="41"/>
  <c r="CA22" i="99"/>
  <c r="AZ55" i="41"/>
  <c r="BY9" i="29"/>
  <c r="AK9" i="29" s="1"/>
  <c r="W49" i="30" s="1"/>
  <c r="BD63" i="41"/>
  <c r="CA63" i="41" s="1"/>
  <c r="AD28" i="121"/>
  <c r="AM42" i="41"/>
  <c r="V67" i="41"/>
  <c r="BS68" i="30"/>
  <c r="CA25" i="99"/>
  <c r="BB55" i="41"/>
  <c r="BC55" i="41"/>
  <c r="BD55" i="41"/>
  <c r="BP46" i="41"/>
  <c r="BQ21" i="41"/>
  <c r="BP21" i="41"/>
  <c r="BO24" i="41"/>
  <c r="BP30" i="41"/>
  <c r="CA30" i="41" s="1"/>
  <c r="BX11" i="29"/>
  <c r="BX12" i="29" s="1"/>
  <c r="CS16" i="37"/>
  <c r="CT16" i="37" s="1"/>
  <c r="CU16" i="37" s="1"/>
  <c r="AQ16" i="37" s="1"/>
  <c r="AS16" i="37" s="1"/>
  <c r="BT49" i="41"/>
  <c r="BT12" i="41"/>
  <c r="BT22" i="41"/>
  <c r="BT34" i="41"/>
  <c r="BT42" i="41"/>
  <c r="BT14" i="41"/>
  <c r="BT37" i="41"/>
  <c r="AZ54" i="41"/>
  <c r="CB19" i="26"/>
  <c r="CA20" i="26"/>
  <c r="BT19" i="26"/>
  <c r="BS20" i="26"/>
  <c r="BX20" i="26"/>
  <c r="BW21" i="26"/>
  <c r="CA16" i="99"/>
  <c r="AM9" i="41"/>
  <c r="B59" i="17"/>
  <c r="Z58" i="17"/>
  <c r="AN58" i="17"/>
  <c r="BS67" i="30"/>
  <c r="AY68" i="41"/>
  <c r="AY67" i="41"/>
  <c r="AX68" i="41"/>
  <c r="AX67" i="41"/>
  <c r="AZ67" i="41" s="1"/>
  <c r="AZ68" i="41"/>
  <c r="BB68" i="41" s="1"/>
  <c r="BB49" i="41"/>
  <c r="BD49" i="41"/>
  <c r="BC49" i="41"/>
  <c r="BP17" i="41"/>
  <c r="BQ13" i="41"/>
  <c r="AB9" i="42"/>
  <c r="M42" i="49" s="1"/>
  <c r="BQ46" i="41"/>
  <c r="BO21" i="41"/>
  <c r="BP24" i="41"/>
  <c r="BP35" i="41"/>
  <c r="CA35" i="41" s="1"/>
  <c r="BO28" i="41"/>
  <c r="CA28" i="41" s="1"/>
  <c r="BQ27" i="41"/>
  <c r="BQ23" i="41"/>
  <c r="BO23" i="41"/>
  <c r="AM15" i="41"/>
  <c r="AO8" i="121"/>
  <c r="BD20" i="26"/>
  <c r="BE19" i="26"/>
  <c r="V19" i="26" s="1"/>
  <c r="AC19" i="29" s="1"/>
  <c r="BT19" i="29" s="1"/>
  <c r="AM38" i="41"/>
  <c r="AM23" i="41"/>
  <c r="BQ25" i="41"/>
  <c r="V23" i="41"/>
  <c r="AM22" i="41"/>
  <c r="BO41" i="41"/>
  <c r="BO29" i="41"/>
  <c r="BQ24" i="41"/>
  <c r="BO12" i="41"/>
  <c r="CA12" i="41" s="1"/>
  <c r="BO10" i="41"/>
  <c r="CA10" i="41" s="1"/>
  <c r="CB10" i="41" s="1"/>
  <c r="BP27" i="41"/>
  <c r="BO27" i="41"/>
  <c r="BP44" i="41"/>
  <c r="CA44" i="41" s="1"/>
  <c r="BP23" i="41"/>
  <c r="BT28" i="41"/>
  <c r="BT19" i="41"/>
  <c r="AH17" i="37"/>
  <c r="CF17" i="37" s="1"/>
  <c r="AF18" i="35"/>
  <c r="BT20" i="35"/>
  <c r="BU19" i="35"/>
  <c r="AE19" i="35" s="1"/>
  <c r="AC18" i="37" s="1"/>
  <c r="BQ18" i="37" s="1"/>
  <c r="BX20" i="35"/>
  <c r="BY19" i="35"/>
  <c r="AD19" i="35" s="1"/>
  <c r="CP18" i="37"/>
  <c r="CQ17" i="37"/>
  <c r="AP17" i="37" s="1"/>
  <c r="BT26" i="41"/>
  <c r="BT27" i="41"/>
  <c r="BT29" i="41"/>
  <c r="BT30" i="41"/>
  <c r="BT17" i="41"/>
  <c r="BT39" i="41"/>
  <c r="BT18" i="41"/>
  <c r="BT43" i="41"/>
  <c r="BT23" i="41"/>
  <c r="BT24" i="41"/>
  <c r="Z57" i="41"/>
  <c r="BH57" i="41" s="1"/>
  <c r="Z17" i="99"/>
  <c r="BI17" i="99" s="1"/>
  <c r="AJ17" i="37"/>
  <c r="CH17" i="37" s="1"/>
  <c r="CS17" i="37" s="1"/>
  <c r="X17" i="36"/>
  <c r="AV15" i="37"/>
  <c r="AV16" i="37"/>
  <c r="BT31" i="41"/>
  <c r="BT45" i="41"/>
  <c r="BT33" i="41"/>
  <c r="BT10" i="41"/>
  <c r="BT15" i="41"/>
  <c r="BT47" i="41"/>
  <c r="BT20" i="41"/>
  <c r="BT35" i="41"/>
  <c r="BT13" i="41"/>
  <c r="BT40" i="41"/>
  <c r="BA18" i="36"/>
  <c r="W18" i="36" s="1"/>
  <c r="AE18" i="37" s="1"/>
  <c r="BS18" i="37" s="1"/>
  <c r="CK18" i="37" s="1"/>
  <c r="CL18" i="37" s="1"/>
  <c r="CM18" i="37" s="1"/>
  <c r="AR18" i="37" s="1"/>
  <c r="AZ19" i="36"/>
  <c r="BT51" i="41"/>
  <c r="BE18" i="36"/>
  <c r="V18" i="36" s="1"/>
  <c r="BD19" i="36"/>
  <c r="AZ66" i="41"/>
  <c r="BB66" i="41" s="1"/>
  <c r="AH17" i="40"/>
  <c r="CF17" i="40" s="1"/>
  <c r="CS17" i="40" s="1"/>
  <c r="CT17" i="40" s="1"/>
  <c r="CU17" i="40" s="1"/>
  <c r="AQ17" i="40" s="1"/>
  <c r="AF17" i="38"/>
  <c r="BU18" i="38"/>
  <c r="AE18" i="38" s="1"/>
  <c r="AC18" i="40" s="1"/>
  <c r="BQ18" i="40" s="1"/>
  <c r="CK18" i="40" s="1"/>
  <c r="BT19" i="38"/>
  <c r="BY18" i="38"/>
  <c r="AD18" i="38" s="1"/>
  <c r="BX19" i="38"/>
  <c r="Y16" i="99"/>
  <c r="BH16" i="99" s="1"/>
  <c r="BI56" i="41"/>
  <c r="AM41" i="41"/>
  <c r="AZ62" i="41"/>
  <c r="BP32" i="41"/>
  <c r="CL17" i="40"/>
  <c r="CM17" i="40" s="1"/>
  <c r="AR17" i="40" s="1"/>
  <c r="BO25" i="41"/>
  <c r="BP13" i="41"/>
  <c r="CP17" i="40"/>
  <c r="CQ16" i="40"/>
  <c r="AP16" i="40" s="1"/>
  <c r="AV15" i="40"/>
  <c r="AS15" i="40"/>
  <c r="AE54" i="41"/>
  <c r="BU54" i="41" s="1"/>
  <c r="AC14" i="99"/>
  <c r="BT14" i="99" s="1"/>
  <c r="CA10" i="99"/>
  <c r="CB10" i="99" s="1"/>
  <c r="CB11" i="99" s="1"/>
  <c r="CB12" i="99" s="1"/>
  <c r="CA41" i="41"/>
  <c r="CA32" i="41"/>
  <c r="BO31" i="41"/>
  <c r="BP15" i="41"/>
  <c r="CA15" i="41" s="1"/>
  <c r="AZ20" i="39"/>
  <c r="BA19" i="39"/>
  <c r="W19" i="39" s="1"/>
  <c r="AE19" i="40" s="1"/>
  <c r="BS19" i="40" s="1"/>
  <c r="BE19" i="39"/>
  <c r="V19" i="39" s="1"/>
  <c r="BD20" i="39"/>
  <c r="AJ18" i="40"/>
  <c r="CH18" i="40" s="1"/>
  <c r="X18" i="39"/>
  <c r="BY10" i="29"/>
  <c r="AK10" i="29" s="1"/>
  <c r="X10" i="99" s="1"/>
  <c r="CA17" i="41"/>
  <c r="X19" i="26"/>
  <c r="Y19" i="29"/>
  <c r="BH19" i="29" s="1"/>
  <c r="AZ21" i="26"/>
  <c r="BA20" i="26"/>
  <c r="W20" i="26" s="1"/>
  <c r="BQ18" i="41"/>
  <c r="CM19" i="13"/>
  <c r="CQ21" i="13"/>
  <c r="AH17" i="41"/>
  <c r="AM17" i="41" s="1"/>
  <c r="V17" i="41"/>
  <c r="V32" i="41"/>
  <c r="AH32" i="41"/>
  <c r="AM32" i="41" s="1"/>
  <c r="AH13" i="41"/>
  <c r="AM13" i="41" s="1"/>
  <c r="V13" i="41"/>
  <c r="AH46" i="41"/>
  <c r="AM46" i="41" s="1"/>
  <c r="V46" i="41"/>
  <c r="AH21" i="41"/>
  <c r="AM21" i="41" s="1"/>
  <c r="V21" i="41"/>
  <c r="V24" i="41"/>
  <c r="AH24" i="41"/>
  <c r="AM24" i="41" s="1"/>
  <c r="V31" i="41"/>
  <c r="AH31" i="41"/>
  <c r="AM31" i="41" s="1"/>
  <c r="BP31" i="41"/>
  <c r="AB7" i="42"/>
  <c r="M40" i="49" s="1"/>
  <c r="AB32" i="42"/>
  <c r="M65" i="49" s="1"/>
  <c r="AB26" i="42"/>
  <c r="M59" i="49" s="1"/>
  <c r="AB20" i="42"/>
  <c r="M53" i="49" s="1"/>
  <c r="AB14" i="42"/>
  <c r="M47" i="49" s="1"/>
  <c r="AB24" i="42"/>
  <c r="M57" i="49" s="1"/>
  <c r="AB13" i="42"/>
  <c r="M46" i="49" s="1"/>
  <c r="AB19" i="42"/>
  <c r="M52" i="49" s="1"/>
  <c r="AB15" i="42"/>
  <c r="M48" i="49" s="1"/>
  <c r="AB23" i="42"/>
  <c r="M56" i="49" s="1"/>
  <c r="AB12" i="42"/>
  <c r="M45" i="49" s="1"/>
  <c r="AB28" i="42"/>
  <c r="M61" i="49" s="1"/>
  <c r="AB30" i="42"/>
  <c r="AB22" i="42"/>
  <c r="M55" i="49" s="1"/>
  <c r="AB16" i="42"/>
  <c r="M49" i="49" s="1"/>
  <c r="AB29" i="42"/>
  <c r="M62" i="49" s="1"/>
  <c r="AB21" i="42"/>
  <c r="M54" i="49" s="1"/>
  <c r="AB25" i="42"/>
  <c r="M58" i="49" s="1"/>
  <c r="AB27" i="42"/>
  <c r="M60" i="49" s="1"/>
  <c r="AB31" i="42"/>
  <c r="M64" i="49" s="1"/>
  <c r="V47" i="41"/>
  <c r="AH47" i="41"/>
  <c r="AM47" i="41" s="1"/>
  <c r="BQ47" i="41"/>
  <c r="AH28" i="41"/>
  <c r="AM28" i="41" s="1"/>
  <c r="V28" i="41"/>
  <c r="Q10" i="42"/>
  <c r="AD9" i="121"/>
  <c r="AO9" i="121"/>
  <c r="BQ48" i="41"/>
  <c r="V37" i="41"/>
  <c r="AH37" i="41"/>
  <c r="AM37" i="41" s="1"/>
  <c r="BP37" i="41"/>
  <c r="V44" i="41"/>
  <c r="AH44" i="41"/>
  <c r="AM44" i="41" s="1"/>
  <c r="BP14" i="41"/>
  <c r="AH14" i="41"/>
  <c r="AM14" i="41" s="1"/>
  <c r="V14" i="41"/>
  <c r="BP19" i="41"/>
  <c r="BO19" i="41"/>
  <c r="V34" i="41"/>
  <c r="AH34" i="41"/>
  <c r="AM34" i="41" s="1"/>
  <c r="CA34" i="41"/>
  <c r="BP33" i="41"/>
  <c r="V33" i="41"/>
  <c r="AH33" i="41"/>
  <c r="AM33" i="41" s="1"/>
  <c r="BP11" i="41"/>
  <c r="BQ11" i="41"/>
  <c r="V29" i="41"/>
  <c r="AH29" i="41"/>
  <c r="AM29" i="41" s="1"/>
  <c r="BQ29" i="41"/>
  <c r="AO7" i="121"/>
  <c r="Q8" i="42"/>
  <c r="AD7" i="121"/>
  <c r="V16" i="41"/>
  <c r="AH16" i="41"/>
  <c r="AM16" i="41" s="1"/>
  <c r="BP16" i="41"/>
  <c r="BO16" i="41"/>
  <c r="BP38" i="41"/>
  <c r="BQ26" i="41"/>
  <c r="BQ22" i="41"/>
  <c r="BO22" i="41"/>
  <c r="BP39" i="41"/>
  <c r="AH39" i="41"/>
  <c r="AM39" i="41" s="1"/>
  <c r="V39" i="41"/>
  <c r="BQ45" i="41"/>
  <c r="AH43" i="41"/>
  <c r="AM43" i="41" s="1"/>
  <c r="V43" i="41"/>
  <c r="AH20" i="41"/>
  <c r="AM20" i="41" s="1"/>
  <c r="V20" i="41"/>
  <c r="BO20" i="41"/>
  <c r="AB18" i="42"/>
  <c r="M51" i="49" s="1"/>
  <c r="CA36" i="41"/>
  <c r="V36" i="41"/>
  <c r="AH36" i="41"/>
  <c r="AM36" i="41" s="1"/>
  <c r="BO37" i="41"/>
  <c r="V18" i="41"/>
  <c r="AH18" i="41"/>
  <c r="AM18" i="41" s="1"/>
  <c r="BP18" i="41"/>
  <c r="BO18" i="41"/>
  <c r="AH25" i="41"/>
  <c r="AM25" i="41" s="1"/>
  <c r="V25" i="41"/>
  <c r="CA25" i="41"/>
  <c r="Q9" i="42"/>
  <c r="AD8" i="121"/>
  <c r="BO42" i="41"/>
  <c r="AH30" i="41"/>
  <c r="AM30" i="41" s="1"/>
  <c r="V30" i="41"/>
  <c r="BQ31" i="41"/>
  <c r="V12" i="41"/>
  <c r="AH12" i="41"/>
  <c r="AM12" i="41" s="1"/>
  <c r="Q7" i="42"/>
  <c r="AD6" i="121"/>
  <c r="AM17" i="121" s="1"/>
  <c r="AO6" i="121"/>
  <c r="AO29" i="121"/>
  <c r="AO25" i="121"/>
  <c r="AO27" i="121"/>
  <c r="AO24" i="121"/>
  <c r="AO16" i="121"/>
  <c r="AO15" i="121"/>
  <c r="AO11" i="121"/>
  <c r="AO31" i="121"/>
  <c r="AO21" i="121"/>
  <c r="AO18" i="121"/>
  <c r="AO13" i="121"/>
  <c r="AO22" i="121"/>
  <c r="AO14" i="121"/>
  <c r="AO12" i="121"/>
  <c r="AO23" i="121"/>
  <c r="AO20" i="121"/>
  <c r="AB17" i="42"/>
  <c r="M50" i="49" s="1"/>
  <c r="AO30" i="121"/>
  <c r="AH35" i="41"/>
  <c r="AM35" i="41" s="1"/>
  <c r="V35" i="41"/>
  <c r="BP47" i="41"/>
  <c r="V10" i="41"/>
  <c r="AH10" i="41"/>
  <c r="AM10" i="41" s="1"/>
  <c r="AB10" i="42"/>
  <c r="M43" i="49" s="1"/>
  <c r="AH48" i="41"/>
  <c r="AM48" i="41" s="1"/>
  <c r="V48" i="41"/>
  <c r="BP48" i="41"/>
  <c r="BO48" i="41"/>
  <c r="BQ37" i="41"/>
  <c r="AH27" i="41"/>
  <c r="AM27" i="41" s="1"/>
  <c r="V27" i="41"/>
  <c r="BQ14" i="41"/>
  <c r="BO14" i="41"/>
  <c r="V19" i="41"/>
  <c r="AH19" i="41"/>
  <c r="AM19" i="41" s="1"/>
  <c r="BQ19" i="41"/>
  <c r="BQ33" i="41"/>
  <c r="AH11" i="41"/>
  <c r="AM11" i="41" s="1"/>
  <c r="V11" i="41"/>
  <c r="BO11" i="41"/>
  <c r="BP29" i="41"/>
  <c r="AB8" i="42"/>
  <c r="M41" i="49" s="1"/>
  <c r="BQ16" i="41"/>
  <c r="BQ38" i="41"/>
  <c r="V40" i="41"/>
  <c r="AH40" i="41"/>
  <c r="AM40" i="41" s="1"/>
  <c r="CA40" i="41"/>
  <c r="BP42" i="41"/>
  <c r="BQ42" i="41"/>
  <c r="V26" i="41"/>
  <c r="AH26" i="41"/>
  <c r="AM26" i="41" s="1"/>
  <c r="BP26" i="41"/>
  <c r="BO26" i="41"/>
  <c r="BP22" i="41"/>
  <c r="BQ39" i="41"/>
  <c r="BO39" i="41"/>
  <c r="BP45" i="41"/>
  <c r="V45" i="41"/>
  <c r="AH45" i="41"/>
  <c r="AM45" i="41" s="1"/>
  <c r="BO45" i="41"/>
  <c r="BP43" i="41"/>
  <c r="BQ43" i="41"/>
  <c r="BP20" i="41"/>
  <c r="BQ20" i="41"/>
  <c r="AO19" i="121"/>
  <c r="AO26" i="121"/>
  <c r="AO17" i="121"/>
  <c r="BO46" i="41"/>
  <c r="AF12" i="28"/>
  <c r="AB12" i="29"/>
  <c r="BS12" i="29" s="1"/>
  <c r="CE12" i="29" s="1"/>
  <c r="CF12" i="29" s="1"/>
  <c r="X9" i="99"/>
  <c r="BU14" i="28"/>
  <c r="AE14" i="28" s="1"/>
  <c r="X14" i="29" s="1"/>
  <c r="BG14" i="29" s="1"/>
  <c r="BW14" i="29" s="1"/>
  <c r="BT15" i="28"/>
  <c r="BC51" i="41"/>
  <c r="BY11" i="29"/>
  <c r="AK11" i="29" s="1"/>
  <c r="CA13" i="99"/>
  <c r="AZ52" i="41"/>
  <c r="BD52" i="41" s="1"/>
  <c r="BD51" i="41"/>
  <c r="BY13" i="28"/>
  <c r="AD13" i="28" s="1"/>
  <c r="BX14" i="28"/>
  <c r="CC14" i="29"/>
  <c r="AI14" i="29" s="1"/>
  <c r="CB15" i="29"/>
  <c r="CF34" i="29"/>
  <c r="AZ50" i="41"/>
  <c r="BB50" i="41" s="1"/>
  <c r="AZ61" i="41"/>
  <c r="BB61" i="41" s="1"/>
  <c r="AZ53" i="41"/>
  <c r="BC53" i="41" s="1"/>
  <c r="CA58" i="41"/>
  <c r="CA64" i="41"/>
  <c r="BT14" i="30"/>
  <c r="BC66" i="41"/>
  <c r="BC57" i="41"/>
  <c r="BD57" i="41"/>
  <c r="AZ65" i="41"/>
  <c r="BB65" i="41" s="1"/>
  <c r="AZ56" i="41"/>
  <c r="BB56" i="41" s="1"/>
  <c r="CU18" i="24"/>
  <c r="BW19" i="23"/>
  <c r="CA17" i="99"/>
  <c r="BD66" i="41"/>
  <c r="CA19" i="23"/>
  <c r="BS49" i="23"/>
  <c r="CI51" i="13"/>
  <c r="D22" i="42" l="1"/>
  <c r="J21" i="42"/>
  <c r="AZ70" i="41"/>
  <c r="BC70" i="41" s="1"/>
  <c r="BD71" i="41"/>
  <c r="AZ71" i="41"/>
  <c r="BC71" i="41" s="1"/>
  <c r="BB71" i="41"/>
  <c r="CA71" i="41" s="1"/>
  <c r="CA55" i="41"/>
  <c r="CA46" i="41"/>
  <c r="CA21" i="41"/>
  <c r="CG9" i="29"/>
  <c r="AJ9" i="29" s="1"/>
  <c r="AL9" i="29" s="1"/>
  <c r="BY12" i="29"/>
  <c r="AK12" i="29" s="1"/>
  <c r="W52" i="30" s="1"/>
  <c r="BX13" i="29"/>
  <c r="BY13" i="29" s="1"/>
  <c r="AK13" i="29" s="1"/>
  <c r="W53" i="30" s="1"/>
  <c r="L130" i="49" s="1"/>
  <c r="CT17" i="37"/>
  <c r="CU17" i="37" s="1"/>
  <c r="AQ17" i="37" s="1"/>
  <c r="BB54" i="41"/>
  <c r="BD54" i="41"/>
  <c r="BC54" i="41"/>
  <c r="CB34" i="99"/>
  <c r="CA11" i="41"/>
  <c r="CA48" i="41"/>
  <c r="CA47" i="41"/>
  <c r="CA13" i="41"/>
  <c r="CA24" i="41"/>
  <c r="CB20" i="26"/>
  <c r="CA21" i="26"/>
  <c r="BT20" i="26"/>
  <c r="BS21" i="26"/>
  <c r="BX21" i="26"/>
  <c r="BW22" i="26"/>
  <c r="W50" i="30"/>
  <c r="L127" i="49" s="1"/>
  <c r="AN59" i="17"/>
  <c r="B60" i="17"/>
  <c r="Z59" i="17"/>
  <c r="BC67" i="41"/>
  <c r="BB67" i="41"/>
  <c r="BD67" i="41"/>
  <c r="BC68" i="41"/>
  <c r="BD68" i="41"/>
  <c r="CA14" i="41"/>
  <c r="CA23" i="41"/>
  <c r="BG10" i="99"/>
  <c r="BW10" i="99" s="1"/>
  <c r="BX10" i="99" s="1"/>
  <c r="BX34" i="99" s="1"/>
  <c r="CB11" i="41"/>
  <c r="CA29" i="41"/>
  <c r="BX14" i="29"/>
  <c r="BY14" i="29" s="1"/>
  <c r="AK14" i="29" s="1"/>
  <c r="W54" i="30" s="1"/>
  <c r="BE20" i="26"/>
  <c r="V20" i="26" s="1"/>
  <c r="AC20" i="29" s="1"/>
  <c r="BT20" i="29" s="1"/>
  <c r="BD21" i="26"/>
  <c r="CA27" i="41"/>
  <c r="CB12" i="41"/>
  <c r="CB13" i="41" s="1"/>
  <c r="AH18" i="37"/>
  <c r="CF18" i="37" s="1"/>
  <c r="AF19" i="35"/>
  <c r="BY20" i="35"/>
  <c r="AD20" i="35" s="1"/>
  <c r="BX21" i="35"/>
  <c r="BT21" i="35"/>
  <c r="BU20" i="35"/>
  <c r="AE20" i="35" s="1"/>
  <c r="AC19" i="37" s="1"/>
  <c r="BQ19" i="37" s="1"/>
  <c r="BD20" i="36"/>
  <c r="BE19" i="36"/>
  <c r="V19" i="36" s="1"/>
  <c r="Z18" i="99"/>
  <c r="BI18" i="99" s="1"/>
  <c r="Z58" i="41"/>
  <c r="BH58" i="41" s="1"/>
  <c r="AD56" i="41"/>
  <c r="AD16" i="99"/>
  <c r="AS17" i="37"/>
  <c r="AV17" i="37"/>
  <c r="AJ18" i="37"/>
  <c r="CH18" i="37" s="1"/>
  <c r="CS18" i="37" s="1"/>
  <c r="CT18" i="37" s="1"/>
  <c r="CU18" i="37" s="1"/>
  <c r="AQ18" i="37" s="1"/>
  <c r="X18" i="36"/>
  <c r="BA19" i="36"/>
  <c r="W19" i="36" s="1"/>
  <c r="AE19" i="37" s="1"/>
  <c r="BS19" i="37" s="1"/>
  <c r="AZ20" i="36"/>
  <c r="AD15" i="99"/>
  <c r="BU15" i="99" s="1"/>
  <c r="AD55" i="41"/>
  <c r="BT55" i="41" s="1"/>
  <c r="CQ18" i="37"/>
  <c r="AP18" i="37" s="1"/>
  <c r="CP19" i="37"/>
  <c r="BD61" i="41"/>
  <c r="BC61" i="41"/>
  <c r="BX20" i="38"/>
  <c r="BY19" i="38"/>
  <c r="AD19" i="38" s="1"/>
  <c r="BT20" i="38"/>
  <c r="BU19" i="38"/>
  <c r="AE19" i="38" s="1"/>
  <c r="AC19" i="40" s="1"/>
  <c r="BQ19" i="40" s="1"/>
  <c r="CK19" i="40" s="1"/>
  <c r="AH18" i="40"/>
  <c r="CF18" i="40" s="1"/>
  <c r="CS18" i="40" s="1"/>
  <c r="CT18" i="40" s="1"/>
  <c r="CU18" i="40" s="1"/>
  <c r="AQ18" i="40" s="1"/>
  <c r="AF18" i="38"/>
  <c r="CA45" i="41"/>
  <c r="CA39" i="41"/>
  <c r="BB62" i="41"/>
  <c r="BD62" i="41"/>
  <c r="BC62" i="41"/>
  <c r="AA57" i="41"/>
  <c r="BI57" i="41" s="1"/>
  <c r="Y17" i="99"/>
  <c r="BH17" i="99" s="1"/>
  <c r="CL18" i="40"/>
  <c r="CM18" i="40" s="1"/>
  <c r="AR18" i="40" s="1"/>
  <c r="CQ17" i="40"/>
  <c r="AP17" i="40" s="1"/>
  <c r="CP18" i="40"/>
  <c r="AC15" i="99"/>
  <c r="BT15" i="99" s="1"/>
  <c r="AE55" i="41"/>
  <c r="BU55" i="41" s="1"/>
  <c r="AV16" i="40"/>
  <c r="AS16" i="40"/>
  <c r="CC12" i="99"/>
  <c r="AI12" i="99" s="1"/>
  <c r="CA43" i="41"/>
  <c r="BE20" i="39"/>
  <c r="V20" i="39" s="1"/>
  <c r="BD21" i="39"/>
  <c r="X19" i="39"/>
  <c r="AJ19" i="40"/>
  <c r="CH19" i="40" s="1"/>
  <c r="BA20" i="39"/>
  <c r="W20" i="39" s="1"/>
  <c r="AE20" i="40" s="1"/>
  <c r="BS20" i="40" s="1"/>
  <c r="AZ21" i="39"/>
  <c r="CA18" i="41"/>
  <c r="Y20" i="29"/>
  <c r="BH20" i="29" s="1"/>
  <c r="BA21" i="26"/>
  <c r="W21" i="26" s="1"/>
  <c r="AZ22" i="26"/>
  <c r="CQ22" i="13"/>
  <c r="CM20" i="13"/>
  <c r="BC50" i="41"/>
  <c r="Z7" i="42"/>
  <c r="K40" i="49" s="1"/>
  <c r="Z32" i="42"/>
  <c r="K65" i="49" s="1"/>
  <c r="Z24" i="42"/>
  <c r="K57" i="49" s="1"/>
  <c r="Z26" i="42"/>
  <c r="K59" i="49" s="1"/>
  <c r="Z12" i="42"/>
  <c r="K45" i="49" s="1"/>
  <c r="Z29" i="42"/>
  <c r="K62" i="49" s="1"/>
  <c r="Z22" i="42"/>
  <c r="K55" i="49" s="1"/>
  <c r="Z19" i="42"/>
  <c r="K52" i="49" s="1"/>
  <c r="Z25" i="42"/>
  <c r="K58" i="49" s="1"/>
  <c r="Z30" i="42"/>
  <c r="K63" i="49" s="1"/>
  <c r="Z16" i="42"/>
  <c r="K49" i="49" s="1"/>
  <c r="Z15" i="42"/>
  <c r="K48" i="49" s="1"/>
  <c r="Z14" i="42"/>
  <c r="K47" i="49" s="1"/>
  <c r="Z28" i="42"/>
  <c r="K61" i="49" s="1"/>
  <c r="Z23" i="42"/>
  <c r="K56" i="49" s="1"/>
  <c r="Z13" i="42"/>
  <c r="K46" i="49" s="1"/>
  <c r="Z20" i="42"/>
  <c r="K53" i="49" s="1"/>
  <c r="Z17" i="42"/>
  <c r="K50" i="49" s="1"/>
  <c r="Z21" i="42"/>
  <c r="K54" i="49" s="1"/>
  <c r="CA42" i="41"/>
  <c r="Z9" i="42"/>
  <c r="K42" i="49" s="1"/>
  <c r="CA37" i="41"/>
  <c r="Z31" i="42"/>
  <c r="K64" i="49" s="1"/>
  <c r="AM26" i="121"/>
  <c r="CA22" i="41"/>
  <c r="CA16" i="41"/>
  <c r="AM7" i="121"/>
  <c r="CA33" i="41"/>
  <c r="CA19" i="41"/>
  <c r="Z10" i="42"/>
  <c r="K43" i="49" s="1"/>
  <c r="AM28" i="121"/>
  <c r="CA26" i="41"/>
  <c r="AO32" i="121"/>
  <c r="AM6" i="121"/>
  <c r="AM15" i="121"/>
  <c r="AM14" i="121"/>
  <c r="AM29" i="121"/>
  <c r="AM24" i="121"/>
  <c r="AM25" i="121"/>
  <c r="AM11" i="121"/>
  <c r="AM18" i="121"/>
  <c r="AM21" i="121"/>
  <c r="AM31" i="121"/>
  <c r="AM23" i="121"/>
  <c r="AM13" i="121"/>
  <c r="AM20" i="121"/>
  <c r="AM27" i="121"/>
  <c r="AM16" i="121"/>
  <c r="AM22" i="121"/>
  <c r="AM12" i="121"/>
  <c r="AM8" i="121"/>
  <c r="AM19" i="121"/>
  <c r="Z18" i="42"/>
  <c r="K51" i="49" s="1"/>
  <c r="Z27" i="42"/>
  <c r="K60" i="49" s="1"/>
  <c r="CA20" i="41"/>
  <c r="CA38" i="41"/>
  <c r="Z8" i="42"/>
  <c r="K41" i="49" s="1"/>
  <c r="AM9" i="121"/>
  <c r="M63" i="49"/>
  <c r="AB33" i="42"/>
  <c r="CA31" i="41"/>
  <c r="AM30" i="121"/>
  <c r="CA51" i="41"/>
  <c r="CB13" i="99"/>
  <c r="CB14" i="99" s="1"/>
  <c r="CG10" i="29"/>
  <c r="AJ10" i="29" s="1"/>
  <c r="AB13" i="29"/>
  <c r="BS13" i="29" s="1"/>
  <c r="CE13" i="29" s="1"/>
  <c r="CF13" i="29" s="1"/>
  <c r="CG13" i="29" s="1"/>
  <c r="AJ13" i="29" s="1"/>
  <c r="AF13" i="28"/>
  <c r="BB52" i="41"/>
  <c r="BC52" i="41"/>
  <c r="BU15" i="28"/>
  <c r="AE15" i="28" s="1"/>
  <c r="X15" i="29" s="1"/>
  <c r="BG15" i="29" s="1"/>
  <c r="BW15" i="29" s="1"/>
  <c r="BT16" i="28"/>
  <c r="BD53" i="41"/>
  <c r="BB53" i="41"/>
  <c r="CC15" i="29"/>
  <c r="AI15" i="29" s="1"/>
  <c r="CB16" i="29"/>
  <c r="BY14" i="28"/>
  <c r="AD14" i="28" s="1"/>
  <c r="BX15" i="28"/>
  <c r="W51" i="30"/>
  <c r="X11" i="99"/>
  <c r="BG11" i="99" s="1"/>
  <c r="BW11" i="99" s="1"/>
  <c r="W37" i="30"/>
  <c r="W12" i="30"/>
  <c r="W26" i="30"/>
  <c r="W21" i="30"/>
  <c r="W20" i="30"/>
  <c r="W23" i="30"/>
  <c r="W25" i="30"/>
  <c r="W15" i="30"/>
  <c r="W47" i="30"/>
  <c r="W29" i="30"/>
  <c r="W43" i="30"/>
  <c r="W18" i="30"/>
  <c r="W35" i="30"/>
  <c r="W34" i="30"/>
  <c r="W14" i="30"/>
  <c r="W46" i="30"/>
  <c r="W16" i="30"/>
  <c r="W22" i="30"/>
  <c r="BD22" i="30" s="1"/>
  <c r="W40" i="30"/>
  <c r="W44" i="30"/>
  <c r="W19" i="30"/>
  <c r="W42" i="30"/>
  <c r="W27" i="30"/>
  <c r="W45" i="30"/>
  <c r="W32" i="30"/>
  <c r="W41" i="30"/>
  <c r="W31" i="30"/>
  <c r="W24" i="30"/>
  <c r="BD24" i="30" s="1"/>
  <c r="W48" i="30"/>
  <c r="W36" i="30"/>
  <c r="W11" i="30"/>
  <c r="W10" i="30"/>
  <c r="W28" i="30"/>
  <c r="BD28" i="30" s="1"/>
  <c r="W13" i="30"/>
  <c r="BD13" i="30" s="1"/>
  <c r="W30" i="30"/>
  <c r="W39" i="30"/>
  <c r="W9" i="30"/>
  <c r="W38" i="30"/>
  <c r="W17" i="30"/>
  <c r="BD17" i="30" s="1"/>
  <c r="W33" i="30"/>
  <c r="CG12" i="29"/>
  <c r="AJ12" i="29" s="1"/>
  <c r="BD50" i="41"/>
  <c r="CG11" i="29"/>
  <c r="AJ11" i="29" s="1"/>
  <c r="CA57" i="41"/>
  <c r="CA66" i="41"/>
  <c r="BW20" i="23"/>
  <c r="CU19" i="24"/>
  <c r="BT15" i="30"/>
  <c r="BD65" i="41"/>
  <c r="BC56" i="41"/>
  <c r="BC65" i="41"/>
  <c r="CA65" i="41" s="1"/>
  <c r="CA20" i="23"/>
  <c r="BD56" i="41"/>
  <c r="CI75" i="13"/>
  <c r="CI52" i="13"/>
  <c r="D23" i="42" l="1"/>
  <c r="J22" i="42"/>
  <c r="BB70" i="41"/>
  <c r="CA70" i="41" s="1"/>
  <c r="BD70" i="41"/>
  <c r="CJ51" i="13"/>
  <c r="AI51" i="13" s="1"/>
  <c r="AF51" i="24" s="1"/>
  <c r="AO9" i="29"/>
  <c r="BY9" i="99"/>
  <c r="AK9" i="99" s="1"/>
  <c r="CC9" i="99"/>
  <c r="AI9" i="99" s="1"/>
  <c r="X20" i="26"/>
  <c r="BX11" i="99"/>
  <c r="CC13" i="99"/>
  <c r="AI13" i="99" s="1"/>
  <c r="X12" i="99"/>
  <c r="X13" i="99"/>
  <c r="BD53" i="30"/>
  <c r="CA54" i="41"/>
  <c r="CC11" i="99"/>
  <c r="AI11" i="99" s="1"/>
  <c r="CC10" i="99"/>
  <c r="AI10" i="99" s="1"/>
  <c r="CK19" i="37"/>
  <c r="CL19" i="37" s="1"/>
  <c r="CM19" i="37" s="1"/>
  <c r="AR19" i="37" s="1"/>
  <c r="Z59" i="41" s="1"/>
  <c r="BH59" i="41" s="1"/>
  <c r="BD50" i="30"/>
  <c r="CB21" i="26"/>
  <c r="CA22" i="26"/>
  <c r="BT21" i="26"/>
  <c r="BS22" i="26"/>
  <c r="BX22" i="26"/>
  <c r="BW23" i="26"/>
  <c r="CA61" i="41"/>
  <c r="X14" i="99"/>
  <c r="BG14" i="99" s="1"/>
  <c r="BW14" i="99" s="1"/>
  <c r="AN60" i="17"/>
  <c r="Z60" i="17"/>
  <c r="B61" i="17"/>
  <c r="CA68" i="41"/>
  <c r="CA67" i="41"/>
  <c r="BD45" i="30"/>
  <c r="BD33" i="30"/>
  <c r="BD38" i="30"/>
  <c r="BD10" i="30"/>
  <c r="BD36" i="30"/>
  <c r="BD41" i="30"/>
  <c r="BD44" i="30"/>
  <c r="BX15" i="29"/>
  <c r="BY15" i="29" s="1"/>
  <c r="AK15" i="29" s="1"/>
  <c r="X15" i="99" s="1"/>
  <c r="BE21" i="26"/>
  <c r="V21" i="26" s="1"/>
  <c r="AC21" i="29" s="1"/>
  <c r="BT21" i="29" s="1"/>
  <c r="BD22" i="26"/>
  <c r="BX22" i="35"/>
  <c r="BY21" i="35"/>
  <c r="AD21" i="35" s="1"/>
  <c r="BU21" i="35"/>
  <c r="AE21" i="35" s="1"/>
  <c r="AC20" i="37" s="1"/>
  <c r="BQ20" i="37" s="1"/>
  <c r="BT22" i="35"/>
  <c r="AH19" i="37"/>
  <c r="CF19" i="37" s="1"/>
  <c r="AF20" i="35"/>
  <c r="CQ19" i="37"/>
  <c r="AP19" i="37" s="1"/>
  <c r="CP20" i="37"/>
  <c r="BA20" i="36"/>
  <c r="W20" i="36" s="1"/>
  <c r="AE20" i="37" s="1"/>
  <c r="BS20" i="37" s="1"/>
  <c r="CK20" i="37" s="1"/>
  <c r="AZ21" i="36"/>
  <c r="AD57" i="41"/>
  <c r="BT57" i="41" s="1"/>
  <c r="AD17" i="99"/>
  <c r="BU17" i="99" s="1"/>
  <c r="BU16" i="99"/>
  <c r="AJ19" i="37"/>
  <c r="CH19" i="37" s="1"/>
  <c r="X19" i="36"/>
  <c r="AS18" i="37"/>
  <c r="AV18" i="37"/>
  <c r="Z19" i="99"/>
  <c r="BI19" i="99" s="1"/>
  <c r="BT56" i="41"/>
  <c r="BD21" i="36"/>
  <c r="BE20" i="36"/>
  <c r="V20" i="36" s="1"/>
  <c r="CA62" i="41"/>
  <c r="BU20" i="38"/>
  <c r="AE20" i="38" s="1"/>
  <c r="AC20" i="40" s="1"/>
  <c r="BQ20" i="40" s="1"/>
  <c r="BT21" i="38"/>
  <c r="BY20" i="38"/>
  <c r="AD20" i="38" s="1"/>
  <c r="BX21" i="38"/>
  <c r="CK20" i="40"/>
  <c r="AH19" i="40"/>
  <c r="CF19" i="40" s="1"/>
  <c r="CS19" i="40" s="1"/>
  <c r="CT19" i="40" s="1"/>
  <c r="CU19" i="40" s="1"/>
  <c r="AQ19" i="40" s="1"/>
  <c r="AF19" i="38"/>
  <c r="BY11" i="99"/>
  <c r="AK11" i="99" s="1"/>
  <c r="CL19" i="40"/>
  <c r="CM19" i="40" s="1"/>
  <c r="AR19" i="40" s="1"/>
  <c r="AA59" i="41" s="1"/>
  <c r="Y18" i="99"/>
  <c r="BH18" i="99" s="1"/>
  <c r="AA58" i="41"/>
  <c r="BI58" i="41" s="1"/>
  <c r="CP19" i="40"/>
  <c r="CQ18" i="40"/>
  <c r="AP18" i="40" s="1"/>
  <c r="AE56" i="41"/>
  <c r="BU56" i="41" s="1"/>
  <c r="AC16" i="99"/>
  <c r="BT16" i="99" s="1"/>
  <c r="AV17" i="40"/>
  <c r="AS17" i="40"/>
  <c r="BD29" i="30"/>
  <c r="BA21" i="39"/>
  <c r="W21" i="39" s="1"/>
  <c r="AE21" i="40" s="1"/>
  <c r="BS21" i="40" s="1"/>
  <c r="AZ22" i="39"/>
  <c r="BE21" i="39"/>
  <c r="V21" i="39" s="1"/>
  <c r="BD22" i="39"/>
  <c r="X20" i="39"/>
  <c r="AJ20" i="40"/>
  <c r="CH20" i="40" s="1"/>
  <c r="BA22" i="26"/>
  <c r="W22" i="26" s="1"/>
  <c r="AZ23" i="26"/>
  <c r="BD18" i="30"/>
  <c r="Y21" i="29"/>
  <c r="BH21" i="29" s="1"/>
  <c r="X21" i="26"/>
  <c r="CQ23" i="13"/>
  <c r="CM21" i="13"/>
  <c r="CA53" i="41"/>
  <c r="BD16" i="30"/>
  <c r="BD20" i="30"/>
  <c r="BG12" i="99"/>
  <c r="BW12" i="99" s="1"/>
  <c r="BX12" i="99" s="1"/>
  <c r="BY12" i="99" s="1"/>
  <c r="AK12" i="99" s="1"/>
  <c r="BD39" i="30"/>
  <c r="BD42" i="30"/>
  <c r="BD46" i="30"/>
  <c r="BD34" i="30"/>
  <c r="BD47" i="30"/>
  <c r="BD25" i="30"/>
  <c r="BD26" i="30"/>
  <c r="BD37" i="30"/>
  <c r="L128" i="49"/>
  <c r="BD51" i="30"/>
  <c r="AF14" i="28"/>
  <c r="AB14" i="29"/>
  <c r="BS14" i="29" s="1"/>
  <c r="CE14" i="29" s="1"/>
  <c r="CF14" i="29" s="1"/>
  <c r="CG14" i="29" s="1"/>
  <c r="AJ14" i="29" s="1"/>
  <c r="AO13" i="29"/>
  <c r="AL13" i="29"/>
  <c r="AO10" i="29"/>
  <c r="AL10" i="29"/>
  <c r="AL11" i="29"/>
  <c r="AO11" i="29"/>
  <c r="AO12" i="29"/>
  <c r="AL12" i="29"/>
  <c r="BD30" i="30"/>
  <c r="BD11" i="30"/>
  <c r="BD48" i="30"/>
  <c r="BD31" i="30"/>
  <c r="BD32" i="30"/>
  <c r="BD27" i="30"/>
  <c r="BD19" i="30"/>
  <c r="BD40" i="30"/>
  <c r="BD14" i="30"/>
  <c r="BD35" i="30"/>
  <c r="BD43" i="30"/>
  <c r="BD49" i="30"/>
  <c r="BD15" i="30"/>
  <c r="BD23" i="30"/>
  <c r="BD21" i="30"/>
  <c r="BD12" i="30"/>
  <c r="L131" i="49"/>
  <c r="BD54" i="30"/>
  <c r="CC14" i="99"/>
  <c r="AI14" i="99" s="1"/>
  <c r="CB15" i="99"/>
  <c r="BY15" i="28"/>
  <c r="AD15" i="28" s="1"/>
  <c r="BX16" i="28"/>
  <c r="CB17" i="29"/>
  <c r="CC16" i="29"/>
  <c r="AI16" i="29" s="1"/>
  <c r="AB9" i="99"/>
  <c r="Z49" i="30"/>
  <c r="BD52" i="30"/>
  <c r="L129" i="49"/>
  <c r="BU16" i="28"/>
  <c r="AE16" i="28" s="1"/>
  <c r="X16" i="29" s="1"/>
  <c r="BG16" i="29" s="1"/>
  <c r="BW16" i="29" s="1"/>
  <c r="BT17" i="28"/>
  <c r="CA52" i="41"/>
  <c r="BY10" i="99"/>
  <c r="AK10" i="99" s="1"/>
  <c r="CA56" i="41"/>
  <c r="BT16" i="30"/>
  <c r="CU20" i="24"/>
  <c r="BW21" i="23"/>
  <c r="CA21" i="23"/>
  <c r="CB14" i="41"/>
  <c r="CI53" i="13"/>
  <c r="CJ52" i="13"/>
  <c r="AI52" i="13" s="1"/>
  <c r="CJ11" i="13"/>
  <c r="AI11" i="13" s="1"/>
  <c r="CJ13" i="13"/>
  <c r="AI13" i="13" s="1"/>
  <c r="CJ15" i="13"/>
  <c r="AI15" i="13" s="1"/>
  <c r="CJ17" i="13"/>
  <c r="AI17" i="13" s="1"/>
  <c r="CJ19" i="13"/>
  <c r="AI19" i="13" s="1"/>
  <c r="CJ21" i="13"/>
  <c r="AI21" i="13" s="1"/>
  <c r="CJ23" i="13"/>
  <c r="AI23" i="13" s="1"/>
  <c r="CJ25" i="13"/>
  <c r="AI25" i="13" s="1"/>
  <c r="CJ27" i="13"/>
  <c r="AI27" i="13" s="1"/>
  <c r="CJ29" i="13"/>
  <c r="AI29" i="13" s="1"/>
  <c r="CJ31" i="13"/>
  <c r="AI31" i="13" s="1"/>
  <c r="CJ33" i="13"/>
  <c r="AI33" i="13" s="1"/>
  <c r="CJ35" i="13"/>
  <c r="AI35" i="13" s="1"/>
  <c r="CJ37" i="13"/>
  <c r="AI37" i="13" s="1"/>
  <c r="CJ10" i="13"/>
  <c r="AI10" i="13" s="1"/>
  <c r="CJ12" i="13"/>
  <c r="AI12" i="13" s="1"/>
  <c r="CJ14" i="13"/>
  <c r="AI14" i="13" s="1"/>
  <c r="CJ16" i="13"/>
  <c r="AI16" i="13" s="1"/>
  <c r="CJ18" i="13"/>
  <c r="AI18" i="13" s="1"/>
  <c r="CJ20" i="13"/>
  <c r="AI20" i="13" s="1"/>
  <c r="CJ22" i="13"/>
  <c r="AI22" i="13" s="1"/>
  <c r="CJ24" i="13"/>
  <c r="AI24" i="13" s="1"/>
  <c r="CJ26" i="13"/>
  <c r="AI26" i="13" s="1"/>
  <c r="CJ28" i="13"/>
  <c r="AI28" i="13" s="1"/>
  <c r="CJ30" i="13"/>
  <c r="AI30" i="13" s="1"/>
  <c r="CJ32" i="13"/>
  <c r="AI32" i="13" s="1"/>
  <c r="CJ34" i="13"/>
  <c r="AI34" i="13" s="1"/>
  <c r="CJ36" i="13"/>
  <c r="AI36" i="13" s="1"/>
  <c r="CJ38" i="13"/>
  <c r="AI38" i="13" s="1"/>
  <c r="CJ39" i="13"/>
  <c r="AI39" i="13" s="1"/>
  <c r="CJ40" i="13"/>
  <c r="AI40" i="13" s="1"/>
  <c r="CJ41" i="13"/>
  <c r="AI41" i="13" s="1"/>
  <c r="CJ42" i="13"/>
  <c r="AI42" i="13" s="1"/>
  <c r="CJ43" i="13"/>
  <c r="AI43" i="13" s="1"/>
  <c r="CJ44" i="13"/>
  <c r="AI44" i="13" s="1"/>
  <c r="CJ45" i="13"/>
  <c r="AI45" i="13" s="1"/>
  <c r="CJ46" i="13"/>
  <c r="AI46" i="13" s="1"/>
  <c r="CJ47" i="13"/>
  <c r="AI47" i="13" s="1"/>
  <c r="CJ48" i="13"/>
  <c r="AI48" i="13" s="1"/>
  <c r="CJ49" i="13"/>
  <c r="AI49" i="13" s="1"/>
  <c r="CJ50" i="13"/>
  <c r="AI50" i="13" s="1"/>
  <c r="D24" i="42" l="1"/>
  <c r="J23" i="42"/>
  <c r="BG13" i="99"/>
  <c r="BW13" i="99" s="1"/>
  <c r="BX13" i="99" s="1"/>
  <c r="BY13" i="99" s="1"/>
  <c r="AK13" i="99" s="1"/>
  <c r="W55" i="30"/>
  <c r="L132" i="49" s="1"/>
  <c r="CL20" i="37"/>
  <c r="CM20" i="37" s="1"/>
  <c r="AR20" i="37" s="1"/>
  <c r="Z20" i="99" s="1"/>
  <c r="BI20" i="99" s="1"/>
  <c r="CB22" i="26"/>
  <c r="CA23" i="26"/>
  <c r="BT22" i="26"/>
  <c r="BS23" i="26"/>
  <c r="BX23" i="26"/>
  <c r="BW24" i="26"/>
  <c r="BG15" i="99"/>
  <c r="BW15" i="99" s="1"/>
  <c r="AN61" i="17"/>
  <c r="Z61" i="17"/>
  <c r="B62" i="17"/>
  <c r="BX16" i="29"/>
  <c r="BY16" i="29" s="1"/>
  <c r="AK16" i="29" s="1"/>
  <c r="W56" i="30" s="1"/>
  <c r="BD23" i="26"/>
  <c r="BE22" i="26"/>
  <c r="V22" i="26" s="1"/>
  <c r="AC22" i="29" s="1"/>
  <c r="BT22" i="29" s="1"/>
  <c r="CS19" i="37"/>
  <c r="CT19" i="37" s="1"/>
  <c r="CU19" i="37" s="1"/>
  <c r="AQ19" i="37" s="1"/>
  <c r="BU22" i="35"/>
  <c r="AE22" i="35" s="1"/>
  <c r="AC21" i="37" s="1"/>
  <c r="BQ21" i="37" s="1"/>
  <c r="BT23" i="35"/>
  <c r="AH20" i="37"/>
  <c r="CF20" i="37" s="1"/>
  <c r="AF21" i="35"/>
  <c r="BY22" i="35"/>
  <c r="AD22" i="35" s="1"/>
  <c r="BX23" i="35"/>
  <c r="AJ20" i="37"/>
  <c r="CH20" i="37" s="1"/>
  <c r="CS20" i="37" s="1"/>
  <c r="X20" i="36"/>
  <c r="BA21" i="36"/>
  <c r="W21" i="36" s="1"/>
  <c r="AE21" i="37" s="1"/>
  <c r="BS21" i="37" s="1"/>
  <c r="CK21" i="37" s="1"/>
  <c r="CL21" i="37" s="1"/>
  <c r="CM21" i="37" s="1"/>
  <c r="AR21" i="37" s="1"/>
  <c r="AZ22" i="36"/>
  <c r="CQ20" i="37"/>
  <c r="AP20" i="37" s="1"/>
  <c r="CP21" i="37"/>
  <c r="BE21" i="36"/>
  <c r="V21" i="36" s="1"/>
  <c r="BD22" i="36"/>
  <c r="AD18" i="99"/>
  <c r="BU18" i="99" s="1"/>
  <c r="AD58" i="41"/>
  <c r="BT58" i="41" s="1"/>
  <c r="Z60" i="41"/>
  <c r="BH60" i="41" s="1"/>
  <c r="AV19" i="37"/>
  <c r="AS19" i="37"/>
  <c r="AH20" i="40"/>
  <c r="CF20" i="40" s="1"/>
  <c r="AF20" i="38"/>
  <c r="CS20" i="40"/>
  <c r="CT20" i="40" s="1"/>
  <c r="CU20" i="40" s="1"/>
  <c r="AQ20" i="40" s="1"/>
  <c r="BX22" i="38"/>
  <c r="BY21" i="38"/>
  <c r="AD21" i="38" s="1"/>
  <c r="BT22" i="38"/>
  <c r="BU21" i="38"/>
  <c r="AE21" i="38" s="1"/>
  <c r="AC21" i="40" s="1"/>
  <c r="BQ21" i="40" s="1"/>
  <c r="CK21" i="40" s="1"/>
  <c r="Y19" i="99"/>
  <c r="BH19" i="99" s="1"/>
  <c r="BI59" i="41"/>
  <c r="CL20" i="40"/>
  <c r="CM20" i="40" s="1"/>
  <c r="AR20" i="40" s="1"/>
  <c r="AS18" i="40"/>
  <c r="AV18" i="40"/>
  <c r="AC17" i="99"/>
  <c r="BT17" i="99" s="1"/>
  <c r="AE57" i="41"/>
  <c r="BU57" i="41" s="1"/>
  <c r="CQ19" i="40"/>
  <c r="AP19" i="40" s="1"/>
  <c r="CP20" i="40"/>
  <c r="BD23" i="39"/>
  <c r="BE22" i="39"/>
  <c r="V22" i="39" s="1"/>
  <c r="BA22" i="39"/>
  <c r="W22" i="39" s="1"/>
  <c r="AE22" i="40" s="1"/>
  <c r="BS22" i="40" s="1"/>
  <c r="AZ23" i="39"/>
  <c r="AJ21" i="40"/>
  <c r="CH21" i="40" s="1"/>
  <c r="X21" i="39"/>
  <c r="BA23" i="26"/>
  <c r="W23" i="26" s="1"/>
  <c r="AZ24" i="26"/>
  <c r="Y22" i="29"/>
  <c r="BH22" i="29" s="1"/>
  <c r="CQ24" i="13"/>
  <c r="CM22" i="13"/>
  <c r="CB18" i="29"/>
  <c r="CC17" i="29"/>
  <c r="AI17" i="29" s="1"/>
  <c r="AF15" i="28"/>
  <c r="AB15" i="29"/>
  <c r="BS15" i="29" s="1"/>
  <c r="CE15" i="29" s="1"/>
  <c r="CF15" i="29" s="1"/>
  <c r="CG15" i="29" s="1"/>
  <c r="AJ15" i="29" s="1"/>
  <c r="AB12" i="99"/>
  <c r="Z52" i="30"/>
  <c r="AB10" i="99"/>
  <c r="BS10" i="99" s="1"/>
  <c r="CE10" i="99" s="1"/>
  <c r="CF10" i="99" s="1"/>
  <c r="Z50" i="30"/>
  <c r="BM50" i="30" s="1"/>
  <c r="AB13" i="99"/>
  <c r="BS13" i="99" s="1"/>
  <c r="CE13" i="99" s="1"/>
  <c r="Z53" i="30"/>
  <c r="BM53" i="30" s="1"/>
  <c r="BD55" i="30"/>
  <c r="BU17" i="28"/>
  <c r="AE17" i="28" s="1"/>
  <c r="X17" i="29" s="1"/>
  <c r="BG17" i="29" s="1"/>
  <c r="BW17" i="29" s="1"/>
  <c r="BT18" i="28"/>
  <c r="Z21" i="30"/>
  <c r="Z25" i="30"/>
  <c r="Z20" i="30"/>
  <c r="Z45" i="30"/>
  <c r="Z46" i="30"/>
  <c r="Z37" i="30"/>
  <c r="Z30" i="30"/>
  <c r="Z18" i="30"/>
  <c r="Z22" i="30"/>
  <c r="BM22" i="30" s="1"/>
  <c r="Z14" i="30"/>
  <c r="Z47" i="30"/>
  <c r="BM47" i="30" s="1"/>
  <c r="Z35" i="30"/>
  <c r="Z17" i="30"/>
  <c r="Z34" i="30"/>
  <c r="Z24" i="30"/>
  <c r="Z26" i="30"/>
  <c r="BM26" i="30" s="1"/>
  <c r="Z43" i="30"/>
  <c r="Z44" i="30"/>
  <c r="Z32" i="30"/>
  <c r="Z33" i="30"/>
  <c r="Z31" i="30"/>
  <c r="BM31" i="30" s="1"/>
  <c r="Z16" i="30"/>
  <c r="Z13" i="30"/>
  <c r="Z39" i="30"/>
  <c r="Z41" i="30"/>
  <c r="Z10" i="30"/>
  <c r="Z9" i="30"/>
  <c r="Z42" i="30"/>
  <c r="Z36" i="30"/>
  <c r="Z23" i="30"/>
  <c r="Z12" i="30"/>
  <c r="Z27" i="30"/>
  <c r="BM27" i="30" s="1"/>
  <c r="Z40" i="30"/>
  <c r="Z38" i="30"/>
  <c r="BM38" i="30" s="1"/>
  <c r="Z28" i="30"/>
  <c r="Z15" i="30"/>
  <c r="BM15" i="30" s="1"/>
  <c r="Z11" i="30"/>
  <c r="Z19" i="30"/>
  <c r="BM19" i="30" s="1"/>
  <c r="Z48" i="30"/>
  <c r="BM48" i="30" s="1"/>
  <c r="Z29" i="30"/>
  <c r="BY16" i="28"/>
  <c r="AD16" i="28" s="1"/>
  <c r="BX17" i="28"/>
  <c r="CC15" i="99"/>
  <c r="AI15" i="99" s="1"/>
  <c r="CB16" i="99"/>
  <c r="Z51" i="30"/>
  <c r="AB11" i="99"/>
  <c r="AO14" i="29"/>
  <c r="AL14" i="29"/>
  <c r="BT17" i="30"/>
  <c r="CB15" i="41"/>
  <c r="CA22" i="23"/>
  <c r="BW22" i="23"/>
  <c r="CU21" i="24"/>
  <c r="AF50" i="24"/>
  <c r="BY51" i="24" s="1"/>
  <c r="AF48" i="24"/>
  <c r="AF46" i="24"/>
  <c r="AF44" i="24"/>
  <c r="AF42" i="24"/>
  <c r="AF40" i="24"/>
  <c r="AF38" i="24"/>
  <c r="AF34" i="24"/>
  <c r="AF30" i="24"/>
  <c r="AF26" i="24"/>
  <c r="AF22" i="24"/>
  <c r="AF18" i="24"/>
  <c r="AF14" i="24"/>
  <c r="AF10" i="24"/>
  <c r="AF35" i="24"/>
  <c r="AF31" i="24"/>
  <c r="AF27" i="24"/>
  <c r="AF23" i="24"/>
  <c r="AF19" i="24"/>
  <c r="AF15" i="24"/>
  <c r="AF11" i="24"/>
  <c r="CI54" i="13"/>
  <c r="CJ53" i="13"/>
  <c r="AI53" i="13" s="1"/>
  <c r="AF49" i="24"/>
  <c r="AF47" i="24"/>
  <c r="AF45" i="24"/>
  <c r="AF43" i="24"/>
  <c r="AF41" i="24"/>
  <c r="AF39" i="24"/>
  <c r="AF36" i="24"/>
  <c r="AF32" i="24"/>
  <c r="AF28" i="24"/>
  <c r="AF24" i="24"/>
  <c r="AF20" i="24"/>
  <c r="AF16" i="24"/>
  <c r="AF12" i="24"/>
  <c r="AF37" i="24"/>
  <c r="AF33" i="24"/>
  <c r="AF29" i="24"/>
  <c r="AF25" i="24"/>
  <c r="AF21" i="24"/>
  <c r="AF17" i="24"/>
  <c r="AF13" i="24"/>
  <c r="AF52" i="24"/>
  <c r="D25" i="42" l="1"/>
  <c r="J24" i="42"/>
  <c r="X22" i="26"/>
  <c r="X16" i="99"/>
  <c r="BG16" i="99" s="1"/>
  <c r="BW16" i="99" s="1"/>
  <c r="CB23" i="26"/>
  <c r="CA24" i="26"/>
  <c r="BT23" i="26"/>
  <c r="BS24" i="26"/>
  <c r="BX24" i="26"/>
  <c r="BW25" i="26"/>
  <c r="BX14" i="99"/>
  <c r="BY14" i="99" s="1"/>
  <c r="AK14" i="99" s="1"/>
  <c r="BM51" i="30"/>
  <c r="BX17" i="29"/>
  <c r="BY17" i="29" s="1"/>
  <c r="AK17" i="29" s="1"/>
  <c r="X17" i="99" s="1"/>
  <c r="Z62" i="17"/>
  <c r="AN62" i="17"/>
  <c r="B63" i="17"/>
  <c r="BM11" i="30"/>
  <c r="BM28" i="30"/>
  <c r="BM40" i="30"/>
  <c r="BM36" i="30"/>
  <c r="BM43" i="30"/>
  <c r="BM24" i="30"/>
  <c r="BM17" i="30"/>
  <c r="BM46" i="30"/>
  <c r="BE23" i="26"/>
  <c r="V23" i="26" s="1"/>
  <c r="AC23" i="29" s="1"/>
  <c r="BT23" i="29" s="1"/>
  <c r="BD24" i="26"/>
  <c r="CT20" i="37"/>
  <c r="CU20" i="37" s="1"/>
  <c r="AQ20" i="37" s="1"/>
  <c r="AV20" i="37" s="1"/>
  <c r="BX24" i="35"/>
  <c r="BY23" i="35"/>
  <c r="AD23" i="35" s="1"/>
  <c r="BU23" i="35"/>
  <c r="AE23" i="35" s="1"/>
  <c r="AC22" i="37" s="1"/>
  <c r="BQ22" i="37" s="1"/>
  <c r="BT24" i="35"/>
  <c r="AH21" i="37"/>
  <c r="CF21" i="37" s="1"/>
  <c r="AF22" i="35"/>
  <c r="BE22" i="36"/>
  <c r="V22" i="36" s="1"/>
  <c r="BD23" i="36"/>
  <c r="CQ21" i="37"/>
  <c r="AP21" i="37" s="1"/>
  <c r="CP22" i="37"/>
  <c r="AZ23" i="36"/>
  <c r="BA22" i="36"/>
  <c r="W22" i="36" s="1"/>
  <c r="AE22" i="37" s="1"/>
  <c r="BS22" i="37" s="1"/>
  <c r="AD19" i="99"/>
  <c r="BU19" i="99" s="1"/>
  <c r="AD59" i="41"/>
  <c r="BT59" i="41" s="1"/>
  <c r="AJ21" i="37"/>
  <c r="CH21" i="37" s="1"/>
  <c r="CS21" i="37" s="1"/>
  <c r="X21" i="36"/>
  <c r="Z21" i="99"/>
  <c r="BI21" i="99" s="1"/>
  <c r="Z61" i="41"/>
  <c r="BH61" i="41" s="1"/>
  <c r="AF21" i="38"/>
  <c r="AH21" i="40"/>
  <c r="CF21" i="40" s="1"/>
  <c r="CS21" i="40" s="1"/>
  <c r="CT21" i="40" s="1"/>
  <c r="CU21" i="40" s="1"/>
  <c r="AQ21" i="40" s="1"/>
  <c r="BT23" i="38"/>
  <c r="BU22" i="38"/>
  <c r="AE22" i="38" s="1"/>
  <c r="AC22" i="40" s="1"/>
  <c r="BQ22" i="40" s="1"/>
  <c r="CK22" i="40" s="1"/>
  <c r="BY22" i="38"/>
  <c r="AD22" i="38" s="1"/>
  <c r="BX23" i="38"/>
  <c r="AA60" i="41"/>
  <c r="BI60" i="41" s="1"/>
  <c r="Y20" i="99"/>
  <c r="BH20" i="99" s="1"/>
  <c r="CL21" i="40"/>
  <c r="CM21" i="40" s="1"/>
  <c r="AR21" i="40" s="1"/>
  <c r="CP21" i="40"/>
  <c r="CQ20" i="40"/>
  <c r="AP20" i="40" s="1"/>
  <c r="AE58" i="41"/>
  <c r="BU58" i="41" s="1"/>
  <c r="AC18" i="99"/>
  <c r="BT18" i="99" s="1"/>
  <c r="AV19" i="40"/>
  <c r="AS19" i="40"/>
  <c r="BS11" i="99"/>
  <c r="CE11" i="99" s="1"/>
  <c r="CF11" i="99" s="1"/>
  <c r="BA23" i="39"/>
  <c r="W23" i="39" s="1"/>
  <c r="AE23" i="40" s="1"/>
  <c r="BS23" i="40" s="1"/>
  <c r="AZ24" i="39"/>
  <c r="AJ22" i="40"/>
  <c r="CH22" i="40" s="1"/>
  <c r="X22" i="39"/>
  <c r="BE23" i="39"/>
  <c r="V23" i="39" s="1"/>
  <c r="BD24" i="39"/>
  <c r="BA24" i="26"/>
  <c r="W24" i="26" s="1"/>
  <c r="AZ25" i="26"/>
  <c r="Y23" i="29"/>
  <c r="BH23" i="29" s="1"/>
  <c r="X23" i="26"/>
  <c r="CM23" i="13"/>
  <c r="CQ25" i="13"/>
  <c r="BM49" i="30"/>
  <c r="AF16" i="28"/>
  <c r="AB16" i="29"/>
  <c r="BS16" i="29" s="1"/>
  <c r="CE16" i="29" s="1"/>
  <c r="CF16" i="29" s="1"/>
  <c r="CG16" i="29" s="1"/>
  <c r="AJ16" i="29" s="1"/>
  <c r="BM29" i="30"/>
  <c r="BM23" i="30"/>
  <c r="BM42" i="30"/>
  <c r="BM10" i="30"/>
  <c r="BM39" i="30"/>
  <c r="BM16" i="30"/>
  <c r="BM33" i="30"/>
  <c r="BM44" i="30"/>
  <c r="BM34" i="30"/>
  <c r="BM35" i="30"/>
  <c r="BM14" i="30"/>
  <c r="BM18" i="30"/>
  <c r="BM37" i="30"/>
  <c r="BM45" i="30"/>
  <c r="BM25" i="30"/>
  <c r="BT19" i="28"/>
  <c r="BU18" i="28"/>
  <c r="AE18" i="28" s="1"/>
  <c r="X18" i="29" s="1"/>
  <c r="BG18" i="29" s="1"/>
  <c r="BW18" i="29" s="1"/>
  <c r="BM52" i="30"/>
  <c r="AO15" i="29"/>
  <c r="AL15" i="29"/>
  <c r="BD56" i="30"/>
  <c r="L133" i="49"/>
  <c r="AB14" i="99"/>
  <c r="BS14" i="99" s="1"/>
  <c r="CE14" i="99" s="1"/>
  <c r="Z54" i="30"/>
  <c r="BM54" i="30" s="1"/>
  <c r="CC16" i="99"/>
  <c r="AI16" i="99" s="1"/>
  <c r="CB17" i="99"/>
  <c r="BY17" i="28"/>
  <c r="AD17" i="28" s="1"/>
  <c r="BX18" i="28"/>
  <c r="BM12" i="30"/>
  <c r="BM41" i="30"/>
  <c r="BM13" i="30"/>
  <c r="BM32" i="30"/>
  <c r="BM30" i="30"/>
  <c r="BM20" i="30"/>
  <c r="BM21" i="30"/>
  <c r="W57" i="30"/>
  <c r="CF34" i="99"/>
  <c r="BS12" i="99"/>
  <c r="CE12" i="99" s="1"/>
  <c r="CC18" i="29"/>
  <c r="AI18" i="29" s="1"/>
  <c r="CB19" i="29"/>
  <c r="CU22" i="24"/>
  <c r="BW23" i="23"/>
  <c r="CA23" i="23"/>
  <c r="CB16" i="41"/>
  <c r="BT18" i="30"/>
  <c r="BY16" i="24"/>
  <c r="BY24" i="24"/>
  <c r="AF53" i="24"/>
  <c r="BY14" i="24"/>
  <c r="BY18" i="24"/>
  <c r="BY22" i="24"/>
  <c r="BY52" i="24"/>
  <c r="BY13" i="24"/>
  <c r="BY17" i="24"/>
  <c r="BY21" i="24"/>
  <c r="BY25" i="24"/>
  <c r="BY29" i="24"/>
  <c r="BY33" i="24"/>
  <c r="BY37" i="24"/>
  <c r="BY12" i="24"/>
  <c r="BY20" i="24"/>
  <c r="BY28" i="24"/>
  <c r="BY32" i="24"/>
  <c r="BY36" i="24"/>
  <c r="BY39" i="24"/>
  <c r="BY41" i="24"/>
  <c r="BY43" i="24"/>
  <c r="BY45" i="24"/>
  <c r="BY47" i="24"/>
  <c r="BY49" i="24"/>
  <c r="CI55" i="13"/>
  <c r="CJ54" i="13"/>
  <c r="AI54" i="13" s="1"/>
  <c r="BY11" i="24"/>
  <c r="BY15" i="24"/>
  <c r="BY19" i="24"/>
  <c r="BY23" i="24"/>
  <c r="BY27" i="24"/>
  <c r="BY31" i="24"/>
  <c r="BY35" i="24"/>
  <c r="BY26" i="24"/>
  <c r="BY30" i="24"/>
  <c r="BY34" i="24"/>
  <c r="BY38" i="24"/>
  <c r="BY40" i="24"/>
  <c r="BY42" i="24"/>
  <c r="BY44" i="24"/>
  <c r="BY46" i="24"/>
  <c r="BY48" i="24"/>
  <c r="BY50" i="24"/>
  <c r="CF12" i="99" l="1"/>
  <c r="D26" i="42"/>
  <c r="J25" i="42"/>
  <c r="CG9" i="99"/>
  <c r="AJ9" i="99" s="1"/>
  <c r="AL9" i="99" s="1"/>
  <c r="BX18" i="29"/>
  <c r="BY18" i="29" s="1"/>
  <c r="AK18" i="29" s="1"/>
  <c r="W58" i="30" s="1"/>
  <c r="BG17" i="99"/>
  <c r="BW17" i="99" s="1"/>
  <c r="AS20" i="37"/>
  <c r="CT21" i="37"/>
  <c r="CU21" i="37" s="1"/>
  <c r="AQ21" i="37" s="1"/>
  <c r="CK22" i="37"/>
  <c r="CL22" i="37" s="1"/>
  <c r="CM22" i="37" s="1"/>
  <c r="AR22" i="37" s="1"/>
  <c r="Z22" i="99" s="1"/>
  <c r="BI22" i="99" s="1"/>
  <c r="CB24" i="26"/>
  <c r="CA25" i="26"/>
  <c r="BT24" i="26"/>
  <c r="BS25" i="26"/>
  <c r="BX25" i="26"/>
  <c r="BW26" i="26"/>
  <c r="BX15" i="99"/>
  <c r="B64" i="17"/>
  <c r="Z63" i="17"/>
  <c r="AN63" i="17"/>
  <c r="BD25" i="26"/>
  <c r="BE24" i="26"/>
  <c r="V24" i="26" s="1"/>
  <c r="AC24" i="29" s="1"/>
  <c r="BT24" i="29" s="1"/>
  <c r="BU24" i="35"/>
  <c r="AE24" i="35" s="1"/>
  <c r="AC23" i="37" s="1"/>
  <c r="BQ23" i="37" s="1"/>
  <c r="BT25" i="35"/>
  <c r="AH22" i="37"/>
  <c r="CF22" i="37" s="1"/>
  <c r="AF23" i="35"/>
  <c r="BX25" i="35"/>
  <c r="BY24" i="35"/>
  <c r="AD24" i="35" s="1"/>
  <c r="CP23" i="37"/>
  <c r="CQ22" i="37"/>
  <c r="AP22" i="37" s="1"/>
  <c r="BD24" i="36"/>
  <c r="BE23" i="36"/>
  <c r="V23" i="36" s="1"/>
  <c r="AD60" i="41"/>
  <c r="BT60" i="41" s="1"/>
  <c r="AD20" i="99"/>
  <c r="BA23" i="36"/>
  <c r="W23" i="36" s="1"/>
  <c r="AE23" i="37" s="1"/>
  <c r="BS23" i="37" s="1"/>
  <c r="CK23" i="37" s="1"/>
  <c r="AZ24" i="36"/>
  <c r="AV21" i="37"/>
  <c r="AS21" i="37"/>
  <c r="AJ22" i="37"/>
  <c r="X22" i="36"/>
  <c r="BX24" i="38"/>
  <c r="BY23" i="38"/>
  <c r="AD23" i="38" s="1"/>
  <c r="AH22" i="40"/>
  <c r="CF22" i="40" s="1"/>
  <c r="CS22" i="40" s="1"/>
  <c r="CT22" i="40" s="1"/>
  <c r="CU22" i="40" s="1"/>
  <c r="AQ22" i="40" s="1"/>
  <c r="AF22" i="38"/>
  <c r="BU23" i="38"/>
  <c r="AE23" i="38" s="1"/>
  <c r="AC23" i="40" s="1"/>
  <c r="BQ23" i="40" s="1"/>
  <c r="CK23" i="40" s="1"/>
  <c r="BT24" i="38"/>
  <c r="AA61" i="41"/>
  <c r="BI61" i="41" s="1"/>
  <c r="Y21" i="99"/>
  <c r="BH21" i="99" s="1"/>
  <c r="CL22" i="40"/>
  <c r="CM22" i="40" s="1"/>
  <c r="AR22" i="40" s="1"/>
  <c r="AV20" i="40"/>
  <c r="AS20" i="40"/>
  <c r="AE59" i="41"/>
  <c r="BU59" i="41" s="1"/>
  <c r="AC19" i="99"/>
  <c r="BT19" i="99" s="1"/>
  <c r="CQ21" i="40"/>
  <c r="AP21" i="40" s="1"/>
  <c r="CP22" i="40"/>
  <c r="CG12" i="99"/>
  <c r="AJ12" i="99" s="1"/>
  <c r="AL12" i="99" s="1"/>
  <c r="BD25" i="39"/>
  <c r="BE24" i="39"/>
  <c r="V24" i="39" s="1"/>
  <c r="AZ25" i="39"/>
  <c r="BA24" i="39"/>
  <c r="W24" i="39" s="1"/>
  <c r="AE24" i="40" s="1"/>
  <c r="BS24" i="40" s="1"/>
  <c r="AJ23" i="40"/>
  <c r="CH23" i="40" s="1"/>
  <c r="X23" i="39"/>
  <c r="AZ26" i="26"/>
  <c r="BA25" i="26"/>
  <c r="W25" i="26" s="1"/>
  <c r="Y24" i="29"/>
  <c r="BH24" i="29" s="1"/>
  <c r="CM24" i="13"/>
  <c r="CQ26" i="13"/>
  <c r="CG10" i="99"/>
  <c r="AJ10" i="99" s="1"/>
  <c r="AO10" i="99" s="1"/>
  <c r="CF13" i="99"/>
  <c r="CG13" i="99" s="1"/>
  <c r="AJ13" i="99" s="1"/>
  <c r="BX19" i="28"/>
  <c r="BY18" i="28"/>
  <c r="AD18" i="28" s="1"/>
  <c r="CB18" i="99"/>
  <c r="CC17" i="99"/>
  <c r="AI17" i="99" s="1"/>
  <c r="CG11" i="99"/>
  <c r="AJ11" i="99" s="1"/>
  <c r="AB15" i="99"/>
  <c r="BS15" i="99" s="1"/>
  <c r="CE15" i="99" s="1"/>
  <c r="Z55" i="30"/>
  <c r="BM55" i="30" s="1"/>
  <c r="X18" i="99"/>
  <c r="BG18" i="99" s="1"/>
  <c r="BW18" i="99" s="1"/>
  <c r="CC19" i="29"/>
  <c r="AI19" i="29" s="1"/>
  <c r="CB20" i="29"/>
  <c r="AO9" i="99"/>
  <c r="BD57" i="30"/>
  <c r="L134" i="49"/>
  <c r="AB17" i="29"/>
  <c r="BS17" i="29" s="1"/>
  <c r="CE17" i="29" s="1"/>
  <c r="CF17" i="29" s="1"/>
  <c r="CG17" i="29" s="1"/>
  <c r="AJ17" i="29" s="1"/>
  <c r="AF17" i="28"/>
  <c r="BT20" i="28"/>
  <c r="BU19" i="28"/>
  <c r="AE19" i="28" s="1"/>
  <c r="X19" i="29" s="1"/>
  <c r="BG19" i="29" s="1"/>
  <c r="BW19" i="29" s="1"/>
  <c r="BX19" i="29" s="1"/>
  <c r="BY19" i="29" s="1"/>
  <c r="AK19" i="29" s="1"/>
  <c r="AO16" i="29"/>
  <c r="AL16" i="29"/>
  <c r="BT19" i="30"/>
  <c r="CA24" i="23"/>
  <c r="BW24" i="23"/>
  <c r="CB17" i="41"/>
  <c r="CU23" i="24"/>
  <c r="CI56" i="13"/>
  <c r="CJ55" i="13"/>
  <c r="AI55" i="13" s="1"/>
  <c r="BY53" i="24"/>
  <c r="AF54" i="24"/>
  <c r="J26" i="42" l="1"/>
  <c r="D27" i="42"/>
  <c r="X24" i="26"/>
  <c r="AO12" i="99"/>
  <c r="CL23" i="37"/>
  <c r="CM23" i="37" s="1"/>
  <c r="AR23" i="37" s="1"/>
  <c r="Z63" i="41" s="1"/>
  <c r="Z62" i="41"/>
  <c r="BH62" i="41" s="1"/>
  <c r="CB25" i="26"/>
  <c r="CA26" i="26"/>
  <c r="BT25" i="26"/>
  <c r="BS26" i="26"/>
  <c r="BX26" i="26"/>
  <c r="BW27" i="26"/>
  <c r="BY15" i="99"/>
  <c r="AK15" i="99" s="1"/>
  <c r="BX16" i="99"/>
  <c r="B65" i="17"/>
  <c r="Z64" i="17"/>
  <c r="AN64" i="17"/>
  <c r="BD26" i="26"/>
  <c r="BE25" i="26"/>
  <c r="V25" i="26" s="1"/>
  <c r="AC25" i="29" s="1"/>
  <c r="BT25" i="29" s="1"/>
  <c r="AH23" i="37"/>
  <c r="CF23" i="37" s="1"/>
  <c r="AF24" i="35"/>
  <c r="BT26" i="35"/>
  <c r="BU25" i="35"/>
  <c r="AE25" i="35" s="1"/>
  <c r="AC24" i="37" s="1"/>
  <c r="BQ24" i="37" s="1"/>
  <c r="BX26" i="35"/>
  <c r="BY25" i="35"/>
  <c r="AD25" i="35" s="1"/>
  <c r="AZ25" i="36"/>
  <c r="BA24" i="36"/>
  <c r="W24" i="36" s="1"/>
  <c r="AE24" i="37" s="1"/>
  <c r="BS24" i="37" s="1"/>
  <c r="CK24" i="37" s="1"/>
  <c r="CL24" i="37" s="1"/>
  <c r="CM24" i="37" s="1"/>
  <c r="AR24" i="37" s="1"/>
  <c r="BU20" i="99"/>
  <c r="AJ23" i="37"/>
  <c r="X23" i="36"/>
  <c r="CH23" i="37"/>
  <c r="CS23" i="37" s="1"/>
  <c r="CH22" i="37"/>
  <c r="CS22" i="37" s="1"/>
  <c r="CT22" i="37" s="1"/>
  <c r="CU22" i="37" s="1"/>
  <c r="AQ22" i="37" s="1"/>
  <c r="AS22" i="37" s="1"/>
  <c r="AD21" i="99"/>
  <c r="AD61" i="41"/>
  <c r="BT61" i="41" s="1"/>
  <c r="Z23" i="99"/>
  <c r="BI23" i="99" s="1"/>
  <c r="BE24" i="36"/>
  <c r="V24" i="36" s="1"/>
  <c r="BD25" i="36"/>
  <c r="CQ23" i="37"/>
  <c r="AP23" i="37" s="1"/>
  <c r="CP24" i="37"/>
  <c r="CF14" i="99"/>
  <c r="CG14" i="99" s="1"/>
  <c r="AJ14" i="99" s="1"/>
  <c r="AL14" i="99" s="1"/>
  <c r="BT25" i="38"/>
  <c r="BU24" i="38"/>
  <c r="AE24" i="38" s="1"/>
  <c r="AC24" i="40" s="1"/>
  <c r="BQ24" i="40" s="1"/>
  <c r="CK24" i="40" s="1"/>
  <c r="AH23" i="40"/>
  <c r="CF23" i="40" s="1"/>
  <c r="AF23" i="38"/>
  <c r="CS23" i="40"/>
  <c r="CT23" i="40" s="1"/>
  <c r="CU23" i="40" s="1"/>
  <c r="AQ23" i="40" s="1"/>
  <c r="BX25" i="38"/>
  <c r="BY24" i="38"/>
  <c r="AD24" i="38" s="1"/>
  <c r="AA62" i="41"/>
  <c r="BI62" i="41" s="1"/>
  <c r="Y22" i="99"/>
  <c r="BH22" i="99" s="1"/>
  <c r="CL23" i="40"/>
  <c r="CM23" i="40" s="1"/>
  <c r="AR23" i="40" s="1"/>
  <c r="CP23" i="40"/>
  <c r="CQ22" i="40"/>
  <c r="AP22" i="40" s="1"/>
  <c r="AV21" i="40"/>
  <c r="AS21" i="40"/>
  <c r="AE60" i="41"/>
  <c r="BU60" i="41" s="1"/>
  <c r="AC20" i="99"/>
  <c r="BT20" i="99" s="1"/>
  <c r="AZ26" i="39"/>
  <c r="BA25" i="39"/>
  <c r="W25" i="39" s="1"/>
  <c r="AE25" i="40" s="1"/>
  <c r="BS25" i="40" s="1"/>
  <c r="BE25" i="39"/>
  <c r="V25" i="39" s="1"/>
  <c r="BD26" i="39"/>
  <c r="AJ24" i="40"/>
  <c r="CH24" i="40" s="1"/>
  <c r="X24" i="39"/>
  <c r="Y25" i="29"/>
  <c r="BH25" i="29" s="1"/>
  <c r="X25" i="26"/>
  <c r="BA26" i="26"/>
  <c r="W26" i="26" s="1"/>
  <c r="AZ27" i="26"/>
  <c r="CM25" i="13"/>
  <c r="CQ27" i="13"/>
  <c r="AL10" i="99"/>
  <c r="W59" i="30"/>
  <c r="X19" i="99"/>
  <c r="BG19" i="99" s="1"/>
  <c r="BW19" i="99" s="1"/>
  <c r="CC20" i="29"/>
  <c r="AI20" i="29" s="1"/>
  <c r="CB21" i="29"/>
  <c r="AB18" i="29"/>
  <c r="BS18" i="29" s="1"/>
  <c r="CE18" i="29" s="1"/>
  <c r="CF18" i="29" s="1"/>
  <c r="CG18" i="29" s="1"/>
  <c r="AJ18" i="29" s="1"/>
  <c r="AF18" i="28"/>
  <c r="Z56" i="30"/>
  <c r="BM56" i="30" s="1"/>
  <c r="AB16" i="99"/>
  <c r="BS16" i="99" s="1"/>
  <c r="CE16" i="99" s="1"/>
  <c r="BT21" i="28"/>
  <c r="BU20" i="28"/>
  <c r="AE20" i="28" s="1"/>
  <c r="X20" i="29" s="1"/>
  <c r="BG20" i="29" s="1"/>
  <c r="BW20" i="29" s="1"/>
  <c r="BX20" i="29" s="1"/>
  <c r="BY20" i="29" s="1"/>
  <c r="AK20" i="29" s="1"/>
  <c r="AO17" i="29"/>
  <c r="AL17" i="29"/>
  <c r="L135" i="49"/>
  <c r="BD58" i="30"/>
  <c r="AL11" i="99"/>
  <c r="AO11" i="99"/>
  <c r="CC18" i="99"/>
  <c r="AI18" i="99" s="1"/>
  <c r="CB19" i="99"/>
  <c r="BY19" i="28"/>
  <c r="AD19" i="28" s="1"/>
  <c r="BX20" i="28"/>
  <c r="AO13" i="99"/>
  <c r="AL13" i="99"/>
  <c r="CU24" i="24"/>
  <c r="CB18" i="41"/>
  <c r="BT20" i="30"/>
  <c r="BW25" i="23"/>
  <c r="CA25" i="23"/>
  <c r="BY54" i="24"/>
  <c r="CI57" i="13"/>
  <c r="CJ56" i="13"/>
  <c r="AI56" i="13" s="1"/>
  <c r="AF55" i="24"/>
  <c r="D28" i="42" l="1"/>
  <c r="J27" i="42"/>
  <c r="BH63" i="41"/>
  <c r="CB26" i="26"/>
  <c r="CA27" i="26"/>
  <c r="BT26" i="26"/>
  <c r="BS27" i="26"/>
  <c r="BX27" i="26"/>
  <c r="BW28" i="26"/>
  <c r="AO14" i="99"/>
  <c r="BY16" i="99"/>
  <c r="AK16" i="99" s="1"/>
  <c r="BX17" i="99"/>
  <c r="AN65" i="17"/>
  <c r="Z65" i="17"/>
  <c r="BE26" i="26"/>
  <c r="V26" i="26" s="1"/>
  <c r="AC26" i="29" s="1"/>
  <c r="BT26" i="29" s="1"/>
  <c r="BD27" i="26"/>
  <c r="AH24" i="37"/>
  <c r="CF24" i="37" s="1"/>
  <c r="AF25" i="35"/>
  <c r="BX27" i="35"/>
  <c r="BY26" i="35"/>
  <c r="AD26" i="35" s="1"/>
  <c r="BT27" i="35"/>
  <c r="BU26" i="35"/>
  <c r="AE26" i="35" s="1"/>
  <c r="AC25" i="37" s="1"/>
  <c r="BQ25" i="37" s="1"/>
  <c r="CP25" i="37"/>
  <c r="CQ24" i="37"/>
  <c r="AP24" i="37" s="1"/>
  <c r="BD26" i="36"/>
  <c r="BE25" i="36"/>
  <c r="V25" i="36" s="1"/>
  <c r="AV22" i="37"/>
  <c r="Z64" i="41"/>
  <c r="BH64" i="41" s="1"/>
  <c r="Z24" i="99"/>
  <c r="BI24" i="99" s="1"/>
  <c r="AJ24" i="37"/>
  <c r="CH24" i="37" s="1"/>
  <c r="CS24" i="37" s="1"/>
  <c r="X24" i="36"/>
  <c r="BU21" i="99"/>
  <c r="CT23" i="37"/>
  <c r="CU23" i="37" s="1"/>
  <c r="AQ23" i="37" s="1"/>
  <c r="AV23" i="37" s="1"/>
  <c r="BA25" i="36"/>
  <c r="W25" i="36" s="1"/>
  <c r="AE25" i="37" s="1"/>
  <c r="BS25" i="37" s="1"/>
  <c r="CK25" i="37" s="1"/>
  <c r="CL25" i="37" s="1"/>
  <c r="CM25" i="37" s="1"/>
  <c r="AR25" i="37" s="1"/>
  <c r="AZ26" i="36"/>
  <c r="CF15" i="99"/>
  <c r="CG15" i="99" s="1"/>
  <c r="AJ15" i="99" s="1"/>
  <c r="AH24" i="40"/>
  <c r="CF24" i="40" s="1"/>
  <c r="AF24" i="38"/>
  <c r="BU25" i="38"/>
  <c r="AE25" i="38" s="1"/>
  <c r="AC25" i="40" s="1"/>
  <c r="BQ25" i="40" s="1"/>
  <c r="CK25" i="40" s="1"/>
  <c r="BT26" i="38"/>
  <c r="CS24" i="40"/>
  <c r="CT24" i="40" s="1"/>
  <c r="CU24" i="40" s="1"/>
  <c r="AQ24" i="40" s="1"/>
  <c r="BX26" i="38"/>
  <c r="BY25" i="38"/>
  <c r="AD25" i="38" s="1"/>
  <c r="Y23" i="99"/>
  <c r="BH23" i="99" s="1"/>
  <c r="AA63" i="41"/>
  <c r="BI63" i="41" s="1"/>
  <c r="CL24" i="40"/>
  <c r="CM24" i="40" s="1"/>
  <c r="AR24" i="40" s="1"/>
  <c r="AV22" i="40"/>
  <c r="AS22" i="40"/>
  <c r="AC21" i="99"/>
  <c r="BT21" i="99" s="1"/>
  <c r="AE61" i="41"/>
  <c r="BU61" i="41" s="1"/>
  <c r="CQ23" i="40"/>
  <c r="AP23" i="40" s="1"/>
  <c r="CP24" i="40"/>
  <c r="BD27" i="39"/>
  <c r="BE26" i="39"/>
  <c r="V26" i="39" s="1"/>
  <c r="AJ25" i="40"/>
  <c r="CH25" i="40" s="1"/>
  <c r="X25" i="39"/>
  <c r="BA26" i="39"/>
  <c r="W26" i="39" s="1"/>
  <c r="AE26" i="40" s="1"/>
  <c r="BS26" i="40" s="1"/>
  <c r="AZ27" i="39"/>
  <c r="AZ28" i="26"/>
  <c r="AZ29" i="26" s="1"/>
  <c r="BA27" i="26"/>
  <c r="W27" i="26" s="1"/>
  <c r="Y26" i="29"/>
  <c r="BH26" i="29" s="1"/>
  <c r="X26" i="26"/>
  <c r="CQ28" i="13"/>
  <c r="CM26" i="13"/>
  <c r="BY20" i="28"/>
  <c r="AD20" i="28" s="1"/>
  <c r="BX21" i="28"/>
  <c r="CC19" i="99"/>
  <c r="AI19" i="99" s="1"/>
  <c r="CB20" i="99"/>
  <c r="W60" i="30"/>
  <c r="X20" i="99"/>
  <c r="BG20" i="99" s="1"/>
  <c r="BW20" i="99" s="1"/>
  <c r="CC21" i="29"/>
  <c r="AI21" i="29" s="1"/>
  <c r="CB22" i="29"/>
  <c r="AF19" i="28"/>
  <c r="AB19" i="29"/>
  <c r="BS19" i="29" s="1"/>
  <c r="CE19" i="29" s="1"/>
  <c r="CF19" i="29" s="1"/>
  <c r="CG19" i="29" s="1"/>
  <c r="AJ19" i="29" s="1"/>
  <c r="Z57" i="30"/>
  <c r="BM57" i="30" s="1"/>
  <c r="AB17" i="99"/>
  <c r="BS17" i="99" s="1"/>
  <c r="CE17" i="99" s="1"/>
  <c r="BU21" i="28"/>
  <c r="AE21" i="28" s="1"/>
  <c r="X21" i="29" s="1"/>
  <c r="BG21" i="29" s="1"/>
  <c r="BW21" i="29" s="1"/>
  <c r="BX21" i="29" s="1"/>
  <c r="BY21" i="29" s="1"/>
  <c r="AK21" i="29" s="1"/>
  <c r="BT22" i="28"/>
  <c r="AO18" i="29"/>
  <c r="AL18" i="29"/>
  <c r="L136" i="49"/>
  <c r="BD59" i="30"/>
  <c r="CA26" i="23"/>
  <c r="BW26" i="23"/>
  <c r="CB19" i="41"/>
  <c r="BT21" i="30"/>
  <c r="CU25" i="24"/>
  <c r="BY55" i="24"/>
  <c r="CI58" i="13"/>
  <c r="CJ57" i="13"/>
  <c r="AI57" i="13" s="1"/>
  <c r="AF56" i="24"/>
  <c r="AZ30" i="26" l="1"/>
  <c r="BA29" i="26"/>
  <c r="W29" i="26" s="1"/>
  <c r="D29" i="42"/>
  <c r="J28" i="42"/>
  <c r="CB27" i="26"/>
  <c r="CA28" i="26"/>
  <c r="BT27" i="26"/>
  <c r="BS28" i="26"/>
  <c r="BX28" i="26"/>
  <c r="BW29" i="26"/>
  <c r="BW30" i="26" s="1"/>
  <c r="BY17" i="99"/>
  <c r="AK17" i="99" s="1"/>
  <c r="BX18" i="99"/>
  <c r="BD28" i="26"/>
  <c r="BE27" i="26"/>
  <c r="V27" i="26" s="1"/>
  <c r="AC27" i="29" s="1"/>
  <c r="BT27" i="29" s="1"/>
  <c r="AH25" i="37"/>
  <c r="CF25" i="37" s="1"/>
  <c r="AF26" i="35"/>
  <c r="BT28" i="35"/>
  <c r="BU27" i="35"/>
  <c r="AE27" i="35" s="1"/>
  <c r="AC26" i="37" s="1"/>
  <c r="BQ26" i="37" s="1"/>
  <c r="BY27" i="35"/>
  <c r="AD27" i="35" s="1"/>
  <c r="BX28" i="35"/>
  <c r="AD63" i="41"/>
  <c r="AD23" i="99"/>
  <c r="BA26" i="36"/>
  <c r="W26" i="36" s="1"/>
  <c r="AE26" i="37" s="1"/>
  <c r="BS26" i="37" s="1"/>
  <c r="AZ27" i="36"/>
  <c r="CT24" i="37"/>
  <c r="CU24" i="37" s="1"/>
  <c r="AQ24" i="37" s="1"/>
  <c r="AS24" i="37" s="1"/>
  <c r="AS23" i="37"/>
  <c r="AJ25" i="37"/>
  <c r="CH25" i="37" s="1"/>
  <c r="CS25" i="37" s="1"/>
  <c r="CT25" i="37" s="1"/>
  <c r="CU25" i="37" s="1"/>
  <c r="AQ25" i="37" s="1"/>
  <c r="X25" i="36"/>
  <c r="AV24" i="37"/>
  <c r="Z65" i="41"/>
  <c r="BH65" i="41" s="1"/>
  <c r="Z25" i="99"/>
  <c r="BI25" i="99" s="1"/>
  <c r="AD22" i="99"/>
  <c r="AD62" i="41"/>
  <c r="BT62" i="41" s="1"/>
  <c r="BE26" i="36"/>
  <c r="V26" i="36" s="1"/>
  <c r="BD27" i="36"/>
  <c r="CQ25" i="37"/>
  <c r="AP25" i="37" s="1"/>
  <c r="CP26" i="37"/>
  <c r="AO15" i="99"/>
  <c r="AL15" i="99"/>
  <c r="CF16" i="99"/>
  <c r="CG16" i="99" s="1"/>
  <c r="AJ16" i="99" s="1"/>
  <c r="AF25" i="38"/>
  <c r="AH25" i="40"/>
  <c r="CF25" i="40" s="1"/>
  <c r="CS25" i="40" s="1"/>
  <c r="CT25" i="40" s="1"/>
  <c r="CU25" i="40" s="1"/>
  <c r="AQ25" i="40" s="1"/>
  <c r="BY26" i="38"/>
  <c r="AD26" i="38" s="1"/>
  <c r="BX27" i="38"/>
  <c r="BT27" i="38"/>
  <c r="BU26" i="38"/>
  <c r="AE26" i="38" s="1"/>
  <c r="AC26" i="40" s="1"/>
  <c r="BQ26" i="40" s="1"/>
  <c r="CK26" i="40" s="1"/>
  <c r="CL25" i="40"/>
  <c r="CM25" i="40" s="1"/>
  <c r="AR25" i="40" s="1"/>
  <c r="AA65" i="41" s="1"/>
  <c r="AA64" i="41"/>
  <c r="BI64" i="41" s="1"/>
  <c r="Y24" i="99"/>
  <c r="BH24" i="99" s="1"/>
  <c r="Y25" i="99"/>
  <c r="CP25" i="40"/>
  <c r="CQ24" i="40"/>
  <c r="AP24" i="40" s="1"/>
  <c r="AV23" i="40"/>
  <c r="AS23" i="40"/>
  <c r="AC22" i="99"/>
  <c r="BT22" i="99" s="1"/>
  <c r="AE62" i="41"/>
  <c r="BU62" i="41" s="1"/>
  <c r="BA27" i="39"/>
  <c r="W27" i="39" s="1"/>
  <c r="AE27" i="40" s="1"/>
  <c r="BS27" i="40" s="1"/>
  <c r="AZ28" i="39"/>
  <c r="AZ29" i="39" s="1"/>
  <c r="X26" i="39"/>
  <c r="AJ26" i="40"/>
  <c r="CH26" i="40" s="1"/>
  <c r="BE27" i="39"/>
  <c r="V27" i="39" s="1"/>
  <c r="BD28" i="39"/>
  <c r="X27" i="26"/>
  <c r="Y27" i="29"/>
  <c r="BH27" i="29" s="1"/>
  <c r="BA28" i="26"/>
  <c r="W28" i="26" s="1"/>
  <c r="CM27" i="13"/>
  <c r="CQ29" i="13"/>
  <c r="BT23" i="28"/>
  <c r="BU22" i="28"/>
  <c r="AE22" i="28" s="1"/>
  <c r="X22" i="29" s="1"/>
  <c r="BG22" i="29" s="1"/>
  <c r="BW22" i="29" s="1"/>
  <c r="BX22" i="29" s="1"/>
  <c r="BY22" i="29" s="1"/>
  <c r="AK22" i="29" s="1"/>
  <c r="AO19" i="29"/>
  <c r="AL19" i="29"/>
  <c r="CB23" i="29"/>
  <c r="CC22" i="29"/>
  <c r="AI22" i="29" s="1"/>
  <c r="CB21" i="99"/>
  <c r="CC20" i="99"/>
  <c r="AI20" i="99" s="1"/>
  <c r="BY21" i="28"/>
  <c r="AD21" i="28" s="1"/>
  <c r="BX22" i="28"/>
  <c r="Z58" i="30"/>
  <c r="BM58" i="30" s="1"/>
  <c r="AB18" i="99"/>
  <c r="BS18" i="99" s="1"/>
  <c r="CE18" i="99" s="1"/>
  <c r="X21" i="99"/>
  <c r="BG21" i="99" s="1"/>
  <c r="BW21" i="99" s="1"/>
  <c r="W61" i="30"/>
  <c r="L137" i="49"/>
  <c r="BD60" i="30"/>
  <c r="AB20" i="29"/>
  <c r="BS20" i="29" s="1"/>
  <c r="CE20" i="29" s="1"/>
  <c r="CF20" i="29" s="1"/>
  <c r="CG20" i="29" s="1"/>
  <c r="AJ20" i="29" s="1"/>
  <c r="AF20" i="28"/>
  <c r="BT22" i="30"/>
  <c r="CU26" i="24"/>
  <c r="CB20" i="41"/>
  <c r="BW27" i="23"/>
  <c r="CA27" i="23"/>
  <c r="BY56" i="24"/>
  <c r="AF57" i="24"/>
  <c r="CJ58" i="13"/>
  <c r="AI58" i="13" s="1"/>
  <c r="CI59" i="13"/>
  <c r="BW31" i="26" l="1"/>
  <c r="BX30" i="26"/>
  <c r="Y29" i="29"/>
  <c r="X29" i="26"/>
  <c r="AZ31" i="26"/>
  <c r="BA30" i="26"/>
  <c r="W30" i="26" s="1"/>
  <c r="J29" i="42"/>
  <c r="D30" i="42"/>
  <c r="AZ30" i="39"/>
  <c r="BA29" i="39"/>
  <c r="CB28" i="26"/>
  <c r="CA29" i="26"/>
  <c r="BT28" i="26"/>
  <c r="BS29" i="26"/>
  <c r="BX29" i="26"/>
  <c r="BY18" i="99"/>
  <c r="AK18" i="99" s="1"/>
  <c r="BX19" i="99"/>
  <c r="BE28" i="26"/>
  <c r="V28" i="26" s="1"/>
  <c r="AC28" i="29" s="1"/>
  <c r="CK26" i="37"/>
  <c r="CL26" i="37" s="1"/>
  <c r="CM26" i="37" s="1"/>
  <c r="AR26" i="37" s="1"/>
  <c r="Z26" i="99" s="1"/>
  <c r="BI26" i="99" s="1"/>
  <c r="BY28" i="35"/>
  <c r="AD28" i="35" s="1"/>
  <c r="BX29" i="35"/>
  <c r="AH26" i="37"/>
  <c r="CF26" i="37" s="1"/>
  <c r="AF27" i="35"/>
  <c r="BU28" i="35"/>
  <c r="AE28" i="35" s="1"/>
  <c r="AC27" i="37" s="1"/>
  <c r="BQ27" i="37" s="1"/>
  <c r="BT29" i="35"/>
  <c r="CQ26" i="37"/>
  <c r="AP26" i="37" s="1"/>
  <c r="CP27" i="37"/>
  <c r="BE27" i="36"/>
  <c r="V27" i="36" s="1"/>
  <c r="BD28" i="36"/>
  <c r="AZ28" i="36"/>
  <c r="AZ29" i="36" s="1"/>
  <c r="BA27" i="36"/>
  <c r="W27" i="36" s="1"/>
  <c r="AE27" i="37" s="1"/>
  <c r="BS27" i="37" s="1"/>
  <c r="BU23" i="99"/>
  <c r="AV25" i="37"/>
  <c r="AS25" i="37"/>
  <c r="AJ26" i="37"/>
  <c r="CH26" i="37" s="1"/>
  <c r="CS26" i="37" s="1"/>
  <c r="CT26" i="37" s="1"/>
  <c r="CU26" i="37" s="1"/>
  <c r="AQ26" i="37" s="1"/>
  <c r="X26" i="36"/>
  <c r="BU22" i="99"/>
  <c r="AD64" i="41"/>
  <c r="BT64" i="41" s="1"/>
  <c r="AD24" i="99"/>
  <c r="BT63" i="41"/>
  <c r="AO16" i="99"/>
  <c r="AL16" i="99"/>
  <c r="CF17" i="99"/>
  <c r="CG17" i="99" s="1"/>
  <c r="AJ17" i="99" s="1"/>
  <c r="BI65" i="41"/>
  <c r="BX28" i="38"/>
  <c r="BY27" i="38"/>
  <c r="AD27" i="38" s="1"/>
  <c r="BU27" i="38"/>
  <c r="AE27" i="38" s="1"/>
  <c r="AC27" i="40" s="1"/>
  <c r="BQ27" i="40" s="1"/>
  <c r="CK27" i="40" s="1"/>
  <c r="BT28" i="38"/>
  <c r="BT29" i="38" s="1"/>
  <c r="AH26" i="40"/>
  <c r="CF26" i="40" s="1"/>
  <c r="CS26" i="40" s="1"/>
  <c r="CT26" i="40" s="1"/>
  <c r="CU26" i="40" s="1"/>
  <c r="AQ26" i="40" s="1"/>
  <c r="AF26" i="38"/>
  <c r="BH25" i="99"/>
  <c r="CL26" i="40"/>
  <c r="CM26" i="40" s="1"/>
  <c r="AR26" i="40" s="1"/>
  <c r="AV24" i="40"/>
  <c r="AS24" i="40"/>
  <c r="AE63" i="41"/>
  <c r="BU63" i="41" s="1"/>
  <c r="AC23" i="99"/>
  <c r="BT23" i="99" s="1"/>
  <c r="CP26" i="40"/>
  <c r="CQ25" i="40"/>
  <c r="AP25" i="40" s="1"/>
  <c r="BE28" i="39"/>
  <c r="V28" i="39" s="1"/>
  <c r="BA28" i="39"/>
  <c r="W28" i="39" s="1"/>
  <c r="AE28" i="40" s="1"/>
  <c r="BS28" i="40" s="1"/>
  <c r="AJ27" i="40"/>
  <c r="CH27" i="40" s="1"/>
  <c r="X27" i="39"/>
  <c r="X28" i="26"/>
  <c r="Y28" i="29"/>
  <c r="BH28" i="29" s="1"/>
  <c r="CM28" i="13"/>
  <c r="CQ30" i="13"/>
  <c r="L138" i="49"/>
  <c r="BD61" i="30"/>
  <c r="BX23" i="28"/>
  <c r="BY22" i="28"/>
  <c r="AD22" i="28" s="1"/>
  <c r="W62" i="30"/>
  <c r="X22" i="99"/>
  <c r="BG22" i="99" s="1"/>
  <c r="BW22" i="99" s="1"/>
  <c r="AL20" i="29"/>
  <c r="AO20" i="29"/>
  <c r="AB21" i="29"/>
  <c r="BS21" i="29" s="1"/>
  <c r="CE21" i="29" s="1"/>
  <c r="CF21" i="29" s="1"/>
  <c r="CG21" i="29" s="1"/>
  <c r="AJ21" i="29" s="1"/>
  <c r="AF21" i="28"/>
  <c r="CB22" i="99"/>
  <c r="CC21" i="99"/>
  <c r="AI21" i="99" s="1"/>
  <c r="CB24" i="29"/>
  <c r="CC23" i="29"/>
  <c r="AI23" i="29" s="1"/>
  <c r="Z59" i="30"/>
  <c r="BM59" i="30" s="1"/>
  <c r="AB19" i="99"/>
  <c r="BS19" i="99" s="1"/>
  <c r="CE19" i="99" s="1"/>
  <c r="BU23" i="28"/>
  <c r="AE23" i="28" s="1"/>
  <c r="X23" i="29" s="1"/>
  <c r="BG23" i="29" s="1"/>
  <c r="BW23" i="29" s="1"/>
  <c r="BX23" i="29" s="1"/>
  <c r="BY23" i="29" s="1"/>
  <c r="AK23" i="29" s="1"/>
  <c r="BT24" i="28"/>
  <c r="BT23" i="30"/>
  <c r="CA28" i="23"/>
  <c r="BW28" i="23"/>
  <c r="CB21" i="41"/>
  <c r="CU27" i="24"/>
  <c r="AF58" i="24"/>
  <c r="CI60" i="13"/>
  <c r="CJ59" i="13"/>
  <c r="AI59" i="13" s="1"/>
  <c r="BY57" i="24"/>
  <c r="BT30" i="38" l="1"/>
  <c r="BU29" i="38"/>
  <c r="AE29" i="38" s="1"/>
  <c r="AZ30" i="36"/>
  <c r="BA29" i="36"/>
  <c r="W29" i="36" s="1"/>
  <c r="BT28" i="29"/>
  <c r="BT29" i="29"/>
  <c r="Y30" i="29"/>
  <c r="BH30" i="29" s="1"/>
  <c r="X30" i="26"/>
  <c r="AZ32" i="26"/>
  <c r="BA32" i="26" s="1"/>
  <c r="W32" i="26" s="1"/>
  <c r="BA31" i="26"/>
  <c r="W31" i="26" s="1"/>
  <c r="BH29" i="29"/>
  <c r="BW32" i="26"/>
  <c r="BX31" i="26"/>
  <c r="J30" i="42"/>
  <c r="D31" i="42"/>
  <c r="AZ31" i="39"/>
  <c r="BA30" i="39"/>
  <c r="CB29" i="26"/>
  <c r="BT29" i="26"/>
  <c r="BY19" i="99"/>
  <c r="AK19" i="99" s="1"/>
  <c r="BX20" i="99"/>
  <c r="Z66" i="41"/>
  <c r="BH66" i="41" s="1"/>
  <c r="CK27" i="37"/>
  <c r="CL27" i="37" s="1"/>
  <c r="CM27" i="37" s="1"/>
  <c r="AR27" i="37" s="1"/>
  <c r="Z67" i="41" s="1"/>
  <c r="BU29" i="35"/>
  <c r="AE29" i="35" s="1"/>
  <c r="AC28" i="37" s="1"/>
  <c r="BQ28" i="37" s="1"/>
  <c r="BT30" i="35"/>
  <c r="BT31" i="35" s="1"/>
  <c r="BX30" i="35"/>
  <c r="BY29" i="35"/>
  <c r="AD29" i="35" s="1"/>
  <c r="AH27" i="37"/>
  <c r="CF27" i="37" s="1"/>
  <c r="AF28" i="35"/>
  <c r="BU24" i="99"/>
  <c r="BE28" i="36"/>
  <c r="V28" i="36" s="1"/>
  <c r="CQ27" i="37"/>
  <c r="AP27" i="37" s="1"/>
  <c r="CP28" i="37"/>
  <c r="AD25" i="99"/>
  <c r="BU25" i="99" s="1"/>
  <c r="AD65" i="41"/>
  <c r="BT65" i="41" s="1"/>
  <c r="BA28" i="36"/>
  <c r="W28" i="36" s="1"/>
  <c r="AE28" i="37" s="1"/>
  <c r="BS28" i="37" s="1"/>
  <c r="CK28" i="37" s="1"/>
  <c r="CL28" i="37" s="1"/>
  <c r="AJ27" i="37"/>
  <c r="CH27" i="37" s="1"/>
  <c r="CS27" i="37" s="1"/>
  <c r="CT27" i="37" s="1"/>
  <c r="CU27" i="37" s="1"/>
  <c r="AQ27" i="37" s="1"/>
  <c r="X27" i="36"/>
  <c r="AS26" i="37"/>
  <c r="AV26" i="37"/>
  <c r="AO17" i="99"/>
  <c r="AL17" i="99"/>
  <c r="CF18" i="99"/>
  <c r="CG18" i="99" s="1"/>
  <c r="AJ18" i="99" s="1"/>
  <c r="BU28" i="38"/>
  <c r="BY28" i="38"/>
  <c r="AD28" i="38" s="1"/>
  <c r="AF27" i="38"/>
  <c r="AH27" i="40"/>
  <c r="CF27" i="40" s="1"/>
  <c r="CS27" i="40" s="1"/>
  <c r="CT27" i="40" s="1"/>
  <c r="CU27" i="40" s="1"/>
  <c r="AQ27" i="40" s="1"/>
  <c r="AA66" i="41"/>
  <c r="BI66" i="41" s="1"/>
  <c r="Y26" i="99"/>
  <c r="BH26" i="99" s="1"/>
  <c r="CL27" i="40"/>
  <c r="CM27" i="40" s="1"/>
  <c r="AR27" i="40" s="1"/>
  <c r="AS25" i="40"/>
  <c r="AV25" i="40"/>
  <c r="CP27" i="40"/>
  <c r="CQ26" i="40"/>
  <c r="AP26" i="40" s="1"/>
  <c r="AC24" i="99"/>
  <c r="BT24" i="99" s="1"/>
  <c r="AE64" i="41"/>
  <c r="BU64" i="41" s="1"/>
  <c r="X28" i="39"/>
  <c r="AJ28" i="40"/>
  <c r="CH28" i="40" s="1"/>
  <c r="W29" i="39"/>
  <c r="AE29" i="40" s="1"/>
  <c r="BS29" i="40" s="1"/>
  <c r="V29" i="39"/>
  <c r="AJ29" i="40" s="1"/>
  <c r="CH29" i="40" s="1"/>
  <c r="CM29" i="13"/>
  <c r="CQ31" i="13"/>
  <c r="BT25" i="28"/>
  <c r="BT26" i="28" s="1"/>
  <c r="BU24" i="28"/>
  <c r="AE24" i="28" s="1"/>
  <c r="X24" i="29" s="1"/>
  <c r="BG24" i="29" s="1"/>
  <c r="BW24" i="29" s="1"/>
  <c r="BX24" i="29" s="1"/>
  <c r="BY24" i="29" s="1"/>
  <c r="AK24" i="29" s="1"/>
  <c r="Z60" i="30"/>
  <c r="BM60" i="30" s="1"/>
  <c r="AB20" i="99"/>
  <c r="BS20" i="99" s="1"/>
  <c r="CE20" i="99" s="1"/>
  <c r="AF22" i="28"/>
  <c r="AB22" i="29"/>
  <c r="BS22" i="29" s="1"/>
  <c r="CE22" i="29" s="1"/>
  <c r="CF22" i="29" s="1"/>
  <c r="CG22" i="29" s="1"/>
  <c r="AJ22" i="29" s="1"/>
  <c r="W63" i="30"/>
  <c r="X23" i="99"/>
  <c r="BG23" i="99" s="1"/>
  <c r="BW23" i="99" s="1"/>
  <c r="CC24" i="29"/>
  <c r="AI24" i="29" s="1"/>
  <c r="CB25" i="29"/>
  <c r="CC22" i="99"/>
  <c r="AI22" i="99" s="1"/>
  <c r="CB23" i="99"/>
  <c r="AO21" i="29"/>
  <c r="AL21" i="29"/>
  <c r="L139" i="49"/>
  <c r="BD62" i="30"/>
  <c r="BX24" i="28"/>
  <c r="BY23" i="28"/>
  <c r="AD23" i="28" s="1"/>
  <c r="CA29" i="23"/>
  <c r="CU28" i="24"/>
  <c r="CB22" i="41"/>
  <c r="BW29" i="23"/>
  <c r="BT24" i="30"/>
  <c r="CI61" i="13"/>
  <c r="CJ60" i="13"/>
  <c r="AI60" i="13" s="1"/>
  <c r="AF59" i="24"/>
  <c r="BY58" i="24"/>
  <c r="AE28" i="38" l="1"/>
  <c r="AC28" i="40" s="1"/>
  <c r="BQ28" i="40" s="1"/>
  <c r="CK28" i="40" s="1"/>
  <c r="CL28" i="40" s="1"/>
  <c r="CM28" i="40" s="1"/>
  <c r="AR28" i="40" s="1"/>
  <c r="AC29" i="40"/>
  <c r="AF29" i="38"/>
  <c r="AF28" i="38"/>
  <c r="BT31" i="38"/>
  <c r="BU30" i="38"/>
  <c r="AE30" i="38" s="1"/>
  <c r="AE29" i="37"/>
  <c r="BS29" i="37" s="1"/>
  <c r="X29" i="36"/>
  <c r="AZ31" i="36"/>
  <c r="BA30" i="36"/>
  <c r="W30" i="36" s="1"/>
  <c r="BT32" i="35"/>
  <c r="BU31" i="35"/>
  <c r="AE31" i="35" s="1"/>
  <c r="CM28" i="37"/>
  <c r="AR28" i="37" s="1"/>
  <c r="BW33" i="26"/>
  <c r="BX33" i="26" s="1"/>
  <c r="BX32" i="26"/>
  <c r="Y31" i="29"/>
  <c r="BH31" i="29" s="1"/>
  <c r="X31" i="26"/>
  <c r="Y32" i="29"/>
  <c r="BH32" i="29" s="1"/>
  <c r="X32" i="26"/>
  <c r="J31" i="42"/>
  <c r="D32" i="42"/>
  <c r="AZ32" i="39"/>
  <c r="BA32" i="39" s="1"/>
  <c r="W32" i="39" s="1"/>
  <c r="BA31" i="39"/>
  <c r="BT27" i="28"/>
  <c r="BU26" i="28"/>
  <c r="AE26" i="28" s="1"/>
  <c r="BH67" i="41"/>
  <c r="CE31" i="26"/>
  <c r="BY20" i="99"/>
  <c r="AK20" i="99" s="1"/>
  <c r="BX21" i="99"/>
  <c r="Z27" i="99"/>
  <c r="BI27" i="99" s="1"/>
  <c r="AH28" i="37"/>
  <c r="CF28" i="37" s="1"/>
  <c r="AF29" i="35"/>
  <c r="BU30" i="35"/>
  <c r="AE30" i="35" s="1"/>
  <c r="AC29" i="37" s="1"/>
  <c r="BQ29" i="37" s="1"/>
  <c r="CK29" i="37" s="1"/>
  <c r="CL29" i="37" s="1"/>
  <c r="BY30" i="35"/>
  <c r="AD30" i="35" s="1"/>
  <c r="AH29" i="37" s="1"/>
  <c r="AD66" i="41"/>
  <c r="BT66" i="41" s="1"/>
  <c r="AD26" i="99"/>
  <c r="BU26" i="99" s="1"/>
  <c r="CQ28" i="37"/>
  <c r="AP28" i="37" s="1"/>
  <c r="Z68" i="41"/>
  <c r="BH68" i="41" s="1"/>
  <c r="Z28" i="99"/>
  <c r="BI28" i="99" s="1"/>
  <c r="AS27" i="37"/>
  <c r="AV27" i="37"/>
  <c r="AJ28" i="37"/>
  <c r="X28" i="36"/>
  <c r="AO18" i="99"/>
  <c r="AL18" i="99"/>
  <c r="CF19" i="99"/>
  <c r="CG19" i="99" s="1"/>
  <c r="AJ19" i="99" s="1"/>
  <c r="AH28" i="40"/>
  <c r="V30" i="39"/>
  <c r="V31" i="39"/>
  <c r="AJ31" i="40" s="1"/>
  <c r="W30" i="39"/>
  <c r="AE30" i="40" s="1"/>
  <c r="BS30" i="40" s="1"/>
  <c r="W31" i="39"/>
  <c r="AE31" i="40" s="1"/>
  <c r="BS31" i="40" s="1"/>
  <c r="AA67" i="41"/>
  <c r="BI67" i="41" s="1"/>
  <c r="Y27" i="99"/>
  <c r="BH27" i="99" s="1"/>
  <c r="AV26" i="40"/>
  <c r="AS26" i="40"/>
  <c r="AE65" i="41"/>
  <c r="BU65" i="41" s="1"/>
  <c r="AC25" i="99"/>
  <c r="BT25" i="99" s="1"/>
  <c r="CQ27" i="40"/>
  <c r="AP27" i="40" s="1"/>
  <c r="CP28" i="40"/>
  <c r="X29" i="39"/>
  <c r="CM30" i="13"/>
  <c r="CQ32" i="13"/>
  <c r="AO22" i="29"/>
  <c r="AL22" i="29"/>
  <c r="W64" i="30"/>
  <c r="X24" i="99"/>
  <c r="BG24" i="99" s="1"/>
  <c r="BW24" i="99" s="1"/>
  <c r="AB23" i="29"/>
  <c r="BS23" i="29" s="1"/>
  <c r="CE23" i="29" s="1"/>
  <c r="CF23" i="29" s="1"/>
  <c r="CG23" i="29" s="1"/>
  <c r="AJ23" i="29" s="1"/>
  <c r="AF23" i="28"/>
  <c r="CC23" i="99"/>
  <c r="AI23" i="99" s="1"/>
  <c r="CB24" i="99"/>
  <c r="CC25" i="29"/>
  <c r="AI25" i="29" s="1"/>
  <c r="CB26" i="29"/>
  <c r="BY24" i="28"/>
  <c r="AD24" i="28" s="1"/>
  <c r="BX25" i="28"/>
  <c r="BX26" i="28" s="1"/>
  <c r="AB21" i="99"/>
  <c r="BS21" i="99" s="1"/>
  <c r="CE21" i="99" s="1"/>
  <c r="Z61" i="30"/>
  <c r="BM61" i="30" s="1"/>
  <c r="L140" i="49"/>
  <c r="BD63" i="30"/>
  <c r="BU25" i="28"/>
  <c r="AE25" i="28" s="1"/>
  <c r="X25" i="29" s="1"/>
  <c r="BG25" i="29" s="1"/>
  <c r="BW25" i="29" s="1"/>
  <c r="BX25" i="29" s="1"/>
  <c r="BY25" i="29" s="1"/>
  <c r="AK25" i="29" s="1"/>
  <c r="BW30" i="23"/>
  <c r="CU29" i="24"/>
  <c r="CA30" i="23"/>
  <c r="BT25" i="30"/>
  <c r="CB23" i="41"/>
  <c r="BY59" i="24"/>
  <c r="AF60" i="24"/>
  <c r="CJ61" i="13"/>
  <c r="AI61" i="13" s="1"/>
  <c r="CI62" i="13"/>
  <c r="CF28" i="40" l="1"/>
  <c r="CS28" i="40" s="1"/>
  <c r="CT28" i="40" s="1"/>
  <c r="CU28" i="40" s="1"/>
  <c r="AQ28" i="40" s="1"/>
  <c r="CF29" i="40"/>
  <c r="CS29" i="40" s="1"/>
  <c r="BT32" i="38"/>
  <c r="BU32" i="38" s="1"/>
  <c r="AE32" i="38" s="1"/>
  <c r="BU31" i="38"/>
  <c r="AE31" i="38" s="1"/>
  <c r="BQ29" i="40"/>
  <c r="CK29" i="40" s="1"/>
  <c r="AC30" i="40"/>
  <c r="BQ30" i="40" s="1"/>
  <c r="CK30" i="40" s="1"/>
  <c r="AF30" i="38"/>
  <c r="CH28" i="37"/>
  <c r="CH29" i="37"/>
  <c r="AE30" i="37"/>
  <c r="BS30" i="37" s="1"/>
  <c r="X30" i="36"/>
  <c r="AZ32" i="36"/>
  <c r="BA32" i="36" s="1"/>
  <c r="W32" i="36" s="1"/>
  <c r="BA31" i="36"/>
  <c r="W31" i="36" s="1"/>
  <c r="AC30" i="37"/>
  <c r="BQ30" i="37" s="1"/>
  <c r="CK30" i="37" s="1"/>
  <c r="AF31" i="35"/>
  <c r="CF29" i="37"/>
  <c r="CS29" i="37" s="1"/>
  <c r="CF30" i="37"/>
  <c r="CS30" i="37" s="1"/>
  <c r="BT33" i="35"/>
  <c r="BU33" i="35" s="1"/>
  <c r="AE33" i="35" s="1"/>
  <c r="BU32" i="35"/>
  <c r="AE32" i="35" s="1"/>
  <c r="CL30" i="37"/>
  <c r="CM29" i="37"/>
  <c r="AR29" i="37" s="1"/>
  <c r="D33" i="42"/>
  <c r="J32" i="42"/>
  <c r="X30" i="39"/>
  <c r="AJ30" i="40"/>
  <c r="CH30" i="40" s="1"/>
  <c r="CS30" i="40" s="1"/>
  <c r="CT30" i="40" s="1"/>
  <c r="CU30" i="40" s="1"/>
  <c r="AQ30" i="40" s="1"/>
  <c r="CT29" i="40"/>
  <c r="CU29" i="40" s="1"/>
  <c r="AQ29" i="40" s="1"/>
  <c r="AV29" i="40" s="1"/>
  <c r="AC29" i="99" s="1"/>
  <c r="CH31" i="40"/>
  <c r="CS31" i="40" s="1"/>
  <c r="CT31" i="40" s="1"/>
  <c r="CU31" i="40" s="1"/>
  <c r="AQ31" i="40" s="1"/>
  <c r="CH32" i="40"/>
  <c r="CS32" i="40" s="1"/>
  <c r="CT32" i="40" s="1"/>
  <c r="CU32" i="40" s="1"/>
  <c r="AQ32" i="40" s="1"/>
  <c r="AE32" i="40"/>
  <c r="BS32" i="40" s="1"/>
  <c r="X32" i="39"/>
  <c r="CL29" i="40"/>
  <c r="CM29" i="40" s="1"/>
  <c r="AR29" i="40" s="1"/>
  <c r="BT28" i="28"/>
  <c r="BU27" i="28"/>
  <c r="AE27" i="28" s="1"/>
  <c r="BX27" i="28"/>
  <c r="BY26" i="28"/>
  <c r="AD26" i="28" s="1"/>
  <c r="AF26" i="28" s="1"/>
  <c r="CS28" i="37"/>
  <c r="CT28" i="37" s="1"/>
  <c r="CU28" i="37" s="1"/>
  <c r="AQ28" i="37" s="1"/>
  <c r="AV28" i="37" s="1"/>
  <c r="CD31" i="26"/>
  <c r="BY21" i="99"/>
  <c r="AK21" i="99" s="1"/>
  <c r="BX22" i="99"/>
  <c r="BS34" i="40"/>
  <c r="CF20" i="99"/>
  <c r="CG20" i="99" s="1"/>
  <c r="AJ20" i="99" s="1"/>
  <c r="AF30" i="35"/>
  <c r="AD27" i="99"/>
  <c r="BU27" i="99" s="1"/>
  <c r="AD67" i="41"/>
  <c r="BT67" i="41" s="1"/>
  <c r="AL19" i="99"/>
  <c r="AO19" i="99"/>
  <c r="X31" i="39"/>
  <c r="Y28" i="99"/>
  <c r="BH28" i="99" s="1"/>
  <c r="AA68" i="41"/>
  <c r="BI68" i="41" s="1"/>
  <c r="CQ28" i="40"/>
  <c r="AP28" i="40" s="1"/>
  <c r="AS27" i="40"/>
  <c r="AV27" i="40"/>
  <c r="AC26" i="99"/>
  <c r="BT26" i="99" s="1"/>
  <c r="AE66" i="41"/>
  <c r="BU66" i="41" s="1"/>
  <c r="CQ33" i="13"/>
  <c r="CM31" i="13"/>
  <c r="W65" i="30"/>
  <c r="X25" i="99"/>
  <c r="BG25" i="99" s="1"/>
  <c r="BW25" i="99" s="1"/>
  <c r="BY25" i="28"/>
  <c r="AD25" i="28" s="1"/>
  <c r="CC26" i="29"/>
  <c r="AI26" i="29" s="1"/>
  <c r="CB27" i="29"/>
  <c r="CC24" i="99"/>
  <c r="AI24" i="99" s="1"/>
  <c r="CB25" i="99"/>
  <c r="X26" i="29"/>
  <c r="BG26" i="29" s="1"/>
  <c r="BW26" i="29" s="1"/>
  <c r="BX26" i="29" s="1"/>
  <c r="BY26" i="29" s="1"/>
  <c r="AK26" i="29" s="1"/>
  <c r="AF24" i="28"/>
  <c r="AB24" i="29"/>
  <c r="BS24" i="29" s="1"/>
  <c r="CE24" i="29" s="1"/>
  <c r="CF24" i="29" s="1"/>
  <c r="CG24" i="29" s="1"/>
  <c r="AJ24" i="29" s="1"/>
  <c r="AO23" i="29"/>
  <c r="AL23" i="29"/>
  <c r="BD64" i="30"/>
  <c r="L141" i="49"/>
  <c r="AB22" i="99"/>
  <c r="BS22" i="99" s="1"/>
  <c r="CE22" i="99" s="1"/>
  <c r="Z62" i="30"/>
  <c r="BM62" i="30" s="1"/>
  <c r="BT26" i="30"/>
  <c r="CB24" i="41"/>
  <c r="CA31" i="23"/>
  <c r="CU30" i="24"/>
  <c r="BW31" i="23"/>
  <c r="CI63" i="13"/>
  <c r="CJ62" i="13"/>
  <c r="AI62" i="13" s="1"/>
  <c r="BY60" i="24"/>
  <c r="AF61" i="24"/>
  <c r="AC32" i="40" l="1"/>
  <c r="AF32" i="38"/>
  <c r="AC31" i="40"/>
  <c r="BQ31" i="40" s="1"/>
  <c r="CK31" i="40" s="1"/>
  <c r="AF31" i="38"/>
  <c r="AE31" i="37"/>
  <c r="BS31" i="37" s="1"/>
  <c r="X31" i="36"/>
  <c r="AE32" i="37"/>
  <c r="BS32" i="37" s="1"/>
  <c r="X32" i="36"/>
  <c r="AS28" i="37"/>
  <c r="AC31" i="37"/>
  <c r="BQ31" i="37" s="1"/>
  <c r="CK31" i="37" s="1"/>
  <c r="AF32" i="35"/>
  <c r="AC32" i="37"/>
  <c r="BQ32" i="37" s="1"/>
  <c r="CK32" i="37" s="1"/>
  <c r="AF33" i="35"/>
  <c r="CT29" i="37"/>
  <c r="CU29" i="37" s="1"/>
  <c r="AQ29" i="37" s="1"/>
  <c r="AV29" i="37" s="1"/>
  <c r="AD29" i="99" s="1"/>
  <c r="Z29" i="99"/>
  <c r="BI29" i="99" s="1"/>
  <c r="Z69" i="41"/>
  <c r="BH69" i="41" s="1"/>
  <c r="CL31" i="37"/>
  <c r="CM30" i="37"/>
  <c r="AR30" i="37" s="1"/>
  <c r="J33" i="42"/>
  <c r="D34" i="42"/>
  <c r="AS29" i="40"/>
  <c r="Y29" i="99"/>
  <c r="BH29" i="99" s="1"/>
  <c r="AV31" i="40"/>
  <c r="AC31" i="99" s="1"/>
  <c r="AV32" i="40"/>
  <c r="AV30" i="40"/>
  <c r="AC30" i="99" s="1"/>
  <c r="BT30" i="99" s="1"/>
  <c r="CL30" i="40"/>
  <c r="BX28" i="28"/>
  <c r="BY27" i="28"/>
  <c r="AD27" i="28" s="1"/>
  <c r="AF27" i="28" s="1"/>
  <c r="BT29" i="28"/>
  <c r="BU28" i="28"/>
  <c r="AE28" i="28" s="1"/>
  <c r="CF21" i="99"/>
  <c r="CG21" i="99" s="1"/>
  <c r="AJ21" i="99" s="1"/>
  <c r="AO21" i="99" s="1"/>
  <c r="BY22" i="99"/>
  <c r="AK22" i="99" s="1"/>
  <c r="BX23" i="99"/>
  <c r="AO20" i="99"/>
  <c r="AL20" i="99"/>
  <c r="AD28" i="99"/>
  <c r="AD68" i="41"/>
  <c r="BT68" i="41" s="1"/>
  <c r="AA69" i="41"/>
  <c r="BI69" i="41" s="1"/>
  <c r="AC27" i="99"/>
  <c r="BT27" i="99" s="1"/>
  <c r="AE67" i="41"/>
  <c r="BU67" i="41" s="1"/>
  <c r="AS28" i="40"/>
  <c r="AV28" i="40"/>
  <c r="CQ34" i="13"/>
  <c r="CM32" i="13"/>
  <c r="AL24" i="29"/>
  <c r="AO24" i="29"/>
  <c r="X27" i="29"/>
  <c r="BG27" i="29" s="1"/>
  <c r="BW27" i="29" s="1"/>
  <c r="BX27" i="29" s="1"/>
  <c r="BY27" i="29" s="1"/>
  <c r="AK27" i="29" s="1"/>
  <c r="CC25" i="99"/>
  <c r="AI25" i="99" s="1"/>
  <c r="CB26" i="99"/>
  <c r="CC27" i="29"/>
  <c r="AI27" i="29" s="1"/>
  <c r="CB28" i="29"/>
  <c r="CB29" i="29" s="1"/>
  <c r="AB25" i="29"/>
  <c r="BS25" i="29" s="1"/>
  <c r="CE25" i="29" s="1"/>
  <c r="CF25" i="29" s="1"/>
  <c r="CG25" i="29" s="1"/>
  <c r="AJ25" i="29" s="1"/>
  <c r="AF25" i="28"/>
  <c r="AB23" i="99"/>
  <c r="BS23" i="99" s="1"/>
  <c r="CE23" i="99" s="1"/>
  <c r="Z63" i="30"/>
  <c r="BM63" i="30" s="1"/>
  <c r="W66" i="30"/>
  <c r="X26" i="99"/>
  <c r="BG26" i="99" s="1"/>
  <c r="BW26" i="99" s="1"/>
  <c r="L142" i="49"/>
  <c r="BD65" i="30"/>
  <c r="BW32" i="23"/>
  <c r="CA32" i="23"/>
  <c r="CB25" i="41"/>
  <c r="CU31" i="24"/>
  <c r="BT27" i="30"/>
  <c r="BY61" i="24"/>
  <c r="AF62" i="24"/>
  <c r="CI64" i="13"/>
  <c r="CJ63" i="13"/>
  <c r="AI63" i="13" s="1"/>
  <c r="BQ32" i="40" l="1"/>
  <c r="CK32" i="40" s="1"/>
  <c r="AS29" i="37"/>
  <c r="CT30" i="37"/>
  <c r="CL32" i="37"/>
  <c r="CM32" i="37" s="1"/>
  <c r="AR32" i="37" s="1"/>
  <c r="CM31" i="37"/>
  <c r="AR31" i="37" s="1"/>
  <c r="BU28" i="99"/>
  <c r="BU29" i="99"/>
  <c r="Z30" i="99"/>
  <c r="BI30" i="99" s="1"/>
  <c r="D35" i="42"/>
  <c r="J34" i="42"/>
  <c r="AE72" i="41"/>
  <c r="AC32" i="99"/>
  <c r="BT32" i="99" s="1"/>
  <c r="CM30" i="40"/>
  <c r="AR30" i="40" s="1"/>
  <c r="CL31" i="40"/>
  <c r="BT31" i="99"/>
  <c r="BT30" i="28"/>
  <c r="BU29" i="28"/>
  <c r="AE29" i="28" s="1"/>
  <c r="X29" i="29" s="1"/>
  <c r="BX29" i="28"/>
  <c r="BY28" i="28"/>
  <c r="AD28" i="28" s="1"/>
  <c r="AF28" i="28" s="1"/>
  <c r="CB30" i="29"/>
  <c r="CC29" i="29"/>
  <c r="AI29" i="29" s="1"/>
  <c r="CF22" i="99"/>
  <c r="CG22" i="99" s="1"/>
  <c r="AJ22" i="99" s="1"/>
  <c r="AO22" i="99" s="1"/>
  <c r="AL21" i="99"/>
  <c r="AA70" i="41"/>
  <c r="BI70" i="41" s="1"/>
  <c r="BY23" i="99"/>
  <c r="AK23" i="99" s="1"/>
  <c r="BX24" i="99"/>
  <c r="Z70" i="41"/>
  <c r="BH70" i="41" s="1"/>
  <c r="BQ34" i="40"/>
  <c r="AD69" i="41"/>
  <c r="BT69" i="41" s="1"/>
  <c r="AE68" i="41"/>
  <c r="BU68" i="41" s="1"/>
  <c r="AC28" i="99"/>
  <c r="CM33" i="13"/>
  <c r="CQ35" i="13"/>
  <c r="CC28" i="29"/>
  <c r="AI28" i="29" s="1"/>
  <c r="CB27" i="99"/>
  <c r="CC26" i="99"/>
  <c r="AI26" i="99" s="1"/>
  <c r="W67" i="30"/>
  <c r="X27" i="99"/>
  <c r="BG27" i="99" s="1"/>
  <c r="BW27" i="99" s="1"/>
  <c r="AB24" i="99"/>
  <c r="BS24" i="99" s="1"/>
  <c r="CE24" i="99" s="1"/>
  <c r="Z64" i="30"/>
  <c r="BM64" i="30" s="1"/>
  <c r="AB26" i="29"/>
  <c r="BS26" i="29" s="1"/>
  <c r="CE26" i="29" s="1"/>
  <c r="CF26" i="29" s="1"/>
  <c r="CG26" i="29" s="1"/>
  <c r="AJ26" i="29" s="1"/>
  <c r="L143" i="49"/>
  <c r="BD66" i="30"/>
  <c r="AL25" i="29"/>
  <c r="AO25" i="29"/>
  <c r="X28" i="29"/>
  <c r="BG28" i="29" s="1"/>
  <c r="BW28" i="29" s="1"/>
  <c r="BX28" i="29" s="1"/>
  <c r="BY28" i="29" s="1"/>
  <c r="AK28" i="29" s="1"/>
  <c r="BT28" i="30"/>
  <c r="CA33" i="23"/>
  <c r="BW33" i="23"/>
  <c r="CU32" i="24"/>
  <c r="CB26" i="41"/>
  <c r="AF63" i="24"/>
  <c r="BY62" i="24"/>
  <c r="CJ64" i="13"/>
  <c r="AI64" i="13" s="1"/>
  <c r="CI65" i="13"/>
  <c r="CT31" i="37" l="1"/>
  <c r="CU30" i="37"/>
  <c r="AQ30" i="37" s="1"/>
  <c r="Z31" i="99"/>
  <c r="BI31" i="99" s="1"/>
  <c r="Z32" i="99"/>
  <c r="Z72" i="41"/>
  <c r="J35" i="42"/>
  <c r="D36" i="42"/>
  <c r="CM31" i="40"/>
  <c r="AR31" i="40" s="1"/>
  <c r="CL32" i="40"/>
  <c r="CM32" i="40" s="1"/>
  <c r="AR32" i="40" s="1"/>
  <c r="BT28" i="99"/>
  <c r="BT29" i="99"/>
  <c r="Y30" i="99"/>
  <c r="BH30" i="99" s="1"/>
  <c r="AS30" i="40"/>
  <c r="CB31" i="29"/>
  <c r="CC30" i="29"/>
  <c r="AI30" i="29" s="1"/>
  <c r="BX30" i="28"/>
  <c r="BY29" i="28"/>
  <c r="AD29" i="28" s="1"/>
  <c r="BT31" i="28"/>
  <c r="BU30" i="28"/>
  <c r="AE30" i="28" s="1"/>
  <c r="X30" i="29" s="1"/>
  <c r="BG30" i="29" s="1"/>
  <c r="BW30" i="29" s="1"/>
  <c r="BG29" i="29"/>
  <c r="BW29" i="29" s="1"/>
  <c r="BX29" i="29" s="1"/>
  <c r="BY29" i="29" s="1"/>
  <c r="AK29" i="29" s="1"/>
  <c r="X29" i="99" s="1"/>
  <c r="CF23" i="99"/>
  <c r="CG23" i="99" s="1"/>
  <c r="AJ23" i="99" s="1"/>
  <c r="AL22" i="99"/>
  <c r="Z71" i="41"/>
  <c r="AE70" i="41"/>
  <c r="AA71" i="41"/>
  <c r="BY24" i="99"/>
  <c r="AK24" i="99" s="1"/>
  <c r="BX25" i="99"/>
  <c r="AE69" i="41"/>
  <c r="BU69" i="41" s="1"/>
  <c r="CQ36" i="13"/>
  <c r="CM34" i="13"/>
  <c r="Z65" i="30"/>
  <c r="BM65" i="30" s="1"/>
  <c r="AB25" i="99"/>
  <c r="BS25" i="99" s="1"/>
  <c r="CE25" i="99" s="1"/>
  <c r="AO26" i="29"/>
  <c r="AL26" i="29"/>
  <c r="W68" i="30"/>
  <c r="X28" i="99"/>
  <c r="BG28" i="99" s="1"/>
  <c r="BW28" i="99" s="1"/>
  <c r="L144" i="49"/>
  <c r="BD67" i="30"/>
  <c r="CB28" i="99"/>
  <c r="CB29" i="99" s="1"/>
  <c r="CC27" i="99"/>
  <c r="AI27" i="99" s="1"/>
  <c r="AB27" i="29"/>
  <c r="BS27" i="29" s="1"/>
  <c r="CE27" i="29" s="1"/>
  <c r="CF27" i="29" s="1"/>
  <c r="CG27" i="29" s="1"/>
  <c r="AJ27" i="29" s="1"/>
  <c r="CB27" i="41"/>
  <c r="CU33" i="24"/>
  <c r="BW34" i="23"/>
  <c r="CA34" i="23"/>
  <c r="BT29" i="30"/>
  <c r="AF64" i="24"/>
  <c r="CJ65" i="13"/>
  <c r="AI65" i="13" s="1"/>
  <c r="CI66" i="13"/>
  <c r="BY63" i="24"/>
  <c r="BU70" i="41" l="1"/>
  <c r="BI32" i="99"/>
  <c r="AV30" i="37"/>
  <c r="AS30" i="37"/>
  <c r="CT32" i="37"/>
  <c r="CU32" i="37" s="1"/>
  <c r="AQ32" i="37" s="1"/>
  <c r="CU31" i="37"/>
  <c r="AQ31" i="37" s="1"/>
  <c r="BH71" i="41"/>
  <c r="BH72" i="41"/>
  <c r="J36" i="42"/>
  <c r="D37" i="42"/>
  <c r="BI71" i="41"/>
  <c r="AA72" i="41"/>
  <c r="Y32" i="99"/>
  <c r="AS32" i="40"/>
  <c r="Y31" i="99"/>
  <c r="BH31" i="99" s="1"/>
  <c r="AS31" i="40"/>
  <c r="BG29" i="99"/>
  <c r="BW29" i="99" s="1"/>
  <c r="CB30" i="99"/>
  <c r="CC29" i="99"/>
  <c r="AI29" i="99" s="1"/>
  <c r="BT32" i="28"/>
  <c r="BU32" i="28" s="1"/>
  <c r="AE32" i="28" s="1"/>
  <c r="X32" i="29" s="1"/>
  <c r="BU31" i="28"/>
  <c r="AE31" i="28" s="1"/>
  <c r="X31" i="29" s="1"/>
  <c r="BG31" i="29" s="1"/>
  <c r="BW31" i="29" s="1"/>
  <c r="BX31" i="29" s="1"/>
  <c r="BY31" i="29" s="1"/>
  <c r="AK31" i="29" s="1"/>
  <c r="X31" i="99" s="1"/>
  <c r="BG31" i="99" s="1"/>
  <c r="BW31" i="99" s="1"/>
  <c r="BX31" i="28"/>
  <c r="BY30" i="28"/>
  <c r="AD30" i="28" s="1"/>
  <c r="CB32" i="29"/>
  <c r="CC32" i="29" s="1"/>
  <c r="AI32" i="29" s="1"/>
  <c r="CC31" i="29"/>
  <c r="AI31" i="29" s="1"/>
  <c r="BX30" i="29"/>
  <c r="BY30" i="29" s="1"/>
  <c r="AK30" i="29" s="1"/>
  <c r="X30" i="99" s="1"/>
  <c r="BG30" i="99" s="1"/>
  <c r="BW30" i="99" s="1"/>
  <c r="AB29" i="29"/>
  <c r="AF29" i="28"/>
  <c r="CF24" i="99"/>
  <c r="CG24" i="99" s="1"/>
  <c r="AJ24" i="99" s="1"/>
  <c r="AO24" i="99" s="1"/>
  <c r="AO23" i="99"/>
  <c r="AL23" i="99"/>
  <c r="AE71" i="41"/>
  <c r="AA75" i="41" s="1"/>
  <c r="BY25" i="99"/>
  <c r="AK25" i="99" s="1"/>
  <c r="BX26" i="99"/>
  <c r="CM35" i="13"/>
  <c r="CQ37" i="13"/>
  <c r="W69" i="30"/>
  <c r="AL27" i="29"/>
  <c r="AO27" i="29"/>
  <c r="CC28" i="99"/>
  <c r="AI28" i="99" s="1"/>
  <c r="BD68" i="30"/>
  <c r="L145" i="49"/>
  <c r="AB28" i="29"/>
  <c r="BS28" i="29" s="1"/>
  <c r="CE28" i="29" s="1"/>
  <c r="CF28" i="29" s="1"/>
  <c r="CG28" i="29" s="1"/>
  <c r="AJ28" i="29" s="1"/>
  <c r="Z66" i="30"/>
  <c r="BM66" i="30" s="1"/>
  <c r="AB26" i="99"/>
  <c r="BS26" i="99" s="1"/>
  <c r="CE26" i="99" s="1"/>
  <c r="BT30" i="30"/>
  <c r="CA35" i="23"/>
  <c r="BW35" i="23"/>
  <c r="CU34" i="24"/>
  <c r="CB28" i="41"/>
  <c r="CI67" i="13"/>
  <c r="CJ66" i="13"/>
  <c r="AI66" i="13" s="1"/>
  <c r="AF65" i="24"/>
  <c r="BY64" i="24"/>
  <c r="AV31" i="37" l="1"/>
  <c r="AS31" i="37"/>
  <c r="AV32" i="37"/>
  <c r="AS32" i="37"/>
  <c r="AD30" i="99"/>
  <c r="BU30" i="99" s="1"/>
  <c r="AD70" i="41"/>
  <c r="BT70" i="41" s="1"/>
  <c r="D38" i="42"/>
  <c r="J37" i="42"/>
  <c r="BH32" i="99"/>
  <c r="BU71" i="41"/>
  <c r="BU72" i="41"/>
  <c r="BI72" i="41"/>
  <c r="AA76" i="41"/>
  <c r="BS29" i="29"/>
  <c r="CE29" i="29" s="1"/>
  <c r="CF29" i="29" s="1"/>
  <c r="CG29" i="29" s="1"/>
  <c r="AJ29" i="29" s="1"/>
  <c r="AB30" i="29"/>
  <c r="BS30" i="29" s="1"/>
  <c r="CE30" i="29" s="1"/>
  <c r="AF30" i="28"/>
  <c r="CB31" i="99"/>
  <c r="CC30" i="99"/>
  <c r="AI30" i="99" s="1"/>
  <c r="BX32" i="28"/>
  <c r="BY32" i="28" s="1"/>
  <c r="AD32" i="28" s="1"/>
  <c r="BY31" i="28"/>
  <c r="AD31" i="28" s="1"/>
  <c r="BG32" i="29"/>
  <c r="BW32" i="29" s="1"/>
  <c r="BX32" i="29" s="1"/>
  <c r="BY32" i="29" s="1"/>
  <c r="AK32" i="29" s="1"/>
  <c r="AL24" i="99"/>
  <c r="CF25" i="99"/>
  <c r="CG25" i="99" s="1"/>
  <c r="AJ25" i="99" s="1"/>
  <c r="AO25" i="99" s="1"/>
  <c r="BY26" i="99"/>
  <c r="AK26" i="99" s="1"/>
  <c r="BX27" i="99"/>
  <c r="CQ38" i="13"/>
  <c r="CM36" i="13"/>
  <c r="AL28" i="29"/>
  <c r="AO28" i="29"/>
  <c r="Z67" i="30"/>
  <c r="BM67" i="30" s="1"/>
  <c r="AB27" i="99"/>
  <c r="BS27" i="99" s="1"/>
  <c r="CE27" i="99" s="1"/>
  <c r="L146" i="49"/>
  <c r="BD69" i="30"/>
  <c r="CB29" i="41"/>
  <c r="CU35" i="24"/>
  <c r="BW36" i="23"/>
  <c r="CA36" i="23"/>
  <c r="BT31" i="30"/>
  <c r="AF66" i="24"/>
  <c r="BY65" i="24"/>
  <c r="CI68" i="13"/>
  <c r="CJ67" i="13"/>
  <c r="AI67" i="13" s="1"/>
  <c r="AD32" i="99" l="1"/>
  <c r="AD72" i="41"/>
  <c r="AD31" i="99"/>
  <c r="BU31" i="99" s="1"/>
  <c r="AD71" i="41"/>
  <c r="D39" i="42"/>
  <c r="J38" i="42"/>
  <c r="X32" i="99"/>
  <c r="BG32" i="99" s="1"/>
  <c r="BW32" i="99" s="1"/>
  <c r="W72" i="30"/>
  <c r="AB31" i="29"/>
  <c r="BS31" i="29" s="1"/>
  <c r="CE31" i="29" s="1"/>
  <c r="AF31" i="28"/>
  <c r="CB32" i="99"/>
  <c r="CC32" i="99" s="1"/>
  <c r="AI32" i="99" s="1"/>
  <c r="CC31" i="99"/>
  <c r="AI31" i="99" s="1"/>
  <c r="AO29" i="29"/>
  <c r="AB29" i="99" s="1"/>
  <c r="AL29" i="29"/>
  <c r="AB32" i="29"/>
  <c r="AF32" i="28"/>
  <c r="CF30" i="29"/>
  <c r="CG30" i="29" s="1"/>
  <c r="AJ30" i="29" s="1"/>
  <c r="CF26" i="99"/>
  <c r="CG26" i="99" s="1"/>
  <c r="AJ26" i="99" s="1"/>
  <c r="AO26" i="99" s="1"/>
  <c r="AL25" i="99"/>
  <c r="W71" i="30"/>
  <c r="W70" i="30"/>
  <c r="BY27" i="99"/>
  <c r="AK27" i="99" s="1"/>
  <c r="BX28" i="99"/>
  <c r="BX29" i="99" s="1"/>
  <c r="CQ39" i="13"/>
  <c r="CM37" i="13"/>
  <c r="AB28" i="99"/>
  <c r="BS28" i="99" s="1"/>
  <c r="CE28" i="99" s="1"/>
  <c r="Z68" i="30"/>
  <c r="BM68" i="30" s="1"/>
  <c r="BT32" i="30"/>
  <c r="CA37" i="23"/>
  <c r="BW37" i="23"/>
  <c r="CU36" i="24"/>
  <c r="CB30" i="41"/>
  <c r="CI69" i="13"/>
  <c r="CI70" i="13" s="1"/>
  <c r="CJ68" i="13"/>
  <c r="AI68" i="13" s="1"/>
  <c r="BY66" i="24"/>
  <c r="AF67" i="24"/>
  <c r="Z75" i="41" l="1"/>
  <c r="BT71" i="41"/>
  <c r="Z76" i="41"/>
  <c r="BT72" i="41"/>
  <c r="BU32" i="99"/>
  <c r="D40" i="42"/>
  <c r="J39" i="42"/>
  <c r="CF31" i="29"/>
  <c r="L147" i="49"/>
  <c r="BD70" i="30"/>
  <c r="BD71" i="30"/>
  <c r="BD72" i="30"/>
  <c r="BS29" i="99"/>
  <c r="CE29" i="99" s="1"/>
  <c r="CI71" i="13"/>
  <c r="CJ70" i="13"/>
  <c r="AI70" i="13" s="1"/>
  <c r="AF70" i="24" s="1"/>
  <c r="CG31" i="29"/>
  <c r="AJ31" i="29" s="1"/>
  <c r="BY29" i="99"/>
  <c r="AK29" i="99" s="1"/>
  <c r="BX30" i="99"/>
  <c r="AO30" i="29"/>
  <c r="AB30" i="99" s="1"/>
  <c r="BS30" i="99" s="1"/>
  <c r="CE30" i="99" s="1"/>
  <c r="AL30" i="29"/>
  <c r="BS32" i="29"/>
  <c r="CE32" i="29" s="1"/>
  <c r="CF32" i="29" s="1"/>
  <c r="CG32" i="29" s="1"/>
  <c r="AJ32" i="29" s="1"/>
  <c r="AL26" i="99"/>
  <c r="CF27" i="99"/>
  <c r="CG27" i="99" s="1"/>
  <c r="AJ27" i="99" s="1"/>
  <c r="AO27" i="99" s="1"/>
  <c r="BY28" i="99"/>
  <c r="AK28" i="99" s="1"/>
  <c r="CM38" i="13"/>
  <c r="CQ40" i="13"/>
  <c r="Z69" i="30"/>
  <c r="BM69" i="30" s="1"/>
  <c r="BW38" i="23"/>
  <c r="CA38" i="23"/>
  <c r="CB31" i="41"/>
  <c r="CU37" i="24"/>
  <c r="BT33" i="30"/>
  <c r="BY67" i="24"/>
  <c r="CJ69" i="13"/>
  <c r="AI69" i="13" s="1"/>
  <c r="AF68" i="24"/>
  <c r="J40" i="42" l="1"/>
  <c r="D41" i="42"/>
  <c r="CI72" i="13"/>
  <c r="CJ71" i="13"/>
  <c r="AI71" i="13" s="1"/>
  <c r="AF71" i="24" s="1"/>
  <c r="AL32" i="29"/>
  <c r="AO32" i="29"/>
  <c r="BY30" i="99"/>
  <c r="AK30" i="99" s="1"/>
  <c r="BX31" i="99"/>
  <c r="AL31" i="29"/>
  <c r="AO31" i="29"/>
  <c r="AB31" i="99" s="1"/>
  <c r="BS31" i="99" s="1"/>
  <c r="CE31" i="99" s="1"/>
  <c r="AL27" i="99"/>
  <c r="CF28" i="99"/>
  <c r="CM39" i="13"/>
  <c r="CQ41" i="13"/>
  <c r="Z70" i="30"/>
  <c r="BM70" i="30" s="1"/>
  <c r="CA39" i="23"/>
  <c r="BW39" i="23"/>
  <c r="BT34" i="30"/>
  <c r="CU38" i="24"/>
  <c r="CB32" i="41"/>
  <c r="BY68" i="24"/>
  <c r="AF69" i="24"/>
  <c r="BY70" i="24" s="1"/>
  <c r="J41" i="42" l="1"/>
  <c r="D42" i="42"/>
  <c r="AB32" i="99"/>
  <c r="Z72" i="30"/>
  <c r="BY71" i="24"/>
  <c r="CI73" i="13"/>
  <c r="CJ73" i="13" s="1"/>
  <c r="AI73" i="13" s="1"/>
  <c r="AF73" i="24" s="1"/>
  <c r="CJ72" i="13"/>
  <c r="AI72" i="13" s="1"/>
  <c r="AF72" i="24" s="1"/>
  <c r="CG28" i="99"/>
  <c r="AJ28" i="99" s="1"/>
  <c r="AO28" i="99" s="1"/>
  <c r="AH37" i="99" s="1"/>
  <c r="CF29" i="99"/>
  <c r="BY31" i="99"/>
  <c r="AK31" i="99" s="1"/>
  <c r="BX32" i="99"/>
  <c r="BY32" i="99" s="1"/>
  <c r="AK32" i="99" s="1"/>
  <c r="BS32" i="99"/>
  <c r="CE32" i="99" s="1"/>
  <c r="Z71" i="30"/>
  <c r="BM71" i="30" s="1"/>
  <c r="CQ42" i="13"/>
  <c r="CM40" i="13"/>
  <c r="BW40" i="23"/>
  <c r="CA40" i="23"/>
  <c r="CB33" i="41"/>
  <c r="CU39" i="24"/>
  <c r="BT35" i="30"/>
  <c r="BY69" i="24"/>
  <c r="AL28" i="99" l="1"/>
  <c r="J42" i="42"/>
  <c r="P7" i="42" s="1"/>
  <c r="D43" i="42"/>
  <c r="BM72" i="30"/>
  <c r="BY72" i="24"/>
  <c r="BY73" i="24"/>
  <c r="CG29" i="99"/>
  <c r="AJ29" i="99" s="1"/>
  <c r="CF30" i="99"/>
  <c r="CM41" i="13"/>
  <c r="CQ43" i="13"/>
  <c r="CU40" i="24"/>
  <c r="CA41" i="23"/>
  <c r="BW41" i="23"/>
  <c r="BT36" i="30"/>
  <c r="CB34" i="41"/>
  <c r="J43" i="42" l="1"/>
  <c r="P8" i="42" s="1"/>
  <c r="D44" i="42"/>
  <c r="U7" i="42"/>
  <c r="AD7" i="42" s="1"/>
  <c r="Y7" i="42"/>
  <c r="J40" i="49" s="1"/>
  <c r="CG30" i="99"/>
  <c r="AJ30" i="99" s="1"/>
  <c r="CF31" i="99"/>
  <c r="AL29" i="99"/>
  <c r="AO29" i="99"/>
  <c r="CQ44" i="13"/>
  <c r="CM42" i="13"/>
  <c r="CB35" i="41"/>
  <c r="BW42" i="23"/>
  <c r="CA42" i="23"/>
  <c r="CU41" i="24"/>
  <c r="BT37" i="30"/>
  <c r="J44" i="42" l="1"/>
  <c r="P9" i="42" s="1"/>
  <c r="D45" i="42"/>
  <c r="U8" i="42"/>
  <c r="AD8" i="42" s="1"/>
  <c r="Y8" i="42"/>
  <c r="J41" i="49" s="1"/>
  <c r="AL30" i="99"/>
  <c r="AO30" i="99"/>
  <c r="CG31" i="99"/>
  <c r="AJ31" i="99" s="1"/>
  <c r="CF32" i="99"/>
  <c r="CG32" i="99" s="1"/>
  <c r="AJ32" i="99" s="1"/>
  <c r="CM43" i="13"/>
  <c r="CQ45" i="13"/>
  <c r="CA43" i="23"/>
  <c r="BW43" i="23"/>
  <c r="BT38" i="30"/>
  <c r="CU42" i="24"/>
  <c r="CB36" i="41"/>
  <c r="D46" i="42" l="1"/>
  <c r="J45" i="42"/>
  <c r="P10" i="42" s="1"/>
  <c r="U9" i="42"/>
  <c r="AD9" i="42" s="1"/>
  <c r="Y9" i="42"/>
  <c r="J42" i="49" s="1"/>
  <c r="AL31" i="99"/>
  <c r="AO31" i="99"/>
  <c r="AL32" i="99"/>
  <c r="AO32" i="99"/>
  <c r="CQ46" i="13"/>
  <c r="CM44" i="13"/>
  <c r="CU43" i="24"/>
  <c r="BT39" i="30"/>
  <c r="BW44" i="23"/>
  <c r="CA44" i="23"/>
  <c r="CB37" i="41"/>
  <c r="U10" i="42" l="1"/>
  <c r="AD10" i="42" s="1"/>
  <c r="Y10" i="42"/>
  <c r="J43" i="49" s="1"/>
  <c r="J46" i="42"/>
  <c r="P11" i="42" s="1"/>
  <c r="D47" i="42"/>
  <c r="CM45" i="13"/>
  <c r="CQ47" i="13"/>
  <c r="CA45" i="23"/>
  <c r="BW45" i="23"/>
  <c r="BT40" i="30"/>
  <c r="CU44" i="24"/>
  <c r="CB38" i="41"/>
  <c r="D48" i="42" l="1"/>
  <c r="J47" i="42"/>
  <c r="P12" i="42" s="1"/>
  <c r="Y11" i="42"/>
  <c r="J44" i="49" s="1"/>
  <c r="U11" i="42"/>
  <c r="AD11" i="42" s="1"/>
  <c r="CM46" i="13"/>
  <c r="CQ48" i="13"/>
  <c r="CB39" i="41"/>
  <c r="CU45" i="24"/>
  <c r="CA46" i="23"/>
  <c r="BT41" i="30"/>
  <c r="BW46" i="23"/>
  <c r="U12" i="42" l="1"/>
  <c r="AD12" i="42" s="1"/>
  <c r="Y12" i="42"/>
  <c r="J45" i="49" s="1"/>
  <c r="J48" i="42"/>
  <c r="P13" i="42" s="1"/>
  <c r="D49" i="42"/>
  <c r="CQ49" i="13"/>
  <c r="CM47" i="13"/>
  <c r="BW47" i="23"/>
  <c r="BT42" i="30"/>
  <c r="CB40" i="41"/>
  <c r="CA47" i="23"/>
  <c r="CU46" i="24"/>
  <c r="U13" i="42" l="1"/>
  <c r="AD13" i="42" s="1"/>
  <c r="Y13" i="42"/>
  <c r="J46" i="49" s="1"/>
  <c r="D50" i="42"/>
  <c r="J49" i="42"/>
  <c r="P14" i="42" s="1"/>
  <c r="CM48" i="13"/>
  <c r="CQ50" i="13"/>
  <c r="CU47" i="24"/>
  <c r="BT43" i="30"/>
  <c r="CA48" i="23"/>
  <c r="CB41" i="41"/>
  <c r="BW48" i="23"/>
  <c r="U14" i="42" l="1"/>
  <c r="AD14" i="42" s="1"/>
  <c r="Y14" i="42"/>
  <c r="J47" i="49" s="1"/>
  <c r="J50" i="42"/>
  <c r="P15" i="42" s="1"/>
  <c r="D51" i="42"/>
  <c r="CQ51" i="13"/>
  <c r="CM49" i="13"/>
  <c r="BW49" i="23"/>
  <c r="CB42" i="41"/>
  <c r="CA49" i="23"/>
  <c r="BT44" i="30"/>
  <c r="CU48" i="24"/>
  <c r="J51" i="42" l="1"/>
  <c r="P16" i="42" s="1"/>
  <c r="D52" i="42"/>
  <c r="U15" i="42"/>
  <c r="AD15" i="42" s="1"/>
  <c r="Y15" i="42"/>
  <c r="J48" i="49" s="1"/>
  <c r="CM50" i="13"/>
  <c r="CQ52" i="13"/>
  <c r="CQ75" i="13"/>
  <c r="CA50" i="23"/>
  <c r="CB43" i="41"/>
  <c r="BW50" i="23"/>
  <c r="CU49" i="24"/>
  <c r="BT45" i="30"/>
  <c r="J52" i="42" l="1"/>
  <c r="P17" i="42" s="1"/>
  <c r="D53" i="42"/>
  <c r="U16" i="42"/>
  <c r="AD16" i="42" s="1"/>
  <c r="Y16" i="42"/>
  <c r="J49" i="49" s="1"/>
  <c r="CR72" i="13"/>
  <c r="CR70" i="13"/>
  <c r="CR71" i="13"/>
  <c r="CR73" i="13"/>
  <c r="CR10" i="13"/>
  <c r="CR11" i="13"/>
  <c r="CR12" i="13"/>
  <c r="CR14" i="13"/>
  <c r="CR13" i="13"/>
  <c r="CR15" i="13"/>
  <c r="CR16" i="13"/>
  <c r="CR17" i="13"/>
  <c r="CR18" i="13"/>
  <c r="CR19" i="13"/>
  <c r="CR20" i="13"/>
  <c r="CR21" i="13"/>
  <c r="CR22" i="13"/>
  <c r="CR23" i="13"/>
  <c r="CR24" i="13"/>
  <c r="CR25" i="13"/>
  <c r="CR26" i="13"/>
  <c r="CR27" i="13"/>
  <c r="CR28" i="13"/>
  <c r="CR29" i="13"/>
  <c r="CR30" i="13"/>
  <c r="CR31" i="13"/>
  <c r="CR32" i="13"/>
  <c r="CR33" i="13"/>
  <c r="CR34" i="13"/>
  <c r="CR35" i="13"/>
  <c r="CR36" i="13"/>
  <c r="CR37" i="13"/>
  <c r="CR38" i="13"/>
  <c r="CR39" i="13"/>
  <c r="CR40" i="13"/>
  <c r="CR41" i="13"/>
  <c r="CR42" i="13"/>
  <c r="CR43" i="13"/>
  <c r="CR44" i="13"/>
  <c r="CR45" i="13"/>
  <c r="CR46" i="13"/>
  <c r="CR47" i="13"/>
  <c r="CR48" i="13"/>
  <c r="CR49" i="13"/>
  <c r="CR50" i="13"/>
  <c r="CR51" i="13"/>
  <c r="CR52" i="13"/>
  <c r="CQ53" i="13"/>
  <c r="CM51" i="13"/>
  <c r="BT46" i="30"/>
  <c r="CB44" i="41"/>
  <c r="BW51" i="23"/>
  <c r="CA51" i="23"/>
  <c r="J53" i="42" l="1"/>
  <c r="P18" i="42" s="1"/>
  <c r="D54" i="42"/>
  <c r="Y17" i="42"/>
  <c r="J50" i="49" s="1"/>
  <c r="U17" i="42"/>
  <c r="AD17" i="42" s="1"/>
  <c r="CR53" i="13"/>
  <c r="CQ54" i="13"/>
  <c r="CM75" i="13"/>
  <c r="CM52" i="13"/>
  <c r="CA76" i="23"/>
  <c r="CA52" i="23"/>
  <c r="BW76" i="23"/>
  <c r="BW52" i="23"/>
  <c r="CB45" i="41"/>
  <c r="BT47" i="30"/>
  <c r="J54" i="42" l="1"/>
  <c r="P19" i="42" s="1"/>
  <c r="D55" i="42"/>
  <c r="Y18" i="42"/>
  <c r="J51" i="49" s="1"/>
  <c r="U18" i="42"/>
  <c r="AD18" i="42" s="1"/>
  <c r="BX51" i="23"/>
  <c r="AD51" i="23" s="1"/>
  <c r="AH51" i="24" s="1"/>
  <c r="CB51" i="23"/>
  <c r="CN10" i="13"/>
  <c r="AH10" i="13" s="1"/>
  <c r="CN11" i="13"/>
  <c r="AH11" i="13" s="1"/>
  <c r="CN12" i="13"/>
  <c r="AH12" i="13" s="1"/>
  <c r="CN13" i="13"/>
  <c r="AH13" i="13" s="1"/>
  <c r="CN14" i="13"/>
  <c r="AH14" i="13" s="1"/>
  <c r="CN15" i="13"/>
  <c r="AH15" i="13" s="1"/>
  <c r="CN16" i="13"/>
  <c r="AH16" i="13" s="1"/>
  <c r="CN17" i="13"/>
  <c r="AH17" i="13" s="1"/>
  <c r="CN18" i="13"/>
  <c r="AH18" i="13" s="1"/>
  <c r="CN19" i="13"/>
  <c r="AH19" i="13" s="1"/>
  <c r="CN20" i="13"/>
  <c r="AH20" i="13" s="1"/>
  <c r="CN21" i="13"/>
  <c r="AH21" i="13" s="1"/>
  <c r="CN22" i="13"/>
  <c r="AH22" i="13" s="1"/>
  <c r="CN23" i="13"/>
  <c r="AH23" i="13" s="1"/>
  <c r="CN24" i="13"/>
  <c r="AH24" i="13" s="1"/>
  <c r="CN25" i="13"/>
  <c r="AH25" i="13" s="1"/>
  <c r="CN26" i="13"/>
  <c r="AH26" i="13" s="1"/>
  <c r="CN27" i="13"/>
  <c r="AH27" i="13" s="1"/>
  <c r="CN28" i="13"/>
  <c r="AH28" i="13" s="1"/>
  <c r="CN29" i="13"/>
  <c r="AH29" i="13" s="1"/>
  <c r="CN30" i="13"/>
  <c r="AH30" i="13" s="1"/>
  <c r="CN31" i="13"/>
  <c r="AH31" i="13" s="1"/>
  <c r="CN32" i="13"/>
  <c r="AH32" i="13" s="1"/>
  <c r="CN33" i="13"/>
  <c r="AH33" i="13" s="1"/>
  <c r="CN34" i="13"/>
  <c r="AH34" i="13" s="1"/>
  <c r="CN35" i="13"/>
  <c r="AH35" i="13" s="1"/>
  <c r="CN36" i="13"/>
  <c r="AH36" i="13" s="1"/>
  <c r="CN37" i="13"/>
  <c r="AH37" i="13" s="1"/>
  <c r="CN38" i="13"/>
  <c r="AH38" i="13" s="1"/>
  <c r="CN39" i="13"/>
  <c r="AH39" i="13" s="1"/>
  <c r="CN40" i="13"/>
  <c r="AH40" i="13" s="1"/>
  <c r="CN41" i="13"/>
  <c r="AH41" i="13" s="1"/>
  <c r="CN42" i="13"/>
  <c r="AH42" i="13" s="1"/>
  <c r="CN43" i="13"/>
  <c r="AH43" i="13" s="1"/>
  <c r="CN44" i="13"/>
  <c r="AH44" i="13" s="1"/>
  <c r="CN45" i="13"/>
  <c r="AH45" i="13" s="1"/>
  <c r="CN46" i="13"/>
  <c r="AH46" i="13" s="1"/>
  <c r="CN47" i="13"/>
  <c r="AH47" i="13" s="1"/>
  <c r="CN48" i="13"/>
  <c r="AH48" i="13" s="1"/>
  <c r="CN49" i="13"/>
  <c r="AH49" i="13" s="1"/>
  <c r="CN50" i="13"/>
  <c r="AH50" i="13" s="1"/>
  <c r="CQ55" i="13"/>
  <c r="CR54" i="13"/>
  <c r="CM53" i="13"/>
  <c r="CN52" i="13"/>
  <c r="AH52" i="13" s="1"/>
  <c r="CN51" i="13"/>
  <c r="AH51" i="13" s="1"/>
  <c r="BX52" i="23"/>
  <c r="AD52" i="23" s="1"/>
  <c r="AH52" i="24" s="1"/>
  <c r="BW53" i="23"/>
  <c r="BX10" i="23"/>
  <c r="AD10" i="23" s="1"/>
  <c r="AH10" i="24" s="1"/>
  <c r="BX11" i="23"/>
  <c r="AD11" i="23" s="1"/>
  <c r="AH11" i="24" s="1"/>
  <c r="BX12" i="23"/>
  <c r="AD12" i="23" s="1"/>
  <c r="AH12" i="24" s="1"/>
  <c r="BX13" i="23"/>
  <c r="AD13" i="23" s="1"/>
  <c r="AH13" i="24" s="1"/>
  <c r="BX14" i="23"/>
  <c r="AD14" i="23" s="1"/>
  <c r="AH14" i="24" s="1"/>
  <c r="BX15" i="23"/>
  <c r="AD15" i="23" s="1"/>
  <c r="AH15" i="24" s="1"/>
  <c r="BX16" i="23"/>
  <c r="AD16" i="23" s="1"/>
  <c r="AH16" i="24" s="1"/>
  <c r="BX17" i="23"/>
  <c r="AD17" i="23" s="1"/>
  <c r="AH17" i="24" s="1"/>
  <c r="BX18" i="23"/>
  <c r="AD18" i="23" s="1"/>
  <c r="AH18" i="24" s="1"/>
  <c r="BX19" i="23"/>
  <c r="AD19" i="23" s="1"/>
  <c r="AH19" i="24" s="1"/>
  <c r="BX20" i="23"/>
  <c r="AD20" i="23" s="1"/>
  <c r="AH20" i="24" s="1"/>
  <c r="BX21" i="23"/>
  <c r="AD21" i="23" s="1"/>
  <c r="AH21" i="24" s="1"/>
  <c r="BX22" i="23"/>
  <c r="AD22" i="23" s="1"/>
  <c r="AH22" i="24" s="1"/>
  <c r="BX23" i="23"/>
  <c r="AD23" i="23" s="1"/>
  <c r="AH23" i="24" s="1"/>
  <c r="BX24" i="23"/>
  <c r="AD24" i="23" s="1"/>
  <c r="AH24" i="24" s="1"/>
  <c r="BX25" i="23"/>
  <c r="AD25" i="23" s="1"/>
  <c r="AH25" i="24" s="1"/>
  <c r="BX26" i="23"/>
  <c r="AD26" i="23" s="1"/>
  <c r="AH26" i="24" s="1"/>
  <c r="BX27" i="23"/>
  <c r="AD27" i="23" s="1"/>
  <c r="AH27" i="24" s="1"/>
  <c r="BX28" i="23"/>
  <c r="AD28" i="23" s="1"/>
  <c r="AH28" i="24" s="1"/>
  <c r="BX29" i="23"/>
  <c r="AD29" i="23" s="1"/>
  <c r="AH29" i="24" s="1"/>
  <c r="BX30" i="23"/>
  <c r="AD30" i="23" s="1"/>
  <c r="AH30" i="24" s="1"/>
  <c r="BX31" i="23"/>
  <c r="AD31" i="23" s="1"/>
  <c r="AH31" i="24" s="1"/>
  <c r="BX32" i="23"/>
  <c r="AD32" i="23" s="1"/>
  <c r="AH32" i="24" s="1"/>
  <c r="BX33" i="23"/>
  <c r="AD33" i="23" s="1"/>
  <c r="AH33" i="24" s="1"/>
  <c r="BX34" i="23"/>
  <c r="AD34" i="23" s="1"/>
  <c r="AH34" i="24" s="1"/>
  <c r="BX35" i="23"/>
  <c r="AD35" i="23" s="1"/>
  <c r="AH35" i="24" s="1"/>
  <c r="BX36" i="23"/>
  <c r="AD36" i="23" s="1"/>
  <c r="AH36" i="24" s="1"/>
  <c r="BX37" i="23"/>
  <c r="AD37" i="23" s="1"/>
  <c r="AH37" i="24" s="1"/>
  <c r="BX38" i="23"/>
  <c r="AD38" i="23" s="1"/>
  <c r="AH38" i="24" s="1"/>
  <c r="BX39" i="23"/>
  <c r="AD39" i="23" s="1"/>
  <c r="AH39" i="24" s="1"/>
  <c r="BX40" i="23"/>
  <c r="AD40" i="23" s="1"/>
  <c r="AH40" i="24" s="1"/>
  <c r="BX41" i="23"/>
  <c r="AD41" i="23" s="1"/>
  <c r="AH41" i="24" s="1"/>
  <c r="BX42" i="23"/>
  <c r="AD42" i="23" s="1"/>
  <c r="AH42" i="24" s="1"/>
  <c r="BX43" i="23"/>
  <c r="AD43" i="23" s="1"/>
  <c r="AH43" i="24" s="1"/>
  <c r="BX44" i="23"/>
  <c r="AD44" i="23" s="1"/>
  <c r="AH44" i="24" s="1"/>
  <c r="BX45" i="23"/>
  <c r="AD45" i="23" s="1"/>
  <c r="AH45" i="24" s="1"/>
  <c r="BX46" i="23"/>
  <c r="AD46" i="23" s="1"/>
  <c r="AH46" i="24" s="1"/>
  <c r="BX47" i="23"/>
  <c r="AD47" i="23" s="1"/>
  <c r="AH47" i="24" s="1"/>
  <c r="BX48" i="23"/>
  <c r="AD48" i="23" s="1"/>
  <c r="AH48" i="24" s="1"/>
  <c r="BX49" i="23"/>
  <c r="AD49" i="23" s="1"/>
  <c r="AH49" i="24" s="1"/>
  <c r="BX50" i="23"/>
  <c r="AD50" i="23" s="1"/>
  <c r="AH50" i="24" s="1"/>
  <c r="BT48" i="30"/>
  <c r="CB46" i="41"/>
  <c r="CB52" i="23"/>
  <c r="CA53" i="23"/>
  <c r="CB10" i="23"/>
  <c r="CB11" i="23"/>
  <c r="CB12" i="23"/>
  <c r="CB13" i="23"/>
  <c r="CB14" i="23"/>
  <c r="CB15" i="23"/>
  <c r="CB16" i="23"/>
  <c r="CB17" i="23"/>
  <c r="CB18" i="23"/>
  <c r="CB19" i="23"/>
  <c r="CB20" i="23"/>
  <c r="CB21" i="23"/>
  <c r="CB22" i="23"/>
  <c r="CB23" i="23"/>
  <c r="CB24" i="23"/>
  <c r="CB25" i="23"/>
  <c r="CB26" i="23"/>
  <c r="CB27" i="23"/>
  <c r="CB28" i="23"/>
  <c r="CB29" i="23"/>
  <c r="CB30" i="23"/>
  <c r="CB31" i="23"/>
  <c r="CB32" i="23"/>
  <c r="CB33" i="23"/>
  <c r="CB34" i="23"/>
  <c r="CB35" i="23"/>
  <c r="CB36" i="23"/>
  <c r="CB37" i="23"/>
  <c r="CB38" i="23"/>
  <c r="CB39" i="23"/>
  <c r="CB40" i="23"/>
  <c r="CB41" i="23"/>
  <c r="CB42" i="23"/>
  <c r="CB43" i="23"/>
  <c r="CB44" i="23"/>
  <c r="CB45" i="23"/>
  <c r="CB46" i="23"/>
  <c r="CB47" i="23"/>
  <c r="CB48" i="23"/>
  <c r="CB49" i="23"/>
  <c r="CB50" i="23"/>
  <c r="D56" i="42" l="1"/>
  <c r="J55" i="42"/>
  <c r="P20" i="42" s="1"/>
  <c r="Y19" i="42"/>
  <c r="J52" i="49" s="1"/>
  <c r="U19" i="42"/>
  <c r="AD19" i="42" s="1"/>
  <c r="CK51" i="24"/>
  <c r="CK52" i="24"/>
  <c r="CK48" i="24"/>
  <c r="CK46" i="24"/>
  <c r="CK44" i="24"/>
  <c r="CK42" i="24"/>
  <c r="CK40" i="24"/>
  <c r="CK38" i="24"/>
  <c r="CK36" i="24"/>
  <c r="CK34" i="24"/>
  <c r="CK32" i="24"/>
  <c r="CK30" i="24"/>
  <c r="CK28" i="24"/>
  <c r="CK26" i="24"/>
  <c r="CK24" i="24"/>
  <c r="CK22" i="24"/>
  <c r="CK20" i="24"/>
  <c r="CK18" i="24"/>
  <c r="CK16" i="24"/>
  <c r="CK14" i="24"/>
  <c r="CK12" i="24"/>
  <c r="AK51" i="24"/>
  <c r="AJ51" i="13"/>
  <c r="CN53" i="13"/>
  <c r="AH53" i="13" s="1"/>
  <c r="CM54" i="13"/>
  <c r="CR55" i="13"/>
  <c r="CQ56" i="13"/>
  <c r="AK49" i="24"/>
  <c r="AJ49" i="13"/>
  <c r="AK47" i="24"/>
  <c r="AJ47" i="13"/>
  <c r="AK45" i="24"/>
  <c r="AJ45" i="13"/>
  <c r="AK43" i="24"/>
  <c r="AJ43" i="13"/>
  <c r="AK41" i="24"/>
  <c r="AJ41" i="13"/>
  <c r="AK39" i="24"/>
  <c r="AJ39" i="13"/>
  <c r="AK37" i="24"/>
  <c r="AJ37" i="13"/>
  <c r="AK35" i="24"/>
  <c r="AJ35" i="13"/>
  <c r="AK33" i="24"/>
  <c r="AJ33" i="13"/>
  <c r="AK31" i="24"/>
  <c r="AJ31" i="13"/>
  <c r="AK29" i="24"/>
  <c r="AJ29" i="13"/>
  <c r="AK27" i="24"/>
  <c r="AJ27" i="13"/>
  <c r="AK25" i="24"/>
  <c r="AJ25" i="13"/>
  <c r="AK23" i="24"/>
  <c r="AJ23" i="13"/>
  <c r="AK21" i="24"/>
  <c r="AJ21" i="13"/>
  <c r="AK19" i="24"/>
  <c r="AJ19" i="13"/>
  <c r="AK17" i="24"/>
  <c r="AJ17" i="13"/>
  <c r="AK15" i="24"/>
  <c r="AJ15" i="13"/>
  <c r="AK13" i="24"/>
  <c r="AJ13" i="13"/>
  <c r="AK11" i="24"/>
  <c r="AJ11" i="13"/>
  <c r="AK52" i="24"/>
  <c r="AJ52" i="13"/>
  <c r="AK50" i="24"/>
  <c r="AJ50" i="13"/>
  <c r="AK48" i="24"/>
  <c r="AJ48" i="13"/>
  <c r="AK46" i="24"/>
  <c r="AJ46" i="13"/>
  <c r="AK44" i="24"/>
  <c r="AJ44" i="13"/>
  <c r="AK42" i="24"/>
  <c r="AJ42" i="13"/>
  <c r="AK40" i="24"/>
  <c r="AJ40" i="13"/>
  <c r="AK38" i="24"/>
  <c r="AJ38" i="13"/>
  <c r="AK36" i="24"/>
  <c r="AJ36" i="13"/>
  <c r="AK34" i="24"/>
  <c r="AJ34" i="13"/>
  <c r="AK32" i="24"/>
  <c r="AJ32" i="13"/>
  <c r="AK30" i="24"/>
  <c r="AJ30" i="13"/>
  <c r="AK28" i="24"/>
  <c r="AJ28" i="13"/>
  <c r="AK26" i="24"/>
  <c r="AJ26" i="13"/>
  <c r="AK24" i="24"/>
  <c r="AJ24" i="13"/>
  <c r="AK22" i="24"/>
  <c r="AJ22" i="13"/>
  <c r="AK20" i="24"/>
  <c r="AJ20" i="13"/>
  <c r="AK18" i="24"/>
  <c r="AJ18" i="13"/>
  <c r="AK16" i="24"/>
  <c r="AJ16" i="13"/>
  <c r="AK14" i="24"/>
  <c r="AJ14" i="13"/>
  <c r="AK12" i="24"/>
  <c r="AJ12" i="13"/>
  <c r="AK10" i="24"/>
  <c r="AQ10" i="24" s="1"/>
  <c r="AJ10" i="13"/>
  <c r="CB47" i="41"/>
  <c r="CK50" i="24"/>
  <c r="CK49" i="24"/>
  <c r="CK47" i="24"/>
  <c r="CK45" i="24"/>
  <c r="CK43" i="24"/>
  <c r="CK41" i="24"/>
  <c r="CK39" i="24"/>
  <c r="CK37" i="24"/>
  <c r="CK35" i="24"/>
  <c r="CK33" i="24"/>
  <c r="CK31" i="24"/>
  <c r="CK29" i="24"/>
  <c r="CK27" i="24"/>
  <c r="CK25" i="24"/>
  <c r="CK23" i="24"/>
  <c r="CK21" i="24"/>
  <c r="CK19" i="24"/>
  <c r="CK17" i="24"/>
  <c r="CK15" i="24"/>
  <c r="CK13" i="24"/>
  <c r="CK11" i="24"/>
  <c r="BX53" i="23"/>
  <c r="AD53" i="23" s="1"/>
  <c r="AH53" i="24" s="1"/>
  <c r="CK53" i="24" s="1"/>
  <c r="BW54" i="23"/>
  <c r="CB53" i="23"/>
  <c r="CA54" i="23"/>
  <c r="Y20" i="42" l="1"/>
  <c r="J53" i="49" s="1"/>
  <c r="U20" i="42"/>
  <c r="AD20" i="42" s="1"/>
  <c r="J56" i="42"/>
  <c r="P21" i="42" s="1"/>
  <c r="D57" i="42"/>
  <c r="CQ57" i="13"/>
  <c r="CR56" i="13"/>
  <c r="CN54" i="13"/>
  <c r="AH54" i="13" s="1"/>
  <c r="CM55" i="13"/>
  <c r="CN12" i="24"/>
  <c r="CX12" i="24" s="1"/>
  <c r="AQ12" i="24"/>
  <c r="CN14" i="24"/>
  <c r="CX14" i="24" s="1"/>
  <c r="AQ14" i="24"/>
  <c r="CN16" i="24"/>
  <c r="CX16" i="24" s="1"/>
  <c r="AQ16" i="24"/>
  <c r="CN18" i="24"/>
  <c r="CX18" i="24" s="1"/>
  <c r="AQ18" i="24"/>
  <c r="CN20" i="24"/>
  <c r="CX20" i="24" s="1"/>
  <c r="AQ20" i="24"/>
  <c r="CN22" i="24"/>
  <c r="CX22" i="24" s="1"/>
  <c r="AQ22" i="24"/>
  <c r="CN24" i="24"/>
  <c r="CX24" i="24" s="1"/>
  <c r="AQ24" i="24"/>
  <c r="CN26" i="24"/>
  <c r="CX26" i="24" s="1"/>
  <c r="AQ26" i="24"/>
  <c r="CN28" i="24"/>
  <c r="CX28" i="24" s="1"/>
  <c r="AQ28" i="24"/>
  <c r="CN30" i="24"/>
  <c r="CX30" i="24" s="1"/>
  <c r="AQ30" i="24"/>
  <c r="CN32" i="24"/>
  <c r="CX32" i="24" s="1"/>
  <c r="AQ32" i="24"/>
  <c r="CN34" i="24"/>
  <c r="CX34" i="24" s="1"/>
  <c r="AQ34" i="24"/>
  <c r="CN36" i="24"/>
  <c r="CX36" i="24" s="1"/>
  <c r="AQ36" i="24"/>
  <c r="CN38" i="24"/>
  <c r="CX38" i="24" s="1"/>
  <c r="AQ38" i="24"/>
  <c r="CN40" i="24"/>
  <c r="CX40" i="24" s="1"/>
  <c r="AQ40" i="24"/>
  <c r="CN42" i="24"/>
  <c r="CX42" i="24" s="1"/>
  <c r="AQ42" i="24"/>
  <c r="CN44" i="24"/>
  <c r="CX44" i="24" s="1"/>
  <c r="AQ44" i="24"/>
  <c r="CN46" i="24"/>
  <c r="CX46" i="24" s="1"/>
  <c r="AQ46" i="24"/>
  <c r="CN48" i="24"/>
  <c r="CX48" i="24" s="1"/>
  <c r="AQ48" i="24"/>
  <c r="CN50" i="24"/>
  <c r="CX50" i="24" s="1"/>
  <c r="AQ50" i="24"/>
  <c r="CN52" i="24"/>
  <c r="CX52" i="24" s="1"/>
  <c r="AQ52" i="24"/>
  <c r="CN11" i="24"/>
  <c r="CX11" i="24" s="1"/>
  <c r="CY11" i="24" s="1"/>
  <c r="AQ11" i="24"/>
  <c r="CN13" i="24"/>
  <c r="CX13" i="24" s="1"/>
  <c r="AQ13" i="24"/>
  <c r="CN15" i="24"/>
  <c r="CX15" i="24" s="1"/>
  <c r="AQ15" i="24"/>
  <c r="CN17" i="24"/>
  <c r="CX17" i="24" s="1"/>
  <c r="AQ17" i="24"/>
  <c r="CN19" i="24"/>
  <c r="CX19" i="24" s="1"/>
  <c r="AQ19" i="24"/>
  <c r="CN21" i="24"/>
  <c r="CX21" i="24" s="1"/>
  <c r="AQ21" i="24"/>
  <c r="CN23" i="24"/>
  <c r="CX23" i="24" s="1"/>
  <c r="AQ23" i="24"/>
  <c r="CN25" i="24"/>
  <c r="CX25" i="24" s="1"/>
  <c r="AQ25" i="24"/>
  <c r="CN27" i="24"/>
  <c r="CX27" i="24" s="1"/>
  <c r="AQ27" i="24"/>
  <c r="CN29" i="24"/>
  <c r="CX29" i="24" s="1"/>
  <c r="AQ29" i="24"/>
  <c r="CN31" i="24"/>
  <c r="CX31" i="24" s="1"/>
  <c r="AQ31" i="24"/>
  <c r="CN33" i="24"/>
  <c r="CX33" i="24" s="1"/>
  <c r="AQ33" i="24"/>
  <c r="CN35" i="24"/>
  <c r="CX35" i="24" s="1"/>
  <c r="AQ35" i="24"/>
  <c r="CN37" i="24"/>
  <c r="CX37" i="24" s="1"/>
  <c r="AQ37" i="24"/>
  <c r="CN39" i="24"/>
  <c r="CX39" i="24" s="1"/>
  <c r="AQ39" i="24"/>
  <c r="CN41" i="24"/>
  <c r="CX41" i="24" s="1"/>
  <c r="AQ41" i="24"/>
  <c r="CN43" i="24"/>
  <c r="CX43" i="24" s="1"/>
  <c r="AQ43" i="24"/>
  <c r="CN45" i="24"/>
  <c r="CX45" i="24" s="1"/>
  <c r="AQ45" i="24"/>
  <c r="CN47" i="24"/>
  <c r="CX47" i="24" s="1"/>
  <c r="AQ47" i="24"/>
  <c r="CN49" i="24"/>
  <c r="CX49" i="24" s="1"/>
  <c r="AQ49" i="24"/>
  <c r="AK53" i="24"/>
  <c r="AJ53" i="13"/>
  <c r="CN51" i="24"/>
  <c r="CX51" i="24" s="1"/>
  <c r="AQ51" i="24"/>
  <c r="CB54" i="23"/>
  <c r="CA55" i="23"/>
  <c r="BX54" i="23"/>
  <c r="AD54" i="23" s="1"/>
  <c r="AH54" i="24" s="1"/>
  <c r="CK54" i="24" s="1"/>
  <c r="BW55" i="23"/>
  <c r="CB48" i="41"/>
  <c r="J57" i="42" l="1"/>
  <c r="P22" i="42" s="1"/>
  <c r="D58" i="42"/>
  <c r="U21" i="42"/>
  <c r="AD21" i="42" s="1"/>
  <c r="Y21" i="42"/>
  <c r="J54" i="49" s="1"/>
  <c r="CY12" i="24"/>
  <c r="CY13" i="24" s="1"/>
  <c r="CY14" i="24" s="1"/>
  <c r="CN55" i="13"/>
  <c r="AH55" i="13" s="1"/>
  <c r="CM56" i="13"/>
  <c r="CN53" i="24"/>
  <c r="CX53" i="24" s="1"/>
  <c r="AQ53" i="24"/>
  <c r="AK54" i="24"/>
  <c r="AJ54" i="13"/>
  <c r="CQ58" i="13"/>
  <c r="CR57" i="13"/>
  <c r="BW56" i="23"/>
  <c r="BX55" i="23"/>
  <c r="AD55" i="23" s="1"/>
  <c r="AH55" i="24" s="1"/>
  <c r="CK55" i="24" s="1"/>
  <c r="CB55" i="23"/>
  <c r="CA56" i="23"/>
  <c r="D59" i="42" l="1"/>
  <c r="J58" i="42"/>
  <c r="P23" i="42" s="1"/>
  <c r="U22" i="42"/>
  <c r="AD22" i="42" s="1"/>
  <c r="Y22" i="42"/>
  <c r="J55" i="49" s="1"/>
  <c r="CR58" i="13"/>
  <c r="CQ59" i="13"/>
  <c r="CN54" i="24"/>
  <c r="CX54" i="24" s="1"/>
  <c r="AQ54" i="24"/>
  <c r="CN56" i="13"/>
  <c r="AH56" i="13" s="1"/>
  <c r="CM57" i="13"/>
  <c r="AK55" i="24"/>
  <c r="AJ55" i="13"/>
  <c r="CY15" i="24"/>
  <c r="CB56" i="23"/>
  <c r="CA57" i="23"/>
  <c r="BX56" i="23"/>
  <c r="AD56" i="23" s="1"/>
  <c r="AH56" i="24" s="1"/>
  <c r="CK56" i="24" s="1"/>
  <c r="BW57" i="23"/>
  <c r="U23" i="42" l="1"/>
  <c r="AD23" i="42" s="1"/>
  <c r="Y23" i="42"/>
  <c r="J56" i="49" s="1"/>
  <c r="J59" i="42"/>
  <c r="P24" i="42" s="1"/>
  <c r="D60" i="42"/>
  <c r="CN55" i="24"/>
  <c r="CX55" i="24" s="1"/>
  <c r="AQ55" i="24"/>
  <c r="CN57" i="13"/>
  <c r="AH57" i="13" s="1"/>
  <c r="CM58" i="13"/>
  <c r="CR59" i="13"/>
  <c r="CQ60" i="13"/>
  <c r="AK56" i="24"/>
  <c r="AJ56" i="13"/>
  <c r="CY16" i="24"/>
  <c r="BW58" i="23"/>
  <c r="BX57" i="23"/>
  <c r="AD57" i="23" s="1"/>
  <c r="AH57" i="24" s="1"/>
  <c r="CK57" i="24" s="1"/>
  <c r="CB57" i="23"/>
  <c r="CA58" i="23"/>
  <c r="J60" i="42" l="1"/>
  <c r="P25" i="42" s="1"/>
  <c r="D61" i="42"/>
  <c r="U24" i="42"/>
  <c r="AD24" i="42" s="1"/>
  <c r="Y24" i="42"/>
  <c r="J57" i="49" s="1"/>
  <c r="CN56" i="24"/>
  <c r="CX56" i="24" s="1"/>
  <c r="AQ56" i="24"/>
  <c r="AK57" i="24"/>
  <c r="AJ57" i="13"/>
  <c r="CQ61" i="13"/>
  <c r="CR60" i="13"/>
  <c r="CM59" i="13"/>
  <c r="CN58" i="13"/>
  <c r="AH58" i="13" s="1"/>
  <c r="CY17" i="24"/>
  <c r="CB58" i="23"/>
  <c r="CA59" i="23"/>
  <c r="BX58" i="23"/>
  <c r="AD58" i="23" s="1"/>
  <c r="AH58" i="24" s="1"/>
  <c r="CK58" i="24" s="1"/>
  <c r="BW59" i="23"/>
  <c r="J61" i="42" l="1"/>
  <c r="P26" i="42" s="1"/>
  <c r="D62" i="42"/>
  <c r="U25" i="42"/>
  <c r="AD25" i="42" s="1"/>
  <c r="Y25" i="42"/>
  <c r="J58" i="49" s="1"/>
  <c r="CN59" i="13"/>
  <c r="AH59" i="13" s="1"/>
  <c r="CM60" i="13"/>
  <c r="CR61" i="13"/>
  <c r="CQ62" i="13"/>
  <c r="CN57" i="24"/>
  <c r="CX57" i="24" s="1"/>
  <c r="AQ57" i="24"/>
  <c r="AK58" i="24"/>
  <c r="AJ58" i="13"/>
  <c r="CB59" i="23"/>
  <c r="CA60" i="23"/>
  <c r="CY18" i="24"/>
  <c r="BX59" i="23"/>
  <c r="AD59" i="23" s="1"/>
  <c r="AH59" i="24" s="1"/>
  <c r="CK59" i="24" s="1"/>
  <c r="BW60" i="23"/>
  <c r="D63" i="42" l="1"/>
  <c r="J63" i="42" s="1"/>
  <c r="P28" i="42" s="1"/>
  <c r="J62" i="42"/>
  <c r="P27" i="42" s="1"/>
  <c r="Y26" i="42"/>
  <c r="J59" i="49" s="1"/>
  <c r="U26" i="42"/>
  <c r="AD26" i="42" s="1"/>
  <c r="CN58" i="24"/>
  <c r="CX58" i="24" s="1"/>
  <c r="AQ58" i="24"/>
  <c r="AK59" i="24"/>
  <c r="AJ59" i="13"/>
  <c r="CR62" i="13"/>
  <c r="CQ63" i="13"/>
  <c r="CM61" i="13"/>
  <c r="CN60" i="13"/>
  <c r="AH60" i="13" s="1"/>
  <c r="BW61" i="23"/>
  <c r="BX60" i="23"/>
  <c r="AD60" i="23" s="1"/>
  <c r="AH60" i="24" s="1"/>
  <c r="CK60" i="24" s="1"/>
  <c r="CY19" i="24"/>
  <c r="CB60" i="23"/>
  <c r="CA61" i="23"/>
  <c r="Y27" i="42" l="1"/>
  <c r="J60" i="49" s="1"/>
  <c r="U27" i="42"/>
  <c r="AD27" i="42" s="1"/>
  <c r="U28" i="42"/>
  <c r="AD28" i="42" s="1"/>
  <c r="Y28" i="42"/>
  <c r="J61" i="49" s="1"/>
  <c r="CM62" i="13"/>
  <c r="CN61" i="13"/>
  <c r="AH61" i="13" s="1"/>
  <c r="AK60" i="24"/>
  <c r="AJ60" i="13"/>
  <c r="CQ64" i="13"/>
  <c r="CR63" i="13"/>
  <c r="CN59" i="24"/>
  <c r="CX59" i="24" s="1"/>
  <c r="AQ59" i="24"/>
  <c r="CB61" i="23"/>
  <c r="CA62" i="23"/>
  <c r="CY20" i="24"/>
  <c r="BX61" i="23"/>
  <c r="AD61" i="23" s="1"/>
  <c r="AH61" i="24" s="1"/>
  <c r="CK61" i="24" s="1"/>
  <c r="BW62" i="23"/>
  <c r="CQ65" i="13" l="1"/>
  <c r="CR64" i="13"/>
  <c r="CN60" i="24"/>
  <c r="CX60" i="24" s="1"/>
  <c r="AQ60" i="24"/>
  <c r="AK61" i="24"/>
  <c r="AJ61" i="13"/>
  <c r="CN62" i="13"/>
  <c r="AH62" i="13" s="1"/>
  <c r="CM63" i="13"/>
  <c r="BW63" i="23"/>
  <c r="BX62" i="23"/>
  <c r="AD62" i="23" s="1"/>
  <c r="AH62" i="24" s="1"/>
  <c r="CK62" i="24" s="1"/>
  <c r="CY21" i="24"/>
  <c r="CB62" i="23"/>
  <c r="CA63" i="23"/>
  <c r="AK62" i="24" l="1"/>
  <c r="AJ62" i="13"/>
  <c r="CN63" i="13"/>
  <c r="AH63" i="13" s="1"/>
  <c r="CM64" i="13"/>
  <c r="CN61" i="24"/>
  <c r="CX61" i="24" s="1"/>
  <c r="AQ61" i="24"/>
  <c r="CR65" i="13"/>
  <c r="CQ66" i="13"/>
  <c r="CB63" i="23"/>
  <c r="CA64" i="23"/>
  <c r="CY22" i="24"/>
  <c r="BX63" i="23"/>
  <c r="AD63" i="23" s="1"/>
  <c r="AH63" i="24" s="1"/>
  <c r="CK63" i="24" s="1"/>
  <c r="BW64" i="23"/>
  <c r="AK63" i="24" l="1"/>
  <c r="AJ63" i="13"/>
  <c r="CN62" i="24"/>
  <c r="CX62" i="24" s="1"/>
  <c r="AQ62" i="24"/>
  <c r="CQ67" i="13"/>
  <c r="CR66" i="13"/>
  <c r="CM65" i="13"/>
  <c r="CN64" i="13"/>
  <c r="AH64" i="13" s="1"/>
  <c r="BX64" i="23"/>
  <c r="AD64" i="23" s="1"/>
  <c r="AH64" i="24" s="1"/>
  <c r="CK64" i="24" s="1"/>
  <c r="BW65" i="23"/>
  <c r="CY23" i="24"/>
  <c r="CB64" i="23"/>
  <c r="CA65" i="23"/>
  <c r="CN65" i="13" l="1"/>
  <c r="AH65" i="13" s="1"/>
  <c r="CM66" i="13"/>
  <c r="CQ68" i="13"/>
  <c r="CR67" i="13"/>
  <c r="AK64" i="24"/>
  <c r="AJ64" i="13"/>
  <c r="CN63" i="24"/>
  <c r="CX63" i="24" s="1"/>
  <c r="AQ63" i="24"/>
  <c r="CB65" i="23"/>
  <c r="CA66" i="23"/>
  <c r="CY24" i="24"/>
  <c r="BX65" i="23"/>
  <c r="AD65" i="23" s="1"/>
  <c r="AH65" i="24" s="1"/>
  <c r="CK65" i="24" s="1"/>
  <c r="BW66" i="23"/>
  <c r="CN64" i="24" l="1"/>
  <c r="CX64" i="24" s="1"/>
  <c r="AQ64" i="24"/>
  <c r="CR68" i="13"/>
  <c r="CQ69" i="13"/>
  <c r="AK65" i="24"/>
  <c r="AJ65" i="13"/>
  <c r="CN66" i="13"/>
  <c r="AH66" i="13" s="1"/>
  <c r="CM67" i="13"/>
  <c r="BW67" i="23"/>
  <c r="BW68" i="23" s="1"/>
  <c r="BX66" i="23"/>
  <c r="AD66" i="23" s="1"/>
  <c r="AH66" i="24" s="1"/>
  <c r="CK66" i="24" s="1"/>
  <c r="CY25" i="24"/>
  <c r="CB66" i="23"/>
  <c r="CA67" i="23"/>
  <c r="CA68" i="23" s="1"/>
  <c r="CA69" i="23" l="1"/>
  <c r="CB68" i="23"/>
  <c r="BW69" i="23"/>
  <c r="BX68" i="23"/>
  <c r="AD68" i="23" s="1"/>
  <c r="CN67" i="13"/>
  <c r="AH67" i="13" s="1"/>
  <c r="CM68" i="13"/>
  <c r="AK66" i="24"/>
  <c r="AJ66" i="13"/>
  <c r="CR69" i="13"/>
  <c r="CN65" i="24"/>
  <c r="CX65" i="24" s="1"/>
  <c r="AQ65" i="24"/>
  <c r="CB67" i="23"/>
  <c r="CY26" i="24"/>
  <c r="BX67" i="23"/>
  <c r="AD67" i="23" s="1"/>
  <c r="AH67" i="24" s="1"/>
  <c r="CK67" i="24" s="1"/>
  <c r="BW70" i="23" l="1"/>
  <c r="BX69" i="23"/>
  <c r="AD69" i="23" s="1"/>
  <c r="CA70" i="23"/>
  <c r="CB69" i="23"/>
  <c r="CM69" i="13"/>
  <c r="CM70" i="13" s="1"/>
  <c r="CN68" i="13"/>
  <c r="AH68" i="13" s="1"/>
  <c r="CN66" i="24"/>
  <c r="CX66" i="24" s="1"/>
  <c r="AQ66" i="24"/>
  <c r="AK67" i="24"/>
  <c r="AJ67" i="13"/>
  <c r="AH68" i="24"/>
  <c r="CK68" i="24" s="1"/>
  <c r="CY27" i="24"/>
  <c r="CM71" i="13" l="1"/>
  <c r="CN70" i="13"/>
  <c r="AH70" i="13" s="1"/>
  <c r="CA71" i="23"/>
  <c r="CB70" i="23"/>
  <c r="BW71" i="23"/>
  <c r="BX70" i="23"/>
  <c r="AD70" i="23" s="1"/>
  <c r="AH70" i="24" s="1"/>
  <c r="CN67" i="24"/>
  <c r="CX67" i="24" s="1"/>
  <c r="AQ67" i="24"/>
  <c r="AK68" i="24"/>
  <c r="AJ68" i="13"/>
  <c r="CN69" i="13"/>
  <c r="AH69" i="13" s="1"/>
  <c r="CY28" i="24"/>
  <c r="AH69" i="24"/>
  <c r="CK69" i="24" s="1"/>
  <c r="AJ70" i="13" l="1"/>
  <c r="AK70" i="24"/>
  <c r="CM72" i="13"/>
  <c r="CN71" i="13"/>
  <c r="AH71" i="13" s="1"/>
  <c r="CK70" i="24"/>
  <c r="BW72" i="23"/>
  <c r="BX71" i="23"/>
  <c r="AD71" i="23" s="1"/>
  <c r="AH71" i="24" s="1"/>
  <c r="CA72" i="23"/>
  <c r="CB71" i="23"/>
  <c r="AK69" i="24"/>
  <c r="AJ69" i="13"/>
  <c r="CN68" i="24"/>
  <c r="CX68" i="24" s="1"/>
  <c r="AQ68" i="24"/>
  <c r="CY29" i="24"/>
  <c r="AJ71" i="13" l="1"/>
  <c r="AK71" i="24"/>
  <c r="CN70" i="24"/>
  <c r="AQ70" i="24"/>
  <c r="CX70" i="24"/>
  <c r="CM73" i="13"/>
  <c r="CN73" i="13" s="1"/>
  <c r="AH73" i="13" s="1"/>
  <c r="CN72" i="13"/>
  <c r="AH72" i="13" s="1"/>
  <c r="CK71" i="24"/>
  <c r="CA73" i="23"/>
  <c r="CB73" i="23" s="1"/>
  <c r="CB72" i="23"/>
  <c r="BW73" i="23"/>
  <c r="BX73" i="23" s="1"/>
  <c r="AD73" i="23" s="1"/>
  <c r="AH73" i="24" s="1"/>
  <c r="BX72" i="23"/>
  <c r="AD72" i="23" s="1"/>
  <c r="AH72" i="24" s="1"/>
  <c r="CN69" i="24"/>
  <c r="CX69" i="24" s="1"/>
  <c r="AQ69" i="24"/>
  <c r="CY30" i="24"/>
  <c r="AJ73" i="13" l="1"/>
  <c r="AK73" i="24"/>
  <c r="CN71" i="24"/>
  <c r="CX71" i="24" s="1"/>
  <c r="AQ71" i="24"/>
  <c r="AJ72" i="13"/>
  <c r="AK72" i="24"/>
  <c r="CK73" i="24"/>
  <c r="CK72" i="24"/>
  <c r="CY31" i="24"/>
  <c r="CN72" i="24" l="1"/>
  <c r="CX72" i="24" s="1"/>
  <c r="AQ72" i="24"/>
  <c r="CN73" i="24"/>
  <c r="CX73" i="24" s="1"/>
  <c r="AQ73" i="24"/>
  <c r="CY32" i="24"/>
  <c r="CY33" i="24" l="1"/>
  <c r="CY34" i="24" l="1"/>
  <c r="CY35" i="24" l="1"/>
  <c r="CY36" i="24" l="1"/>
  <c r="CY37" i="24" l="1"/>
  <c r="CY38" i="24" l="1"/>
  <c r="CY39" i="24" l="1"/>
  <c r="CY40" i="24" l="1"/>
  <c r="CY41" i="24" l="1"/>
  <c r="CY42" i="24" l="1"/>
  <c r="CY43" i="24" l="1"/>
  <c r="CY44" i="24" l="1"/>
  <c r="CY45" i="24" l="1"/>
  <c r="CY46" i="24" l="1"/>
  <c r="CY47" i="24" l="1"/>
  <c r="CY48" i="24" l="1"/>
  <c r="CY49" i="24" l="1"/>
  <c r="CY50" i="24" l="1"/>
  <c r="CY51" i="24" l="1"/>
  <c r="CY75" i="24" l="1"/>
  <c r="CY52" i="24"/>
  <c r="CZ52" i="24" l="1"/>
  <c r="AV52" i="24" s="1"/>
  <c r="CY53" i="24"/>
  <c r="CZ51" i="24"/>
  <c r="AV51" i="24" s="1"/>
  <c r="CZ10" i="24"/>
  <c r="AV10" i="24" s="1"/>
  <c r="CZ11" i="24"/>
  <c r="AV11" i="24" s="1"/>
  <c r="CZ12" i="24"/>
  <c r="AV12" i="24" s="1"/>
  <c r="CZ13" i="24"/>
  <c r="AV13" i="24" s="1"/>
  <c r="CZ14" i="24"/>
  <c r="AV14" i="24" s="1"/>
  <c r="CZ15" i="24"/>
  <c r="AV15" i="24" s="1"/>
  <c r="CZ16" i="24"/>
  <c r="AV16" i="24" s="1"/>
  <c r="CZ17" i="24"/>
  <c r="AV17" i="24" s="1"/>
  <c r="CZ18" i="24"/>
  <c r="AV18" i="24" s="1"/>
  <c r="CZ19" i="24"/>
  <c r="AV19" i="24" s="1"/>
  <c r="CZ20" i="24"/>
  <c r="AV20" i="24" s="1"/>
  <c r="CZ21" i="24"/>
  <c r="AV21" i="24" s="1"/>
  <c r="CZ22" i="24"/>
  <c r="AV22" i="24" s="1"/>
  <c r="CZ23" i="24"/>
  <c r="AV23" i="24" s="1"/>
  <c r="CZ24" i="24"/>
  <c r="AV24" i="24" s="1"/>
  <c r="CZ25" i="24"/>
  <c r="AV25" i="24" s="1"/>
  <c r="CZ26" i="24"/>
  <c r="AV26" i="24" s="1"/>
  <c r="CZ27" i="24"/>
  <c r="AV27" i="24" s="1"/>
  <c r="CZ28" i="24"/>
  <c r="AV28" i="24" s="1"/>
  <c r="CZ29" i="24"/>
  <c r="AV29" i="24" s="1"/>
  <c r="CZ30" i="24"/>
  <c r="AV30" i="24" s="1"/>
  <c r="CZ31" i="24"/>
  <c r="AV31" i="24" s="1"/>
  <c r="CZ32" i="24"/>
  <c r="AV32" i="24" s="1"/>
  <c r="CZ33" i="24"/>
  <c r="AV33" i="24" s="1"/>
  <c r="CZ34" i="24"/>
  <c r="AV34" i="24" s="1"/>
  <c r="CZ35" i="24"/>
  <c r="AV35" i="24" s="1"/>
  <c r="CZ36" i="24"/>
  <c r="AV36" i="24" s="1"/>
  <c r="CZ37" i="24"/>
  <c r="AV37" i="24" s="1"/>
  <c r="CZ38" i="24"/>
  <c r="AV38" i="24" s="1"/>
  <c r="CZ39" i="24"/>
  <c r="AV39" i="24" s="1"/>
  <c r="CZ40" i="24"/>
  <c r="AV40" i="24" s="1"/>
  <c r="CZ41" i="24"/>
  <c r="AV41" i="24" s="1"/>
  <c r="CZ42" i="24"/>
  <c r="AV42" i="24" s="1"/>
  <c r="CZ43" i="24"/>
  <c r="AV43" i="24" s="1"/>
  <c r="CZ44" i="24"/>
  <c r="AV44" i="24" s="1"/>
  <c r="CZ45" i="24"/>
  <c r="AV45" i="24" s="1"/>
  <c r="CZ46" i="24"/>
  <c r="AV46" i="24" s="1"/>
  <c r="CZ47" i="24"/>
  <c r="AV47" i="24" s="1"/>
  <c r="CZ48" i="24"/>
  <c r="AV48" i="24" s="1"/>
  <c r="CZ49" i="24"/>
  <c r="CZ50" i="24"/>
  <c r="AV50" i="24" s="1"/>
  <c r="AV49" i="24" l="1"/>
  <c r="CZ53" i="24"/>
  <c r="AV53" i="24" s="1"/>
  <c r="CY54" i="24"/>
  <c r="CZ54" i="24" l="1"/>
  <c r="AV54" i="24" s="1"/>
  <c r="CY55" i="24"/>
  <c r="CZ55" i="24" l="1"/>
  <c r="AV55" i="24" s="1"/>
  <c r="CY56" i="24"/>
  <c r="CZ56" i="24" l="1"/>
  <c r="AV56" i="24" s="1"/>
  <c r="CY57" i="24"/>
  <c r="CZ57" i="24" l="1"/>
  <c r="AV57" i="24" s="1"/>
  <c r="CY58" i="24"/>
  <c r="CZ58" i="24" l="1"/>
  <c r="AV58" i="24" s="1"/>
  <c r="CY59" i="24"/>
  <c r="CZ59" i="24" l="1"/>
  <c r="AV59" i="24" s="1"/>
  <c r="CY60" i="24"/>
  <c r="CZ60" i="24" l="1"/>
  <c r="AV60" i="24" s="1"/>
  <c r="CY61" i="24"/>
  <c r="CZ61" i="24" l="1"/>
  <c r="AV61" i="24" s="1"/>
  <c r="CY62" i="24"/>
  <c r="CZ62" i="24" l="1"/>
  <c r="AV62" i="24" s="1"/>
  <c r="CY63" i="24"/>
  <c r="CZ63" i="24" l="1"/>
  <c r="AV63" i="24" s="1"/>
  <c r="CY64" i="24"/>
  <c r="CZ64" i="24" l="1"/>
  <c r="AV64" i="24" s="1"/>
  <c r="CY65" i="24"/>
  <c r="CZ65" i="24" l="1"/>
  <c r="AV65" i="24" s="1"/>
  <c r="CY66" i="24"/>
  <c r="CZ66" i="24" l="1"/>
  <c r="AV66" i="24" s="1"/>
  <c r="CY67" i="24"/>
  <c r="CZ67" i="24" l="1"/>
  <c r="AV67" i="24" s="1"/>
  <c r="CY68" i="24"/>
  <c r="CZ68" i="24" l="1"/>
  <c r="AV68" i="24" s="1"/>
  <c r="CY69" i="24"/>
  <c r="CY70" i="24" s="1"/>
  <c r="CY71" i="24" l="1"/>
  <c r="CZ70" i="24"/>
  <c r="AV70" i="24" s="1"/>
  <c r="CZ69" i="24"/>
  <c r="AV69" i="24" s="1"/>
  <c r="CY72" i="24" l="1"/>
  <c r="CZ71" i="24"/>
  <c r="AV71" i="24" s="1"/>
  <c r="Y50" i="23"/>
  <c r="BE50" i="23" s="1"/>
  <c r="BR50" i="23" s="1"/>
  <c r="BS50" i="23" s="1"/>
  <c r="CY73" i="24" l="1"/>
  <c r="CZ73" i="24" s="1"/>
  <c r="AV73" i="24" s="1"/>
  <c r="CZ72" i="24"/>
  <c r="AV72" i="24" s="1"/>
  <c r="BE51" i="23"/>
  <c r="BR51" i="23" s="1"/>
  <c r="BS51" i="23" s="1"/>
  <c r="BS76" i="23" l="1"/>
  <c r="BS52" i="23"/>
  <c r="BT10" i="23" l="1"/>
  <c r="AE10" i="23" s="1"/>
  <c r="BT13" i="23"/>
  <c r="AE13" i="23" s="1"/>
  <c r="BT16" i="23"/>
  <c r="AE16" i="23" s="1"/>
  <c r="BT22" i="23"/>
  <c r="AE22" i="23" s="1"/>
  <c r="BT12" i="23"/>
  <c r="AE12" i="23" s="1"/>
  <c r="BT18" i="23"/>
  <c r="AE18" i="23" s="1"/>
  <c r="BT20" i="23"/>
  <c r="AE20" i="23" s="1"/>
  <c r="BT24" i="23"/>
  <c r="AE24" i="23" s="1"/>
  <c r="BT28" i="23"/>
  <c r="AE28" i="23" s="1"/>
  <c r="BT30" i="23"/>
  <c r="AE30" i="23" s="1"/>
  <c r="BT36" i="23"/>
  <c r="AE36" i="23" s="1"/>
  <c r="BT38" i="23"/>
  <c r="AE38" i="23" s="1"/>
  <c r="BT46" i="23"/>
  <c r="AE46" i="23" s="1"/>
  <c r="BT11" i="23"/>
  <c r="AE11" i="23" s="1"/>
  <c r="BT17" i="23"/>
  <c r="AE17" i="23" s="1"/>
  <c r="BT19" i="23"/>
  <c r="AE19" i="23" s="1"/>
  <c r="BT25" i="23"/>
  <c r="AE25" i="23" s="1"/>
  <c r="BT27" i="23"/>
  <c r="AE27" i="23" s="1"/>
  <c r="BT33" i="23"/>
  <c r="AE33" i="23" s="1"/>
  <c r="BT35" i="23"/>
  <c r="AE35" i="23" s="1"/>
  <c r="BT41" i="23"/>
  <c r="AE41" i="23" s="1"/>
  <c r="BT43" i="23"/>
  <c r="AE43" i="23" s="1"/>
  <c r="BT49" i="23"/>
  <c r="AE49" i="23" s="1"/>
  <c r="BT26" i="23"/>
  <c r="AE26" i="23" s="1"/>
  <c r="BT32" i="23"/>
  <c r="AE32" i="23" s="1"/>
  <c r="BT34" i="23"/>
  <c r="AE34" i="23" s="1"/>
  <c r="BT40" i="23"/>
  <c r="AE40" i="23" s="1"/>
  <c r="BT42" i="23"/>
  <c r="AE42" i="23" s="1"/>
  <c r="BT14" i="23"/>
  <c r="AE14" i="23" s="1"/>
  <c r="BT15" i="23"/>
  <c r="AE15" i="23" s="1"/>
  <c r="BT21" i="23"/>
  <c r="AE21" i="23" s="1"/>
  <c r="BT23" i="23"/>
  <c r="AE23" i="23" s="1"/>
  <c r="BT29" i="23"/>
  <c r="AE29" i="23" s="1"/>
  <c r="BT31" i="23"/>
  <c r="AE31" i="23" s="1"/>
  <c r="BT37" i="23"/>
  <c r="AE37" i="23" s="1"/>
  <c r="BT39" i="23"/>
  <c r="AE39" i="23" s="1"/>
  <c r="BT45" i="23"/>
  <c r="AE45" i="23" s="1"/>
  <c r="BT47" i="23"/>
  <c r="AE47" i="23" s="1"/>
  <c r="BT44" i="23"/>
  <c r="AE44" i="23" s="1"/>
  <c r="BT48" i="23"/>
  <c r="AE48" i="23" s="1"/>
  <c r="BT50" i="23"/>
  <c r="AE50" i="23" s="1"/>
  <c r="BT52" i="23"/>
  <c r="AE52" i="23" s="1"/>
  <c r="BS53" i="23"/>
  <c r="BT51" i="23"/>
  <c r="AE51" i="23" s="1"/>
  <c r="BT53" i="23" l="1"/>
  <c r="AE53" i="23" s="1"/>
  <c r="BS54" i="23"/>
  <c r="AF51" i="23"/>
  <c r="AC51" i="24"/>
  <c r="AF52" i="23"/>
  <c r="AC52" i="24"/>
  <c r="AF48" i="23"/>
  <c r="AC48" i="24"/>
  <c r="AF47" i="23"/>
  <c r="AC47" i="24"/>
  <c r="AF39" i="23"/>
  <c r="AC39" i="24"/>
  <c r="AF31" i="23"/>
  <c r="AC31" i="24"/>
  <c r="AF23" i="23"/>
  <c r="AC23" i="24"/>
  <c r="AF15" i="23"/>
  <c r="AC15" i="24"/>
  <c r="AF42" i="23"/>
  <c r="AC42" i="24"/>
  <c r="AF34" i="23"/>
  <c r="AC34" i="24"/>
  <c r="AF26" i="23"/>
  <c r="AC26" i="24"/>
  <c r="AF43" i="23"/>
  <c r="AC43" i="24"/>
  <c r="AF35" i="23"/>
  <c r="AC35" i="24"/>
  <c r="AF27" i="23"/>
  <c r="AC27" i="24"/>
  <c r="AF19" i="23"/>
  <c r="AC19" i="24"/>
  <c r="AF11" i="23"/>
  <c r="AC11" i="24"/>
  <c r="AF38" i="23"/>
  <c r="AC38" i="24"/>
  <c r="AF30" i="23"/>
  <c r="AC30" i="24"/>
  <c r="AF24" i="23"/>
  <c r="AC24" i="24"/>
  <c r="AF18" i="23"/>
  <c r="AC18" i="24"/>
  <c r="AF22" i="23"/>
  <c r="AC22" i="24"/>
  <c r="AF13" i="23"/>
  <c r="AC13" i="24"/>
  <c r="AF50" i="23"/>
  <c r="AC50" i="24"/>
  <c r="AF44" i="23"/>
  <c r="AC44" i="24"/>
  <c r="AF45" i="23"/>
  <c r="AC45" i="24"/>
  <c r="AF37" i="23"/>
  <c r="AC37" i="24"/>
  <c r="AF29" i="23"/>
  <c r="AC29" i="24"/>
  <c r="AF21" i="23"/>
  <c r="AC21" i="24"/>
  <c r="AF14" i="23"/>
  <c r="AC14" i="24"/>
  <c r="AF40" i="23"/>
  <c r="AC40" i="24"/>
  <c r="AF32" i="23"/>
  <c r="AC32" i="24"/>
  <c r="AF49" i="23"/>
  <c r="AC49" i="24"/>
  <c r="AF41" i="23"/>
  <c r="AC41" i="24"/>
  <c r="AF33" i="23"/>
  <c r="AC33" i="24"/>
  <c r="AF25" i="23"/>
  <c r="AC25" i="24"/>
  <c r="AF17" i="23"/>
  <c r="AC17" i="24"/>
  <c r="AF46" i="23"/>
  <c r="AC46" i="24"/>
  <c r="AF36" i="23"/>
  <c r="AC36" i="24"/>
  <c r="AF28" i="23"/>
  <c r="AC28" i="24"/>
  <c r="AF20" i="23"/>
  <c r="AC20" i="24"/>
  <c r="AF12" i="23"/>
  <c r="AC12" i="24"/>
  <c r="AF16" i="23"/>
  <c r="AC16" i="24"/>
  <c r="AF10" i="23"/>
  <c r="AC10" i="24"/>
  <c r="AN10" i="24" s="1"/>
  <c r="AN16" i="24" l="1"/>
  <c r="BV16" i="24"/>
  <c r="CP16" i="24" s="1"/>
  <c r="AN12" i="24"/>
  <c r="BV12" i="24"/>
  <c r="CP12" i="24" s="1"/>
  <c r="AN20" i="24"/>
  <c r="BV20" i="24"/>
  <c r="CP20" i="24" s="1"/>
  <c r="AN28" i="24"/>
  <c r="BV28" i="24"/>
  <c r="CP28" i="24" s="1"/>
  <c r="AN36" i="24"/>
  <c r="BV36" i="24"/>
  <c r="CP36" i="24" s="1"/>
  <c r="AN46" i="24"/>
  <c r="BV46" i="24"/>
  <c r="CP46" i="24" s="1"/>
  <c r="AN17" i="24"/>
  <c r="BV17" i="24"/>
  <c r="CP17" i="24" s="1"/>
  <c r="AN25" i="24"/>
  <c r="BV25" i="24"/>
  <c r="CP25" i="24" s="1"/>
  <c r="AN33" i="24"/>
  <c r="BV33" i="24"/>
  <c r="CP33" i="24" s="1"/>
  <c r="AN41" i="24"/>
  <c r="BV41" i="24"/>
  <c r="CP41" i="24" s="1"/>
  <c r="AN49" i="24"/>
  <c r="BV49" i="24"/>
  <c r="CP49" i="24" s="1"/>
  <c r="AN32" i="24"/>
  <c r="BV32" i="24"/>
  <c r="CP32" i="24" s="1"/>
  <c r="AN40" i="24"/>
  <c r="BV40" i="24"/>
  <c r="CP40" i="24" s="1"/>
  <c r="AN14" i="24"/>
  <c r="BV14" i="24"/>
  <c r="CP14" i="24" s="1"/>
  <c r="AN21" i="24"/>
  <c r="BV21" i="24"/>
  <c r="CP21" i="24" s="1"/>
  <c r="AN29" i="24"/>
  <c r="BV29" i="24"/>
  <c r="CP29" i="24" s="1"/>
  <c r="AN37" i="24"/>
  <c r="BV37" i="24"/>
  <c r="CP37" i="24" s="1"/>
  <c r="AN45" i="24"/>
  <c r="BV45" i="24"/>
  <c r="CP45" i="24" s="1"/>
  <c r="AN44" i="24"/>
  <c r="BV44" i="24"/>
  <c r="CP44" i="24" s="1"/>
  <c r="AN50" i="24"/>
  <c r="BV50" i="24"/>
  <c r="AN13" i="24"/>
  <c r="BV13" i="24"/>
  <c r="CP13" i="24" s="1"/>
  <c r="AN22" i="24"/>
  <c r="BV22" i="24"/>
  <c r="CP22" i="24" s="1"/>
  <c r="AN18" i="24"/>
  <c r="BV18" i="24"/>
  <c r="CP18" i="24" s="1"/>
  <c r="AN24" i="24"/>
  <c r="BV24" i="24"/>
  <c r="CP24" i="24" s="1"/>
  <c r="AN30" i="24"/>
  <c r="BV30" i="24"/>
  <c r="CP30" i="24" s="1"/>
  <c r="AN38" i="24"/>
  <c r="BV38" i="24"/>
  <c r="CP38" i="24" s="1"/>
  <c r="AN11" i="24"/>
  <c r="BV11" i="24"/>
  <c r="CP11" i="24" s="1"/>
  <c r="CQ11" i="24" s="1"/>
  <c r="AN19" i="24"/>
  <c r="BV19" i="24"/>
  <c r="CP19" i="24" s="1"/>
  <c r="AN27" i="24"/>
  <c r="BV27" i="24"/>
  <c r="CP27" i="24" s="1"/>
  <c r="AN35" i="24"/>
  <c r="BV35" i="24"/>
  <c r="CP35" i="24" s="1"/>
  <c r="AN43" i="24"/>
  <c r="BV43" i="24"/>
  <c r="CP43" i="24" s="1"/>
  <c r="AN26" i="24"/>
  <c r="BV26" i="24"/>
  <c r="CP26" i="24" s="1"/>
  <c r="AN34" i="24"/>
  <c r="BV34" i="24"/>
  <c r="CP34" i="24" s="1"/>
  <c r="AN42" i="24"/>
  <c r="BV42" i="24"/>
  <c r="CP42" i="24" s="1"/>
  <c r="AN15" i="24"/>
  <c r="BV15" i="24"/>
  <c r="CP15" i="24" s="1"/>
  <c r="AN23" i="24"/>
  <c r="BV23" i="24"/>
  <c r="CP23" i="24" s="1"/>
  <c r="AN31" i="24"/>
  <c r="BV31" i="24"/>
  <c r="CP31" i="24" s="1"/>
  <c r="AN39" i="24"/>
  <c r="BV39" i="24"/>
  <c r="CP39" i="24" s="1"/>
  <c r="AN47" i="24"/>
  <c r="BV47" i="24"/>
  <c r="CP47" i="24" s="1"/>
  <c r="AN48" i="24"/>
  <c r="BV48" i="24"/>
  <c r="CP48" i="24" s="1"/>
  <c r="AN52" i="24"/>
  <c r="BV52" i="24"/>
  <c r="CP52" i="24" s="1"/>
  <c r="AN51" i="24"/>
  <c r="BV51" i="24"/>
  <c r="BT54" i="23"/>
  <c r="AE54" i="23" s="1"/>
  <c r="BS55" i="23"/>
  <c r="AF53" i="23"/>
  <c r="AC53" i="24"/>
  <c r="AN53" i="24" l="1"/>
  <c r="BV53" i="24"/>
  <c r="CP53" i="24" s="1"/>
  <c r="CQ12" i="24"/>
  <c r="CQ13" i="24" s="1"/>
  <c r="BT55" i="23"/>
  <c r="AE55" i="23" s="1"/>
  <c r="BS56" i="23"/>
  <c r="AF54" i="23"/>
  <c r="AC54" i="24"/>
  <c r="BT56" i="23" l="1"/>
  <c r="AE56" i="23" s="1"/>
  <c r="BS57" i="23"/>
  <c r="AN54" i="24"/>
  <c r="BV54" i="24"/>
  <c r="CP54" i="24" s="1"/>
  <c r="AF55" i="23"/>
  <c r="AC55" i="24"/>
  <c r="CQ14" i="24"/>
  <c r="CQ15" i="24" l="1"/>
  <c r="AN55" i="24"/>
  <c r="BV55" i="24"/>
  <c r="CP55" i="24" s="1"/>
  <c r="BT57" i="23"/>
  <c r="AE57" i="23" s="1"/>
  <c r="BS58" i="23"/>
  <c r="AF56" i="23"/>
  <c r="AC56" i="24"/>
  <c r="CQ16" i="24" l="1"/>
  <c r="BT58" i="23"/>
  <c r="AE58" i="23" s="1"/>
  <c r="BS59" i="23"/>
  <c r="AN56" i="24"/>
  <c r="BV56" i="24"/>
  <c r="CP56" i="24" s="1"/>
  <c r="AF57" i="23"/>
  <c r="AC57" i="24"/>
  <c r="AF58" i="23" l="1"/>
  <c r="AC58" i="24"/>
  <c r="AN57" i="24"/>
  <c r="BV57" i="24"/>
  <c r="CP57" i="24" s="1"/>
  <c r="BT59" i="23"/>
  <c r="AE59" i="23" s="1"/>
  <c r="BS60" i="23"/>
  <c r="CQ17" i="24"/>
  <c r="CQ18" i="24" l="1"/>
  <c r="BT60" i="23"/>
  <c r="AE60" i="23" s="1"/>
  <c r="BS61" i="23"/>
  <c r="AF59" i="23"/>
  <c r="AC59" i="24"/>
  <c r="AN58" i="24"/>
  <c r="BV58" i="24"/>
  <c r="CP58" i="24" s="1"/>
  <c r="AN59" i="24" l="1"/>
  <c r="BV59" i="24"/>
  <c r="CP59" i="24" s="1"/>
  <c r="BT61" i="23"/>
  <c r="AE61" i="23" s="1"/>
  <c r="BS62" i="23"/>
  <c r="CQ19" i="24"/>
  <c r="AF60" i="23"/>
  <c r="AC60" i="24"/>
  <c r="CQ20" i="24" l="1"/>
  <c r="BT62" i="23"/>
  <c r="AE62" i="23" s="1"/>
  <c r="BS63" i="23"/>
  <c r="AN60" i="24"/>
  <c r="BV60" i="24"/>
  <c r="CP60" i="24" s="1"/>
  <c r="AF61" i="23"/>
  <c r="AC61" i="24"/>
  <c r="AF62" i="23" l="1"/>
  <c r="AC62" i="24"/>
  <c r="CQ21" i="24"/>
  <c r="AN61" i="24"/>
  <c r="BV61" i="24"/>
  <c r="CP61" i="24" s="1"/>
  <c r="BS64" i="23"/>
  <c r="BT63" i="23"/>
  <c r="AE63" i="23" s="1"/>
  <c r="BT64" i="23" l="1"/>
  <c r="AE64" i="23" s="1"/>
  <c r="BS65" i="23"/>
  <c r="AF63" i="23"/>
  <c r="AC63" i="24"/>
  <c r="CQ22" i="24"/>
  <c r="AN62" i="24"/>
  <c r="BV62" i="24"/>
  <c r="CP62" i="24" s="1"/>
  <c r="AN63" i="24" l="1"/>
  <c r="BV63" i="24"/>
  <c r="CP63" i="24" s="1"/>
  <c r="AF64" i="23"/>
  <c r="AC64" i="24"/>
  <c r="CQ23" i="24"/>
  <c r="BT65" i="23"/>
  <c r="AE65" i="23" s="1"/>
  <c r="BS66" i="23"/>
  <c r="BT66" i="23" l="1"/>
  <c r="AE66" i="23" s="1"/>
  <c r="BS67" i="23"/>
  <c r="BS68" i="23" s="1"/>
  <c r="CQ24" i="24"/>
  <c r="AN64" i="24"/>
  <c r="BV64" i="24"/>
  <c r="CP64" i="24" s="1"/>
  <c r="AF65" i="23"/>
  <c r="AC65" i="24"/>
  <c r="BS69" i="23" l="1"/>
  <c r="BT68" i="23"/>
  <c r="AE68" i="23" s="1"/>
  <c r="AF68" i="23" s="1"/>
  <c r="CQ25" i="24"/>
  <c r="BT67" i="23"/>
  <c r="AE67" i="23" s="1"/>
  <c r="AN65" i="24"/>
  <c r="BV65" i="24"/>
  <c r="CP65" i="24" s="1"/>
  <c r="AF66" i="23"/>
  <c r="AC66" i="24"/>
  <c r="BS70" i="23" l="1"/>
  <c r="BT69" i="23"/>
  <c r="AE69" i="23" s="1"/>
  <c r="AF69" i="23" s="1"/>
  <c r="AN66" i="24"/>
  <c r="BV66" i="24"/>
  <c r="CP66" i="24" s="1"/>
  <c r="AF67" i="23"/>
  <c r="AC67" i="24"/>
  <c r="CQ26" i="24"/>
  <c r="BS71" i="23" l="1"/>
  <c r="BT70" i="23"/>
  <c r="AE70" i="23" s="1"/>
  <c r="AC68" i="24"/>
  <c r="CQ27" i="24"/>
  <c r="AN67" i="24"/>
  <c r="BV67" i="24"/>
  <c r="CP67" i="24" s="1"/>
  <c r="AF70" i="23" l="1"/>
  <c r="AC70" i="24"/>
  <c r="BS72" i="23"/>
  <c r="BT71" i="23"/>
  <c r="AE71" i="23" s="1"/>
  <c r="AC69" i="24"/>
  <c r="CQ28" i="24"/>
  <c r="AN68" i="24"/>
  <c r="BV68" i="24"/>
  <c r="CP68" i="24" s="1"/>
  <c r="AF71" i="23" l="1"/>
  <c r="AC71" i="24"/>
  <c r="BV70" i="24"/>
  <c r="CP70" i="24" s="1"/>
  <c r="AN70" i="24"/>
  <c r="BS73" i="23"/>
  <c r="BT73" i="23" s="1"/>
  <c r="AE73" i="23" s="1"/>
  <c r="BT72" i="23"/>
  <c r="AE72" i="23" s="1"/>
  <c r="CQ29" i="24"/>
  <c r="AN69" i="24"/>
  <c r="BV69" i="24"/>
  <c r="CP69" i="24" s="1"/>
  <c r="BV71" i="24" l="1"/>
  <c r="CP71" i="24" s="1"/>
  <c r="AN71" i="24"/>
  <c r="AF73" i="23"/>
  <c r="AC73" i="24"/>
  <c r="AF72" i="23"/>
  <c r="AC72" i="24"/>
  <c r="CQ30" i="24"/>
  <c r="BV72" i="24" l="1"/>
  <c r="CP72" i="24" s="1"/>
  <c r="AN72" i="24"/>
  <c r="BV73" i="24"/>
  <c r="CP73" i="24" s="1"/>
  <c r="AN73" i="24"/>
  <c r="CQ31" i="24"/>
  <c r="CQ32" i="24" l="1"/>
  <c r="CQ33" i="24" l="1"/>
  <c r="CQ34" i="24" l="1"/>
  <c r="CQ35" i="24" l="1"/>
  <c r="CQ36" i="24" l="1"/>
  <c r="CQ37" i="24" l="1"/>
  <c r="CQ38" i="24" l="1"/>
  <c r="CQ39" i="24" l="1"/>
  <c r="CQ40" i="24" l="1"/>
  <c r="CQ41" i="24" l="1"/>
  <c r="CQ42" i="24" l="1"/>
  <c r="CQ43" i="24" l="1"/>
  <c r="CQ44" i="24" l="1"/>
  <c r="CQ45" i="24" l="1"/>
  <c r="CQ46" i="24" l="1"/>
  <c r="CQ47" i="24" l="1"/>
  <c r="CQ48" i="24" l="1"/>
  <c r="CQ49" i="24" l="1"/>
  <c r="Q50" i="24"/>
  <c r="AD50" i="24" s="1"/>
  <c r="N50" i="24"/>
  <c r="AS50" i="24" s="1"/>
  <c r="AO50" i="24" l="1"/>
  <c r="BW50" i="24"/>
  <c r="CP50" i="24" s="1"/>
  <c r="CQ50" i="24" s="1"/>
  <c r="BW51" i="24"/>
  <c r="CP51" i="24" s="1"/>
  <c r="CA50" i="24"/>
  <c r="H49" i="30"/>
  <c r="CB50" i="24"/>
  <c r="CD50" i="24"/>
  <c r="W50" i="24"/>
  <c r="T50" i="24"/>
  <c r="CC50" i="24"/>
  <c r="CQ51" i="24" l="1"/>
  <c r="CQ52" i="24" s="1"/>
  <c r="CH50" i="24"/>
  <c r="CH51" i="24"/>
  <c r="CG50" i="24"/>
  <c r="CG51" i="24"/>
  <c r="CF50" i="24"/>
  <c r="CF51" i="24"/>
  <c r="Z50" i="24"/>
  <c r="E46" i="121"/>
  <c r="AT50" i="24"/>
  <c r="AY50" i="24" s="1"/>
  <c r="E46" i="42"/>
  <c r="CI50" i="24"/>
  <c r="CI51" i="24"/>
  <c r="L49" i="30"/>
  <c r="P49" i="30" s="1"/>
  <c r="J49" i="30"/>
  <c r="CQ75" i="24"/>
  <c r="CR51" i="24" l="1"/>
  <c r="AW51" i="24" s="1"/>
  <c r="V50" i="30" s="1"/>
  <c r="K127" i="49" s="1"/>
  <c r="CR48" i="24"/>
  <c r="AW48" i="24" s="1"/>
  <c r="V47" i="30" s="1"/>
  <c r="CR44" i="24"/>
  <c r="AW44" i="24" s="1"/>
  <c r="V43" i="30" s="1"/>
  <c r="CR40" i="24"/>
  <c r="AW40" i="24" s="1"/>
  <c r="V39" i="30" s="1"/>
  <c r="CR36" i="24"/>
  <c r="AW36" i="24" s="1"/>
  <c r="V35" i="30" s="1"/>
  <c r="CR32" i="24"/>
  <c r="AW32" i="24" s="1"/>
  <c r="V31" i="30" s="1"/>
  <c r="CR28" i="24"/>
  <c r="AW28" i="24" s="1"/>
  <c r="V27" i="30" s="1"/>
  <c r="CR24" i="24"/>
  <c r="AW24" i="24" s="1"/>
  <c r="V23" i="30" s="1"/>
  <c r="CR20" i="24"/>
  <c r="AW20" i="24" s="1"/>
  <c r="V19" i="30" s="1"/>
  <c r="CR16" i="24"/>
  <c r="AW16" i="24" s="1"/>
  <c r="V15" i="30" s="1"/>
  <c r="CR13" i="24"/>
  <c r="AW13" i="24" s="1"/>
  <c r="V12" i="30" s="1"/>
  <c r="CR10" i="24"/>
  <c r="AW10" i="24" s="1"/>
  <c r="V9" i="30" s="1"/>
  <c r="CR46" i="24"/>
  <c r="AW46" i="24" s="1"/>
  <c r="V45" i="30" s="1"/>
  <c r="CR42" i="24"/>
  <c r="AW42" i="24" s="1"/>
  <c r="V41" i="30" s="1"/>
  <c r="CR38" i="24"/>
  <c r="AW38" i="24" s="1"/>
  <c r="V37" i="30" s="1"/>
  <c r="CR34" i="24"/>
  <c r="AW34" i="24" s="1"/>
  <c r="V33" i="30" s="1"/>
  <c r="CR30" i="24"/>
  <c r="AW30" i="24" s="1"/>
  <c r="V29" i="30" s="1"/>
  <c r="CR26" i="24"/>
  <c r="AW26" i="24" s="1"/>
  <c r="V25" i="30" s="1"/>
  <c r="CR22" i="24"/>
  <c r="AW22" i="24" s="1"/>
  <c r="V21" i="30" s="1"/>
  <c r="CR18" i="24"/>
  <c r="AW18" i="24" s="1"/>
  <c r="V17" i="30" s="1"/>
  <c r="CR14" i="24"/>
  <c r="AW14" i="24" s="1"/>
  <c r="V13" i="30" s="1"/>
  <c r="CR47" i="24"/>
  <c r="AW47" i="24" s="1"/>
  <c r="V46" i="30" s="1"/>
  <c r="CR43" i="24"/>
  <c r="AW43" i="24" s="1"/>
  <c r="V42" i="30" s="1"/>
  <c r="CR39" i="24"/>
  <c r="AW39" i="24" s="1"/>
  <c r="V38" i="30" s="1"/>
  <c r="CR35" i="24"/>
  <c r="AW35" i="24" s="1"/>
  <c r="V34" i="30" s="1"/>
  <c r="CR31" i="24"/>
  <c r="AW31" i="24" s="1"/>
  <c r="V30" i="30" s="1"/>
  <c r="CR27" i="24"/>
  <c r="AW27" i="24" s="1"/>
  <c r="V26" i="30" s="1"/>
  <c r="CR23" i="24"/>
  <c r="AW23" i="24" s="1"/>
  <c r="V22" i="30" s="1"/>
  <c r="CR19" i="24"/>
  <c r="AW19" i="24" s="1"/>
  <c r="V18" i="30" s="1"/>
  <c r="CR15" i="24"/>
  <c r="AW15" i="24" s="1"/>
  <c r="V14" i="30" s="1"/>
  <c r="CR11" i="24"/>
  <c r="AW11" i="24" s="1"/>
  <c r="V10" i="30" s="1"/>
  <c r="CR49" i="24"/>
  <c r="AW49" i="24" s="1"/>
  <c r="V48" i="30" s="1"/>
  <c r="CR45" i="24"/>
  <c r="AW45" i="24" s="1"/>
  <c r="V44" i="30" s="1"/>
  <c r="CR41" i="24"/>
  <c r="AW41" i="24" s="1"/>
  <c r="V40" i="30" s="1"/>
  <c r="CR37" i="24"/>
  <c r="AW37" i="24" s="1"/>
  <c r="V36" i="30" s="1"/>
  <c r="CR33" i="24"/>
  <c r="AW33" i="24" s="1"/>
  <c r="V32" i="30" s="1"/>
  <c r="CR29" i="24"/>
  <c r="AW29" i="24" s="1"/>
  <c r="V28" i="30" s="1"/>
  <c r="CR25" i="24"/>
  <c r="AW25" i="24" s="1"/>
  <c r="V24" i="30" s="1"/>
  <c r="CR21" i="24"/>
  <c r="AW21" i="24" s="1"/>
  <c r="V20" i="30" s="1"/>
  <c r="CR17" i="24"/>
  <c r="AW17" i="24" s="1"/>
  <c r="V16" i="30" s="1"/>
  <c r="CR12" i="24"/>
  <c r="AW12" i="24" s="1"/>
  <c r="V11" i="30" s="1"/>
  <c r="N49" i="30"/>
  <c r="AB49" i="30"/>
  <c r="BG49" i="30"/>
  <c r="I49" i="41"/>
  <c r="CC49" i="30"/>
  <c r="BF49" i="30"/>
  <c r="CT51" i="24"/>
  <c r="CQ53" i="24"/>
  <c r="CR52" i="24"/>
  <c r="AW52" i="24" s="1"/>
  <c r="V51" i="30" s="1"/>
  <c r="CR50" i="24"/>
  <c r="AW50" i="24" s="1"/>
  <c r="V49" i="30" s="1"/>
  <c r="BC50" i="30" s="1"/>
  <c r="BO50" i="30" s="1"/>
  <c r="CT50" i="24"/>
  <c r="CU50" i="24" s="1"/>
  <c r="BN51" i="30" l="1"/>
  <c r="K128" i="49"/>
  <c r="BC51" i="30"/>
  <c r="BO51" i="30" s="1"/>
  <c r="CU51" i="24"/>
  <c r="CD49" i="30"/>
  <c r="CK49" i="30"/>
  <c r="BJ49" i="30"/>
  <c r="BH50" i="30" s="1"/>
  <c r="BJ50" i="30"/>
  <c r="R49" i="30"/>
  <c r="AC49" i="30"/>
  <c r="BN16" i="30"/>
  <c r="BC16" i="30"/>
  <c r="BO16" i="30" s="1"/>
  <c r="BN24" i="30"/>
  <c r="BC24" i="30"/>
  <c r="BO24" i="30" s="1"/>
  <c r="BN32" i="30"/>
  <c r="BC32" i="30"/>
  <c r="BO32" i="30" s="1"/>
  <c r="BN40" i="30"/>
  <c r="BC40" i="30"/>
  <c r="BO40" i="30" s="1"/>
  <c r="BB48" i="30"/>
  <c r="BC48" i="30"/>
  <c r="BO48" i="30" s="1"/>
  <c r="BN48" i="30"/>
  <c r="BN14" i="30"/>
  <c r="BC14" i="30"/>
  <c r="BO14" i="30" s="1"/>
  <c r="BN22" i="30"/>
  <c r="BC22" i="30"/>
  <c r="BO22" i="30" s="1"/>
  <c r="BN30" i="30"/>
  <c r="BC30" i="30"/>
  <c r="BO30" i="30" s="1"/>
  <c r="BN38" i="30"/>
  <c r="BC38" i="30"/>
  <c r="BO38" i="30" s="1"/>
  <c r="BN46" i="30"/>
  <c r="BC46" i="30"/>
  <c r="BO46" i="30" s="1"/>
  <c r="BN17" i="30"/>
  <c r="BC17" i="30"/>
  <c r="BO17" i="30" s="1"/>
  <c r="BN25" i="30"/>
  <c r="BC25" i="30"/>
  <c r="BO25" i="30" s="1"/>
  <c r="BC33" i="30"/>
  <c r="BO33" i="30" s="1"/>
  <c r="BN33" i="30"/>
  <c r="BC41" i="30"/>
  <c r="BO41" i="30" s="1"/>
  <c r="BN41" i="30"/>
  <c r="BN15" i="30"/>
  <c r="BC15" i="30"/>
  <c r="BO15" i="30" s="1"/>
  <c r="BN23" i="30"/>
  <c r="BC23" i="30"/>
  <c r="BO23" i="30" s="1"/>
  <c r="BN31" i="30"/>
  <c r="BC31" i="30"/>
  <c r="BO31" i="30" s="1"/>
  <c r="BN39" i="30"/>
  <c r="BC39" i="30"/>
  <c r="BO39" i="30" s="1"/>
  <c r="BC47" i="30"/>
  <c r="BO47" i="30" s="1"/>
  <c r="BN47" i="30"/>
  <c r="BN49" i="30"/>
  <c r="BB49" i="30"/>
  <c r="BB50" i="30" s="1"/>
  <c r="BC49" i="30"/>
  <c r="BO49" i="30" s="1"/>
  <c r="CQ54" i="24"/>
  <c r="CR53" i="24"/>
  <c r="AW53" i="24" s="1"/>
  <c r="V52" i="30" s="1"/>
  <c r="BI50" i="30"/>
  <c r="BS50" i="30" s="1"/>
  <c r="BI49" i="30"/>
  <c r="N49" i="41"/>
  <c r="S49" i="41" s="1"/>
  <c r="L49" i="41"/>
  <c r="AE10" i="121"/>
  <c r="AN10" i="121" s="1"/>
  <c r="AH49" i="30"/>
  <c r="R11" i="42"/>
  <c r="AA11" i="42" s="1"/>
  <c r="L44" i="49" s="1"/>
  <c r="BN11" i="30"/>
  <c r="BC11" i="30"/>
  <c r="BO11" i="30" s="1"/>
  <c r="BN20" i="30"/>
  <c r="BC20" i="30"/>
  <c r="BO20" i="30" s="1"/>
  <c r="BN28" i="30"/>
  <c r="BC28" i="30"/>
  <c r="BO28" i="30" s="1"/>
  <c r="BN36" i="30"/>
  <c r="BC36" i="30"/>
  <c r="BO36" i="30" s="1"/>
  <c r="BN44" i="30"/>
  <c r="BC44" i="30"/>
  <c r="BO44" i="30" s="1"/>
  <c r="BN10" i="30"/>
  <c r="BC10" i="30"/>
  <c r="BO10" i="30" s="1"/>
  <c r="BP10" i="30" s="1"/>
  <c r="BN18" i="30"/>
  <c r="BC18" i="30"/>
  <c r="BO18" i="30" s="1"/>
  <c r="BN26" i="30"/>
  <c r="BC26" i="30"/>
  <c r="BO26" i="30" s="1"/>
  <c r="BN34" i="30"/>
  <c r="BC34" i="30"/>
  <c r="BO34" i="30" s="1"/>
  <c r="BN42" i="30"/>
  <c r="BC42" i="30"/>
  <c r="BO42" i="30" s="1"/>
  <c r="BN13" i="30"/>
  <c r="BC13" i="30"/>
  <c r="BO13" i="30" s="1"/>
  <c r="BN21" i="30"/>
  <c r="BC21" i="30"/>
  <c r="BO21" i="30" s="1"/>
  <c r="BN29" i="30"/>
  <c r="BC29" i="30"/>
  <c r="BO29" i="30" s="1"/>
  <c r="BN37" i="30"/>
  <c r="BC37" i="30"/>
  <c r="BO37" i="30" s="1"/>
  <c r="BN45" i="30"/>
  <c r="BC45" i="30"/>
  <c r="BO45" i="30" s="1"/>
  <c r="BN12" i="30"/>
  <c r="BC12" i="30"/>
  <c r="BO12" i="30" s="1"/>
  <c r="BN19" i="30"/>
  <c r="BC19" i="30"/>
  <c r="BO19" i="30" s="1"/>
  <c r="BN27" i="30"/>
  <c r="BC27" i="30"/>
  <c r="BO27" i="30" s="1"/>
  <c r="BN35" i="30"/>
  <c r="BC35" i="30"/>
  <c r="BO35" i="30" s="1"/>
  <c r="BN43" i="30"/>
  <c r="BC43" i="30"/>
  <c r="BO43" i="30" s="1"/>
  <c r="BN50" i="30"/>
  <c r="Q11" i="42" l="1"/>
  <c r="Z11" i="42" s="1"/>
  <c r="K44" i="49" s="1"/>
  <c r="AD10" i="121"/>
  <c r="AM10" i="121" s="1"/>
  <c r="BH49" i="30"/>
  <c r="BS49" i="30"/>
  <c r="BT49" i="30" s="1"/>
  <c r="BT50" i="30" s="1"/>
  <c r="K129" i="49"/>
  <c r="BC52" i="30"/>
  <c r="BO52" i="30" s="1"/>
  <c r="BN52" i="30"/>
  <c r="AF10" i="121"/>
  <c r="AO10" i="121" s="1"/>
  <c r="S11" i="42"/>
  <c r="AB11" i="42" s="1"/>
  <c r="M44" i="49" s="1"/>
  <c r="CU75" i="24"/>
  <c r="CU52" i="24"/>
  <c r="BP12" i="30"/>
  <c r="BP11" i="30"/>
  <c r="AG49" i="41"/>
  <c r="BL49" i="41"/>
  <c r="BM49" i="41"/>
  <c r="Q49" i="41"/>
  <c r="BK49" i="41"/>
  <c r="CQ55" i="24"/>
  <c r="CR54" i="24"/>
  <c r="AW54" i="24" s="1"/>
  <c r="V53" i="30" s="1"/>
  <c r="BO49" i="41" l="1"/>
  <c r="BO50" i="41"/>
  <c r="BQ50" i="41"/>
  <c r="BQ49" i="41"/>
  <c r="BN50" i="41" s="1"/>
  <c r="CV10" i="24"/>
  <c r="AU10" i="24" s="1"/>
  <c r="CV29" i="24"/>
  <c r="AU29" i="24" s="1"/>
  <c r="CV37" i="24"/>
  <c r="AU37" i="24" s="1"/>
  <c r="CV45" i="24"/>
  <c r="AU45" i="24" s="1"/>
  <c r="CV24" i="24"/>
  <c r="AU24" i="24" s="1"/>
  <c r="CV32" i="24"/>
  <c r="AU32" i="24" s="1"/>
  <c r="CV40" i="24"/>
  <c r="AU40" i="24" s="1"/>
  <c r="CV13" i="24"/>
  <c r="AU13" i="24" s="1"/>
  <c r="CV31" i="24"/>
  <c r="AU31" i="24" s="1"/>
  <c r="CV47" i="24"/>
  <c r="AU47" i="24" s="1"/>
  <c r="CV14" i="24"/>
  <c r="AU14" i="24" s="1"/>
  <c r="CV18" i="24"/>
  <c r="AU18" i="24" s="1"/>
  <c r="CV48" i="24"/>
  <c r="AU48" i="24" s="1"/>
  <c r="CV15" i="24"/>
  <c r="AU15" i="24" s="1"/>
  <c r="CV25" i="24"/>
  <c r="AU25" i="24" s="1"/>
  <c r="CV33" i="24"/>
  <c r="AU33" i="24" s="1"/>
  <c r="CV41" i="24"/>
  <c r="AU41" i="24" s="1"/>
  <c r="CV20" i="24"/>
  <c r="AU20" i="24" s="1"/>
  <c r="CV28" i="24"/>
  <c r="AU28" i="24" s="1"/>
  <c r="CV36" i="24"/>
  <c r="AU36" i="24" s="1"/>
  <c r="CV44" i="24"/>
  <c r="AU44" i="24" s="1"/>
  <c r="CV19" i="24"/>
  <c r="AU19" i="24" s="1"/>
  <c r="CV27" i="24"/>
  <c r="AU27" i="24" s="1"/>
  <c r="CV35" i="24"/>
  <c r="AU35" i="24" s="1"/>
  <c r="CV43" i="24"/>
  <c r="AU43" i="24" s="1"/>
  <c r="CV12" i="24"/>
  <c r="AU12" i="24" s="1"/>
  <c r="CV22" i="24"/>
  <c r="AU22" i="24" s="1"/>
  <c r="CV30" i="24"/>
  <c r="AU30" i="24" s="1"/>
  <c r="CV21" i="24"/>
  <c r="AU21" i="24" s="1"/>
  <c r="CV49" i="24"/>
  <c r="AU49" i="24" s="1"/>
  <c r="CV16" i="24"/>
  <c r="AU16" i="24" s="1"/>
  <c r="CV11" i="24"/>
  <c r="AU11" i="24" s="1"/>
  <c r="CV17" i="24"/>
  <c r="AU17" i="24" s="1"/>
  <c r="CV23" i="24"/>
  <c r="AU23" i="24" s="1"/>
  <c r="CV39" i="24"/>
  <c r="AU39" i="24" s="1"/>
  <c r="CV26" i="24"/>
  <c r="AU26" i="24" s="1"/>
  <c r="CV34" i="24"/>
  <c r="AU34" i="24" s="1"/>
  <c r="CV42" i="24"/>
  <c r="AU42" i="24" s="1"/>
  <c r="CV46" i="24"/>
  <c r="AU46" i="24" s="1"/>
  <c r="CV38" i="24"/>
  <c r="AU38" i="24" s="1"/>
  <c r="CV50" i="24"/>
  <c r="AU50" i="24" s="1"/>
  <c r="CQ56" i="24"/>
  <c r="CR55" i="24"/>
  <c r="AW55" i="24" s="1"/>
  <c r="V54" i="30" s="1"/>
  <c r="BN53" i="30"/>
  <c r="K130" i="49"/>
  <c r="BC53" i="30"/>
  <c r="BO53" i="30" s="1"/>
  <c r="BT74" i="30"/>
  <c r="BT51" i="30"/>
  <c r="AH49" i="41"/>
  <c r="AM49" i="41" s="1"/>
  <c r="V49" i="41"/>
  <c r="BP50" i="41"/>
  <c r="BP49" i="41"/>
  <c r="CU53" i="24"/>
  <c r="CV52" i="24"/>
  <c r="AU52" i="24" s="1"/>
  <c r="CV51" i="24"/>
  <c r="AU51" i="24" s="1"/>
  <c r="BP13" i="30"/>
  <c r="AX51" i="24" l="1"/>
  <c r="BA51" i="24"/>
  <c r="Y50" i="30" s="1"/>
  <c r="CU54" i="24"/>
  <c r="CV53" i="24"/>
  <c r="AU53" i="24" s="1"/>
  <c r="BT52" i="30"/>
  <c r="BU51" i="30"/>
  <c r="AD51" i="30" s="1"/>
  <c r="BU12" i="30"/>
  <c r="AD12" i="30" s="1"/>
  <c r="BU38" i="30"/>
  <c r="AD38" i="30" s="1"/>
  <c r="BU40" i="30"/>
  <c r="AD40" i="30" s="1"/>
  <c r="BU13" i="30"/>
  <c r="AD13" i="30" s="1"/>
  <c r="BU15" i="30"/>
  <c r="AD15" i="30" s="1"/>
  <c r="BU21" i="30"/>
  <c r="AD21" i="30" s="1"/>
  <c r="BU23" i="30"/>
  <c r="AD23" i="30" s="1"/>
  <c r="BU37" i="30"/>
  <c r="AD37" i="30" s="1"/>
  <c r="BU39" i="30"/>
  <c r="AD39" i="30" s="1"/>
  <c r="BU10" i="30"/>
  <c r="AD10" i="30" s="1"/>
  <c r="BU16" i="30"/>
  <c r="AD16" i="30" s="1"/>
  <c r="BU14" i="30"/>
  <c r="AD14" i="30" s="1"/>
  <c r="BU20" i="30"/>
  <c r="AD20" i="30" s="1"/>
  <c r="BU26" i="30"/>
  <c r="AD26" i="30" s="1"/>
  <c r="BU36" i="30"/>
  <c r="AD36" i="30" s="1"/>
  <c r="BU42" i="30"/>
  <c r="AD42" i="30" s="1"/>
  <c r="BU25" i="30"/>
  <c r="AD25" i="30" s="1"/>
  <c r="BU33" i="30"/>
  <c r="AD33" i="30" s="1"/>
  <c r="BU41" i="30"/>
  <c r="AD41" i="30" s="1"/>
  <c r="BU45" i="30"/>
  <c r="AD45" i="30" s="1"/>
  <c r="BU30" i="30"/>
  <c r="AD30" i="30" s="1"/>
  <c r="BU32" i="30"/>
  <c r="AD32" i="30" s="1"/>
  <c r="BU29" i="30"/>
  <c r="AD29" i="30" s="1"/>
  <c r="BU31" i="30"/>
  <c r="AD31" i="30" s="1"/>
  <c r="BU47" i="30"/>
  <c r="AD47" i="30" s="1"/>
  <c r="BU46" i="30"/>
  <c r="AD46" i="30" s="1"/>
  <c r="BU24" i="30"/>
  <c r="AD24" i="30" s="1"/>
  <c r="BU19" i="30"/>
  <c r="AD19" i="30" s="1"/>
  <c r="BU18" i="30"/>
  <c r="AD18" i="30" s="1"/>
  <c r="BU22" i="30"/>
  <c r="AD22" i="30" s="1"/>
  <c r="BU28" i="30"/>
  <c r="AD28" i="30" s="1"/>
  <c r="BU34" i="30"/>
  <c r="AD34" i="30" s="1"/>
  <c r="BU44" i="30"/>
  <c r="AD44" i="30" s="1"/>
  <c r="BU48" i="30"/>
  <c r="AD48" i="30" s="1"/>
  <c r="BU9" i="30"/>
  <c r="AD9" i="30" s="1"/>
  <c r="BU11" i="30"/>
  <c r="AD11" i="30" s="1"/>
  <c r="BU17" i="30"/>
  <c r="AD17" i="30" s="1"/>
  <c r="BU27" i="30"/>
  <c r="AD27" i="30" s="1"/>
  <c r="BU35" i="30"/>
  <c r="AD35" i="30" s="1"/>
  <c r="BU43" i="30"/>
  <c r="AD43" i="30" s="1"/>
  <c r="BN54" i="30"/>
  <c r="K131" i="49"/>
  <c r="BC54" i="30"/>
  <c r="BO54" i="30" s="1"/>
  <c r="BU49" i="30"/>
  <c r="AD49" i="30" s="1"/>
  <c r="BA50" i="24"/>
  <c r="Y49" i="30" s="1"/>
  <c r="AX50" i="24"/>
  <c r="AX46" i="24"/>
  <c r="BA46" i="24"/>
  <c r="Y45" i="30" s="1"/>
  <c r="AX34" i="24"/>
  <c r="BA34" i="24"/>
  <c r="Y33" i="30" s="1"/>
  <c r="AX39" i="24"/>
  <c r="BA39" i="24"/>
  <c r="Y38" i="30" s="1"/>
  <c r="AX17" i="24"/>
  <c r="BA17" i="24"/>
  <c r="Y16" i="30" s="1"/>
  <c r="AX16" i="24"/>
  <c r="BA16" i="24"/>
  <c r="Y15" i="30" s="1"/>
  <c r="AX21" i="24"/>
  <c r="BA21" i="24"/>
  <c r="Y20" i="30" s="1"/>
  <c r="AX22" i="24"/>
  <c r="BA22" i="24"/>
  <c r="Y21" i="30" s="1"/>
  <c r="BL21" i="30" s="1"/>
  <c r="BW21" i="30" s="1"/>
  <c r="AX43" i="24"/>
  <c r="BA43" i="24"/>
  <c r="Y42" i="30" s="1"/>
  <c r="AX27" i="24"/>
  <c r="BA27" i="24"/>
  <c r="Y26" i="30" s="1"/>
  <c r="BA44" i="24"/>
  <c r="Y43" i="30" s="1"/>
  <c r="AX44" i="24"/>
  <c r="BA28" i="24"/>
  <c r="Y27" i="30" s="1"/>
  <c r="AX28" i="24"/>
  <c r="AX41" i="24"/>
  <c r="BA41" i="24"/>
  <c r="Y40" i="30" s="1"/>
  <c r="BA25" i="24"/>
  <c r="Y24" i="30" s="1"/>
  <c r="AX25" i="24"/>
  <c r="BA48" i="24"/>
  <c r="Y47" i="30" s="1"/>
  <c r="AX48" i="24"/>
  <c r="BA14" i="24"/>
  <c r="Y13" i="30" s="1"/>
  <c r="AX14" i="24"/>
  <c r="BA31" i="24"/>
  <c r="Y30" i="30" s="1"/>
  <c r="AX31" i="24"/>
  <c r="AX40" i="24"/>
  <c r="BA40" i="24"/>
  <c r="Y39" i="30" s="1"/>
  <c r="BL39" i="30" s="1"/>
  <c r="BW39" i="30" s="1"/>
  <c r="AX24" i="24"/>
  <c r="BA24" i="24"/>
  <c r="Y23" i="30" s="1"/>
  <c r="AX37" i="24"/>
  <c r="BA37" i="24"/>
  <c r="Y36" i="30" s="1"/>
  <c r="BA10" i="24"/>
  <c r="Y9" i="30" s="1"/>
  <c r="AX10" i="24"/>
  <c r="CA50" i="41"/>
  <c r="BP14" i="30"/>
  <c r="AX52" i="24"/>
  <c r="BA52" i="24"/>
  <c r="Y51" i="30" s="1"/>
  <c r="BL51" i="30" s="1"/>
  <c r="BW51" i="30" s="1"/>
  <c r="BU50" i="30"/>
  <c r="AD50" i="30" s="1"/>
  <c r="CQ57" i="24"/>
  <c r="CR56" i="24"/>
  <c r="AW56" i="24" s="1"/>
  <c r="V55" i="30" s="1"/>
  <c r="AX38" i="24"/>
  <c r="BA38" i="24"/>
  <c r="Y37" i="30" s="1"/>
  <c r="AX42" i="24"/>
  <c r="BA42" i="24"/>
  <c r="Y41" i="30" s="1"/>
  <c r="BL41" i="30" s="1"/>
  <c r="BW41" i="30" s="1"/>
  <c r="AX26" i="24"/>
  <c r="BA26" i="24"/>
  <c r="Y25" i="30" s="1"/>
  <c r="BL25" i="30" s="1"/>
  <c r="BW25" i="30" s="1"/>
  <c r="AX23" i="24"/>
  <c r="BA23" i="24"/>
  <c r="Y22" i="30" s="1"/>
  <c r="BL22" i="30" s="1"/>
  <c r="BW22" i="30" s="1"/>
  <c r="AX11" i="24"/>
  <c r="BA11" i="24"/>
  <c r="Y10" i="30" s="1"/>
  <c r="BL10" i="30" s="1"/>
  <c r="BW10" i="30" s="1"/>
  <c r="BX10" i="30" s="1"/>
  <c r="AX49" i="24"/>
  <c r="BA49" i="24"/>
  <c r="Y48" i="30" s="1"/>
  <c r="BL48" i="30" s="1"/>
  <c r="BW48" i="30" s="1"/>
  <c r="AX30" i="24"/>
  <c r="BA30" i="24"/>
  <c r="Y29" i="30" s="1"/>
  <c r="AX12" i="24"/>
  <c r="BA12" i="24"/>
  <c r="Y11" i="30" s="1"/>
  <c r="BL11" i="30" s="1"/>
  <c r="BW11" i="30" s="1"/>
  <c r="BX11" i="30" s="1"/>
  <c r="BA35" i="24"/>
  <c r="Y34" i="30" s="1"/>
  <c r="BL34" i="30" s="1"/>
  <c r="BW34" i="30" s="1"/>
  <c r="AX35" i="24"/>
  <c r="BA19" i="24"/>
  <c r="Y18" i="30" s="1"/>
  <c r="AX19" i="24"/>
  <c r="AX36" i="24"/>
  <c r="BA36" i="24"/>
  <c r="Y35" i="30" s="1"/>
  <c r="BL35" i="30" s="1"/>
  <c r="BW35" i="30" s="1"/>
  <c r="AX20" i="24"/>
  <c r="BA20" i="24"/>
  <c r="Y19" i="30" s="1"/>
  <c r="BL19" i="30" s="1"/>
  <c r="BW19" i="30" s="1"/>
  <c r="BA33" i="24"/>
  <c r="Y32" i="30" s="1"/>
  <c r="AX33" i="24"/>
  <c r="AX15" i="24"/>
  <c r="BA15" i="24"/>
  <c r="Y14" i="30" s="1"/>
  <c r="BL14" i="30" s="1"/>
  <c r="BW14" i="30" s="1"/>
  <c r="AX18" i="24"/>
  <c r="BA18" i="24"/>
  <c r="Y17" i="30" s="1"/>
  <c r="BL17" i="30" s="1"/>
  <c r="BW17" i="30" s="1"/>
  <c r="BA47" i="24"/>
  <c r="Y46" i="30" s="1"/>
  <c r="BL46" i="30" s="1"/>
  <c r="BW46" i="30" s="1"/>
  <c r="AX47" i="24"/>
  <c r="BA13" i="24"/>
  <c r="Y12" i="30" s="1"/>
  <c r="AX13" i="24"/>
  <c r="BA32" i="24"/>
  <c r="Y31" i="30" s="1"/>
  <c r="AX32" i="24"/>
  <c r="BA45" i="24"/>
  <c r="Y44" i="30" s="1"/>
  <c r="AX45" i="24"/>
  <c r="AX29" i="24"/>
  <c r="BA29" i="24"/>
  <c r="Y28" i="30" s="1"/>
  <c r="BL28" i="30" s="1"/>
  <c r="BW28" i="30" s="1"/>
  <c r="CA49" i="41"/>
  <c r="CB49" i="41" s="1"/>
  <c r="BN49" i="41"/>
  <c r="BL44" i="30" l="1"/>
  <c r="BW44" i="30" s="1"/>
  <c r="BL31" i="30"/>
  <c r="BW31" i="30" s="1"/>
  <c r="BL37" i="30"/>
  <c r="BW37" i="30" s="1"/>
  <c r="BL12" i="30"/>
  <c r="BW12" i="30" s="1"/>
  <c r="BX12" i="30" s="1"/>
  <c r="BL32" i="30"/>
  <c r="BW32" i="30" s="1"/>
  <c r="BL18" i="30"/>
  <c r="BW18" i="30" s="1"/>
  <c r="CQ58" i="24"/>
  <c r="CR57" i="24"/>
  <c r="AW57" i="24" s="1"/>
  <c r="V56" i="30" s="1"/>
  <c r="Y47" i="121"/>
  <c r="L47" i="42"/>
  <c r="L77" i="49" s="1"/>
  <c r="Q72" i="49" s="1"/>
  <c r="BL36" i="30"/>
  <c r="BW36" i="30" s="1"/>
  <c r="BL23" i="30"/>
  <c r="BW23" i="30" s="1"/>
  <c r="BL40" i="30"/>
  <c r="BW40" i="30" s="1"/>
  <c r="BL26" i="30"/>
  <c r="BW26" i="30" s="1"/>
  <c r="BL42" i="30"/>
  <c r="BW42" i="30" s="1"/>
  <c r="BL20" i="30"/>
  <c r="BW20" i="30" s="1"/>
  <c r="BL15" i="30"/>
  <c r="BW15" i="30" s="1"/>
  <c r="BL16" i="30"/>
  <c r="BW16" i="30" s="1"/>
  <c r="BL38" i="30"/>
  <c r="BW38" i="30" s="1"/>
  <c r="BL33" i="30"/>
  <c r="BW33" i="30" s="1"/>
  <c r="BL45" i="30"/>
  <c r="BW45" i="30" s="1"/>
  <c r="L45" i="42"/>
  <c r="Y44" i="121"/>
  <c r="Y43" i="121"/>
  <c r="L44" i="42"/>
  <c r="Y45" i="121"/>
  <c r="Y42" i="121"/>
  <c r="L43" i="42"/>
  <c r="L42" i="42"/>
  <c r="Y46" i="121"/>
  <c r="L46" i="42"/>
  <c r="L76" i="49" s="1"/>
  <c r="L48" i="42"/>
  <c r="L78" i="49" s="1"/>
  <c r="Q73" i="49" s="1"/>
  <c r="Y48" i="121"/>
  <c r="AX53" i="24"/>
  <c r="BA53" i="24"/>
  <c r="Y52" i="30" s="1"/>
  <c r="BL52" i="30" s="1"/>
  <c r="BW52" i="30" s="1"/>
  <c r="BL50" i="30"/>
  <c r="BW50" i="30" s="1"/>
  <c r="BL29" i="30"/>
  <c r="BW29" i="30" s="1"/>
  <c r="BN55" i="30"/>
  <c r="BC55" i="30"/>
  <c r="BO55" i="30" s="1"/>
  <c r="K132" i="49"/>
  <c r="BP15" i="30"/>
  <c r="CB50" i="41"/>
  <c r="BL30" i="30"/>
  <c r="BW30" i="30" s="1"/>
  <c r="BL13" i="30"/>
  <c r="BW13" i="30" s="1"/>
  <c r="BX13" i="30" s="1"/>
  <c r="BL47" i="30"/>
  <c r="BW47" i="30" s="1"/>
  <c r="BL24" i="30"/>
  <c r="BW24" i="30" s="1"/>
  <c r="BL27" i="30"/>
  <c r="BW27" i="30" s="1"/>
  <c r="BL43" i="30"/>
  <c r="BW43" i="30" s="1"/>
  <c r="BL49" i="30"/>
  <c r="BW49" i="30" s="1"/>
  <c r="BT53" i="30"/>
  <c r="BU52" i="30"/>
  <c r="AD52" i="30" s="1"/>
  <c r="CU55" i="24"/>
  <c r="CV54" i="24"/>
  <c r="AU54" i="24" s="1"/>
  <c r="Y49" i="121" l="1"/>
  <c r="L49" i="42"/>
  <c r="L79" i="49" s="1"/>
  <c r="Q74" i="49" s="1"/>
  <c r="CB74" i="41"/>
  <c r="CB51" i="41"/>
  <c r="BX14" i="30"/>
  <c r="BN56" i="30"/>
  <c r="K133" i="49"/>
  <c r="BC56" i="30"/>
  <c r="BO56" i="30" s="1"/>
  <c r="AX54" i="24"/>
  <c r="BA54" i="24"/>
  <c r="Y53" i="30" s="1"/>
  <c r="BL53" i="30" s="1"/>
  <c r="BW53" i="30" s="1"/>
  <c r="CU56" i="24"/>
  <c r="CV55" i="24"/>
  <c r="AU55" i="24" s="1"/>
  <c r="BT54" i="30"/>
  <c r="BU53" i="30"/>
  <c r="AD53" i="30" s="1"/>
  <c r="BP16" i="30"/>
  <c r="BX15" i="30"/>
  <c r="BX16" i="30" s="1"/>
  <c r="CQ59" i="24"/>
  <c r="CR58" i="24"/>
  <c r="AW58" i="24" s="1"/>
  <c r="V57" i="30" s="1"/>
  <c r="CC50" i="41" l="1"/>
  <c r="AI50" i="41" s="1"/>
  <c r="BX17" i="30"/>
  <c r="BP17" i="30"/>
  <c r="Y50" i="121"/>
  <c r="L50" i="42"/>
  <c r="L80" i="49" s="1"/>
  <c r="Q75" i="49" s="1"/>
  <c r="AX55" i="24"/>
  <c r="BA55" i="24"/>
  <c r="Y54" i="30" s="1"/>
  <c r="BL54" i="30" s="1"/>
  <c r="BW54" i="30" s="1"/>
  <c r="CQ60" i="24"/>
  <c r="CR59" i="24"/>
  <c r="AW59" i="24" s="1"/>
  <c r="V58" i="30" s="1"/>
  <c r="BT55" i="30"/>
  <c r="BU54" i="30"/>
  <c r="AD54" i="30" s="1"/>
  <c r="CU57" i="24"/>
  <c r="CV56" i="24"/>
  <c r="AU56" i="24" s="1"/>
  <c r="CB52" i="41"/>
  <c r="CC51" i="41"/>
  <c r="AI51" i="41" s="1"/>
  <c r="K134" i="49"/>
  <c r="BN57" i="30"/>
  <c r="BC57" i="30"/>
  <c r="BO57" i="30" s="1"/>
  <c r="CC45" i="41"/>
  <c r="AI45" i="41" s="1"/>
  <c r="CC43" i="41"/>
  <c r="AI43" i="41" s="1"/>
  <c r="CC41" i="41"/>
  <c r="AI41" i="41" s="1"/>
  <c r="CC39" i="41"/>
  <c r="AI39" i="41" s="1"/>
  <c r="CC37" i="41"/>
  <c r="AI37" i="41" s="1"/>
  <c r="CC35" i="41"/>
  <c r="AI35" i="41" s="1"/>
  <c r="CC33" i="41"/>
  <c r="AI33" i="41" s="1"/>
  <c r="CC31" i="41"/>
  <c r="AI31" i="41" s="1"/>
  <c r="CC29" i="41"/>
  <c r="AI29" i="41" s="1"/>
  <c r="CC27" i="41"/>
  <c r="AI27" i="41" s="1"/>
  <c r="CC25" i="41"/>
  <c r="AI25" i="41" s="1"/>
  <c r="CC23" i="41"/>
  <c r="AI23" i="41" s="1"/>
  <c r="CC21" i="41"/>
  <c r="AI21" i="41" s="1"/>
  <c r="CC19" i="41"/>
  <c r="AI19" i="41" s="1"/>
  <c r="CC17" i="41"/>
  <c r="AI17" i="41" s="1"/>
  <c r="CC15" i="41"/>
  <c r="AI15" i="41" s="1"/>
  <c r="CC13" i="41"/>
  <c r="AI13" i="41" s="1"/>
  <c r="CC12" i="41"/>
  <c r="AI12" i="41" s="1"/>
  <c r="CC46" i="41"/>
  <c r="AI46" i="41" s="1"/>
  <c r="CC44" i="41"/>
  <c r="AI44" i="41" s="1"/>
  <c r="CC42" i="41"/>
  <c r="AI42" i="41" s="1"/>
  <c r="CC40" i="41"/>
  <c r="AI40" i="41" s="1"/>
  <c r="CC38" i="41"/>
  <c r="AI38" i="41" s="1"/>
  <c r="CC36" i="41"/>
  <c r="AI36" i="41" s="1"/>
  <c r="CC34" i="41"/>
  <c r="AI34" i="41" s="1"/>
  <c r="CC32" i="41"/>
  <c r="AI32" i="41" s="1"/>
  <c r="CC30" i="41"/>
  <c r="AI30" i="41" s="1"/>
  <c r="CC28" i="41"/>
  <c r="AI28" i="41" s="1"/>
  <c r="CC26" i="41"/>
  <c r="AI26" i="41" s="1"/>
  <c r="CC24" i="41"/>
  <c r="AI24" i="41" s="1"/>
  <c r="CC22" i="41"/>
  <c r="AI22" i="41" s="1"/>
  <c r="CC20" i="41"/>
  <c r="AI20" i="41" s="1"/>
  <c r="CC18" i="41"/>
  <c r="AI18" i="41" s="1"/>
  <c r="CC16" i="41"/>
  <c r="AI16" i="41" s="1"/>
  <c r="CC14" i="41"/>
  <c r="AI14" i="41" s="1"/>
  <c r="CC11" i="41"/>
  <c r="AI11" i="41" s="1"/>
  <c r="CC47" i="41"/>
  <c r="AI47" i="41" s="1"/>
  <c r="CC48" i="41"/>
  <c r="AI48" i="41" s="1"/>
  <c r="CC9" i="41"/>
  <c r="AI9" i="41" s="1"/>
  <c r="CC10" i="41"/>
  <c r="AI10" i="41" s="1"/>
  <c r="CC49" i="41"/>
  <c r="AI49" i="41" s="1"/>
  <c r="AX56" i="24" l="1"/>
  <c r="BA56" i="24"/>
  <c r="Y55" i="30" s="1"/>
  <c r="BL55" i="30" s="1"/>
  <c r="BW55" i="30" s="1"/>
  <c r="Y51" i="121"/>
  <c r="L51" i="42"/>
  <c r="L81" i="49" s="1"/>
  <c r="Q76" i="49" s="1"/>
  <c r="K135" i="49"/>
  <c r="BN58" i="30"/>
  <c r="BC58" i="30"/>
  <c r="BO58" i="30" s="1"/>
  <c r="BP18" i="30"/>
  <c r="BX18" i="30"/>
  <c r="CB53" i="41"/>
  <c r="CC52" i="41"/>
  <c r="AI52" i="41" s="1"/>
  <c r="CU58" i="24"/>
  <c r="CV57" i="24"/>
  <c r="AU57" i="24" s="1"/>
  <c r="BT56" i="30"/>
  <c r="BU55" i="30"/>
  <c r="AD55" i="30" s="1"/>
  <c r="CQ61" i="24"/>
  <c r="CR60" i="24"/>
  <c r="AW60" i="24" s="1"/>
  <c r="V59" i="30" s="1"/>
  <c r="BT57" i="30" l="1"/>
  <c r="BU56" i="30"/>
  <c r="AD56" i="30" s="1"/>
  <c r="CU59" i="24"/>
  <c r="CV58" i="24"/>
  <c r="AU58" i="24" s="1"/>
  <c r="CB54" i="41"/>
  <c r="CC53" i="41"/>
  <c r="AI53" i="41" s="1"/>
  <c r="BX19" i="30"/>
  <c r="BP19" i="30"/>
  <c r="CQ62" i="24"/>
  <c r="CR61" i="24"/>
  <c r="AW61" i="24" s="1"/>
  <c r="V60" i="30" s="1"/>
  <c r="BN59" i="30"/>
  <c r="K136" i="49"/>
  <c r="BC59" i="30"/>
  <c r="BO59" i="30" s="1"/>
  <c r="Y52" i="121"/>
  <c r="L52" i="42"/>
  <c r="L82" i="49" s="1"/>
  <c r="Q77" i="49" s="1"/>
  <c r="AX57" i="24"/>
  <c r="BA57" i="24"/>
  <c r="Y56" i="30" s="1"/>
  <c r="BL56" i="30" s="1"/>
  <c r="BW56" i="30" s="1"/>
  <c r="CQ63" i="24" l="1"/>
  <c r="CR62" i="24"/>
  <c r="AW62" i="24" s="1"/>
  <c r="V61" i="30" s="1"/>
  <c r="BP20" i="30"/>
  <c r="BX20" i="30"/>
  <c r="AX58" i="24"/>
  <c r="BA58" i="24"/>
  <c r="Y57" i="30" s="1"/>
  <c r="BL57" i="30" s="1"/>
  <c r="BW57" i="30" s="1"/>
  <c r="Y53" i="121"/>
  <c r="L53" i="42"/>
  <c r="L83" i="49" s="1"/>
  <c r="Q78" i="49" s="1"/>
  <c r="BN60" i="30"/>
  <c r="K137" i="49"/>
  <c r="BC60" i="30"/>
  <c r="BO60" i="30" s="1"/>
  <c r="CB55" i="41"/>
  <c r="CC54" i="41"/>
  <c r="AI54" i="41" s="1"/>
  <c r="CU60" i="24"/>
  <c r="CV59" i="24"/>
  <c r="AU59" i="24" s="1"/>
  <c r="BT58" i="30"/>
  <c r="BU57" i="30"/>
  <c r="AD57" i="30" s="1"/>
  <c r="BT59" i="30" l="1"/>
  <c r="BU58" i="30"/>
  <c r="AD58" i="30" s="1"/>
  <c r="CU61" i="24"/>
  <c r="CV60" i="24"/>
  <c r="AU60" i="24" s="1"/>
  <c r="CB56" i="41"/>
  <c r="CC55" i="41"/>
  <c r="AI55" i="41" s="1"/>
  <c r="CQ64" i="24"/>
  <c r="CR63" i="24"/>
  <c r="AW63" i="24" s="1"/>
  <c r="V62" i="30" s="1"/>
  <c r="L54" i="42"/>
  <c r="L84" i="49" s="1"/>
  <c r="Q79" i="49" s="1"/>
  <c r="Y54" i="121"/>
  <c r="AX59" i="24"/>
  <c r="BA59" i="24"/>
  <c r="Y58" i="30" s="1"/>
  <c r="BL58" i="30" s="1"/>
  <c r="BW58" i="30" s="1"/>
  <c r="BX21" i="30"/>
  <c r="BP21" i="30"/>
  <c r="K138" i="49"/>
  <c r="BN61" i="30"/>
  <c r="BC61" i="30"/>
  <c r="BO61" i="30" s="1"/>
  <c r="BP22" i="30" l="1"/>
  <c r="BX22" i="30"/>
  <c r="CQ65" i="24"/>
  <c r="CR64" i="24"/>
  <c r="AW64" i="24" s="1"/>
  <c r="V63" i="30" s="1"/>
  <c r="CB57" i="41"/>
  <c r="CC56" i="41"/>
  <c r="AI56" i="41" s="1"/>
  <c r="CU62" i="24"/>
  <c r="CV61" i="24"/>
  <c r="AU61" i="24" s="1"/>
  <c r="BT60" i="30"/>
  <c r="BU59" i="30"/>
  <c r="AD59" i="30" s="1"/>
  <c r="BN62" i="30"/>
  <c r="K139" i="49"/>
  <c r="BC62" i="30"/>
  <c r="BO62" i="30" s="1"/>
  <c r="AX60" i="24"/>
  <c r="BA60" i="24"/>
  <c r="Y59" i="30" s="1"/>
  <c r="BL59" i="30" s="1"/>
  <c r="BW59" i="30" s="1"/>
  <c r="Y55" i="121"/>
  <c r="L55" i="42"/>
  <c r="L85" i="49" s="1"/>
  <c r="Q80" i="49" s="1"/>
  <c r="Y56" i="121" l="1"/>
  <c r="L56" i="42"/>
  <c r="L86" i="49" s="1"/>
  <c r="Q81" i="49" s="1"/>
  <c r="AX61" i="24"/>
  <c r="BA61" i="24"/>
  <c r="Y60" i="30" s="1"/>
  <c r="BL60" i="30" s="1"/>
  <c r="BW60" i="30" s="1"/>
  <c r="BN63" i="30"/>
  <c r="K140" i="49"/>
  <c r="BC63" i="30"/>
  <c r="BO63" i="30" s="1"/>
  <c r="BX23" i="30"/>
  <c r="BP23" i="30"/>
  <c r="BT61" i="30"/>
  <c r="BU60" i="30"/>
  <c r="AD60" i="30" s="1"/>
  <c r="CU63" i="24"/>
  <c r="CV62" i="24"/>
  <c r="AU62" i="24" s="1"/>
  <c r="CB58" i="41"/>
  <c r="CC57" i="41"/>
  <c r="AI57" i="41" s="1"/>
  <c r="CQ66" i="24"/>
  <c r="CR65" i="24"/>
  <c r="AW65" i="24" s="1"/>
  <c r="V64" i="30" s="1"/>
  <c r="CQ67" i="24" l="1"/>
  <c r="CR66" i="24"/>
  <c r="AW66" i="24" s="1"/>
  <c r="V65" i="30" s="1"/>
  <c r="CB59" i="41"/>
  <c r="CC58" i="41"/>
  <c r="AI58" i="41" s="1"/>
  <c r="CU64" i="24"/>
  <c r="CV63" i="24"/>
  <c r="AU63" i="24" s="1"/>
  <c r="BT62" i="30"/>
  <c r="BU61" i="30"/>
  <c r="AD61" i="30" s="1"/>
  <c r="BP24" i="30"/>
  <c r="BX24" i="30"/>
  <c r="K141" i="49"/>
  <c r="BN64" i="30"/>
  <c r="BC64" i="30"/>
  <c r="BO64" i="30" s="1"/>
  <c r="AX62" i="24"/>
  <c r="BA62" i="24"/>
  <c r="Y61" i="30" s="1"/>
  <c r="BL61" i="30" s="1"/>
  <c r="BW61" i="30" s="1"/>
  <c r="Y57" i="121"/>
  <c r="L57" i="42"/>
  <c r="L87" i="49" s="1"/>
  <c r="Q82" i="49" s="1"/>
  <c r="BX25" i="30" l="1"/>
  <c r="BP25" i="30"/>
  <c r="Y58" i="121"/>
  <c r="L58" i="42"/>
  <c r="L88" i="49" s="1"/>
  <c r="Q83" i="49" s="1"/>
  <c r="AX63" i="24"/>
  <c r="BA63" i="24"/>
  <c r="Y62" i="30" s="1"/>
  <c r="BL62" i="30" s="1"/>
  <c r="BW62" i="30" s="1"/>
  <c r="BN65" i="30"/>
  <c r="K142" i="49"/>
  <c r="BC65" i="30"/>
  <c r="BO65" i="30" s="1"/>
  <c r="BT63" i="30"/>
  <c r="BU62" i="30"/>
  <c r="AD62" i="30" s="1"/>
  <c r="CU65" i="24"/>
  <c r="CV64" i="24"/>
  <c r="AU64" i="24" s="1"/>
  <c r="CB60" i="41"/>
  <c r="CC59" i="41"/>
  <c r="AI59" i="41" s="1"/>
  <c r="CQ68" i="24"/>
  <c r="CR67" i="24"/>
  <c r="AW67" i="24" s="1"/>
  <c r="V66" i="30" s="1"/>
  <c r="K143" i="49" l="1"/>
  <c r="BC66" i="30"/>
  <c r="BO66" i="30" s="1"/>
  <c r="BN66" i="30"/>
  <c r="AX64" i="24"/>
  <c r="BA64" i="24"/>
  <c r="Y63" i="30" s="1"/>
  <c r="BL63" i="30" s="1"/>
  <c r="BW63" i="30" s="1"/>
  <c r="CQ69" i="24"/>
  <c r="CQ70" i="24" s="1"/>
  <c r="CR68" i="24"/>
  <c r="AW68" i="24" s="1"/>
  <c r="V67" i="30" s="1"/>
  <c r="CB61" i="41"/>
  <c r="CC60" i="41"/>
  <c r="AI60" i="41" s="1"/>
  <c r="CU66" i="24"/>
  <c r="CV65" i="24"/>
  <c r="AU65" i="24" s="1"/>
  <c r="BT64" i="30"/>
  <c r="BU63" i="30"/>
  <c r="AD63" i="30" s="1"/>
  <c r="Y59" i="121"/>
  <c r="L59" i="42"/>
  <c r="L89" i="49" s="1"/>
  <c r="Q84" i="49" s="1"/>
  <c r="BP26" i="30"/>
  <c r="BX26" i="30"/>
  <c r="CQ71" i="24" l="1"/>
  <c r="CR70" i="24"/>
  <c r="AW70" i="24" s="1"/>
  <c r="BP27" i="30"/>
  <c r="BT65" i="30"/>
  <c r="BU64" i="30"/>
  <c r="AD64" i="30" s="1"/>
  <c r="CU67" i="24"/>
  <c r="CV66" i="24"/>
  <c r="AU66" i="24" s="1"/>
  <c r="CC61" i="41"/>
  <c r="AI61" i="41" s="1"/>
  <c r="CB62" i="41"/>
  <c r="CR69" i="24"/>
  <c r="AW69" i="24" s="1"/>
  <c r="V68" i="30" s="1"/>
  <c r="BX27" i="30"/>
  <c r="Y60" i="121"/>
  <c r="L60" i="42"/>
  <c r="L90" i="49" s="1"/>
  <c r="Q85" i="49" s="1"/>
  <c r="AX65" i="24"/>
  <c r="BA65" i="24"/>
  <c r="Y64" i="30" s="1"/>
  <c r="BL64" i="30" s="1"/>
  <c r="BW64" i="30" s="1"/>
  <c r="K144" i="49"/>
  <c r="BN67" i="30"/>
  <c r="BC67" i="30"/>
  <c r="BO67" i="30" s="1"/>
  <c r="CQ72" i="24" l="1"/>
  <c r="CR71" i="24"/>
  <c r="AW71" i="24" s="1"/>
  <c r="K145" i="49"/>
  <c r="BN68" i="30"/>
  <c r="BC68" i="30"/>
  <c r="BO68" i="30" s="1"/>
  <c r="CB63" i="41"/>
  <c r="CC62" i="41"/>
  <c r="AI62" i="41" s="1"/>
  <c r="AX66" i="24"/>
  <c r="BA66" i="24"/>
  <c r="Y65" i="30" s="1"/>
  <c r="BL65" i="30" s="1"/>
  <c r="BW65" i="30" s="1"/>
  <c r="Y61" i="121"/>
  <c r="L61" i="42"/>
  <c r="L91" i="49" s="1"/>
  <c r="Q86" i="49" s="1"/>
  <c r="BP28" i="30"/>
  <c r="BX28" i="30"/>
  <c r="CU68" i="24"/>
  <c r="CV67" i="24"/>
  <c r="AU67" i="24" s="1"/>
  <c r="BT66" i="30"/>
  <c r="BU65" i="30"/>
  <c r="AD65" i="30" s="1"/>
  <c r="CQ73" i="24" l="1"/>
  <c r="CR73" i="24" s="1"/>
  <c r="AW73" i="24" s="1"/>
  <c r="V72" i="30" s="1"/>
  <c r="CR72" i="24"/>
  <c r="AW72" i="24" s="1"/>
  <c r="Y62" i="121"/>
  <c r="L62" i="42"/>
  <c r="L92" i="49" s="1"/>
  <c r="Q87" i="49" s="1"/>
  <c r="BX29" i="30"/>
  <c r="AX67" i="24"/>
  <c r="BA67" i="24"/>
  <c r="Y66" i="30" s="1"/>
  <c r="BL66" i="30" s="1"/>
  <c r="BW66" i="30" s="1"/>
  <c r="V69" i="30"/>
  <c r="BT67" i="30"/>
  <c r="BU66" i="30"/>
  <c r="AD66" i="30" s="1"/>
  <c r="CU69" i="24"/>
  <c r="CU70" i="24" s="1"/>
  <c r="CV68" i="24"/>
  <c r="AU68" i="24" s="1"/>
  <c r="V71" i="30"/>
  <c r="V70" i="30"/>
  <c r="BP29" i="30"/>
  <c r="CC63" i="41"/>
  <c r="AI63" i="41" s="1"/>
  <c r="CB64" i="41"/>
  <c r="BN70" i="30" l="1"/>
  <c r="BC70" i="30"/>
  <c r="BO70" i="30" s="1"/>
  <c r="BN71" i="30"/>
  <c r="BC71" i="30"/>
  <c r="BO71" i="30" s="1"/>
  <c r="BN72" i="30"/>
  <c r="BC72" i="30"/>
  <c r="BO72" i="30" s="1"/>
  <c r="CU71" i="24"/>
  <c r="CV70" i="24"/>
  <c r="AU70" i="24" s="1"/>
  <c r="CB65" i="41"/>
  <c r="CC64" i="41"/>
  <c r="AI64" i="41" s="1"/>
  <c r="K147" i="49"/>
  <c r="Y63" i="121"/>
  <c r="L63" i="42"/>
  <c r="L93" i="49" s="1"/>
  <c r="Q88" i="49" s="1"/>
  <c r="K146" i="49"/>
  <c r="BC69" i="30"/>
  <c r="BO69" i="30" s="1"/>
  <c r="BN69" i="30"/>
  <c r="BX30" i="30"/>
  <c r="BP30" i="30"/>
  <c r="AX68" i="24"/>
  <c r="BA68" i="24"/>
  <c r="Y67" i="30" s="1"/>
  <c r="BL67" i="30" s="1"/>
  <c r="BW67" i="30" s="1"/>
  <c r="CV69" i="24"/>
  <c r="AU69" i="24" s="1"/>
  <c r="BT68" i="30"/>
  <c r="BU67" i="30"/>
  <c r="AD67" i="30" s="1"/>
  <c r="CU72" i="24" l="1"/>
  <c r="CV71" i="24"/>
  <c r="AU71" i="24" s="1"/>
  <c r="BA70" i="24"/>
  <c r="AX70" i="24"/>
  <c r="Y64" i="121"/>
  <c r="L64" i="42"/>
  <c r="L94" i="49" s="1"/>
  <c r="Q89" i="49" s="1"/>
  <c r="AX69" i="24"/>
  <c r="BA69" i="24"/>
  <c r="Y68" i="30" s="1"/>
  <c r="BL68" i="30" s="1"/>
  <c r="BW68" i="30" s="1"/>
  <c r="BP31" i="30"/>
  <c r="BX31" i="30"/>
  <c r="BT69" i="30"/>
  <c r="BT70" i="30" s="1"/>
  <c r="BU68" i="30"/>
  <c r="AD68" i="30" s="1"/>
  <c r="CC65" i="41"/>
  <c r="AI65" i="41" s="1"/>
  <c r="CB66" i="41"/>
  <c r="BT71" i="30" l="1"/>
  <c r="BU70" i="30"/>
  <c r="BA71" i="24"/>
  <c r="AX71" i="24"/>
  <c r="CU73" i="24"/>
  <c r="CV73" i="24" s="1"/>
  <c r="AU73" i="24" s="1"/>
  <c r="CV72" i="24"/>
  <c r="AU72" i="24" s="1"/>
  <c r="CB67" i="41"/>
  <c r="CC66" i="41"/>
  <c r="AI66" i="41" s="1"/>
  <c r="Y65" i="121"/>
  <c r="L65" i="42"/>
  <c r="L95" i="49" s="1"/>
  <c r="Q90" i="49" s="1"/>
  <c r="BX32" i="30"/>
  <c r="BP32" i="30"/>
  <c r="BU69" i="30"/>
  <c r="AD69" i="30" s="1"/>
  <c r="BT72" i="30" l="1"/>
  <c r="BU72" i="30" s="1"/>
  <c r="AD72" i="30" s="1"/>
  <c r="BU71" i="30"/>
  <c r="BA72" i="24"/>
  <c r="AX72" i="24"/>
  <c r="BA73" i="24"/>
  <c r="Y72" i="30" s="1"/>
  <c r="AX73" i="24"/>
  <c r="Y66" i="121"/>
  <c r="L66" i="42"/>
  <c r="L96" i="49" s="1"/>
  <c r="Q91" i="49" s="1"/>
  <c r="BP33" i="30"/>
  <c r="BX33" i="30"/>
  <c r="Y69" i="30"/>
  <c r="BL69" i="30" s="1"/>
  <c r="BW69" i="30" s="1"/>
  <c r="AD71" i="30"/>
  <c r="AD70" i="30"/>
  <c r="Y71" i="30"/>
  <c r="CC67" i="41"/>
  <c r="AI67" i="41" s="1"/>
  <c r="CB68" i="41"/>
  <c r="CB69" i="41" s="1"/>
  <c r="CB70" i="41" l="1"/>
  <c r="CC69" i="41"/>
  <c r="BL72" i="30"/>
  <c r="BW72" i="30" s="1"/>
  <c r="CC68" i="41"/>
  <c r="AI68" i="41" s="1"/>
  <c r="Y70" i="30"/>
  <c r="BL70" i="30" s="1"/>
  <c r="BW70" i="30" s="1"/>
  <c r="BX34" i="30"/>
  <c r="BP34" i="30"/>
  <c r="Y67" i="121"/>
  <c r="L67" i="42"/>
  <c r="L97" i="49" s="1"/>
  <c r="Q92" i="49" s="1"/>
  <c r="CB71" i="41" l="1"/>
  <c r="CC70" i="41"/>
  <c r="BL71" i="30"/>
  <c r="BW71" i="30" s="1"/>
  <c r="BP35" i="30"/>
  <c r="BX35" i="30"/>
  <c r="AI69" i="41"/>
  <c r="CB72" i="41" l="1"/>
  <c r="CC72" i="41" s="1"/>
  <c r="AI72" i="41" s="1"/>
  <c r="CC71" i="41"/>
  <c r="AI71" i="41"/>
  <c r="AI70" i="41"/>
  <c r="BX36" i="30"/>
  <c r="BP36" i="30"/>
  <c r="BP37" i="30" l="1"/>
  <c r="BX37" i="30"/>
  <c r="BX38" i="30" l="1"/>
  <c r="BP38" i="30"/>
  <c r="BP39" i="30" l="1"/>
  <c r="BX39" i="30"/>
  <c r="BX40" i="30" l="1"/>
  <c r="BP40" i="30"/>
  <c r="BP41" i="30" l="1"/>
  <c r="BX41" i="30"/>
  <c r="BP42" i="30" l="1"/>
  <c r="BX42" i="30"/>
  <c r="BX43" i="30" l="1"/>
  <c r="BP43" i="30"/>
  <c r="BP44" i="30" l="1"/>
  <c r="BX44" i="30"/>
  <c r="BP45" i="30" l="1"/>
  <c r="BX45" i="30"/>
  <c r="BX46" i="30" l="1"/>
  <c r="BP46" i="30"/>
  <c r="BP47" i="30" l="1"/>
  <c r="BX47" i="30"/>
  <c r="BP48" i="30" l="1"/>
  <c r="BX48" i="30"/>
  <c r="BX49" i="30" l="1"/>
  <c r="BP49" i="30"/>
  <c r="BX50" i="30" l="1"/>
  <c r="BP50" i="30"/>
  <c r="BP74" i="30" l="1"/>
  <c r="BP51" i="30"/>
  <c r="BX74" i="30"/>
  <c r="BX51" i="30"/>
  <c r="BQ50" i="30" l="1"/>
  <c r="AF50" i="30" s="1"/>
  <c r="Y50" i="41" s="1"/>
  <c r="BY9" i="30"/>
  <c r="AE9" i="30" s="1"/>
  <c r="BY10" i="30"/>
  <c r="AE10" i="30" s="1"/>
  <c r="BY11" i="30"/>
  <c r="AE11" i="30" s="1"/>
  <c r="BY13" i="30"/>
  <c r="AE13" i="30" s="1"/>
  <c r="BY12" i="30"/>
  <c r="AE12" i="30" s="1"/>
  <c r="BY16" i="30"/>
  <c r="AE16" i="30" s="1"/>
  <c r="BY14" i="30"/>
  <c r="AE14" i="30" s="1"/>
  <c r="BY15" i="30"/>
  <c r="AE15" i="30" s="1"/>
  <c r="BY17" i="30"/>
  <c r="AE17" i="30" s="1"/>
  <c r="BY18" i="30"/>
  <c r="AE18" i="30" s="1"/>
  <c r="BY19" i="30"/>
  <c r="AE19" i="30" s="1"/>
  <c r="BY20" i="30"/>
  <c r="AE20" i="30" s="1"/>
  <c r="BY21" i="30"/>
  <c r="AE21" i="30" s="1"/>
  <c r="BY22" i="30"/>
  <c r="AE22" i="30" s="1"/>
  <c r="BY23" i="30"/>
  <c r="AE23" i="30" s="1"/>
  <c r="BY24" i="30"/>
  <c r="AE24" i="30" s="1"/>
  <c r="BY25" i="30"/>
  <c r="AE25" i="30" s="1"/>
  <c r="BY26" i="30"/>
  <c r="AE26" i="30" s="1"/>
  <c r="BY27" i="30"/>
  <c r="AE27" i="30" s="1"/>
  <c r="BY28" i="30"/>
  <c r="AE28" i="30" s="1"/>
  <c r="BY29" i="30"/>
  <c r="AE29" i="30" s="1"/>
  <c r="BY30" i="30"/>
  <c r="AE30" i="30" s="1"/>
  <c r="BY31" i="30"/>
  <c r="AE31" i="30" s="1"/>
  <c r="BY32" i="30"/>
  <c r="AE32" i="30" s="1"/>
  <c r="BY33" i="30"/>
  <c r="AE33" i="30" s="1"/>
  <c r="BY34" i="30"/>
  <c r="AE34" i="30" s="1"/>
  <c r="BY35" i="30"/>
  <c r="AE35" i="30" s="1"/>
  <c r="BY36" i="30"/>
  <c r="AE36" i="30" s="1"/>
  <c r="BY37" i="30"/>
  <c r="AE37" i="30" s="1"/>
  <c r="BY38" i="30"/>
  <c r="AE38" i="30" s="1"/>
  <c r="BY39" i="30"/>
  <c r="AE39" i="30" s="1"/>
  <c r="BY40" i="30"/>
  <c r="AE40" i="30" s="1"/>
  <c r="BY41" i="30"/>
  <c r="AE41" i="30" s="1"/>
  <c r="BY42" i="30"/>
  <c r="AE42" i="30" s="1"/>
  <c r="BY43" i="30"/>
  <c r="AE43" i="30" s="1"/>
  <c r="BY44" i="30"/>
  <c r="AE44" i="30" s="1"/>
  <c r="BY45" i="30"/>
  <c r="AE45" i="30" s="1"/>
  <c r="BY46" i="30"/>
  <c r="AE46" i="30" s="1"/>
  <c r="BY47" i="30"/>
  <c r="AE47" i="30" s="1"/>
  <c r="BY48" i="30"/>
  <c r="AE48" i="30" s="1"/>
  <c r="BY49" i="30"/>
  <c r="AE49" i="30" s="1"/>
  <c r="BQ51" i="30"/>
  <c r="AF51" i="30" s="1"/>
  <c r="BP52" i="30"/>
  <c r="BY51" i="30"/>
  <c r="AE51" i="30" s="1"/>
  <c r="BX52" i="30"/>
  <c r="BY50" i="30"/>
  <c r="AE50" i="30" s="1"/>
  <c r="BQ9" i="30"/>
  <c r="AF9" i="30" s="1"/>
  <c r="BQ10" i="30"/>
  <c r="AF10" i="30" s="1"/>
  <c r="BQ12" i="30"/>
  <c r="AF12" i="30" s="1"/>
  <c r="BQ11" i="30"/>
  <c r="AF11" i="30" s="1"/>
  <c r="BQ13" i="30"/>
  <c r="AF13" i="30" s="1"/>
  <c r="BQ14" i="30"/>
  <c r="AF14" i="30" s="1"/>
  <c r="BQ15" i="30"/>
  <c r="AF15" i="30" s="1"/>
  <c r="BQ16" i="30"/>
  <c r="AF16" i="30" s="1"/>
  <c r="BQ17" i="30"/>
  <c r="AF17" i="30" s="1"/>
  <c r="BQ18" i="30"/>
  <c r="AF18" i="30" s="1"/>
  <c r="BQ19" i="30"/>
  <c r="AF19" i="30" s="1"/>
  <c r="BQ20" i="30"/>
  <c r="AF20" i="30" s="1"/>
  <c r="BQ21" i="30"/>
  <c r="AF21" i="30" s="1"/>
  <c r="BQ22" i="30"/>
  <c r="AF22" i="30" s="1"/>
  <c r="BQ23" i="30"/>
  <c r="AF23" i="30" s="1"/>
  <c r="BQ24" i="30"/>
  <c r="AF24" i="30" s="1"/>
  <c r="BQ25" i="30"/>
  <c r="AF25" i="30" s="1"/>
  <c r="BQ26" i="30"/>
  <c r="AF26" i="30" s="1"/>
  <c r="BQ27" i="30"/>
  <c r="AF27" i="30" s="1"/>
  <c r="BQ28" i="30"/>
  <c r="AF28" i="30" s="1"/>
  <c r="BQ29" i="30"/>
  <c r="AF29" i="30" s="1"/>
  <c r="BQ30" i="30"/>
  <c r="AF30" i="30" s="1"/>
  <c r="BQ31" i="30"/>
  <c r="AF31" i="30" s="1"/>
  <c r="BQ32" i="30"/>
  <c r="AF32" i="30" s="1"/>
  <c r="BQ33" i="30"/>
  <c r="AF33" i="30" s="1"/>
  <c r="BQ34" i="30"/>
  <c r="AF34" i="30" s="1"/>
  <c r="BQ35" i="30"/>
  <c r="AF35" i="30" s="1"/>
  <c r="BQ36" i="30"/>
  <c r="AF36" i="30" s="1"/>
  <c r="BQ37" i="30"/>
  <c r="AF37" i="30" s="1"/>
  <c r="BQ38" i="30"/>
  <c r="AF38" i="30" s="1"/>
  <c r="BQ39" i="30"/>
  <c r="AF39" i="30" s="1"/>
  <c r="BQ40" i="30"/>
  <c r="AF40" i="30" s="1"/>
  <c r="BQ41" i="30"/>
  <c r="AF41" i="30" s="1"/>
  <c r="BQ42" i="30"/>
  <c r="AF42" i="30" s="1"/>
  <c r="BQ43" i="30"/>
  <c r="AF43" i="30" s="1"/>
  <c r="BQ44" i="30"/>
  <c r="AF44" i="30" s="1"/>
  <c r="BQ45" i="30"/>
  <c r="AF45" i="30" s="1"/>
  <c r="BQ46" i="30"/>
  <c r="AF46" i="30" s="1"/>
  <c r="BQ47" i="30"/>
  <c r="AF47" i="30" s="1"/>
  <c r="BQ48" i="30"/>
  <c r="AF48" i="30" s="1"/>
  <c r="BQ49" i="30"/>
  <c r="AF49" i="30" s="1"/>
  <c r="K47" i="42" l="1"/>
  <c r="K77" i="49" s="1"/>
  <c r="P72" i="49" s="1"/>
  <c r="AI11" i="121"/>
  <c r="AL50" i="30"/>
  <c r="M127" i="49"/>
  <c r="V12" i="42"/>
  <c r="X47" i="121"/>
  <c r="Y49" i="41"/>
  <c r="AI10" i="121"/>
  <c r="V11" i="42"/>
  <c r="X46" i="121"/>
  <c r="AL49" i="30"/>
  <c r="AM49" i="30" s="1"/>
  <c r="K46" i="42"/>
  <c r="K76" i="49" s="1"/>
  <c r="X42" i="121"/>
  <c r="Y45" i="41"/>
  <c r="AL45" i="30"/>
  <c r="AM45" i="30" s="1"/>
  <c r="AI6" i="121"/>
  <c r="AR6" i="121" s="1"/>
  <c r="V7" i="42"/>
  <c r="AE7" i="42" s="1"/>
  <c r="K42" i="42"/>
  <c r="K72" i="49" s="1"/>
  <c r="X38" i="121"/>
  <c r="K38" i="42"/>
  <c r="Y41" i="41"/>
  <c r="AL41" i="30"/>
  <c r="AM41" i="30" s="1"/>
  <c r="X36" i="121"/>
  <c r="K36" i="42"/>
  <c r="Y39" i="41"/>
  <c r="AL39" i="30"/>
  <c r="AM39" i="30" s="1"/>
  <c r="X34" i="121"/>
  <c r="K34" i="42"/>
  <c r="Y37" i="41"/>
  <c r="AL37" i="30"/>
  <c r="AM37" i="30" s="1"/>
  <c r="X32" i="121"/>
  <c r="Y35" i="41"/>
  <c r="K32" i="42"/>
  <c r="AL35" i="30"/>
  <c r="AM35" i="30" s="1"/>
  <c r="K30" i="42"/>
  <c r="X30" i="121"/>
  <c r="Y33" i="41"/>
  <c r="AL33" i="30"/>
  <c r="AM33" i="30" s="1"/>
  <c r="K28" i="42"/>
  <c r="Y31" i="41"/>
  <c r="X28" i="121"/>
  <c r="AL31" i="30"/>
  <c r="AM31" i="30" s="1"/>
  <c r="X26" i="121"/>
  <c r="Y29" i="41"/>
  <c r="K26" i="42"/>
  <c r="AL29" i="30"/>
  <c r="AM29" i="30" s="1"/>
  <c r="K24" i="42"/>
  <c r="X24" i="121"/>
  <c r="Y27" i="41"/>
  <c r="AL27" i="30"/>
  <c r="AM27" i="30" s="1"/>
  <c r="K22" i="42"/>
  <c r="X22" i="121"/>
  <c r="Y25" i="41"/>
  <c r="AL25" i="30"/>
  <c r="AM25" i="30" s="1"/>
  <c r="X20" i="121"/>
  <c r="Y23" i="41"/>
  <c r="K20" i="42"/>
  <c r="AL23" i="30"/>
  <c r="AM23" i="30" s="1"/>
  <c r="X18" i="121"/>
  <c r="Y21" i="41"/>
  <c r="K18" i="42"/>
  <c r="AL21" i="30"/>
  <c r="AM21" i="30" s="1"/>
  <c r="K16" i="42"/>
  <c r="X16" i="121"/>
  <c r="Y19" i="41"/>
  <c r="AL19" i="30"/>
  <c r="AM19" i="30" s="1"/>
  <c r="K14" i="42"/>
  <c r="X14" i="121"/>
  <c r="Y17" i="41"/>
  <c r="AL17" i="30"/>
  <c r="AM17" i="30" s="1"/>
  <c r="X12" i="121"/>
  <c r="Y15" i="41"/>
  <c r="K12" i="42"/>
  <c r="AL15" i="30"/>
  <c r="AM15" i="30" s="1"/>
  <c r="K10" i="42"/>
  <c r="Y13" i="41"/>
  <c r="X10" i="121"/>
  <c r="AL13" i="30"/>
  <c r="AM13" i="30" s="1"/>
  <c r="K9" i="42"/>
  <c r="X9" i="121"/>
  <c r="Y12" i="41"/>
  <c r="AL12" i="30"/>
  <c r="AM12" i="30" s="1"/>
  <c r="X6" i="121"/>
  <c r="Y9" i="41"/>
  <c r="AL9" i="30"/>
  <c r="AM9" i="30" s="1"/>
  <c r="BY52" i="30"/>
  <c r="AE52" i="30" s="1"/>
  <c r="BX53" i="30"/>
  <c r="BQ52" i="30"/>
  <c r="AF52" i="30" s="1"/>
  <c r="BP53" i="30"/>
  <c r="M46" i="42"/>
  <c r="M76" i="49" s="1"/>
  <c r="Z46" i="121"/>
  <c r="AJ49" i="30"/>
  <c r="AG49" i="30"/>
  <c r="Z44" i="121"/>
  <c r="M44" i="42"/>
  <c r="M74" i="49" s="1"/>
  <c r="AJ47" i="30"/>
  <c r="AG47" i="30"/>
  <c r="Z42" i="121"/>
  <c r="M42" i="42"/>
  <c r="M72" i="49" s="1"/>
  <c r="AJ45" i="30"/>
  <c r="AG45" i="30"/>
  <c r="Z40" i="121"/>
  <c r="M40" i="42"/>
  <c r="AJ43" i="30"/>
  <c r="AC43" i="41" s="1"/>
  <c r="AG43" i="30"/>
  <c r="Z38" i="121"/>
  <c r="M38" i="42"/>
  <c r="AG41" i="30"/>
  <c r="AJ41" i="30"/>
  <c r="AC41" i="41" s="1"/>
  <c r="M36" i="42"/>
  <c r="Z36" i="121"/>
  <c r="AG39" i="30"/>
  <c r="AJ39" i="30"/>
  <c r="AC39" i="41" s="1"/>
  <c r="Z34" i="121"/>
  <c r="M34" i="42"/>
  <c r="AJ37" i="30"/>
  <c r="AC37" i="41" s="1"/>
  <c r="AG37" i="30"/>
  <c r="M32" i="42"/>
  <c r="Z32" i="121"/>
  <c r="AG35" i="30"/>
  <c r="AJ35" i="30"/>
  <c r="AC35" i="41" s="1"/>
  <c r="Z30" i="121"/>
  <c r="M30" i="42"/>
  <c r="AJ33" i="30"/>
  <c r="AC33" i="41" s="1"/>
  <c r="AG33" i="30"/>
  <c r="M28" i="42"/>
  <c r="Z28" i="121"/>
  <c r="AJ31" i="30"/>
  <c r="AC31" i="41" s="1"/>
  <c r="AG31" i="30"/>
  <c r="M26" i="42"/>
  <c r="Z26" i="121"/>
  <c r="AG29" i="30"/>
  <c r="AJ29" i="30"/>
  <c r="AC29" i="41" s="1"/>
  <c r="Z24" i="121"/>
  <c r="M24" i="42"/>
  <c r="AJ27" i="30"/>
  <c r="AC27" i="41" s="1"/>
  <c r="AG27" i="30"/>
  <c r="Z22" i="121"/>
  <c r="M22" i="42"/>
  <c r="AG25" i="30"/>
  <c r="AJ25" i="30"/>
  <c r="AC25" i="41" s="1"/>
  <c r="M20" i="42"/>
  <c r="Z20" i="121"/>
  <c r="AG23" i="30"/>
  <c r="AJ23" i="30"/>
  <c r="AC23" i="41" s="1"/>
  <c r="Z18" i="121"/>
  <c r="M18" i="42"/>
  <c r="AJ21" i="30"/>
  <c r="AC21" i="41" s="1"/>
  <c r="AG21" i="30"/>
  <c r="Z16" i="121"/>
  <c r="M16" i="42"/>
  <c r="AJ19" i="30"/>
  <c r="AC19" i="41" s="1"/>
  <c r="AG19" i="30"/>
  <c r="Z14" i="121"/>
  <c r="M14" i="42"/>
  <c r="AG17" i="30"/>
  <c r="AJ17" i="30"/>
  <c r="AC17" i="41" s="1"/>
  <c r="Z11" i="121"/>
  <c r="M11" i="42"/>
  <c r="AJ14" i="30"/>
  <c r="AC14" i="41" s="1"/>
  <c r="AG14" i="30"/>
  <c r="M9" i="42"/>
  <c r="Z9" i="121"/>
  <c r="AG12" i="30"/>
  <c r="AJ12" i="30"/>
  <c r="AC12" i="41" s="1"/>
  <c r="Z8" i="121"/>
  <c r="M8" i="42"/>
  <c r="AJ11" i="30"/>
  <c r="AC11" i="41" s="1"/>
  <c r="AG11" i="30"/>
  <c r="Z6" i="121"/>
  <c r="AG9" i="30"/>
  <c r="AJ9" i="30"/>
  <c r="AC9" i="41" s="1"/>
  <c r="AL74" i="30"/>
  <c r="AM50" i="30"/>
  <c r="AE12" i="42"/>
  <c r="BG50" i="41"/>
  <c r="BW50" i="41" s="1"/>
  <c r="X44" i="121"/>
  <c r="Y47" i="41"/>
  <c r="AI8" i="121"/>
  <c r="AR8" i="121" s="1"/>
  <c r="V9" i="42"/>
  <c r="AE9" i="42" s="1"/>
  <c r="AL47" i="30"/>
  <c r="AM47" i="30" s="1"/>
  <c r="K44" i="42"/>
  <c r="K74" i="49" s="1"/>
  <c r="K40" i="42"/>
  <c r="X40" i="121"/>
  <c r="Y43" i="41"/>
  <c r="AL43" i="30"/>
  <c r="AM43" i="30" s="1"/>
  <c r="Y48" i="41"/>
  <c r="X45" i="121"/>
  <c r="AI9" i="121"/>
  <c r="AR9" i="121" s="1"/>
  <c r="V10" i="42"/>
  <c r="AE10" i="42" s="1"/>
  <c r="AL48" i="30"/>
  <c r="AM48" i="30" s="1"/>
  <c r="K45" i="42"/>
  <c r="K75" i="49" s="1"/>
  <c r="X43" i="121"/>
  <c r="Y46" i="41"/>
  <c r="BG46" i="41" s="1"/>
  <c r="BW46" i="41" s="1"/>
  <c r="AI7" i="121"/>
  <c r="AR7" i="121" s="1"/>
  <c r="V8" i="42"/>
  <c r="AE8" i="42" s="1"/>
  <c r="AL46" i="30"/>
  <c r="AM46" i="30" s="1"/>
  <c r="K43" i="42"/>
  <c r="K73" i="49" s="1"/>
  <c r="X41" i="121"/>
  <c r="K41" i="42"/>
  <c r="Y44" i="41"/>
  <c r="BG44" i="41" s="1"/>
  <c r="BW44" i="41" s="1"/>
  <c r="AL44" i="30"/>
  <c r="AM44" i="30" s="1"/>
  <c r="X39" i="121"/>
  <c r="Y42" i="41"/>
  <c r="BG42" i="41" s="1"/>
  <c r="BW42" i="41" s="1"/>
  <c r="K39" i="42"/>
  <c r="AL42" i="30"/>
  <c r="AM42" i="30" s="1"/>
  <c r="X37" i="121"/>
  <c r="Y40" i="41"/>
  <c r="BG40" i="41" s="1"/>
  <c r="BW40" i="41" s="1"/>
  <c r="K37" i="42"/>
  <c r="AL40" i="30"/>
  <c r="AM40" i="30" s="1"/>
  <c r="K35" i="42"/>
  <c r="X35" i="121"/>
  <c r="Y38" i="41"/>
  <c r="BG38" i="41" s="1"/>
  <c r="BW38" i="41" s="1"/>
  <c r="AL38" i="30"/>
  <c r="AM38" i="30" s="1"/>
  <c r="X33" i="121"/>
  <c r="K33" i="42"/>
  <c r="Y36" i="41"/>
  <c r="BG36" i="41" s="1"/>
  <c r="BW36" i="41" s="1"/>
  <c r="AL36" i="30"/>
  <c r="AM36" i="30" s="1"/>
  <c r="K31" i="42"/>
  <c r="X31" i="121"/>
  <c r="Y34" i="41"/>
  <c r="BG34" i="41" s="1"/>
  <c r="BW34" i="41" s="1"/>
  <c r="AL34" i="30"/>
  <c r="AM34" i="30" s="1"/>
  <c r="K29" i="42"/>
  <c r="Y32" i="41"/>
  <c r="BG32" i="41" s="1"/>
  <c r="BW32" i="41" s="1"/>
  <c r="X29" i="121"/>
  <c r="AL32" i="30"/>
  <c r="AM32" i="30" s="1"/>
  <c r="K27" i="42"/>
  <c r="X27" i="121"/>
  <c r="Y30" i="41"/>
  <c r="BG30" i="41" s="1"/>
  <c r="BW30" i="41" s="1"/>
  <c r="AL30" i="30"/>
  <c r="AM30" i="30" s="1"/>
  <c r="K25" i="42"/>
  <c r="X25" i="121"/>
  <c r="Y28" i="41"/>
  <c r="BG28" i="41" s="1"/>
  <c r="BW28" i="41" s="1"/>
  <c r="AL28" i="30"/>
  <c r="AM28" i="30" s="1"/>
  <c r="X23" i="121"/>
  <c r="K23" i="42"/>
  <c r="Y26" i="41"/>
  <c r="BG26" i="41" s="1"/>
  <c r="BW26" i="41" s="1"/>
  <c r="AL26" i="30"/>
  <c r="AM26" i="30" s="1"/>
  <c r="X21" i="121"/>
  <c r="Y24" i="41"/>
  <c r="BG24" i="41" s="1"/>
  <c r="BW24" i="41" s="1"/>
  <c r="K21" i="42"/>
  <c r="AL24" i="30"/>
  <c r="AM24" i="30" s="1"/>
  <c r="K19" i="42"/>
  <c r="X19" i="121"/>
  <c r="Y22" i="41"/>
  <c r="BG22" i="41" s="1"/>
  <c r="BW22" i="41" s="1"/>
  <c r="AL22" i="30"/>
  <c r="AM22" i="30" s="1"/>
  <c r="K17" i="42"/>
  <c r="X17" i="121"/>
  <c r="Y20" i="41"/>
  <c r="BG20" i="41" s="1"/>
  <c r="BW20" i="41" s="1"/>
  <c r="AL20" i="30"/>
  <c r="AM20" i="30" s="1"/>
  <c r="X15" i="121"/>
  <c r="K15" i="42"/>
  <c r="Y18" i="41"/>
  <c r="BG18" i="41" s="1"/>
  <c r="BW18" i="41" s="1"/>
  <c r="AL18" i="30"/>
  <c r="AM18" i="30" s="1"/>
  <c r="K13" i="42"/>
  <c r="Y16" i="41"/>
  <c r="BG16" i="41" s="1"/>
  <c r="BW16" i="41" s="1"/>
  <c r="X13" i="121"/>
  <c r="AL16" i="30"/>
  <c r="AM16" i="30" s="1"/>
  <c r="K11" i="42"/>
  <c r="X11" i="121"/>
  <c r="Y14" i="41"/>
  <c r="BG14" i="41" s="1"/>
  <c r="BW14" i="41" s="1"/>
  <c r="AL14" i="30"/>
  <c r="AM14" i="30" s="1"/>
  <c r="K8" i="42"/>
  <c r="X8" i="121"/>
  <c r="Y11" i="41"/>
  <c r="AL11" i="30"/>
  <c r="AM11" i="30" s="1"/>
  <c r="X7" i="121"/>
  <c r="K7" i="42"/>
  <c r="Y10" i="41"/>
  <c r="BG10" i="41" s="1"/>
  <c r="BW10" i="41" s="1"/>
  <c r="BX10" i="41" s="1"/>
  <c r="AL10" i="30"/>
  <c r="AM10" i="30" s="1"/>
  <c r="M47" i="42"/>
  <c r="M77" i="49" s="1"/>
  <c r="R72" i="49" s="1"/>
  <c r="Z47" i="121"/>
  <c r="AG50" i="30"/>
  <c r="AJ50" i="30"/>
  <c r="Z48" i="121"/>
  <c r="M48" i="42"/>
  <c r="M78" i="49" s="1"/>
  <c r="R73" i="49" s="1"/>
  <c r="AJ51" i="30"/>
  <c r="AG51" i="30"/>
  <c r="M128" i="49"/>
  <c r="X48" i="121"/>
  <c r="V13" i="42"/>
  <c r="AE13" i="42" s="1"/>
  <c r="Y51" i="41"/>
  <c r="BG51" i="41" s="1"/>
  <c r="BW51" i="41" s="1"/>
  <c r="AI12" i="121"/>
  <c r="AR12" i="121" s="1"/>
  <c r="AL51" i="30"/>
  <c r="AM51" i="30" s="1"/>
  <c r="K48" i="42"/>
  <c r="K78" i="49" s="1"/>
  <c r="P73" i="49" s="1"/>
  <c r="Z45" i="121"/>
  <c r="M45" i="42"/>
  <c r="M75" i="49" s="1"/>
  <c r="AJ48" i="30"/>
  <c r="AG48" i="30"/>
  <c r="Z43" i="121"/>
  <c r="M43" i="42"/>
  <c r="M73" i="49" s="1"/>
  <c r="AJ46" i="30"/>
  <c r="AG46" i="30"/>
  <c r="M41" i="42"/>
  <c r="Z41" i="121"/>
  <c r="AG44" i="30"/>
  <c r="AJ44" i="30"/>
  <c r="AC44" i="41" s="1"/>
  <c r="BS44" i="41" s="1"/>
  <c r="CE44" i="41" s="1"/>
  <c r="Z39" i="121"/>
  <c r="M39" i="42"/>
  <c r="AJ42" i="30"/>
  <c r="AC42" i="41" s="1"/>
  <c r="BS42" i="41" s="1"/>
  <c r="CE42" i="41" s="1"/>
  <c r="AG42" i="30"/>
  <c r="Z37" i="121"/>
  <c r="M37" i="42"/>
  <c r="AG40" i="30"/>
  <c r="AJ40" i="30"/>
  <c r="AC40" i="41" s="1"/>
  <c r="BS40" i="41" s="1"/>
  <c r="CE40" i="41" s="1"/>
  <c r="Z35" i="121"/>
  <c r="M35" i="42"/>
  <c r="AJ38" i="30"/>
  <c r="AC38" i="41" s="1"/>
  <c r="BS38" i="41" s="1"/>
  <c r="CE38" i="41" s="1"/>
  <c r="AG38" i="30"/>
  <c r="M33" i="42"/>
  <c r="Z33" i="121"/>
  <c r="AG36" i="30"/>
  <c r="AJ36" i="30"/>
  <c r="AC36" i="41" s="1"/>
  <c r="BS36" i="41" s="1"/>
  <c r="CE36" i="41" s="1"/>
  <c r="Z31" i="121"/>
  <c r="M31" i="42"/>
  <c r="AJ34" i="30"/>
  <c r="AC34" i="41" s="1"/>
  <c r="BS34" i="41" s="1"/>
  <c r="CE34" i="41" s="1"/>
  <c r="AG34" i="30"/>
  <c r="M29" i="42"/>
  <c r="Z29" i="121"/>
  <c r="AJ32" i="30"/>
  <c r="AC32" i="41" s="1"/>
  <c r="BS32" i="41" s="1"/>
  <c r="CE32" i="41" s="1"/>
  <c r="AG32" i="30"/>
  <c r="M27" i="42"/>
  <c r="Z27" i="121"/>
  <c r="AG30" i="30"/>
  <c r="AJ30" i="30"/>
  <c r="AC30" i="41" s="1"/>
  <c r="BS30" i="41" s="1"/>
  <c r="CE30" i="41" s="1"/>
  <c r="M25" i="42"/>
  <c r="Z25" i="121"/>
  <c r="AG28" i="30"/>
  <c r="AJ28" i="30"/>
  <c r="AC28" i="41" s="1"/>
  <c r="BS28" i="41" s="1"/>
  <c r="CE28" i="41" s="1"/>
  <c r="Z23" i="121"/>
  <c r="M23" i="42"/>
  <c r="AJ26" i="30"/>
  <c r="AC26" i="41" s="1"/>
  <c r="BS26" i="41" s="1"/>
  <c r="CE26" i="41" s="1"/>
  <c r="AG26" i="30"/>
  <c r="Z21" i="121"/>
  <c r="M21" i="42"/>
  <c r="AG24" i="30"/>
  <c r="AJ24" i="30"/>
  <c r="AC24" i="41" s="1"/>
  <c r="BS24" i="41" s="1"/>
  <c r="CE24" i="41" s="1"/>
  <c r="Z19" i="121"/>
  <c r="M19" i="42"/>
  <c r="AJ22" i="30"/>
  <c r="AC22" i="41" s="1"/>
  <c r="BS22" i="41" s="1"/>
  <c r="CE22" i="41" s="1"/>
  <c r="AG22" i="30"/>
  <c r="M17" i="42"/>
  <c r="Z17" i="121"/>
  <c r="AG20" i="30"/>
  <c r="AJ20" i="30"/>
  <c r="AC20" i="41" s="1"/>
  <c r="BS20" i="41" s="1"/>
  <c r="CE20" i="41" s="1"/>
  <c r="Z15" i="121"/>
  <c r="M15" i="42"/>
  <c r="AG18" i="30"/>
  <c r="AJ18" i="30"/>
  <c r="AC18" i="41" s="1"/>
  <c r="BS18" i="41" s="1"/>
  <c r="CE18" i="41" s="1"/>
  <c r="M12" i="42"/>
  <c r="Z12" i="121"/>
  <c r="AG15" i="30"/>
  <c r="AJ15" i="30"/>
  <c r="AC15" i="41" s="1"/>
  <c r="BS15" i="41" s="1"/>
  <c r="CE15" i="41" s="1"/>
  <c r="Z13" i="121"/>
  <c r="M13" i="42"/>
  <c r="AG16" i="30"/>
  <c r="AJ16" i="30"/>
  <c r="AC16" i="41" s="1"/>
  <c r="BS16" i="41" s="1"/>
  <c r="CE16" i="41" s="1"/>
  <c r="Z10" i="121"/>
  <c r="M10" i="42"/>
  <c r="AJ13" i="30"/>
  <c r="AC13" i="41" s="1"/>
  <c r="BS13" i="41" s="1"/>
  <c r="CE13" i="41" s="1"/>
  <c r="AG13" i="30"/>
  <c r="M7" i="42"/>
  <c r="Z7" i="121"/>
  <c r="AJ10" i="30"/>
  <c r="AC10" i="41" s="1"/>
  <c r="BS10" i="41" s="1"/>
  <c r="CE10" i="41" s="1"/>
  <c r="CF10" i="41" s="1"/>
  <c r="AG10" i="30"/>
  <c r="AR11" i="121"/>
  <c r="BS12" i="41" l="1"/>
  <c r="CE12" i="41" s="1"/>
  <c r="BG13" i="41"/>
  <c r="BW13" i="41" s="1"/>
  <c r="AJ12" i="121"/>
  <c r="W13" i="42"/>
  <c r="AC51" i="41"/>
  <c r="BG11" i="41"/>
  <c r="BW11" i="41" s="1"/>
  <c r="BX11" i="41" s="1"/>
  <c r="BG47" i="41"/>
  <c r="BW47" i="41" s="1"/>
  <c r="BS17" i="41"/>
  <c r="CE17" i="41" s="1"/>
  <c r="BS23" i="41"/>
  <c r="CE23" i="41" s="1"/>
  <c r="BS25" i="41"/>
  <c r="CE25" i="41" s="1"/>
  <c r="BS29" i="41"/>
  <c r="CE29" i="41" s="1"/>
  <c r="BS35" i="41"/>
  <c r="CE35" i="41" s="1"/>
  <c r="BS39" i="41"/>
  <c r="CE39" i="41" s="1"/>
  <c r="BS41" i="41"/>
  <c r="CE41" i="41" s="1"/>
  <c r="BQ53" i="30"/>
  <c r="AF53" i="30" s="1"/>
  <c r="BP54" i="30"/>
  <c r="BY53" i="30"/>
  <c r="AE53" i="30" s="1"/>
  <c r="BX54" i="30"/>
  <c r="BG15" i="41"/>
  <c r="BW15" i="41" s="1"/>
  <c r="BG21" i="41"/>
  <c r="BW21" i="41" s="1"/>
  <c r="BG23" i="41"/>
  <c r="BW23" i="41" s="1"/>
  <c r="BG29" i="41"/>
  <c r="BW29" i="41" s="1"/>
  <c r="BG31" i="41"/>
  <c r="BW31" i="41" s="1"/>
  <c r="BG35" i="41"/>
  <c r="BW35" i="41" s="1"/>
  <c r="BG45" i="41"/>
  <c r="BW45" i="41" s="1"/>
  <c r="AE11" i="42"/>
  <c r="AR10" i="121"/>
  <c r="AJ7" i="121"/>
  <c r="W8" i="42"/>
  <c r="AC46" i="41"/>
  <c r="AC48" i="41"/>
  <c r="W10" i="42"/>
  <c r="AJ9" i="121"/>
  <c r="W12" i="42"/>
  <c r="AC50" i="41"/>
  <c r="AJ11" i="121"/>
  <c r="BF48" i="41"/>
  <c r="BG48" i="41"/>
  <c r="BW48" i="41" s="1"/>
  <c r="BG43" i="41"/>
  <c r="BW43" i="41" s="1"/>
  <c r="BS11" i="41"/>
  <c r="CE11" i="41" s="1"/>
  <c r="CF11" i="41" s="1"/>
  <c r="BS14" i="41"/>
  <c r="CE14" i="41" s="1"/>
  <c r="BS19" i="41"/>
  <c r="CE19" i="41" s="1"/>
  <c r="BS21" i="41"/>
  <c r="CE21" i="41" s="1"/>
  <c r="BS27" i="41"/>
  <c r="CE27" i="41" s="1"/>
  <c r="BS31" i="41"/>
  <c r="CE31" i="41" s="1"/>
  <c r="BS33" i="41"/>
  <c r="CE33" i="41" s="1"/>
  <c r="BS37" i="41"/>
  <c r="CE37" i="41" s="1"/>
  <c r="BS43" i="41"/>
  <c r="CE43" i="41" s="1"/>
  <c r="AC45" i="41"/>
  <c r="BS45" i="41" s="1"/>
  <c r="CE45" i="41" s="1"/>
  <c r="W7" i="42"/>
  <c r="AF7" i="42" s="1"/>
  <c r="AJ6" i="121"/>
  <c r="AS6" i="121" s="1"/>
  <c r="AC47" i="41"/>
  <c r="BS47" i="41" s="1"/>
  <c r="CE47" i="41" s="1"/>
  <c r="AJ8" i="121"/>
  <c r="AS8" i="121" s="1"/>
  <c r="W9" i="42"/>
  <c r="AF9" i="42" s="1"/>
  <c r="AC49" i="41"/>
  <c r="BS49" i="41" s="1"/>
  <c r="CE49" i="41" s="1"/>
  <c r="AJ10" i="121"/>
  <c r="W11" i="42"/>
  <c r="AF11" i="42" s="1"/>
  <c r="X49" i="121"/>
  <c r="M129" i="49"/>
  <c r="Y52" i="41"/>
  <c r="BG52" i="41" s="1"/>
  <c r="BW52" i="41" s="1"/>
  <c r="AI13" i="121"/>
  <c r="AR13" i="121" s="1"/>
  <c r="AL52" i="30"/>
  <c r="AM52" i="30" s="1"/>
  <c r="V14" i="42"/>
  <c r="AE14" i="42" s="1"/>
  <c r="K49" i="42"/>
  <c r="K79" i="49" s="1"/>
  <c r="P74" i="49" s="1"/>
  <c r="Z49" i="121"/>
  <c r="M49" i="42"/>
  <c r="M79" i="49" s="1"/>
  <c r="R74" i="49" s="1"/>
  <c r="AG52" i="30"/>
  <c r="AJ52" i="30"/>
  <c r="BG12" i="41"/>
  <c r="BW12" i="41" s="1"/>
  <c r="BX12" i="41" s="1"/>
  <c r="BG17" i="41"/>
  <c r="BW17" i="41" s="1"/>
  <c r="BG19" i="41"/>
  <c r="BW19" i="41" s="1"/>
  <c r="BG25" i="41"/>
  <c r="BW25" i="41" s="1"/>
  <c r="BG27" i="41"/>
  <c r="BW27" i="41" s="1"/>
  <c r="BG33" i="41"/>
  <c r="BW33" i="41" s="1"/>
  <c r="BG37" i="41"/>
  <c r="BW37" i="41" s="1"/>
  <c r="BG39" i="41"/>
  <c r="BW39" i="41" s="1"/>
  <c r="BG41" i="41"/>
  <c r="BW41" i="41" s="1"/>
  <c r="AM74" i="30"/>
  <c r="BG49" i="41"/>
  <c r="BW49" i="41" s="1"/>
  <c r="BF49" i="41"/>
  <c r="BF50" i="41" s="1"/>
  <c r="AN43" i="30" l="1"/>
  <c r="AN45" i="30"/>
  <c r="AC52" i="41"/>
  <c r="BS52" i="41" s="1"/>
  <c r="CE52" i="41" s="1"/>
  <c r="W14" i="42"/>
  <c r="AF14" i="42" s="1"/>
  <c r="AJ13" i="121"/>
  <c r="AS13" i="121" s="1"/>
  <c r="AN52" i="30"/>
  <c r="AS10" i="121"/>
  <c r="AN46" i="30"/>
  <c r="AN38" i="30"/>
  <c r="AN34" i="30"/>
  <c r="AN32" i="30"/>
  <c r="AN28" i="30"/>
  <c r="AN22" i="30"/>
  <c r="AN18" i="30"/>
  <c r="AN16" i="30"/>
  <c r="AN11" i="30"/>
  <c r="AS11" i="121"/>
  <c r="AF12" i="42"/>
  <c r="AN51" i="30"/>
  <c r="AF10" i="42"/>
  <c r="BS46" i="41"/>
  <c r="CE46" i="41" s="1"/>
  <c r="AS7" i="121"/>
  <c r="AN39" i="30"/>
  <c r="AN33" i="30"/>
  <c r="AN31" i="30"/>
  <c r="AN29" i="30"/>
  <c r="AN25" i="30"/>
  <c r="AN23" i="30"/>
  <c r="AN21" i="30"/>
  <c r="AN17" i="30"/>
  <c r="AN15" i="30"/>
  <c r="AN13" i="30"/>
  <c r="AN9" i="30"/>
  <c r="Z50" i="121"/>
  <c r="M50" i="42"/>
  <c r="M80" i="49" s="1"/>
  <c r="R75" i="49" s="1"/>
  <c r="AG53" i="30"/>
  <c r="AJ53" i="30"/>
  <c r="X50" i="121"/>
  <c r="M130" i="49"/>
  <c r="Y53" i="41"/>
  <c r="BG53" i="41" s="1"/>
  <c r="BW53" i="41" s="1"/>
  <c r="AI14" i="121"/>
  <c r="AR14" i="121" s="1"/>
  <c r="AL53" i="30"/>
  <c r="AM53" i="30" s="1"/>
  <c r="AN53" i="30" s="1"/>
  <c r="K50" i="42"/>
  <c r="K80" i="49" s="1"/>
  <c r="P75" i="49" s="1"/>
  <c r="V15" i="42"/>
  <c r="AE15" i="42" s="1"/>
  <c r="CF12" i="41"/>
  <c r="AN47" i="30"/>
  <c r="AN48" i="30"/>
  <c r="AF13" i="42"/>
  <c r="AN44" i="30"/>
  <c r="AN42" i="30"/>
  <c r="AN40" i="30"/>
  <c r="AN36" i="30"/>
  <c r="AN30" i="30"/>
  <c r="AN26" i="30"/>
  <c r="AN24" i="30"/>
  <c r="AN20" i="30"/>
  <c r="AN14" i="30"/>
  <c r="AN10" i="30"/>
  <c r="BS50" i="41"/>
  <c r="CE50" i="41" s="1"/>
  <c r="AS9" i="121"/>
  <c r="BS48" i="41"/>
  <c r="CE48" i="41" s="1"/>
  <c r="AF8" i="42"/>
  <c r="AN49" i="30"/>
  <c r="AN41" i="30"/>
  <c r="AN37" i="30"/>
  <c r="AN35" i="30"/>
  <c r="AN27" i="30"/>
  <c r="AN19" i="30"/>
  <c r="BX13" i="41"/>
  <c r="AN12" i="30"/>
  <c r="BY54" i="30"/>
  <c r="AE54" i="30" s="1"/>
  <c r="BX55" i="30"/>
  <c r="BQ54" i="30"/>
  <c r="AF54" i="30" s="1"/>
  <c r="BP55" i="30"/>
  <c r="AN50" i="30"/>
  <c r="BS51" i="41"/>
  <c r="CE51" i="41" s="1"/>
  <c r="AS12" i="121"/>
  <c r="BQ55" i="30" l="1"/>
  <c r="AF55" i="30" s="1"/>
  <c r="BP56" i="30"/>
  <c r="BY55" i="30"/>
  <c r="AE55" i="30" s="1"/>
  <c r="BX56" i="30"/>
  <c r="CF13" i="41"/>
  <c r="X51" i="121"/>
  <c r="Y54" i="41"/>
  <c r="BG54" i="41" s="1"/>
  <c r="BW54" i="41" s="1"/>
  <c r="M131" i="49"/>
  <c r="AI15" i="121"/>
  <c r="AR15" i="121" s="1"/>
  <c r="V16" i="42"/>
  <c r="AE16" i="42" s="1"/>
  <c r="K51" i="42"/>
  <c r="K81" i="49" s="1"/>
  <c r="P76" i="49" s="1"/>
  <c r="AL54" i="30"/>
  <c r="AM54" i="30" s="1"/>
  <c r="AN54" i="30" s="1"/>
  <c r="Z51" i="121"/>
  <c r="M51" i="42"/>
  <c r="M81" i="49" s="1"/>
  <c r="R76" i="49" s="1"/>
  <c r="AG54" i="30"/>
  <c r="AJ54" i="30"/>
  <c r="BX14" i="41"/>
  <c r="AC53" i="41"/>
  <c r="BS53" i="41" s="1"/>
  <c r="CE53" i="41" s="1"/>
  <c r="AJ14" i="121"/>
  <c r="AS14" i="121" s="1"/>
  <c r="W15" i="42"/>
  <c r="AF15" i="42" s="1"/>
  <c r="Z52" i="121" l="1"/>
  <c r="M52" i="42"/>
  <c r="M82" i="49" s="1"/>
  <c r="R77" i="49" s="1"/>
  <c r="AJ55" i="30"/>
  <c r="AG55" i="30"/>
  <c r="M132" i="49"/>
  <c r="X52" i="121"/>
  <c r="Y55" i="41"/>
  <c r="BG55" i="41" s="1"/>
  <c r="BW55" i="41" s="1"/>
  <c r="AI16" i="121"/>
  <c r="AR16" i="121" s="1"/>
  <c r="V17" i="42"/>
  <c r="AE17" i="42" s="1"/>
  <c r="AL55" i="30"/>
  <c r="AM55" i="30" s="1"/>
  <c r="AN55" i="30" s="1"/>
  <c r="K52" i="42"/>
  <c r="K82" i="49" s="1"/>
  <c r="P77" i="49" s="1"/>
  <c r="BX15" i="41"/>
  <c r="AC54" i="41"/>
  <c r="BS54" i="41" s="1"/>
  <c r="CE54" i="41" s="1"/>
  <c r="AJ15" i="121"/>
  <c r="AS15" i="121" s="1"/>
  <c r="W16" i="42"/>
  <c r="AF16" i="42" s="1"/>
  <c r="CF14" i="41"/>
  <c r="BY56" i="30"/>
  <c r="AE56" i="30" s="1"/>
  <c r="BX57" i="30"/>
  <c r="BQ56" i="30"/>
  <c r="AF56" i="30" s="1"/>
  <c r="BP57" i="30"/>
  <c r="BQ57" i="30" l="1"/>
  <c r="AF57" i="30" s="1"/>
  <c r="BP58" i="30"/>
  <c r="AC55" i="41"/>
  <c r="BS55" i="41" s="1"/>
  <c r="CE55" i="41" s="1"/>
  <c r="AJ16" i="121"/>
  <c r="AS16" i="121" s="1"/>
  <c r="W17" i="42"/>
  <c r="AF17" i="42" s="1"/>
  <c r="BY57" i="30"/>
  <c r="AE57" i="30" s="1"/>
  <c r="BX58" i="30"/>
  <c r="CF15" i="41"/>
  <c r="M133" i="49"/>
  <c r="X53" i="121"/>
  <c r="Y56" i="41"/>
  <c r="BG56" i="41" s="1"/>
  <c r="BW56" i="41" s="1"/>
  <c r="V18" i="42"/>
  <c r="AE18" i="42" s="1"/>
  <c r="AI17" i="121"/>
  <c r="AR17" i="121" s="1"/>
  <c r="AL56" i="30"/>
  <c r="AM56" i="30" s="1"/>
  <c r="AN56" i="30" s="1"/>
  <c r="K53" i="42"/>
  <c r="K83" i="49" s="1"/>
  <c r="P78" i="49" s="1"/>
  <c r="Z53" i="121"/>
  <c r="M53" i="42"/>
  <c r="M83" i="49" s="1"/>
  <c r="R78" i="49" s="1"/>
  <c r="AG56" i="30"/>
  <c r="AJ56" i="30"/>
  <c r="BX16" i="41"/>
  <c r="BX17" i="41" l="1"/>
  <c r="AC56" i="41"/>
  <c r="BS56" i="41" s="1"/>
  <c r="CE56" i="41" s="1"/>
  <c r="AJ17" i="121"/>
  <c r="AS17" i="121" s="1"/>
  <c r="W18" i="42"/>
  <c r="AF18" i="42" s="1"/>
  <c r="Z54" i="121"/>
  <c r="M54" i="42"/>
  <c r="M84" i="49" s="1"/>
  <c r="R79" i="49" s="1"/>
  <c r="AJ57" i="30"/>
  <c r="AG57" i="30"/>
  <c r="BQ58" i="30"/>
  <c r="AF58" i="30" s="1"/>
  <c r="BP59" i="30"/>
  <c r="CF16" i="41"/>
  <c r="BY58" i="30"/>
  <c r="AE58" i="30" s="1"/>
  <c r="BX59" i="30"/>
  <c r="M134" i="49"/>
  <c r="X54" i="121"/>
  <c r="Y57" i="41"/>
  <c r="BG57" i="41" s="1"/>
  <c r="BW57" i="41" s="1"/>
  <c r="AI18" i="121"/>
  <c r="AR18" i="121" s="1"/>
  <c r="AL57" i="30"/>
  <c r="AM57" i="30" s="1"/>
  <c r="AN57" i="30" s="1"/>
  <c r="V19" i="42"/>
  <c r="AE19" i="42" s="1"/>
  <c r="K54" i="42"/>
  <c r="K84" i="49" s="1"/>
  <c r="P79" i="49" s="1"/>
  <c r="BY59" i="30" l="1"/>
  <c r="AE59" i="30" s="1"/>
  <c r="BX60" i="30"/>
  <c r="CF17" i="41"/>
  <c r="BQ59" i="30"/>
  <c r="AF59" i="30" s="1"/>
  <c r="BP60" i="30"/>
  <c r="BX18" i="41"/>
  <c r="M55" i="42"/>
  <c r="M85" i="49" s="1"/>
  <c r="R80" i="49" s="1"/>
  <c r="Z55" i="121"/>
  <c r="AG58" i="30"/>
  <c r="AJ58" i="30"/>
  <c r="M135" i="49"/>
  <c r="Y58" i="41"/>
  <c r="BG58" i="41" s="1"/>
  <c r="BW58" i="41" s="1"/>
  <c r="X55" i="121"/>
  <c r="V20" i="42"/>
  <c r="AE20" i="42" s="1"/>
  <c r="AI19" i="121"/>
  <c r="AR19" i="121" s="1"/>
  <c r="AL58" i="30"/>
  <c r="AM58" i="30" s="1"/>
  <c r="AN58" i="30" s="1"/>
  <c r="K55" i="42"/>
  <c r="K85" i="49" s="1"/>
  <c r="P80" i="49" s="1"/>
  <c r="AC57" i="41"/>
  <c r="BS57" i="41" s="1"/>
  <c r="CE57" i="41" s="1"/>
  <c r="W19" i="42"/>
  <c r="AF19" i="42" s="1"/>
  <c r="AJ18" i="121"/>
  <c r="AS18" i="121" s="1"/>
  <c r="M136" i="49" l="1"/>
  <c r="Y59" i="41"/>
  <c r="BG59" i="41" s="1"/>
  <c r="BW59" i="41" s="1"/>
  <c r="X56" i="121"/>
  <c r="V21" i="42"/>
  <c r="AE21" i="42" s="1"/>
  <c r="K56" i="42"/>
  <c r="K86" i="49" s="1"/>
  <c r="P81" i="49" s="1"/>
  <c r="AI20" i="121"/>
  <c r="AR20" i="121" s="1"/>
  <c r="AL59" i="30"/>
  <c r="AM59" i="30" s="1"/>
  <c r="AN59" i="30" s="1"/>
  <c r="Z56" i="121"/>
  <c r="M56" i="42"/>
  <c r="M86" i="49" s="1"/>
  <c r="R81" i="49" s="1"/>
  <c r="AJ59" i="30"/>
  <c r="AG59" i="30"/>
  <c r="AC58" i="41"/>
  <c r="BS58" i="41" s="1"/>
  <c r="CE58" i="41" s="1"/>
  <c r="W20" i="42"/>
  <c r="AF20" i="42" s="1"/>
  <c r="AJ19" i="121"/>
  <c r="AS19" i="121" s="1"/>
  <c r="BX19" i="41"/>
  <c r="BQ60" i="30"/>
  <c r="AF60" i="30" s="1"/>
  <c r="BP61" i="30"/>
  <c r="CF18" i="41"/>
  <c r="BY60" i="30"/>
  <c r="AE60" i="30" s="1"/>
  <c r="BX61" i="30"/>
  <c r="CF19" i="41" l="1"/>
  <c r="AC59" i="41"/>
  <c r="BS59" i="41" s="1"/>
  <c r="CE59" i="41" s="1"/>
  <c r="W21" i="42"/>
  <c r="AF21" i="42" s="1"/>
  <c r="AJ20" i="121"/>
  <c r="AS20" i="121" s="1"/>
  <c r="BY61" i="30"/>
  <c r="AE61" i="30" s="1"/>
  <c r="BX62" i="30"/>
  <c r="BQ61" i="30"/>
  <c r="AF61" i="30" s="1"/>
  <c r="BP62" i="30"/>
  <c r="BX20" i="41"/>
  <c r="Z57" i="121"/>
  <c r="M57" i="42"/>
  <c r="M87" i="49" s="1"/>
  <c r="R82" i="49" s="1"/>
  <c r="AG60" i="30"/>
  <c r="AJ60" i="30"/>
  <c r="X57" i="121"/>
  <c r="M137" i="49"/>
  <c r="Y60" i="41"/>
  <c r="BG60" i="41" s="1"/>
  <c r="BW60" i="41" s="1"/>
  <c r="AI21" i="121"/>
  <c r="AR21" i="121" s="1"/>
  <c r="V22" i="42"/>
  <c r="AE22" i="42" s="1"/>
  <c r="K57" i="42"/>
  <c r="K87" i="49" s="1"/>
  <c r="P82" i="49" s="1"/>
  <c r="AL60" i="30"/>
  <c r="AM60" i="30" s="1"/>
  <c r="AN60" i="30" s="1"/>
  <c r="M138" i="49" l="1"/>
  <c r="X58" i="121"/>
  <c r="Y61" i="41"/>
  <c r="BG61" i="41" s="1"/>
  <c r="BW61" i="41" s="1"/>
  <c r="K58" i="42"/>
  <c r="K88" i="49" s="1"/>
  <c r="P83" i="49" s="1"/>
  <c r="AI22" i="121"/>
  <c r="AR22" i="121" s="1"/>
  <c r="V23" i="42"/>
  <c r="AE23" i="42" s="1"/>
  <c r="AL61" i="30"/>
  <c r="AM61" i="30" s="1"/>
  <c r="AN61" i="30" s="1"/>
  <c r="Z58" i="121"/>
  <c r="M58" i="42"/>
  <c r="M88" i="49" s="1"/>
  <c r="R83" i="49" s="1"/>
  <c r="AG61" i="30"/>
  <c r="AJ61" i="30"/>
  <c r="CF20" i="41"/>
  <c r="AC60" i="41"/>
  <c r="BS60" i="41" s="1"/>
  <c r="CE60" i="41" s="1"/>
  <c r="AJ21" i="121"/>
  <c r="AS21" i="121" s="1"/>
  <c r="W22" i="42"/>
  <c r="AF22" i="42" s="1"/>
  <c r="BX21" i="41"/>
  <c r="BQ62" i="30"/>
  <c r="AF62" i="30" s="1"/>
  <c r="BP63" i="30"/>
  <c r="BY62" i="30"/>
  <c r="AE62" i="30" s="1"/>
  <c r="BX63" i="30"/>
  <c r="AJ22" i="121" l="1"/>
  <c r="AS22" i="121" s="1"/>
  <c r="AC61" i="41"/>
  <c r="BS61" i="41" s="1"/>
  <c r="CE61" i="41" s="1"/>
  <c r="W23" i="42"/>
  <c r="AF23" i="42" s="1"/>
  <c r="BY63" i="30"/>
  <c r="AE63" i="30" s="1"/>
  <c r="BX64" i="30"/>
  <c r="BQ63" i="30"/>
  <c r="AF63" i="30" s="1"/>
  <c r="BP64" i="30"/>
  <c r="BX22" i="41"/>
  <c r="Z59" i="121"/>
  <c r="M59" i="42"/>
  <c r="M89" i="49" s="1"/>
  <c r="R84" i="49" s="1"/>
  <c r="AJ62" i="30"/>
  <c r="AG62" i="30"/>
  <c r="X59" i="121"/>
  <c r="Y62" i="41"/>
  <c r="BG62" i="41" s="1"/>
  <c r="BW62" i="41" s="1"/>
  <c r="M139" i="49"/>
  <c r="V24" i="42"/>
  <c r="AE24" i="42" s="1"/>
  <c r="AL62" i="30"/>
  <c r="AM62" i="30" s="1"/>
  <c r="AN62" i="30" s="1"/>
  <c r="K59" i="42"/>
  <c r="K89" i="49" s="1"/>
  <c r="P84" i="49" s="1"/>
  <c r="AI23" i="121"/>
  <c r="AR23" i="121" s="1"/>
  <c r="CF21" i="41"/>
  <c r="CF22" i="41" l="1"/>
  <c r="AJ23" i="121"/>
  <c r="AS23" i="121" s="1"/>
  <c r="AC62" i="41"/>
  <c r="BS62" i="41" s="1"/>
  <c r="CE62" i="41" s="1"/>
  <c r="W24" i="42"/>
  <c r="AF24" i="42" s="1"/>
  <c r="X60" i="121"/>
  <c r="Y63" i="41"/>
  <c r="BG63" i="41" s="1"/>
  <c r="BW63" i="41" s="1"/>
  <c r="M140" i="49"/>
  <c r="V25" i="42"/>
  <c r="AE25" i="42" s="1"/>
  <c r="AI24" i="121"/>
  <c r="AR24" i="121" s="1"/>
  <c r="AL63" i="30"/>
  <c r="AM63" i="30" s="1"/>
  <c r="AN63" i="30" s="1"/>
  <c r="K60" i="42"/>
  <c r="K90" i="49" s="1"/>
  <c r="P85" i="49" s="1"/>
  <c r="Z60" i="121"/>
  <c r="M60" i="42"/>
  <c r="M90" i="49" s="1"/>
  <c r="R85" i="49" s="1"/>
  <c r="AG63" i="30"/>
  <c r="AJ63" i="30"/>
  <c r="BX23" i="41"/>
  <c r="BQ64" i="30"/>
  <c r="AF64" i="30" s="1"/>
  <c r="BP65" i="30"/>
  <c r="BY64" i="30"/>
  <c r="AE64" i="30" s="1"/>
  <c r="BX65" i="30"/>
  <c r="BY65" i="30" l="1"/>
  <c r="AE65" i="30" s="1"/>
  <c r="BX66" i="30"/>
  <c r="Z61" i="121"/>
  <c r="M61" i="42"/>
  <c r="M91" i="49" s="1"/>
  <c r="R86" i="49" s="1"/>
  <c r="AK64" i="30"/>
  <c r="AG64" i="30"/>
  <c r="AJ64" i="30"/>
  <c r="X61" i="121"/>
  <c r="M141" i="49"/>
  <c r="Y64" i="41"/>
  <c r="BG64" i="41" s="1"/>
  <c r="BW64" i="41" s="1"/>
  <c r="V26" i="42"/>
  <c r="AE26" i="42" s="1"/>
  <c r="AL64" i="30"/>
  <c r="AM64" i="30" s="1"/>
  <c r="AN64" i="30" s="1"/>
  <c r="K61" i="42"/>
  <c r="K91" i="49" s="1"/>
  <c r="P86" i="49" s="1"/>
  <c r="AI25" i="121"/>
  <c r="AR25" i="121" s="1"/>
  <c r="AC63" i="41"/>
  <c r="BS63" i="41" s="1"/>
  <c r="CE63" i="41" s="1"/>
  <c r="AJ24" i="121"/>
  <c r="AS24" i="121" s="1"/>
  <c r="W25" i="42"/>
  <c r="AF25" i="42" s="1"/>
  <c r="CF23" i="41"/>
  <c r="BQ65" i="30"/>
  <c r="AF65" i="30" s="1"/>
  <c r="BP66" i="30"/>
  <c r="BX24" i="41"/>
  <c r="BQ66" i="30" l="1"/>
  <c r="AF66" i="30" s="1"/>
  <c r="BP67" i="30"/>
  <c r="CF24" i="41"/>
  <c r="BY66" i="30"/>
  <c r="AE66" i="30" s="1"/>
  <c r="BX67" i="30"/>
  <c r="BX25" i="41"/>
  <c r="M142" i="49"/>
  <c r="X62" i="121"/>
  <c r="Y65" i="41"/>
  <c r="BG65" i="41" s="1"/>
  <c r="BW65" i="41" s="1"/>
  <c r="V27" i="42"/>
  <c r="AE27" i="42" s="1"/>
  <c r="AL65" i="30"/>
  <c r="AM65" i="30" s="1"/>
  <c r="AN65" i="30" s="1"/>
  <c r="AI26" i="121"/>
  <c r="AR26" i="121" s="1"/>
  <c r="K62" i="42"/>
  <c r="K92" i="49" s="1"/>
  <c r="P87" i="49" s="1"/>
  <c r="AJ25" i="121"/>
  <c r="AS25" i="121" s="1"/>
  <c r="AC64" i="41"/>
  <c r="BS64" i="41" s="1"/>
  <c r="CE64" i="41" s="1"/>
  <c r="W26" i="42"/>
  <c r="AF26" i="42" s="1"/>
  <c r="Z62" i="121"/>
  <c r="M62" i="42"/>
  <c r="M92" i="49" s="1"/>
  <c r="R87" i="49" s="1"/>
  <c r="AG65" i="30"/>
  <c r="AJ65" i="30"/>
  <c r="AC65" i="41" l="1"/>
  <c r="BS65" i="41" s="1"/>
  <c r="CE65" i="41" s="1"/>
  <c r="W27" i="42"/>
  <c r="AF27" i="42" s="1"/>
  <c r="AJ26" i="121"/>
  <c r="AS26" i="121" s="1"/>
  <c r="Z63" i="121"/>
  <c r="M63" i="42"/>
  <c r="M93" i="49" s="1"/>
  <c r="R88" i="49" s="1"/>
  <c r="AG66" i="30"/>
  <c r="AJ66" i="30"/>
  <c r="CF25" i="41"/>
  <c r="BQ67" i="30"/>
  <c r="AF67" i="30" s="1"/>
  <c r="BP68" i="30"/>
  <c r="BX26" i="41"/>
  <c r="BY67" i="30"/>
  <c r="AE67" i="30" s="1"/>
  <c r="BX68" i="30"/>
  <c r="X63" i="121"/>
  <c r="Y66" i="41"/>
  <c r="BG66" i="41" s="1"/>
  <c r="BW66" i="41" s="1"/>
  <c r="M143" i="49"/>
  <c r="V28" i="42"/>
  <c r="AE28" i="42" s="1"/>
  <c r="AI27" i="121"/>
  <c r="AR27" i="121" s="1"/>
  <c r="AL66" i="30"/>
  <c r="AM66" i="30" s="1"/>
  <c r="AN66" i="30" s="1"/>
  <c r="K63" i="42"/>
  <c r="K93" i="49" s="1"/>
  <c r="P88" i="49" s="1"/>
  <c r="BY68" i="30" l="1"/>
  <c r="AE68" i="30" s="1"/>
  <c r="BX69" i="30"/>
  <c r="BX70" i="30" s="1"/>
  <c r="Z64" i="121"/>
  <c r="M64" i="42"/>
  <c r="M94" i="49" s="1"/>
  <c r="R89" i="49" s="1"/>
  <c r="AG67" i="30"/>
  <c r="AJ67" i="30"/>
  <c r="BQ68" i="30"/>
  <c r="AF68" i="30" s="1"/>
  <c r="BP69" i="30"/>
  <c r="BP70" i="30" s="1"/>
  <c r="CF26" i="41"/>
  <c r="AC66" i="41"/>
  <c r="BS66" i="41" s="1"/>
  <c r="CE66" i="41" s="1"/>
  <c r="AJ27" i="121"/>
  <c r="AS27" i="121" s="1"/>
  <c r="W28" i="42"/>
  <c r="AF28" i="42" s="1"/>
  <c r="BX27" i="41"/>
  <c r="X64" i="121"/>
  <c r="Y67" i="41"/>
  <c r="BG67" i="41" s="1"/>
  <c r="BW67" i="41" s="1"/>
  <c r="M144" i="49"/>
  <c r="AI28" i="121"/>
  <c r="AR28" i="121" s="1"/>
  <c r="V29" i="42"/>
  <c r="AE29" i="42" s="1"/>
  <c r="K64" i="42"/>
  <c r="K94" i="49" s="1"/>
  <c r="P89" i="49" s="1"/>
  <c r="AL67" i="30"/>
  <c r="AM67" i="30" s="1"/>
  <c r="AN67" i="30" s="1"/>
  <c r="BP71" i="30" l="1"/>
  <c r="BQ70" i="30"/>
  <c r="BX71" i="30"/>
  <c r="BY70" i="30"/>
  <c r="BX28" i="41"/>
  <c r="CF27" i="41"/>
  <c r="BQ69" i="30"/>
  <c r="AF69" i="30" s="1"/>
  <c r="AC67" i="41"/>
  <c r="BS67" i="41" s="1"/>
  <c r="CE67" i="41" s="1"/>
  <c r="W29" i="42"/>
  <c r="AF29" i="42" s="1"/>
  <c r="AJ28" i="121"/>
  <c r="AS28" i="121" s="1"/>
  <c r="BY69" i="30"/>
  <c r="AE69" i="30" s="1"/>
  <c r="X65" i="121"/>
  <c r="Y68" i="41"/>
  <c r="BG68" i="41" s="1"/>
  <c r="BW68" i="41" s="1"/>
  <c r="M145" i="49"/>
  <c r="N145" i="49" s="1"/>
  <c r="AI29" i="121"/>
  <c r="AR29" i="121" s="1"/>
  <c r="V30" i="42"/>
  <c r="AE30" i="42" s="1"/>
  <c r="AL68" i="30"/>
  <c r="AM68" i="30" s="1"/>
  <c r="AN68" i="30" s="1"/>
  <c r="K65" i="42"/>
  <c r="K95" i="49" s="1"/>
  <c r="P90" i="49" s="1"/>
  <c r="Z65" i="121"/>
  <c r="M65" i="42"/>
  <c r="M95" i="49" s="1"/>
  <c r="R90" i="49" s="1"/>
  <c r="AJ68" i="30"/>
  <c r="AG68" i="30"/>
  <c r="BP72" i="30" l="1"/>
  <c r="BQ72" i="30" s="1"/>
  <c r="AF72" i="30" s="1"/>
  <c r="BQ71" i="30"/>
  <c r="BX72" i="30"/>
  <c r="BY72" i="30" s="1"/>
  <c r="AE72" i="30" s="1"/>
  <c r="M69" i="42" s="1"/>
  <c r="M99" i="49" s="1"/>
  <c r="R94" i="49" s="1"/>
  <c r="BY71" i="30"/>
  <c r="AE70" i="30"/>
  <c r="AE71" i="30"/>
  <c r="M68" i="42" s="1"/>
  <c r="M98" i="49" s="1"/>
  <c r="R93" i="49" s="1"/>
  <c r="X66" i="121"/>
  <c r="Y69" i="41"/>
  <c r="BG69" i="41" s="1"/>
  <c r="BW69" i="41" s="1"/>
  <c r="M146" i="49"/>
  <c r="V31" i="42"/>
  <c r="AE31" i="42" s="1"/>
  <c r="AI30" i="121"/>
  <c r="AR30" i="121" s="1"/>
  <c r="AL69" i="30"/>
  <c r="AM69" i="30" s="1"/>
  <c r="AN69" i="30" s="1"/>
  <c r="K66" i="42"/>
  <c r="K96" i="49" s="1"/>
  <c r="P91" i="49" s="1"/>
  <c r="AC68" i="41"/>
  <c r="BS68" i="41" s="1"/>
  <c r="CE68" i="41" s="1"/>
  <c r="W30" i="42"/>
  <c r="AF30" i="42" s="1"/>
  <c r="AJ29" i="121"/>
  <c r="AS29" i="121" s="1"/>
  <c r="Z66" i="121"/>
  <c r="M66" i="42"/>
  <c r="M96" i="49" s="1"/>
  <c r="R91" i="49" s="1"/>
  <c r="AJ69" i="30"/>
  <c r="AG69" i="30"/>
  <c r="AF70" i="30"/>
  <c r="AF71" i="30"/>
  <c r="CF28" i="41"/>
  <c r="BX29" i="41"/>
  <c r="K69" i="42" l="1"/>
  <c r="K99" i="49" s="1"/>
  <c r="P94" i="49" s="1"/>
  <c r="V34" i="42"/>
  <c r="AE34" i="42" s="1"/>
  <c r="K68" i="42"/>
  <c r="K98" i="49" s="1"/>
  <c r="P93" i="49" s="1"/>
  <c r="V33" i="42"/>
  <c r="AE33" i="42" s="1"/>
  <c r="AL72" i="30"/>
  <c r="AM72" i="30" s="1"/>
  <c r="AN72" i="30" s="1"/>
  <c r="Y72" i="41"/>
  <c r="AG72" i="30"/>
  <c r="AJ72" i="30"/>
  <c r="M147" i="49"/>
  <c r="X67" i="121"/>
  <c r="Y70" i="41"/>
  <c r="BG70" i="41" s="1"/>
  <c r="BW70" i="41" s="1"/>
  <c r="AI31" i="121"/>
  <c r="AR31" i="121" s="1"/>
  <c r="K67" i="42"/>
  <c r="K97" i="49" s="1"/>
  <c r="P92" i="49" s="1"/>
  <c r="V32" i="42"/>
  <c r="AE32" i="42" s="1"/>
  <c r="AL70" i="30"/>
  <c r="AM70" i="30" s="1"/>
  <c r="AN70" i="30" s="1"/>
  <c r="W31" i="42"/>
  <c r="AF31" i="42" s="1"/>
  <c r="AC69" i="41"/>
  <c r="BS69" i="41" s="1"/>
  <c r="CE69" i="41" s="1"/>
  <c r="AJ30" i="121"/>
  <c r="AS30" i="121" s="1"/>
  <c r="BX30" i="41"/>
  <c r="CF29" i="41"/>
  <c r="Y71" i="41"/>
  <c r="AL71" i="30"/>
  <c r="AM71" i="30" s="1"/>
  <c r="AN71" i="30" s="1"/>
  <c r="AJ71" i="30"/>
  <c r="AG71" i="30"/>
  <c r="Z67" i="121"/>
  <c r="M67" i="42"/>
  <c r="M97" i="49" s="1"/>
  <c r="R92" i="49" s="1"/>
  <c r="AG70" i="30"/>
  <c r="AJ70" i="30"/>
  <c r="AC71" i="41" l="1"/>
  <c r="W33" i="42"/>
  <c r="AF33" i="42" s="1"/>
  <c r="AC72" i="41"/>
  <c r="W34" i="42"/>
  <c r="AF34" i="42" s="1"/>
  <c r="BG71" i="41"/>
  <c r="BW71" i="41" s="1"/>
  <c r="BG72" i="41"/>
  <c r="BW72" i="41" s="1"/>
  <c r="Y75" i="41"/>
  <c r="BS72" i="41"/>
  <c r="CE72" i="41" s="1"/>
  <c r="Y76" i="41"/>
  <c r="AC70" i="41"/>
  <c r="BS70" i="41" s="1"/>
  <c r="CE70" i="41" s="1"/>
  <c r="AJ31" i="121"/>
  <c r="AS31" i="121" s="1"/>
  <c r="W32" i="42"/>
  <c r="AF32" i="42" s="1"/>
  <c r="CF30" i="41"/>
  <c r="BX31" i="41"/>
  <c r="BS71" i="41" l="1"/>
  <c r="CE71" i="41" s="1"/>
  <c r="BX32" i="41"/>
  <c r="CF31" i="41"/>
  <c r="CF32" i="41" l="1"/>
  <c r="BX33" i="41"/>
  <c r="CF33" i="41" l="1"/>
  <c r="BX34" i="41"/>
  <c r="BX35" i="41" l="1"/>
  <c r="CF34" i="41"/>
  <c r="BX36" i="41" l="1"/>
  <c r="CF35" i="41"/>
  <c r="CF36" i="41" l="1"/>
  <c r="BX37" i="41"/>
  <c r="BX38" i="41" l="1"/>
  <c r="CF37" i="41"/>
  <c r="BX39" i="41" l="1"/>
  <c r="CF38" i="41"/>
  <c r="CF39" i="41" l="1"/>
  <c r="BX40" i="41"/>
  <c r="CF40" i="41" l="1"/>
  <c r="BX41" i="41"/>
  <c r="BX42" i="41" l="1"/>
  <c r="CF41" i="41"/>
  <c r="CF42" i="41" l="1"/>
  <c r="BX43" i="41"/>
  <c r="BX44" i="41" l="1"/>
  <c r="CF43" i="41"/>
  <c r="BX45" i="41" l="1"/>
  <c r="CF44" i="41"/>
  <c r="CF45" i="41" l="1"/>
  <c r="BX46" i="41"/>
  <c r="CF46" i="41" l="1"/>
  <c r="BX47" i="41"/>
  <c r="BX48" i="41" l="1"/>
  <c r="CF47" i="41"/>
  <c r="CF48" i="41" l="1"/>
  <c r="BX49" i="41"/>
  <c r="BX50" i="41" l="1"/>
  <c r="CF49" i="41"/>
  <c r="CF50" i="41" l="1"/>
  <c r="BX74" i="41"/>
  <c r="BX51" i="41"/>
  <c r="BY9" i="41" l="1"/>
  <c r="AK9" i="41" s="1"/>
  <c r="BY10" i="41"/>
  <c r="AK10" i="41" s="1"/>
  <c r="BY11" i="41"/>
  <c r="AK11" i="41" s="1"/>
  <c r="BY12" i="41"/>
  <c r="AK12" i="41" s="1"/>
  <c r="BY13" i="41"/>
  <c r="AK13" i="41" s="1"/>
  <c r="BY14" i="41"/>
  <c r="AK14" i="41" s="1"/>
  <c r="BY15" i="41"/>
  <c r="AK15" i="41" s="1"/>
  <c r="BY16" i="41"/>
  <c r="AK16" i="41" s="1"/>
  <c r="BY17" i="41"/>
  <c r="AK17" i="41" s="1"/>
  <c r="BY18" i="41"/>
  <c r="AK18" i="41" s="1"/>
  <c r="BY19" i="41"/>
  <c r="AK19" i="41" s="1"/>
  <c r="BY20" i="41"/>
  <c r="AK20" i="41" s="1"/>
  <c r="BY21" i="41"/>
  <c r="AK21" i="41" s="1"/>
  <c r="BY22" i="41"/>
  <c r="AK22" i="41" s="1"/>
  <c r="BY23" i="41"/>
  <c r="AK23" i="41" s="1"/>
  <c r="BY24" i="41"/>
  <c r="AK24" i="41" s="1"/>
  <c r="BY25" i="41"/>
  <c r="AK25" i="41" s="1"/>
  <c r="BY26" i="41"/>
  <c r="AK26" i="41" s="1"/>
  <c r="BY27" i="41"/>
  <c r="AK27" i="41" s="1"/>
  <c r="BY28" i="41"/>
  <c r="AK28" i="41" s="1"/>
  <c r="BY29" i="41"/>
  <c r="AK29" i="41" s="1"/>
  <c r="BY30" i="41"/>
  <c r="AK30" i="41" s="1"/>
  <c r="BY31" i="41"/>
  <c r="AK31" i="41" s="1"/>
  <c r="BY32" i="41"/>
  <c r="AK32" i="41" s="1"/>
  <c r="BY33" i="41"/>
  <c r="AK33" i="41" s="1"/>
  <c r="BY34" i="41"/>
  <c r="AK34" i="41" s="1"/>
  <c r="BY35" i="41"/>
  <c r="AK35" i="41" s="1"/>
  <c r="BY36" i="41"/>
  <c r="AK36" i="41" s="1"/>
  <c r="BY37" i="41"/>
  <c r="AK37" i="41" s="1"/>
  <c r="BY38" i="41"/>
  <c r="AK38" i="41" s="1"/>
  <c r="BY39" i="41"/>
  <c r="AK39" i="41" s="1"/>
  <c r="BY40" i="41"/>
  <c r="AK40" i="41" s="1"/>
  <c r="BY41" i="41"/>
  <c r="AK41" i="41" s="1"/>
  <c r="BY42" i="41"/>
  <c r="AK42" i="41" s="1"/>
  <c r="BY43" i="41"/>
  <c r="AK43" i="41" s="1"/>
  <c r="BY44" i="41"/>
  <c r="AK44" i="41" s="1"/>
  <c r="BY45" i="41"/>
  <c r="AK45" i="41" s="1"/>
  <c r="BY46" i="41"/>
  <c r="AK46" i="41" s="1"/>
  <c r="BY47" i="41"/>
  <c r="AK47" i="41" s="1"/>
  <c r="BY48" i="41"/>
  <c r="AK48" i="41" s="1"/>
  <c r="BY49" i="41"/>
  <c r="AK49" i="41" s="1"/>
  <c r="CF74" i="41"/>
  <c r="CF51" i="41"/>
  <c r="BY51" i="41"/>
  <c r="AK51" i="41" s="1"/>
  <c r="BX52" i="41"/>
  <c r="BY50" i="41"/>
  <c r="AK50" i="41" s="1"/>
  <c r="BY52" i="41" l="1"/>
  <c r="AK52" i="41" s="1"/>
  <c r="BX53" i="41"/>
  <c r="CG51" i="41"/>
  <c r="AJ51" i="41" s="1"/>
  <c r="CF52" i="41"/>
  <c r="CG9" i="41"/>
  <c r="AJ9" i="41" s="1"/>
  <c r="CG10" i="41"/>
  <c r="AJ10" i="41" s="1"/>
  <c r="CG11" i="41"/>
  <c r="AJ11" i="41" s="1"/>
  <c r="CG12" i="41"/>
  <c r="AJ12" i="41" s="1"/>
  <c r="CG13" i="41"/>
  <c r="AJ13" i="41" s="1"/>
  <c r="CG14" i="41"/>
  <c r="AJ14" i="41" s="1"/>
  <c r="CG15" i="41"/>
  <c r="AJ15" i="41" s="1"/>
  <c r="CG16" i="41"/>
  <c r="AJ16" i="41" s="1"/>
  <c r="CG17" i="41"/>
  <c r="AJ17" i="41" s="1"/>
  <c r="CG18" i="41"/>
  <c r="AJ18" i="41" s="1"/>
  <c r="CG19" i="41"/>
  <c r="AJ19" i="41" s="1"/>
  <c r="CG20" i="41"/>
  <c r="AJ20" i="41" s="1"/>
  <c r="CG21" i="41"/>
  <c r="AJ21" i="41" s="1"/>
  <c r="CG22" i="41"/>
  <c r="AJ22" i="41" s="1"/>
  <c r="CG23" i="41"/>
  <c r="AJ23" i="41" s="1"/>
  <c r="CG24" i="41"/>
  <c r="AJ24" i="41" s="1"/>
  <c r="CG25" i="41"/>
  <c r="AJ25" i="41" s="1"/>
  <c r="CG26" i="41"/>
  <c r="AJ26" i="41" s="1"/>
  <c r="CG27" i="41"/>
  <c r="AJ27" i="41" s="1"/>
  <c r="CG28" i="41"/>
  <c r="AJ28" i="41" s="1"/>
  <c r="CG29" i="41"/>
  <c r="AJ29" i="41" s="1"/>
  <c r="CG30" i="41"/>
  <c r="AJ30" i="41" s="1"/>
  <c r="CG31" i="41"/>
  <c r="AJ31" i="41" s="1"/>
  <c r="CG32" i="41"/>
  <c r="AJ32" i="41" s="1"/>
  <c r="CG33" i="41"/>
  <c r="AJ33" i="41" s="1"/>
  <c r="CG34" i="41"/>
  <c r="AJ34" i="41" s="1"/>
  <c r="CG35" i="41"/>
  <c r="AJ35" i="41" s="1"/>
  <c r="CG36" i="41"/>
  <c r="AJ36" i="41" s="1"/>
  <c r="CG37" i="41"/>
  <c r="AJ37" i="41" s="1"/>
  <c r="CG38" i="41"/>
  <c r="AJ38" i="41" s="1"/>
  <c r="CG39" i="41"/>
  <c r="AJ39" i="41" s="1"/>
  <c r="CG40" i="41"/>
  <c r="AJ40" i="41" s="1"/>
  <c r="CG41" i="41"/>
  <c r="AJ41" i="41" s="1"/>
  <c r="CG42" i="41"/>
  <c r="AJ42" i="41" s="1"/>
  <c r="CG43" i="41"/>
  <c r="AJ43" i="41" s="1"/>
  <c r="CG44" i="41"/>
  <c r="AJ44" i="41" s="1"/>
  <c r="CG45" i="41"/>
  <c r="AJ45" i="41" s="1"/>
  <c r="CG46" i="41"/>
  <c r="AJ46" i="41" s="1"/>
  <c r="CG47" i="41"/>
  <c r="AJ47" i="41" s="1"/>
  <c r="CG48" i="41"/>
  <c r="AJ48" i="41" s="1"/>
  <c r="CG49" i="41"/>
  <c r="AJ49" i="41" s="1"/>
  <c r="CG50" i="41"/>
  <c r="AJ50" i="41" s="1"/>
  <c r="AO49" i="41" l="1"/>
  <c r="AL49" i="41"/>
  <c r="AO50" i="41"/>
  <c r="AL50" i="41"/>
  <c r="AL48" i="41"/>
  <c r="AO48" i="41"/>
  <c r="AL46" i="41"/>
  <c r="AO46" i="41"/>
  <c r="AL44" i="41"/>
  <c r="AO44" i="41"/>
  <c r="AO42" i="41"/>
  <c r="AL42" i="41"/>
  <c r="AO40" i="41"/>
  <c r="AL40" i="41"/>
  <c r="AL38" i="41"/>
  <c r="AO38" i="41"/>
  <c r="AL36" i="41"/>
  <c r="AO36" i="41"/>
  <c r="AO34" i="41"/>
  <c r="AL34" i="41"/>
  <c r="AO32" i="41"/>
  <c r="AL32" i="41"/>
  <c r="AL30" i="41"/>
  <c r="AO30" i="41"/>
  <c r="AL28" i="41"/>
  <c r="AO28" i="41"/>
  <c r="AO26" i="41"/>
  <c r="AL26" i="41"/>
  <c r="AO24" i="41"/>
  <c r="AL24" i="41"/>
  <c r="AL22" i="41"/>
  <c r="AO22" i="41"/>
  <c r="AL20" i="41"/>
  <c r="AO20" i="41"/>
  <c r="AO18" i="41"/>
  <c r="AL18" i="41"/>
  <c r="AO16" i="41"/>
  <c r="AL16" i="41"/>
  <c r="AL14" i="41"/>
  <c r="AO14" i="41"/>
  <c r="AL12" i="41"/>
  <c r="AO12" i="41"/>
  <c r="AO10" i="41"/>
  <c r="AL10" i="41"/>
  <c r="CG52" i="41"/>
  <c r="AJ52" i="41" s="1"/>
  <c r="CF53" i="41"/>
  <c r="BY53" i="41"/>
  <c r="AK53" i="41" s="1"/>
  <c r="BX54" i="41"/>
  <c r="AO47" i="41"/>
  <c r="AL47" i="41"/>
  <c r="AL45" i="41"/>
  <c r="AO45" i="41"/>
  <c r="AO43" i="41"/>
  <c r="AL43" i="41"/>
  <c r="AL41" i="41"/>
  <c r="AO41" i="41"/>
  <c r="AL39" i="41"/>
  <c r="AO39" i="41"/>
  <c r="AL37" i="41"/>
  <c r="AO37" i="41"/>
  <c r="AO35" i="41"/>
  <c r="AL35" i="41"/>
  <c r="AL33" i="41"/>
  <c r="AO33" i="41"/>
  <c r="AL31" i="41"/>
  <c r="AO31" i="41"/>
  <c r="AO29" i="41"/>
  <c r="AL29" i="41"/>
  <c r="AO27" i="41"/>
  <c r="AL27" i="41"/>
  <c r="AL25" i="41"/>
  <c r="AO25" i="41"/>
  <c r="AL23" i="41"/>
  <c r="AO23" i="41"/>
  <c r="AO21" i="41"/>
  <c r="AL21" i="41"/>
  <c r="AO19" i="41"/>
  <c r="AL19" i="41"/>
  <c r="AL17" i="41"/>
  <c r="AO17" i="41"/>
  <c r="AL15" i="41"/>
  <c r="AO15" i="41"/>
  <c r="AO13" i="41"/>
  <c r="AL13" i="41"/>
  <c r="AO11" i="41"/>
  <c r="AL11" i="41"/>
  <c r="AO9" i="41"/>
  <c r="AL9" i="41"/>
  <c r="AL51" i="41"/>
  <c r="AO51" i="41"/>
  <c r="BY54" i="41" l="1"/>
  <c r="AK54" i="41" s="1"/>
  <c r="BX55" i="41"/>
  <c r="CG53" i="41"/>
  <c r="AJ53" i="41" s="1"/>
  <c r="CF54" i="41"/>
  <c r="AL52" i="41"/>
  <c r="AO52" i="41"/>
  <c r="CG54" i="41" l="1"/>
  <c r="AJ54" i="41" s="1"/>
  <c r="CF55" i="41"/>
  <c r="BY55" i="41"/>
  <c r="AK55" i="41" s="1"/>
  <c r="BX56" i="41"/>
  <c r="AO53" i="41"/>
  <c r="AL53" i="41"/>
  <c r="BY56" i="41" l="1"/>
  <c r="AK56" i="41" s="1"/>
  <c r="BX57" i="41"/>
  <c r="CG55" i="41"/>
  <c r="AJ55" i="41" s="1"/>
  <c r="CF56" i="41"/>
  <c r="AO54" i="41"/>
  <c r="AL54" i="41"/>
  <c r="CG56" i="41" l="1"/>
  <c r="AJ56" i="41" s="1"/>
  <c r="CF57" i="41"/>
  <c r="BY57" i="41"/>
  <c r="AK57" i="41" s="1"/>
  <c r="BX58" i="41"/>
  <c r="AO55" i="41"/>
  <c r="AL55" i="41"/>
  <c r="BY58" i="41" l="1"/>
  <c r="AK58" i="41" s="1"/>
  <c r="BX59" i="41"/>
  <c r="CG57" i="41"/>
  <c r="AJ57" i="41" s="1"/>
  <c r="CF58" i="41"/>
  <c r="AO56" i="41"/>
  <c r="AL56" i="41"/>
  <c r="CG58" i="41" l="1"/>
  <c r="AJ58" i="41" s="1"/>
  <c r="CF59" i="41"/>
  <c r="BY59" i="41"/>
  <c r="AK59" i="41" s="1"/>
  <c r="BX60" i="41"/>
  <c r="AL57" i="41"/>
  <c r="AO57" i="41"/>
  <c r="BY60" i="41" l="1"/>
  <c r="AK60" i="41" s="1"/>
  <c r="BX61" i="41"/>
  <c r="CG59" i="41"/>
  <c r="AJ59" i="41" s="1"/>
  <c r="CF60" i="41"/>
  <c r="AL58" i="41"/>
  <c r="AO58" i="41"/>
  <c r="CG60" i="41" l="1"/>
  <c r="AJ60" i="41" s="1"/>
  <c r="CF61" i="41"/>
  <c r="BY61" i="41"/>
  <c r="AK61" i="41" s="1"/>
  <c r="BX62" i="41"/>
  <c r="AO59" i="41"/>
  <c r="AL59" i="41"/>
  <c r="BY62" i="41" l="1"/>
  <c r="AK62" i="41" s="1"/>
  <c r="BX63" i="41"/>
  <c r="CG61" i="41"/>
  <c r="AJ61" i="41" s="1"/>
  <c r="CF62" i="41"/>
  <c r="AL60" i="41"/>
  <c r="AO60" i="41"/>
  <c r="CG62" i="41" l="1"/>
  <c r="AJ62" i="41" s="1"/>
  <c r="CF63" i="41"/>
  <c r="BY63" i="41"/>
  <c r="AK63" i="41" s="1"/>
  <c r="BX64" i="41"/>
  <c r="AL61" i="41"/>
  <c r="AO61" i="41"/>
  <c r="BY64" i="41" l="1"/>
  <c r="AK64" i="41" s="1"/>
  <c r="BX65" i="41"/>
  <c r="CG63" i="41"/>
  <c r="AJ63" i="41" s="1"/>
  <c r="CF64" i="41"/>
  <c r="AL62" i="41"/>
  <c r="AO62" i="41"/>
  <c r="CG64" i="41" l="1"/>
  <c r="AJ64" i="41" s="1"/>
  <c r="CF65" i="41"/>
  <c r="BY65" i="41"/>
  <c r="AK65" i="41" s="1"/>
  <c r="BX66" i="41"/>
  <c r="AO63" i="41"/>
  <c r="AL63" i="41"/>
  <c r="BY66" i="41" l="1"/>
  <c r="AK66" i="41" s="1"/>
  <c r="BX67" i="41"/>
  <c r="CG65" i="41"/>
  <c r="AJ65" i="41" s="1"/>
  <c r="CF66" i="41"/>
  <c r="AO64" i="41"/>
  <c r="AL64" i="41"/>
  <c r="CG66" i="41" l="1"/>
  <c r="AJ66" i="41" s="1"/>
  <c r="CF67" i="41"/>
  <c r="BY67" i="41"/>
  <c r="AK67" i="41" s="1"/>
  <c r="BX68" i="41"/>
  <c r="BX69" i="41" s="1"/>
  <c r="AL65" i="41"/>
  <c r="AO65" i="41"/>
  <c r="BX70" i="41" l="1"/>
  <c r="BY69" i="41"/>
  <c r="BY68" i="41"/>
  <c r="AK68" i="41" s="1"/>
  <c r="CG67" i="41"/>
  <c r="AJ67" i="41" s="1"/>
  <c r="CF68" i="41"/>
  <c r="CF69" i="41" s="1"/>
  <c r="AO66" i="41"/>
  <c r="AL66" i="41"/>
  <c r="BX71" i="41" l="1"/>
  <c r="BY70" i="41"/>
  <c r="CF70" i="41"/>
  <c r="CG69" i="41"/>
  <c r="CG68" i="41"/>
  <c r="AJ68" i="41" s="1"/>
  <c r="AK69" i="41"/>
  <c r="AO67" i="41"/>
  <c r="AL67" i="41"/>
  <c r="BX72" i="41" l="1"/>
  <c r="BY72" i="41" s="1"/>
  <c r="AK72" i="41" s="1"/>
  <c r="BY71" i="41"/>
  <c r="CF71" i="41"/>
  <c r="CG70" i="41"/>
  <c r="AK70" i="41"/>
  <c r="AK71" i="41"/>
  <c r="AJ69" i="41"/>
  <c r="AO68" i="41"/>
  <c r="AL68" i="41"/>
  <c r="CF72" i="41" l="1"/>
  <c r="CG72" i="41" s="1"/>
  <c r="AJ72" i="41" s="1"/>
  <c r="CG71" i="41"/>
  <c r="AJ70" i="41"/>
  <c r="AJ71" i="41"/>
  <c r="AL69" i="41"/>
  <c r="AO69" i="41"/>
  <c r="AL72" i="41" l="1"/>
  <c r="AO72" i="41"/>
  <c r="AL71" i="41"/>
  <c r="AO71" i="41"/>
  <c r="AO70" i="41"/>
  <c r="AL70" i="41"/>
</calcChain>
</file>

<file path=xl/comments1.xml><?xml version="1.0" encoding="utf-8"?>
<comments xmlns="http://schemas.openxmlformats.org/spreadsheetml/2006/main">
  <authors>
    <author>Karen Belzer</author>
  </authors>
  <commentList>
    <comment ref="AN5" authorId="0">
      <text>
        <r>
          <rPr>
            <b/>
            <sz val="8"/>
            <color indexed="81"/>
            <rFont val="Tahoma"/>
            <family val="2"/>
          </rPr>
          <t xml:space="preserve">D. Belzer:  With a proper decomposition the indexes in the columns below will match those in columns V through Y (i.e., the aggregate intensities for each technology)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Karen Belzer</author>
  </authors>
  <commentList>
    <comment ref="E5" authorId="0">
      <text>
        <r>
          <rPr>
            <b/>
            <sz val="8"/>
            <color indexed="81"/>
            <rFont val="Tahoma"/>
            <family val="2"/>
          </rPr>
          <t>D Belzer: Difference is presumably coal used for thermal output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 xml:space="preserve">D. Belzer: From Table 8.6B in AER 2004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<sst xmlns="http://schemas.openxmlformats.org/spreadsheetml/2006/main" count="8234" uniqueCount="992">
  <si>
    <t xml:space="preserve"> Activity for electricity generation is in terms of millions of kWh generated</t>
  </si>
  <si>
    <t>delivered_electricity.stm</t>
  </si>
  <si>
    <t>delivered_elec_e1.png</t>
  </si>
  <si>
    <t>delivered_elec_e2.png</t>
  </si>
  <si>
    <t>delivered_elec_e3.png</t>
  </si>
  <si>
    <t>The Energy Information Administration now maintains statistics for the three major sectors that produce electricity:</t>
  </si>
  <si>
    <t>1)  Electric Power Sector, 2) Commercial Sector, and 3) Industrial Sector.</t>
  </si>
  <si>
    <t>Electricity-only plants (Fossil, Hydro, Renewables, Other)  [WS: Electricity_Only&gt;Total]</t>
  </si>
  <si>
    <t>Combined Heat and Power Plants  [Elec_Power_Sector_CHP&gt;Total]</t>
  </si>
  <si>
    <t>Fossil Fuels (Coal, Petroleum, Gas, and Other Gases) [WS: Electricity-Only&gt;Fossil]</t>
  </si>
  <si>
    <t>Renewable Sources:  (Wood, Waste, Geothermal, Solar, Wind) [WS: Electricity-Only&gt;Renewable]</t>
  </si>
  <si>
    <t>Fossil Fuels (Coal, Petroleum, Gas, and Other Gases) [WS: Elec_Power_Sector_CHP&gt;Fossil]</t>
  </si>
  <si>
    <t>Renewable Sources (Wood, Waste) [WS: Elec_Power_Sector_CHP&gt;Renewable</t>
  </si>
  <si>
    <t>Commercial Sector (Fossil, Renewable, Batteries&amp;other)  [WS: Comm_Sector&gt;Total]</t>
  </si>
  <si>
    <t>Electric Power Sector  (Electricity-only and Combined Heat &amp; Power Plants)   [WS:  Elec_Power_Sector]</t>
  </si>
  <si>
    <t xml:space="preserve">   Electricity Generation:  Intensity Indicators</t>
  </si>
  <si>
    <t>This spreadsheet contains energy intensity indicators and underlying basic data for electricity generation in the U.S.</t>
  </si>
  <si>
    <t>Fossil Fuels (Coal, Petroleum, Gas, and Other Gases) [WS: Industrial_Sector_CHP&gt;Fossil]</t>
  </si>
  <si>
    <t>Fossil Fuels (Coal, Petroleum, Gas, and Other Gases) [WS: Comm_Sector_CHP&gt;Fossil]</t>
  </si>
  <si>
    <t>Renewable Sources (Wood, Waste) [WS: Comm_Sector_CHP&gt;Renewable</t>
  </si>
  <si>
    <t>Industrial Sector (Fossil, Hydro, Renewable, Batteries&amp;other)  [WS: Industrial_Sector&gt;Total]</t>
  </si>
  <si>
    <t>Renewable Sources (Wood, Waste) [WS: Industrial_Sector_CHP&gt;Renewable</t>
  </si>
  <si>
    <t>Industrial</t>
  </si>
  <si>
    <t>Commercial</t>
  </si>
  <si>
    <t>Combined Heat and Power Plants - Total</t>
  </si>
  <si>
    <t>Electricity-only plant consumption currently</t>
  </si>
  <si>
    <t>estimated as a residual:  total electric power</t>
  </si>
  <si>
    <t xml:space="preserve">sector consumption less CHP estimate.  </t>
  </si>
  <si>
    <t>Note:  Columns BB and BC compare the</t>
  </si>
  <si>
    <t>sum of the estimated Btu consumption, using</t>
  </si>
  <si>
    <t>the conversion factors in columns W through Z, with</t>
  </si>
  <si>
    <t>the published total from EIA.  Since these estimates</t>
  </si>
  <si>
    <t xml:space="preserve">do not match perfectly, additional work is needed </t>
  </si>
  <si>
    <t xml:space="preserve">to understand the EIA methodology in converting to </t>
  </si>
  <si>
    <t xml:space="preserve"> = Calculated as residual</t>
  </si>
  <si>
    <t>Elec + H&amp;P</t>
  </si>
  <si>
    <t xml:space="preserve">Btu after 1988.  Apparent inconsistency between </t>
  </si>
  <si>
    <t>EIA tables 2.1f and 2.2b for petroleum--expect 2.1f</t>
  </si>
  <si>
    <t xml:space="preserve">in all years to be larger than 2.2b, but that does not </t>
  </si>
  <si>
    <t>appear to be the case.</t>
  </si>
  <si>
    <t>Note: the comparison above suggests that</t>
  </si>
  <si>
    <t>the conversion factors in column U are very</t>
  </si>
  <si>
    <t>close to those used by EIA for the CHP: heat</t>
  </si>
  <si>
    <t>CHP:Heat</t>
  </si>
  <si>
    <t>Compare Estimates of Fuels for Heat</t>
  </si>
  <si>
    <t>and power plant for production of heat.  These</t>
  </si>
  <si>
    <t>factors have also been applied to estimate</t>
  </si>
  <si>
    <t xml:space="preserve">the Btu consumption of gas in the production of </t>
  </si>
  <si>
    <t>electricity -- cells W46:w58.</t>
  </si>
  <si>
    <t>for electric power sector by total natural gas</t>
  </si>
  <si>
    <t xml:space="preserve">in cubic feet.  </t>
  </si>
  <si>
    <t xml:space="preserve">Note:  In column U, the implied conversion </t>
  </si>
  <si>
    <t>factors are estimated by dividing total Btu input</t>
  </si>
  <si>
    <t xml:space="preserve">the Btu consumption of coal in the production of </t>
  </si>
  <si>
    <t>electricity -- cells y46:y58.</t>
  </si>
  <si>
    <t>for electric power sector by total coal in tons.</t>
  </si>
  <si>
    <t>Elec + Heat</t>
  </si>
  <si>
    <t>Total Electricity Generation  (Electric Power Sector, Commercial, Industrial)  [WS: Elec_Generation&gt;Total]</t>
  </si>
  <si>
    <t xml:space="preserve"> In this spreadsheet, all energy is defined in terms of primary energy (Primary)</t>
  </si>
  <si>
    <t>changed to renormalize all the time series indexes to a different base year.  As delivered, the base year is 1990.</t>
  </si>
  <si>
    <t>Energy Consumption (Trillion Btu)</t>
  </si>
  <si>
    <t>Electric Power Sector:  Combined Heat and Power Plants - Total</t>
  </si>
  <si>
    <t>Note:</t>
  </si>
  <si>
    <t xml:space="preserve">            (1)</t>
  </si>
  <si>
    <t>Other (1)</t>
  </si>
  <si>
    <t>Other includes batteries, chemicals, hydrogen, pitch, purchased steam, sulfur, and miscellaneous technologies</t>
  </si>
  <si>
    <t>Industrial Sector:  Total</t>
  </si>
  <si>
    <t>Component Intensity Index</t>
  </si>
  <si>
    <t>Nominal Intensity, linked to intensity index</t>
  </si>
  <si>
    <t>Index for delivered energy intensity</t>
  </si>
  <si>
    <t xml:space="preserve"> In the second column of this yellow highlighted area is shown an in index of aggregate energy intensity, defined as simply</t>
  </si>
  <si>
    <t xml:space="preserve">is the Divisia-weighted intensity index, based upon weighting the separate component indexes.  This index </t>
  </si>
  <si>
    <t xml:space="preserve">Index of Nominal (or Aggregate)  Energy Intensity </t>
  </si>
  <si>
    <t>Develop Intensity Indexes (Log Mean Divisia Method)</t>
  </si>
  <si>
    <t>Losses (Btu/ kWh)</t>
  </si>
  <si>
    <t>Energy Consumption</t>
  </si>
  <si>
    <t>Electricity Generation</t>
  </si>
  <si>
    <t>Aggregate Intensity, Btu/kWh</t>
  </si>
  <si>
    <t xml:space="preserve"> Component-based Intensity Index</t>
  </si>
  <si>
    <t>Structural Index</t>
  </si>
  <si>
    <t>1985 Base</t>
  </si>
  <si>
    <t>Component Intensity        Index</t>
  </si>
  <si>
    <t>Component Intensity     Index</t>
  </si>
  <si>
    <t xml:space="preserve">  Because EIA reports zero values for these years, the Divisia index method will fail mathematically.  Cells in column G are set to very small values to ensure that "Other Gases" has no measurable effect on the overall intensity indexes</t>
  </si>
  <si>
    <t>Electricity</t>
  </si>
  <si>
    <t>Net</t>
  </si>
  <si>
    <t>Imports</t>
  </si>
  <si>
    <t xml:space="preserve"> (T. 8.3e, AER2001)</t>
  </si>
  <si>
    <t xml:space="preserve"> Cross Check</t>
  </si>
  <si>
    <t xml:space="preserve">  Table 8.3f</t>
  </si>
  <si>
    <t>Component Intensity      Index</t>
  </si>
  <si>
    <t>Component Intensity       Index</t>
  </si>
  <si>
    <t>Note: Cells in red contain assumed values to permit merging of series with different starting years</t>
  </si>
  <si>
    <t>Figure E1</t>
  </si>
  <si>
    <t>Figure E2</t>
  </si>
  <si>
    <t xml:space="preserve">draft electricity.html </t>
  </si>
  <si>
    <t>draft electricity.html</t>
  </si>
  <si>
    <t>The name of the image file (.png), html page and figure number are listed as a reference</t>
  </si>
  <si>
    <t>In most cases, the associated data is included to the right of each chart</t>
  </si>
  <si>
    <t xml:space="preserve">Sector Energy Intensity Index and Two Structural Components </t>
  </si>
  <si>
    <t>data from 'Chart Data' tab</t>
  </si>
  <si>
    <t>EPS_Chart1</t>
  </si>
  <si>
    <t>see 'Chart Data' tab for data</t>
  </si>
  <si>
    <t>Commercial CHP Plants</t>
  </si>
  <si>
    <t>Industrial CHP Plants</t>
  </si>
  <si>
    <t>CHP Plants Operated by Utilities</t>
  </si>
  <si>
    <t xml:space="preserve">      Year</t>
  </si>
  <si>
    <t>1990 Base</t>
  </si>
  <si>
    <t>The charts on this page may be of interest to analysts, but are not included on the indicators website</t>
  </si>
  <si>
    <t>Geo-</t>
  </si>
  <si>
    <t>thermal</t>
  </si>
  <si>
    <t>[11]</t>
  </si>
  <si>
    <r>
      <t>2007</t>
    </r>
    <r>
      <rPr>
        <vertAlign val="superscript"/>
        <sz val="5"/>
        <rFont val="Arial"/>
        <family val="2"/>
      </rPr>
      <t>P</t>
    </r>
  </si>
  <si>
    <t>"Supplemental Gaseous Fuels," at end of Section 6.</t>
  </si>
  <si>
    <t>sector comprises electricity-only and combined-heat-and-power (CHP) plants within the NAICS 22 category</t>
  </si>
  <si>
    <t>rounding.</t>
  </si>
  <si>
    <t>Totals may not equal sum of components due to independent rounding.</t>
  </si>
  <si>
    <t>public.  Data also include a small number of electric utility combined-heat-and-power (CHP) plants.</t>
  </si>
  <si>
    <t>electric power sector comprises electricity-only and combined-heat-and-power (CHP) plants within the NAICS 22</t>
  </si>
  <si>
    <t>category whose primary business is to sell electricity, or electricity and heat, to the public.</t>
  </si>
  <si>
    <t>energy consumption by hydroelectric pumped storage plants.  The change was made because most of the</t>
  </si>
  <si>
    <t>electricity used to pump water into elevated storage reservoirs is generated by plants other than pumped-storage</t>
  </si>
  <si>
    <t>plants; thus, the associated energy is already accounted for in other data columns in this table (such as</t>
  </si>
  <si>
    <r>
      <t>                    1989-2007  </t>
    </r>
    <r>
      <rPr>
        <sz val="10"/>
        <rFont val="Arial"/>
        <family val="2"/>
      </rPr>
      <t>(Breakout of Table 8.5b)</t>
    </r>
  </si>
  <si>
    <r>
      <t>11</t>
    </r>
    <r>
      <rPr>
        <sz val="7"/>
        <rFont val="Arial"/>
        <family val="2"/>
      </rPr>
      <t>Electricity-only plants within the NAICS 22 category whose primary business is to sell electricity to the</t>
    </r>
  </si>
  <si>
    <t xml:space="preserve">Wood </t>
  </si>
  <si>
    <t>Thousand</t>
  </si>
  <si>
    <t>Billion</t>
  </si>
  <si>
    <t>Btu</t>
  </si>
  <si>
    <t>Table 8.4b</t>
  </si>
  <si>
    <t xml:space="preserve">   Coal</t>
  </si>
  <si>
    <r>
      <t>Primary Consumption </t>
    </r>
    <r>
      <rPr>
        <vertAlign val="superscript"/>
        <sz val="5"/>
        <color indexed="8"/>
        <rFont val="Arial"/>
        <family val="2"/>
      </rPr>
      <t>1</t>
    </r>
  </si>
  <si>
    <r>
      <t>Renewable Energy </t>
    </r>
    <r>
      <rPr>
        <vertAlign val="superscript"/>
        <sz val="5"/>
        <color indexed="8"/>
        <rFont val="Arial"/>
        <family val="2"/>
      </rPr>
      <t>2</t>
    </r>
  </si>
  <si>
    <r>
      <t>Petroleum </t>
    </r>
    <r>
      <rPr>
        <vertAlign val="superscript"/>
        <sz val="5"/>
        <color indexed="8"/>
        <rFont val="Arial"/>
        <family val="2"/>
      </rPr>
      <t>4</t>
    </r>
  </si>
  <si>
    <r>
      <t>Gas </t>
    </r>
    <r>
      <rPr>
        <vertAlign val="superscript"/>
        <sz val="5"/>
        <color indexed="8"/>
        <rFont val="Arial"/>
        <family val="2"/>
      </rPr>
      <t>3</t>
    </r>
  </si>
  <si>
    <r>
      <t>Power </t>
    </r>
    <r>
      <rPr>
        <vertAlign val="superscript"/>
        <sz val="5"/>
        <color indexed="8"/>
        <rFont val="Arial"/>
        <family val="2"/>
      </rPr>
      <t>5</t>
    </r>
  </si>
  <si>
    <r>
      <t>2009</t>
    </r>
    <r>
      <rPr>
        <vertAlign val="superscript"/>
        <sz val="5"/>
        <color indexed="8"/>
        <rFont val="Arial"/>
        <family val="2"/>
      </rPr>
      <t>P</t>
    </r>
  </si>
  <si>
    <r>
      <t>1</t>
    </r>
    <r>
      <rPr>
        <sz val="7"/>
        <color indexed="8"/>
        <rFont val="Arial"/>
        <family val="2"/>
      </rPr>
      <t>See "Primary Energy Consumption" in Glossary.</t>
    </r>
  </si>
  <si>
    <r>
      <t>2</t>
    </r>
    <r>
      <rPr>
        <sz val="7"/>
        <color indexed="8"/>
        <rFont val="Arial"/>
        <family val="2"/>
      </rPr>
      <t>See Table 10.2c for notes on series components.</t>
    </r>
  </si>
  <si>
    <r>
      <t>3</t>
    </r>
    <r>
      <rPr>
        <sz val="7"/>
        <color indexed="8"/>
        <rFont val="Arial"/>
        <family val="2"/>
      </rPr>
      <t>Natural gas only; excludes the estimated portion of supplemental gaseous fuels.  See Note 1,</t>
    </r>
  </si>
  <si>
    <r>
      <t>4</t>
    </r>
    <r>
      <rPr>
        <sz val="7"/>
        <color indexed="8"/>
        <rFont val="Arial"/>
        <family val="2"/>
      </rPr>
      <t>See Table 5.14c for series components.</t>
    </r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</si>
  <si>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Data are for fuels consumed to produce electricity and useful thermal output.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The electric power</t>
    </r>
  </si>
  <si>
    <r>
      <t>whose primary business is to sell electricity, or electricity and heat, to the public.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Note 3, "Electricity</t>
    </r>
  </si>
  <si>
    <r>
      <t>Imports and Exports," at end of Section 8.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Totals may not equal sum of components due to independent</t>
    </r>
  </si>
  <si>
    <r>
      <t>Other </t>
    </r>
    <r>
      <rPr>
        <vertAlign val="superscript"/>
        <sz val="5"/>
        <color indexed="8"/>
        <rFont val="Arial"/>
        <family val="2"/>
      </rPr>
      <t>10</t>
    </r>
  </si>
  <si>
    <r>
      <t>Coal </t>
    </r>
    <r>
      <rPr>
        <vertAlign val="superscript"/>
        <sz val="5"/>
        <color indexed="8"/>
        <rFont val="Arial"/>
        <family val="2"/>
      </rPr>
      <t>1</t>
    </r>
  </si>
  <si>
    <r>
      <t>Petroleum </t>
    </r>
    <r>
      <rPr>
        <vertAlign val="superscript"/>
        <sz val="5"/>
        <color indexed="8"/>
        <rFont val="Arial"/>
        <family val="2"/>
      </rPr>
      <t>2</t>
    </r>
  </si>
  <si>
    <r>
      <t>Storage </t>
    </r>
    <r>
      <rPr>
        <vertAlign val="superscript"/>
        <sz val="5"/>
        <color indexed="8"/>
        <rFont val="Arial"/>
        <family val="2"/>
      </rPr>
      <t>5</t>
    </r>
  </si>
  <si>
    <r>
      <t>Gases </t>
    </r>
    <r>
      <rPr>
        <vertAlign val="superscript"/>
        <sz val="5"/>
        <color indexed="8"/>
        <rFont val="Arial"/>
        <family val="2"/>
      </rPr>
      <t>4</t>
    </r>
  </si>
  <si>
    <r>
      <t>Power </t>
    </r>
    <r>
      <rPr>
        <vertAlign val="superscript"/>
        <sz val="5"/>
        <color indexed="8"/>
        <rFont val="Arial"/>
        <family val="2"/>
      </rPr>
      <t>6</t>
    </r>
  </si>
  <si>
    <r>
      <t>Wood </t>
    </r>
    <r>
      <rPr>
        <vertAlign val="superscript"/>
        <sz val="5"/>
        <color indexed="8"/>
        <rFont val="Arial"/>
        <family val="2"/>
      </rPr>
      <t>7</t>
    </r>
  </si>
  <si>
    <r>
      <t>Waste </t>
    </r>
    <r>
      <rPr>
        <vertAlign val="superscript"/>
        <sz val="5"/>
        <color indexed="8"/>
        <rFont val="Arial"/>
        <family val="2"/>
      </rPr>
      <t>8</t>
    </r>
  </si>
  <si>
    <r>
      <t>PV </t>
    </r>
    <r>
      <rPr>
        <vertAlign val="superscript"/>
        <sz val="5"/>
        <color indexed="8"/>
        <rFont val="Arial"/>
        <family val="2"/>
      </rPr>
      <t>9</t>
    </r>
  </si>
  <si>
    <r>
      <t>1</t>
    </r>
    <r>
      <rPr>
        <sz val="7"/>
        <color indexed="8"/>
        <rFont val="Arial"/>
        <family val="2"/>
      </rPr>
      <t>Anthracite, bituminous coal, subbituminous coal, lignite, waste coal, and coal synfuel.</t>
    </r>
  </si>
  <si>
    <r>
      <t>9</t>
    </r>
    <r>
      <rPr>
        <sz val="7"/>
        <color indexed="8"/>
        <rFont val="Arial"/>
        <family val="2"/>
      </rPr>
      <t>Solar thermal and photovoltaic (PV) energy.</t>
    </r>
  </si>
  <si>
    <r>
      <t>2</t>
    </r>
    <r>
      <rPr>
        <sz val="7"/>
        <color indexed="8"/>
        <rFont val="Arial"/>
        <family val="2"/>
      </rPr>
      <t>Distillate fuel oil, residual fuel oil, petroleum coke, jet fuel, kerosene, other petroleum, and waste oil.</t>
    </r>
  </si>
  <si>
    <r>
      <t>10</t>
    </r>
    <r>
      <rPr>
        <sz val="7"/>
        <color indexed="8"/>
        <rFont val="Arial"/>
        <family val="2"/>
      </rPr>
      <t>Batteries, chemicals, hydrogen, pitch, purchased steam, sulfur, miscellaneous technologies, and, beginning</t>
    </r>
  </si>
  <si>
    <r>
      <t>3</t>
    </r>
    <r>
      <rPr>
        <sz val="7"/>
        <color indexed="8"/>
        <rFont val="Arial"/>
        <family val="2"/>
      </rPr>
      <t>Natural gas, plus a small amount of supplemental gaseous fuels.</t>
    </r>
  </si>
  <si>
    <r>
      <t>4</t>
    </r>
    <r>
      <rPr>
        <sz val="7"/>
        <color indexed="8"/>
        <rFont val="Arial"/>
        <family val="2"/>
      </rPr>
      <t>Blast furnace gas, propane gas, and other manufactured and waste gases derived from fossil fuels.</t>
    </r>
  </si>
  <si>
    <r>
      <t>5</t>
    </r>
    <r>
      <rPr>
        <sz val="7"/>
        <color indexed="8"/>
        <rFont val="Arial"/>
        <family val="2"/>
      </rPr>
      <t>Pumped storage facility production minus energy used for pumping.</t>
    </r>
  </si>
  <si>
    <r>
      <t>6</t>
    </r>
    <r>
      <rPr>
        <sz val="7"/>
        <color indexed="8"/>
        <rFont val="Arial"/>
        <family val="2"/>
      </rPr>
      <t>Through 1989, hydroelectric pumped storage is included in "Conventional Hydroelectric Power."</t>
    </r>
  </si>
  <si>
    <t>Web Page:  For related information, see http://www.eia.gov/fuelelectric.html.</t>
  </si>
  <si>
    <r>
      <t>7</t>
    </r>
    <r>
      <rPr>
        <sz val="7"/>
        <color indexed="8"/>
        <rFont val="Arial"/>
        <family val="2"/>
      </rPr>
      <t>Wood and wood-derived fuels.</t>
    </r>
  </si>
  <si>
    <r>
      <t>8</t>
    </r>
    <r>
      <rPr>
        <sz val="7"/>
        <color indexed="8"/>
        <rFont val="Arial"/>
        <family val="2"/>
      </rPr>
      <t>Municipal solid waste from biogenic sources, landfill gas, sludge waste, agricultural byproducts, and other</t>
    </r>
  </si>
  <si>
    <r>
      <t>11</t>
    </r>
    <r>
      <rPr>
        <sz val="7"/>
        <color indexed="8"/>
        <rFont val="Arial"/>
        <family val="2"/>
      </rPr>
      <t>Through 1988, data are for electric utilities only.  Beginning in 1989, data are for electric utilities and</t>
    </r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</si>
  <si>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The electric power sector comprises electricity-only and combined-heat-and-power (CHP) plants</t>
    </r>
  </si>
  <si>
    <r>
      <t>within the NAICS 22 category whose primary business is to sell electricity, or electricity and heat, to the public.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</t>
    </r>
  </si>
  <si>
    <r>
      <t>See Table 8.2d for commercial and industrial CHP and electricity-only data.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Note 1, "Coverage of</t>
    </r>
  </si>
  <si>
    <r>
      <t>Electricity Statistics," and Note 2, "Classification of Power Plants Into Energy-Use Sectors," at end of section.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</t>
    </r>
  </si>
  <si>
    <r>
      <t>Sources: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1949-September 1977Federal Power Commission, Form FPC-4, "Monthly Power Plant Report."</t>
    </r>
  </si>
  <si>
    <r>
      <t>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October 1977-1981Federal Energy Regulatory Commission, Form FPC-4, "Monthly Power Plant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</t>
    </r>
  </si>
  <si>
    <r>
      <t>1982-1988U.S. Energy Information Administration (EIA), Form EIA-759, "Monthly Power Plant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</t>
    </r>
  </si>
  <si>
    <r>
      <t>Producer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1998-2000EIA, Form EIA-759, "Monthly Power Plant Report," and Form EIA-860B,</t>
    </r>
  </si>
  <si>
    <r>
      <t>"Annual Electric Generator ReportNonutility."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2001-2003EIA, Form EIA-906, "Power Plant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</t>
    </r>
  </si>
  <si>
    <r>
      <t>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2008 and 2009EIA, Form EIA-923, "Power Plant Operations Report."</t>
    </r>
  </si>
  <si>
    <r>
      <t>Electricity-Only Plants </t>
    </r>
    <r>
      <rPr>
        <vertAlign val="superscript"/>
        <sz val="5"/>
        <color indexed="8"/>
        <rFont val="Arial"/>
        <family val="2"/>
      </rPr>
      <t>11</t>
    </r>
  </si>
  <si>
    <t></t>
  </si>
  <si>
    <t>CHP Shift</t>
  </si>
  <si>
    <t>Technology &amp; Fuel-mix Shifts</t>
  </si>
  <si>
    <r>
      <t>Combined-Heat-and-Power Plants </t>
    </r>
    <r>
      <rPr>
        <vertAlign val="superscript"/>
        <sz val="5"/>
        <color indexed="8"/>
        <rFont val="Arial"/>
        <family val="2"/>
      </rPr>
      <t>12</t>
    </r>
  </si>
  <si>
    <t>[ ]</t>
  </si>
  <si>
    <r>
      <t>11</t>
    </r>
    <r>
      <rPr>
        <sz val="7"/>
        <color indexed="8"/>
        <rFont val="Arial"/>
        <family val="2"/>
      </rPr>
      <t>Electricity-only plants within the NAICS 22 category whose primary business is to sell electricity to the</t>
    </r>
  </si>
  <si>
    <r>
      <t>12</t>
    </r>
    <r>
      <rPr>
        <sz val="7"/>
        <color indexed="8"/>
        <rFont val="Arial"/>
        <family val="2"/>
      </rPr>
      <t>Combined-heat-and-power (CHP) plants within the NAICS 22 category whose primary business is to sell</t>
    </r>
  </si>
  <si>
    <r>
      <t>of section.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Totals may not equal sum of components due to independent rounding.</t>
    </r>
  </si>
  <si>
    <r>
      <t>Sources: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1989-1997U.S. Energy Information Administration (EIA), Form EIA-759, "Monthly Power Plant</t>
    </r>
  </si>
  <si>
    <r>
      <t>Report," and Form EIA-867, "Annual Nonutility Power Producer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1998-2000EIA, Form EIA-759,</t>
    </r>
  </si>
  <si>
    <r>
      <t>"Monthly Power Plant Report," and Form EIA-860B, "Annual Electric Generator ReportNonutility."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</t>
    </r>
  </si>
  <si>
    <r>
      <t>2001-2003EIA, Form EIA-906, "Power Plant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2004-2007EIA, Form EIA-906, "Power Plant</t>
    </r>
  </si>
  <si>
    <t>"Power Plant Operations Report."</t>
  </si>
  <si>
    <r>
      <t>Other </t>
    </r>
    <r>
      <rPr>
        <vertAlign val="superscript"/>
        <sz val="5"/>
        <color indexed="8"/>
        <rFont val="Arial"/>
        <family val="2"/>
      </rPr>
      <t>9</t>
    </r>
  </si>
  <si>
    <r>
      <t>Wood </t>
    </r>
    <r>
      <rPr>
        <vertAlign val="superscript"/>
        <sz val="5"/>
        <color indexed="8"/>
        <rFont val="Arial"/>
        <family val="2"/>
      </rPr>
      <t>6</t>
    </r>
  </si>
  <si>
    <r>
      <t>Waste </t>
    </r>
    <r>
      <rPr>
        <vertAlign val="superscript"/>
        <sz val="5"/>
        <color indexed="8"/>
        <rFont val="Arial"/>
        <family val="2"/>
      </rPr>
      <t>7</t>
    </r>
  </si>
  <si>
    <r>
      <t>Commercial Sector </t>
    </r>
    <r>
      <rPr>
        <vertAlign val="superscript"/>
        <sz val="5"/>
        <color indexed="8"/>
        <rFont val="Arial"/>
        <family val="2"/>
      </rPr>
      <t>10</t>
    </r>
  </si>
  <si>
    <t>[]</t>
  </si>
  <si>
    <r>
      <t>Industrial Sector </t>
    </r>
    <r>
      <rPr>
        <vertAlign val="superscript"/>
        <sz val="5"/>
        <color indexed="8"/>
        <rFont val="Arial"/>
        <family val="2"/>
      </rPr>
      <t>11</t>
    </r>
  </si>
  <si>
    <r>
      <t>9</t>
    </r>
    <r>
      <rPr>
        <sz val="7"/>
        <color indexed="8"/>
        <rFont val="Arial"/>
        <family val="2"/>
      </rPr>
      <t>Batteries, chemicals, hydrogen, pitch, purchased steam, sulfur, miscellaneous technologies, and, beginning</t>
    </r>
  </si>
  <si>
    <r>
      <t>10</t>
    </r>
    <r>
      <rPr>
        <sz val="7"/>
        <color indexed="8"/>
        <rFont val="Arial"/>
        <family val="2"/>
      </rPr>
      <t>Commercial combined-heat-and-power (CHP) and commercial electricity-only plants.</t>
    </r>
  </si>
  <si>
    <r>
      <t>11</t>
    </r>
    <r>
      <rPr>
        <sz val="7"/>
        <color indexed="8"/>
        <rFont val="Arial"/>
        <family val="2"/>
      </rPr>
      <t>Industrial combined-heat-and-power (CHP) and industrial electricity-only plants.</t>
    </r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</si>
  <si>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Tables 8.2b and 8.2c for electric power sector electricity-only and CHP data.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Note 1,</t>
    </r>
  </si>
  <si>
    <r>
      <t>6</t>
    </r>
    <r>
      <rPr>
        <sz val="7"/>
        <color indexed="8"/>
        <rFont val="Arial"/>
        <family val="2"/>
      </rPr>
      <t>Wood and wood-derived fuels.</t>
    </r>
  </si>
  <si>
    <r>
      <t>7</t>
    </r>
    <r>
      <rPr>
        <sz val="7"/>
        <color indexed="8"/>
        <rFont val="Arial"/>
        <family val="2"/>
      </rPr>
      <t>Municipal solid waste from biogenic sources, landfill gas, sludge waste, agricultural byproducts, and other</t>
    </r>
  </si>
  <si>
    <r>
      <t>Sources: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1989-1997U.S. Energy Information Administration (EIA), Form EIA-867, "Annual Nonutility</t>
    </r>
  </si>
  <si>
    <r>
      <t>Power Producer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1998-2000EIA, Form EIA-860B, "Annual Electric Generator ReportNonutility."  </t>
    </r>
    <r>
      <rPr>
        <sz val="7"/>
        <color indexed="8"/>
        <rFont val="Symbol"/>
        <family val="1"/>
        <charset val="2"/>
      </rPr>
      <t>·</t>
    </r>
  </si>
  <si>
    <r>
      <t> 2001-2003EIA, Form EIA-906, "Power Plant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2004-2007EIA, Form EIA-906, "Power Plant</t>
    </r>
  </si>
  <si>
    <r>
      <t>·</t>
    </r>
    <r>
      <rPr>
        <sz val="7"/>
        <color indexed="8"/>
        <rFont val="Arial"/>
        <family val="2"/>
      </rPr>
      <t>  2008 and 2009EIA, Form EIA-923, "Power Plant Operations Report."</t>
    </r>
  </si>
  <si>
    <r>
      <t>8</t>
    </r>
    <r>
      <rPr>
        <sz val="7"/>
        <color indexed="8"/>
        <rFont val="Arial"/>
        <family val="2"/>
      </rPr>
      <t>Solar thermal and photovoltaic (PV) energy.</t>
    </r>
  </si>
  <si>
    <r>
      <t>                    at Combined-Heat-and-Power Plants:  Electric Power Sector, 1989-2009  </t>
    </r>
    <r>
      <rPr>
        <sz val="10"/>
        <color indexed="8"/>
        <rFont val="Arial"/>
        <family val="2"/>
      </rPr>
      <t>(Subset of Table 8.6a)</t>
    </r>
  </si>
  <si>
    <r>
      <t>Natural Gas </t>
    </r>
    <r>
      <rPr>
        <vertAlign val="superscript"/>
        <sz val="5"/>
        <color indexed="8"/>
        <rFont val="Arial"/>
        <family val="2"/>
      </rPr>
      <t>6</t>
    </r>
  </si>
  <si>
    <r>
      <t>Other Gases </t>
    </r>
    <r>
      <rPr>
        <vertAlign val="superscript"/>
        <sz val="5"/>
        <color indexed="8"/>
        <rFont val="Arial"/>
        <family val="2"/>
      </rPr>
      <t>7</t>
    </r>
  </si>
  <si>
    <r>
      <t>Distillate Fuel Oil </t>
    </r>
    <r>
      <rPr>
        <vertAlign val="superscript"/>
        <sz val="5"/>
        <color indexed="8"/>
        <rFont val="Arial"/>
        <family val="2"/>
      </rPr>
      <t>2</t>
    </r>
  </si>
  <si>
    <r>
      <t>Residual Fuel Oil </t>
    </r>
    <r>
      <rPr>
        <vertAlign val="superscript"/>
        <sz val="5"/>
        <color indexed="8"/>
        <rFont val="Arial"/>
        <family val="2"/>
      </rPr>
      <t>3</t>
    </r>
  </si>
  <si>
    <r>
      <t>Other Liquids </t>
    </r>
    <r>
      <rPr>
        <vertAlign val="superscript"/>
        <sz val="5"/>
        <color indexed="8"/>
        <rFont val="Arial"/>
        <family val="2"/>
      </rPr>
      <t>4</t>
    </r>
  </si>
  <si>
    <r>
      <t>Petroleum Coke </t>
    </r>
    <r>
      <rPr>
        <vertAlign val="superscript"/>
        <sz val="5"/>
        <color indexed="8"/>
        <rFont val="Arial"/>
        <family val="2"/>
      </rPr>
      <t>5</t>
    </r>
  </si>
  <si>
    <r>
      <t>Total </t>
    </r>
    <r>
      <rPr>
        <vertAlign val="superscript"/>
        <sz val="5"/>
        <color indexed="8"/>
        <rFont val="Arial"/>
        <family val="2"/>
      </rPr>
      <t>5</t>
    </r>
  </si>
  <si>
    <r>
      <t>Wood </t>
    </r>
    <r>
      <rPr>
        <vertAlign val="superscript"/>
        <sz val="5"/>
        <color indexed="8"/>
        <rFont val="Arial"/>
        <family val="2"/>
      </rPr>
      <t>8</t>
    </r>
  </si>
  <si>
    <r>
      <t>Waste </t>
    </r>
    <r>
      <rPr>
        <vertAlign val="superscript"/>
        <sz val="5"/>
        <color indexed="8"/>
        <rFont val="Arial"/>
        <family val="2"/>
      </rPr>
      <t>9</t>
    </r>
  </si>
  <si>
    <r>
      <t>8</t>
    </r>
    <r>
      <rPr>
        <sz val="7"/>
        <color indexed="8"/>
        <rFont val="Arial"/>
        <family val="2"/>
      </rPr>
      <t>Wood and wood-derived fuels.</t>
    </r>
  </si>
  <si>
    <r>
      <t>2</t>
    </r>
    <r>
      <rPr>
        <sz val="7"/>
        <color indexed="8"/>
        <rFont val="Arial"/>
        <family val="2"/>
      </rPr>
      <t>Fuel oil nos. 1, 2, and 4.</t>
    </r>
  </si>
  <si>
    <r>
      <t>9</t>
    </r>
    <r>
      <rPr>
        <sz val="7"/>
        <color indexed="8"/>
        <rFont val="Arial"/>
        <family val="2"/>
      </rPr>
      <t>Municipal solid waste from biogenic sources, landfill gas, sludge waste, agricultural byproducts, and other</t>
    </r>
  </si>
  <si>
    <r>
      <t>3</t>
    </r>
    <r>
      <rPr>
        <sz val="7"/>
        <color indexed="8"/>
        <rFont val="Arial"/>
        <family val="2"/>
      </rPr>
      <t>Fuel oil nos. 5 and 6.</t>
    </r>
  </si>
  <si>
    <r>
      <t>4</t>
    </r>
    <r>
      <rPr>
        <sz val="7"/>
        <color indexed="8"/>
        <rFont val="Arial"/>
        <family val="2"/>
      </rPr>
      <t>Jet fuel, kerosene, other petroleum liquids, and waste oil.</t>
    </r>
  </si>
  <si>
    <r>
      <t>5</t>
    </r>
    <r>
      <rPr>
        <sz val="7"/>
        <color indexed="8"/>
        <rFont val="Arial"/>
        <family val="2"/>
      </rPr>
      <t>Petroleum coke is converted from short tons to barrels by multiplying by 5.</t>
    </r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</si>
  <si>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Estimates are for fuels consumed to produce useful thermal output; they exclude fuels consumed to</t>
    </r>
  </si>
  <si>
    <r>
      <t>produce electricity.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Estimates are for combined-heat-and-power (CHP) plants within the NAICS 22 category</t>
    </r>
  </si>
  <si>
    <t>whose primary business is to sell electricity and heat to the public.  Estimates do not include electric utility CHP</t>
  </si>
  <si>
    <r>
      <t>plants.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Table 8.6c for commercial and industrial CHP data.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Note 1, "Coverage of Electricity</t>
    </r>
  </si>
  <si>
    <r>
      <t>Statistics," and Note 2, "Classification of Power Plants Into Energy-Use Sectors," at end of section.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</t>
    </r>
  </si>
  <si>
    <r>
      <t>"Useful Thermal Output" in Glossary.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Totals may not equal sum of components due to independent rounding.</t>
    </r>
  </si>
  <si>
    <r>
      <t>6</t>
    </r>
    <r>
      <rPr>
        <sz val="7"/>
        <color indexed="8"/>
        <rFont val="Arial"/>
        <family val="2"/>
      </rPr>
      <t>Natural gas, plus a small amount of supplemental gaseous fuels.</t>
    </r>
  </si>
  <si>
    <r>
      <t>7</t>
    </r>
    <r>
      <rPr>
        <sz val="7"/>
        <color indexed="8"/>
        <rFont val="Arial"/>
        <family val="2"/>
      </rPr>
      <t>Blast furnace gas, propane gas, and other manufactured and waste gases derived from fossil fuels.</t>
    </r>
  </si>
  <si>
    <r>
      <t> 2001-2003EIA, Form EIA-906, "Power Plant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2004-2007EIA, Form EIA-920, "Combined Heat</t>
    </r>
  </si>
  <si>
    <r>
      <t>and Power Plant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2008 and 2009EIA, Form EIA-923, "Power Plant Operations Report."</t>
    </r>
  </si>
  <si>
    <t>Table 8.4b  Consumption for Electricity Generation by Energy Source:  Electric Power Sector, 1949-2009</t>
  </si>
  <si>
    <r>
      <t>Solar/PV </t>
    </r>
    <r>
      <rPr>
        <vertAlign val="superscript"/>
        <sz val="5"/>
        <color indexed="8"/>
        <rFont val="Arial"/>
        <family val="2"/>
      </rPr>
      <t>5,8</t>
    </r>
  </si>
  <si>
    <r>
      <t>Wind </t>
    </r>
    <r>
      <rPr>
        <vertAlign val="superscript"/>
        <sz val="5"/>
        <color indexed="8"/>
        <rFont val="Arial"/>
        <family val="2"/>
      </rPr>
      <t>5</t>
    </r>
  </si>
  <si>
    <r>
      <t>Imports </t>
    </r>
    <r>
      <rPr>
        <vertAlign val="superscript"/>
        <sz val="5"/>
        <color indexed="8"/>
        <rFont val="Arial"/>
        <family val="2"/>
      </rPr>
      <t>10</t>
    </r>
  </si>
  <si>
    <r>
      <t>thermal </t>
    </r>
    <r>
      <rPr>
        <vertAlign val="superscript"/>
        <sz val="5"/>
        <color indexed="8"/>
        <rFont val="Arial"/>
        <family val="2"/>
      </rPr>
      <t>5</t>
    </r>
  </si>
  <si>
    <r>
      <t>10</t>
    </r>
    <r>
      <rPr>
        <sz val="7"/>
        <color indexed="8"/>
        <rFont val="Arial"/>
        <family val="2"/>
      </rPr>
      <t>Net imports equal imports minus exports.  See Note 3, "Electricity Imports and Exports," at end of section.</t>
    </r>
  </si>
  <si>
    <r>
      <t>5</t>
    </r>
    <r>
      <rPr>
        <sz val="7"/>
        <color indexed="8"/>
        <rFont val="Arial"/>
        <family val="2"/>
      </rPr>
      <t>Values are converted from kilowattthours to Btu using the approximate heat rates in Table A6.</t>
    </r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</si>
  <si>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Data are for energy consumed to produce electricity.  Data also include energy consumed to</t>
    </r>
  </si>
  <si>
    <r>
      <t>produce useful thermal output at a small number of electric utility combined-heat-and-power (CHP) plants.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The</t>
    </r>
  </si>
  <si>
    <r>
      <t>·</t>
    </r>
    <r>
      <rPr>
        <sz val="7"/>
        <color indexed="8"/>
        <rFont val="Arial"/>
        <family val="2"/>
      </rPr>
      <t>  See Table 8.4c for commercial and industrial CHP and electricity-only data.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This table no longer shows</t>
    </r>
  </si>
  <si>
    <r>
      <t>"Conventional Hydroelectric Power," "Coal," "Natural Gas," and so on).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Note 1, "Coverage of Electricity</t>
    </r>
  </si>
  <si>
    <r>
      <t>Statistics," and Note 2, "Classification of Power Plants Into Energy-Use Sectors," at end of section.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Totals may</t>
    </r>
  </si>
  <si>
    <r>
      <t>Sources:  </t>
    </r>
    <r>
      <rPr>
        <b/>
        <sz val="7"/>
        <color indexed="8"/>
        <rFont val="Arial"/>
        <family val="2"/>
      </rPr>
      <t>Electricity Net Imports:  </t>
    </r>
    <r>
      <rPr>
        <sz val="7"/>
        <color indexed="8"/>
        <rFont val="Arial"/>
        <family val="2"/>
      </rPr>
      <t>Tables 8.1 and A6.  </t>
    </r>
    <r>
      <rPr>
        <b/>
        <sz val="7"/>
        <color indexed="8"/>
        <rFont val="Arial"/>
        <family val="2"/>
      </rPr>
      <t>All Other Data: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1949-1988Tables 8.2b, 8.5b,</t>
    </r>
  </si>
  <si>
    <r>
      <t>A1, A4, A5, and A6.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1989-1997U.S. Energy Information Administration (EIA), Form EIA-759, "Monthly</t>
    </r>
  </si>
  <si>
    <t>Power Plant Report," and Form EIA-867, "Annual Nonutility Power Producer Report."</t>
  </si>
  <si>
    <r>
      <t>·</t>
    </r>
    <r>
      <rPr>
        <sz val="7"/>
        <color indexed="8"/>
        <rFont val="Arial"/>
        <family val="2"/>
      </rPr>
      <t>  1998-2000EIA, Form EIA-759, "Monthly Power Plant Report," and Form EIA-860B, "Annual Electric</t>
    </r>
  </si>
  <si>
    <r>
      <t>Generator ReportNonutility."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2001-2003EIA, Form EIA-906, "Power Plant Report."</t>
    </r>
  </si>
  <si>
    <r>
      <t>·</t>
    </r>
    <r>
      <rPr>
        <sz val="7"/>
        <color indexed="8"/>
        <rFont val="Arial"/>
        <family val="2"/>
      </rPr>
      <t>  2004-2007EIA, Form EIA-906, "Power Plant Report," and Form EIA-920, "Combined Heat and Power Plant</t>
    </r>
  </si>
  <si>
    <t> </t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</si>
  <si>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Data are for energy consumed to produce electricity.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Table 8.4b for electric power sector</t>
    </r>
  </si>
  <si>
    <r>
      <t>electricity-only and CHP data.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Note 1, "Coverage of Electricity Statistics," and Note 2, "Classification of</t>
    </r>
  </si>
  <si>
    <r>
      <t>Power Plants Into Energy-Use Sectors," at end of section.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Totals may not equal sum of components due to</t>
    </r>
  </si>
  <si>
    <r>
      <t>                    1989-2009  </t>
    </r>
    <r>
      <rPr>
        <sz val="10"/>
        <color indexed="8"/>
        <rFont val="Arial"/>
        <family val="2"/>
      </rPr>
      <t>(Breakout of Table 8.5b)</t>
    </r>
  </si>
  <si>
    <r>
      <t>2</t>
    </r>
    <r>
      <rPr>
        <sz val="7"/>
        <color indexed="8"/>
        <rFont val="Arial"/>
        <family val="2"/>
      </rPr>
      <t>Fuel oil nos. 1, 2, and 4.  Through 2000, electric utility data also include small amounts of kerosene and jet</t>
    </r>
  </si>
  <si>
    <r>
      <t>3</t>
    </r>
    <r>
      <rPr>
        <sz val="7"/>
        <color indexed="8"/>
        <rFont val="Arial"/>
        <family val="2"/>
      </rPr>
      <t>Fuel oil nos. 5 and 6.  Through 2000, electric utility data also include a small amount of fuel oil no. 4.</t>
    </r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</si>
  <si>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Data are for fuels consumed to produce electricity.  Data also include fuels consumed to produce</t>
    </r>
  </si>
  <si>
    <r>
      <t>useful thermal output at a small number of electric utility combined-heat-and-power (CHP) plants.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Table</t>
    </r>
  </si>
  <si>
    <r>
      <t>8.5d for commercial and industrial CHP and electricity-only data.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Note 1, "Coverage of Electricity</t>
    </r>
  </si>
  <si>
    <t>T 2.1f-T 8.4b</t>
  </si>
  <si>
    <t xml:space="preserve">  Table 8.6b</t>
  </si>
  <si>
    <t xml:space="preserve">  Table 8.5c</t>
  </si>
  <si>
    <t xml:space="preserve">  T. 8.3d/8.5c</t>
  </si>
  <si>
    <t xml:space="preserve"> (calculated)</t>
  </si>
  <si>
    <t xml:space="preserve">   Electricity-Only Plants (T. 8.3d, 8.5c)</t>
  </si>
  <si>
    <t>Physical Units (Table 8.5c)</t>
  </si>
  <si>
    <t xml:space="preserve"> Published Total (T. 8.4b)</t>
  </si>
  <si>
    <t xml:space="preserve">  T. 8.5c</t>
  </si>
  <si>
    <t xml:space="preserve"> (Col. F +H)</t>
  </si>
  <si>
    <t>themal</t>
  </si>
  <si>
    <t>Component Intensity  Index</t>
  </si>
  <si>
    <t>Figure E3 draft</t>
  </si>
  <si>
    <t>Electric Power Sector:  Energy Use and Aggregate Intensity</t>
  </si>
  <si>
    <t>Figure 1</t>
  </si>
  <si>
    <t>Figure 2</t>
  </si>
  <si>
    <t>Figure 3</t>
  </si>
  <si>
    <t>Chart_elec1.png</t>
  </si>
  <si>
    <t>Chart_elec2.png</t>
  </si>
  <si>
    <t>Chart_elec3.png</t>
  </si>
  <si>
    <t>(Billion Btu)</t>
  </si>
  <si>
    <t>Fossil Fuels</t>
  </si>
  <si>
    <t>Total</t>
  </si>
  <si>
    <t>Nuclear</t>
  </si>
  <si>
    <t>Geothermal</t>
  </si>
  <si>
    <t>Wind</t>
  </si>
  <si>
    <t>Hydroelectric</t>
  </si>
  <si>
    <t>NA</t>
  </si>
  <si>
    <t>Coal</t>
  </si>
  <si>
    <t>Petroleum</t>
  </si>
  <si>
    <t>Natural Gas</t>
  </si>
  <si>
    <t>Other Gases</t>
  </si>
  <si>
    <t>Wood</t>
  </si>
  <si>
    <t>Waste</t>
  </si>
  <si>
    <t>Solar</t>
  </si>
  <si>
    <t>Renewable</t>
  </si>
  <si>
    <t xml:space="preserve">Energy Intensity (Index)  </t>
  </si>
  <si>
    <t>Structure Index  (from lower level, if applicable)</t>
  </si>
  <si>
    <t xml:space="preserve"> Energy Shares</t>
  </si>
  <si>
    <t>Log-Mean Divisia Weights</t>
  </si>
  <si>
    <t xml:space="preserve">Log-Mean Divisia Weights </t>
  </si>
  <si>
    <t>Log Changes - Intensity</t>
  </si>
  <si>
    <t>Activity Shares</t>
  </si>
  <si>
    <t>Log Changes - Activity Shares</t>
  </si>
  <si>
    <t>Log Changes--Lower-level Structure</t>
  </si>
  <si>
    <t>Compute Intensity Index</t>
  </si>
  <si>
    <t>Compute Structure Index</t>
  </si>
  <si>
    <t>Delivered</t>
  </si>
  <si>
    <t>(1)</t>
  </si>
  <si>
    <t>(2)</t>
  </si>
  <si>
    <t>(3)</t>
  </si>
  <si>
    <t>(5)</t>
  </si>
  <si>
    <t>(6)</t>
  </si>
  <si>
    <t>(7)</t>
  </si>
  <si>
    <t xml:space="preserve">        (normalized)</t>
  </si>
  <si>
    <t xml:space="preserve">        (Current Level)</t>
  </si>
  <si>
    <t xml:space="preserve">        (Next Lower Level)           </t>
  </si>
  <si>
    <t>Index of  Aggregate Intensity</t>
  </si>
  <si>
    <t>Component Intensity          Index</t>
  </si>
  <si>
    <t>Product: Activity x Structure x Intensity</t>
  </si>
  <si>
    <t>Actual Energy Use</t>
  </si>
  <si>
    <t xml:space="preserve">Index chg. </t>
  </si>
  <si>
    <t xml:space="preserve">  Index</t>
  </si>
  <si>
    <t>=(1)x(3)x(4)x(5)</t>
  </si>
  <si>
    <t xml:space="preserve"> =(1) x (2)</t>
  </si>
  <si>
    <t>(unnorm.)</t>
  </si>
  <si>
    <t xml:space="preserve"> (TBtu)</t>
  </si>
  <si>
    <t xml:space="preserve">   (TBtu)</t>
  </si>
  <si>
    <t>1985 = 1.0</t>
  </si>
  <si>
    <t>Base_yr</t>
  </si>
  <si>
    <t>Base_yr2</t>
  </si>
  <si>
    <t>Million kWh</t>
  </si>
  <si>
    <t>Year</t>
  </si>
  <si>
    <t>Short Tons</t>
  </si>
  <si>
    <t>Barrels</t>
  </si>
  <si>
    <t>Billion Btu</t>
  </si>
  <si>
    <t>Ratio -total</t>
  </si>
  <si>
    <t>Res</t>
  </si>
  <si>
    <t>Comm</t>
  </si>
  <si>
    <t xml:space="preserve">Ind </t>
  </si>
  <si>
    <t>Trans</t>
  </si>
  <si>
    <t>(matches 2.1f)</t>
  </si>
  <si>
    <t>Intensity Indexes for Electricity-Only, CHP, and Electric Power Sector</t>
  </si>
  <si>
    <t>CHP Plants</t>
  </si>
  <si>
    <t>Nominal Energy Intensity (Btu/kWh)</t>
  </si>
  <si>
    <t>Activity (Million kWh)</t>
  </si>
  <si>
    <t xml:space="preserve"> Btu/kWh</t>
  </si>
  <si>
    <t>Activity (kWh generated)</t>
  </si>
  <si>
    <t>Structure: Technology Mix</t>
  </si>
  <si>
    <t>Electric Power Sector</t>
  </si>
  <si>
    <t xml:space="preserve">   Electricity-Only Plants</t>
  </si>
  <si>
    <t xml:space="preserve"> Implied</t>
  </si>
  <si>
    <t xml:space="preserve">  Thou. Cu. Ft.</t>
  </si>
  <si>
    <t>Conv. Fac</t>
  </si>
  <si>
    <t>CHP-Elec</t>
  </si>
  <si>
    <t xml:space="preserve">  Total </t>
  </si>
  <si>
    <t xml:space="preserve">Total </t>
  </si>
  <si>
    <t xml:space="preserve">  Implied</t>
  </si>
  <si>
    <t xml:space="preserve"> Assumed</t>
  </si>
  <si>
    <t>Elec -Only</t>
  </si>
  <si>
    <t>CHP-Heat</t>
  </si>
  <si>
    <t xml:space="preserve"> Nat. Gas</t>
  </si>
  <si>
    <t>Nat. Gas</t>
  </si>
  <si>
    <t xml:space="preserve">Conversion </t>
  </si>
  <si>
    <t xml:space="preserve"> Conv. Fac</t>
  </si>
  <si>
    <t xml:space="preserve"> Thou. CF</t>
  </si>
  <si>
    <t xml:space="preserve">Factor </t>
  </si>
  <si>
    <t xml:space="preserve"> kBtu/CF</t>
  </si>
  <si>
    <t>Trillion Btu</t>
  </si>
  <si>
    <t xml:space="preserve">  Thou. CF</t>
  </si>
  <si>
    <t xml:space="preserve"> (Sum)</t>
  </si>
  <si>
    <t xml:space="preserve">  CHP Plants</t>
  </si>
  <si>
    <t xml:space="preserve"> Natural Gas</t>
  </si>
  <si>
    <t>Hydro-</t>
  </si>
  <si>
    <t>electric</t>
  </si>
  <si>
    <t>Electric</t>
  </si>
  <si>
    <t>Pumped</t>
  </si>
  <si>
    <t>Power</t>
  </si>
  <si>
    <t>Conventional</t>
  </si>
  <si>
    <t>Primary</t>
  </si>
  <si>
    <t>Natural</t>
  </si>
  <si>
    <t>[R]</t>
  </si>
  <si>
    <t xml:space="preserve"> Electricity-only</t>
  </si>
  <si>
    <t xml:space="preserve">   Distillate</t>
  </si>
  <si>
    <t xml:space="preserve">  barrels.</t>
  </si>
  <si>
    <t xml:space="preserve">   short tons</t>
  </si>
  <si>
    <t xml:space="preserve"> Residual</t>
  </si>
  <si>
    <t xml:space="preserve"> Other Liquids</t>
  </si>
  <si>
    <t xml:space="preserve">  Petroleum Coke</t>
  </si>
  <si>
    <t>MMBtu/bbl</t>
  </si>
  <si>
    <t xml:space="preserve">Assumed Conversion Factors </t>
  </si>
  <si>
    <t xml:space="preserve">   Sum</t>
  </si>
  <si>
    <t>MMBtu/ton</t>
  </si>
  <si>
    <t>                      (Billion Btu)</t>
  </si>
  <si>
    <t>Fossil Fuels</t>
  </si>
  <si>
    <t>Biomass</t>
  </si>
  <si>
    <t>independent power producers.</t>
  </si>
  <si>
    <t>R=Revised.  P=Preliminary.  NA=Not available.  (s)=Less than 0.5 trillion Btu.  </t>
  </si>
  <si>
    <t>Sources:  Tables 5.14c, 6.5, 7.3, 8.1, 8.2b, 10.2c, A4, A5, and A6.</t>
  </si>
  <si>
    <t>                        (Sum of Tables 8.2b and 8.2d; Thousand Kilowatthours)</t>
  </si>
  <si>
    <t>Renewable Energy</t>
  </si>
  <si>
    <t>Solar/</t>
  </si>
  <si>
    <t>in 2001, non-renewable waste (municipal solid waste from non-biogenic sources, and tire-derived fuels).</t>
  </si>
  <si>
    <t>include industrial plants as well as electric utilities.  Beginning in 1989, data are for electric utilities, independent</t>
  </si>
  <si>
    <t>power producers, commercial plants, and industrial plants.</t>
  </si>
  <si>
    <t>R=Revised.  P=Preliminary.  NA=Not available.  (s)=Less than 0.05 billion killowatthours.  </t>
  </si>
  <si>
    <t>components due to independent rounding.</t>
  </si>
  <si>
    <t>Web Page:  For related information, see http://www.eia.doe.gov/fuelelectric.html.</t>
  </si>
  <si>
    <t>biomass.  Through 2000, also includes non-renewable waste (municipal solid waste from non-biogenic sources,</t>
  </si>
  <si>
    <t>forwardTables 8.2b and 8.2d.</t>
  </si>
  <si>
    <t>and tire-derived fuels).</t>
  </si>
  <si>
    <r>
      <t>Coal </t>
    </r>
    <r>
      <rPr>
        <vertAlign val="superscript"/>
        <sz val="5"/>
        <rFont val="Arial"/>
        <family val="2"/>
      </rPr>
      <t>1</t>
    </r>
  </si>
  <si>
    <r>
      <t>1</t>
    </r>
    <r>
      <rPr>
        <sz val="7"/>
        <rFont val="Arial"/>
        <family val="2"/>
      </rPr>
      <t>Anthracite, bituminous coal, subbituminous coal, lignite, waste coal, and coal synfuel.</t>
    </r>
  </si>
  <si>
    <t>                        (Subset of Table 8.2a; Thousand Kilowatthours)</t>
  </si>
  <si>
    <t>R=Revised.  P=Preliminary.  NA=Not available.  (s)=Less than 0.05 billion kilowatthours.  </t>
  </si>
  <si>
    <t>independent rounding.</t>
  </si>
  <si>
    <t>1989-1997EIA, Form EIA-759, "Monthly Power Plant Report," and Form EIA-867, "Annual Nonutility Power</t>
  </si>
  <si>
    <t>                        (Breakout of Table 8.2b; Thousand Kilowatthours)</t>
  </si>
  <si>
    <t>–</t>
  </si>
  <si>
    <t>electricity and heat to the public.  Data do not include electric utility CHP plantsthese are included under</t>
  </si>
  <si>
    <t>"Electricity-Only Plants."</t>
  </si>
  <si>
    <t>"Coverage of Electricity Statistics," and Note 2, "Classification of Power Plants Into Energy-Use Sectors," at end</t>
  </si>
  <si>
    <t>Report," and Form EIA-920, "Combined Heat and Power Plant Report."</t>
  </si>
  <si>
    <r>
      <t>Combined-Heat-and-Power Plants </t>
    </r>
    <r>
      <rPr>
        <vertAlign val="superscript"/>
        <sz val="5"/>
        <rFont val="Arial"/>
        <family val="2"/>
      </rPr>
      <t>12</t>
    </r>
  </si>
  <si>
    <r>
      <t>12</t>
    </r>
    <r>
      <rPr>
        <sz val="7"/>
        <rFont val="Arial"/>
        <family val="2"/>
      </rPr>
      <t>Combined-heat-and-power (CHP) plants within the NAICS 22 category whose primary business is to sell</t>
    </r>
  </si>
  <si>
    <r>
      <t>Sources:  </t>
    </r>
    <r>
      <rPr>
        <sz val="7"/>
        <rFont val="Symbol"/>
        <family val="1"/>
        <charset val="2"/>
      </rPr>
      <t>·  </t>
    </r>
    <r>
      <rPr>
        <sz val="7"/>
        <rFont val="Arial"/>
        <family val="2"/>
      </rPr>
      <t>1989-1997Energy Information Administration (EIA), Form EIA-759, "Monthly Power Plant Report,"</t>
    </r>
  </si>
  <si>
    <r>
      <t>and Form EIA-867, "Annual Nonutility Power Producer Report."  </t>
    </r>
    <r>
      <rPr>
        <sz val="7"/>
        <rFont val="Symbol"/>
        <family val="1"/>
        <charset val="2"/>
      </rPr>
      <t>·  </t>
    </r>
    <r>
      <rPr>
        <sz val="7"/>
        <rFont val="Arial"/>
        <family val="2"/>
      </rPr>
      <t>1998-2000EIA, Form EIA-759, "Monthly</t>
    </r>
  </si>
  <si>
    <t>                         (Subset of Table 8.4a; Billion Btu)</t>
  </si>
  <si>
    <t>independent power producers.  </t>
  </si>
  <si>
    <r>
      <t>Gas </t>
    </r>
    <r>
      <rPr>
        <vertAlign val="superscript"/>
        <sz val="5"/>
        <color indexed="8"/>
        <rFont val="Arial"/>
        <family val="2"/>
      </rPr>
      <t>3</t>
    </r>
  </si>
  <si>
    <r>
      <t>2008</t>
    </r>
    <r>
      <rPr>
        <vertAlign val="superscript"/>
        <sz val="5"/>
        <color indexed="8"/>
        <rFont val="Arial"/>
        <family val="2"/>
      </rPr>
      <t>P</t>
    </r>
  </si>
  <si>
    <t>Table 8.2a  Electricity Net Generation:  Total (All Sectors), 1949-2008</t>
  </si>
  <si>
    <r>
      <t>Other </t>
    </r>
    <r>
      <rPr>
        <vertAlign val="superscript"/>
        <sz val="5"/>
        <color indexed="8"/>
        <rFont val="Arial"/>
        <family val="2"/>
      </rPr>
      <t>10</t>
    </r>
  </si>
  <si>
    <r>
      <t>Coal </t>
    </r>
    <r>
      <rPr>
        <vertAlign val="superscript"/>
        <sz val="5"/>
        <color indexed="8"/>
        <rFont val="Arial"/>
        <family val="2"/>
      </rPr>
      <t>1</t>
    </r>
  </si>
  <si>
    <r>
      <t>Petroleum </t>
    </r>
    <r>
      <rPr>
        <vertAlign val="superscript"/>
        <sz val="5"/>
        <color indexed="8"/>
        <rFont val="Arial"/>
        <family val="2"/>
      </rPr>
      <t>2</t>
    </r>
  </si>
  <si>
    <r>
      <t>Storage </t>
    </r>
    <r>
      <rPr>
        <vertAlign val="superscript"/>
        <sz val="5"/>
        <color indexed="8"/>
        <rFont val="Arial"/>
        <family val="2"/>
      </rPr>
      <t>5</t>
    </r>
  </si>
  <si>
    <r>
      <t>Gases </t>
    </r>
    <r>
      <rPr>
        <vertAlign val="superscript"/>
        <sz val="5"/>
        <color indexed="8"/>
        <rFont val="Arial"/>
        <family val="2"/>
      </rPr>
      <t>4</t>
    </r>
  </si>
  <si>
    <r>
      <t>Power </t>
    </r>
    <r>
      <rPr>
        <vertAlign val="superscript"/>
        <sz val="5"/>
        <color indexed="8"/>
        <rFont val="Arial"/>
        <family val="2"/>
      </rPr>
      <t>6</t>
    </r>
  </si>
  <si>
    <r>
      <t>Wood </t>
    </r>
    <r>
      <rPr>
        <vertAlign val="superscript"/>
        <sz val="5"/>
        <color indexed="8"/>
        <rFont val="Arial"/>
        <family val="2"/>
      </rPr>
      <t>7</t>
    </r>
  </si>
  <si>
    <r>
      <t>Waste </t>
    </r>
    <r>
      <rPr>
        <vertAlign val="superscript"/>
        <sz val="5"/>
        <color indexed="8"/>
        <rFont val="Arial"/>
        <family val="2"/>
      </rPr>
      <t>8</t>
    </r>
  </si>
  <si>
    <r>
      <t>PV </t>
    </r>
    <r>
      <rPr>
        <vertAlign val="superscript"/>
        <sz val="5"/>
        <color indexed="8"/>
        <rFont val="Arial"/>
        <family val="2"/>
      </rPr>
      <t>9</t>
    </r>
  </si>
  <si>
    <t>[6]</t>
  </si>
  <si>
    <r>
      <t>1</t>
    </r>
    <r>
      <rPr>
        <sz val="7"/>
        <color indexed="8"/>
        <rFont val="Arial"/>
        <family val="2"/>
      </rPr>
      <t>Anthracite, bituminous coal, subbituminous coal, lignite, waste coal, and coal synfuel.</t>
    </r>
  </si>
  <si>
    <r>
      <t>9</t>
    </r>
    <r>
      <rPr>
        <sz val="7"/>
        <color indexed="8"/>
        <rFont val="Arial"/>
        <family val="2"/>
      </rPr>
      <t>Solar thermal and photovoltaic energy.</t>
    </r>
  </si>
  <si>
    <r>
      <t>2</t>
    </r>
    <r>
      <rPr>
        <sz val="7"/>
        <color indexed="8"/>
        <rFont val="Arial"/>
        <family val="2"/>
      </rPr>
      <t>Distillate fuel oil, residual fuel oil, petroleum coke, jet fuel, kerosene, other petroleum, and waste oil.</t>
    </r>
  </si>
  <si>
    <r>
      <t>10</t>
    </r>
    <r>
      <rPr>
        <sz val="7"/>
        <color indexed="8"/>
        <rFont val="Arial"/>
        <family val="2"/>
      </rPr>
      <t>Batteries, chemicals, hydrogen, pitch, purchased steam, sulfur, miscellaneous technologies, and, beginning</t>
    </r>
  </si>
  <si>
    <r>
      <t>3</t>
    </r>
    <r>
      <rPr>
        <sz val="7"/>
        <color indexed="8"/>
        <rFont val="Arial"/>
        <family val="2"/>
      </rPr>
      <t>Natural gas, plus a small amount of supplemental gaseous fuels.</t>
    </r>
  </si>
  <si>
    <r>
      <t>11</t>
    </r>
    <r>
      <rPr>
        <sz val="7"/>
        <color indexed="8"/>
        <rFont val="Arial"/>
        <family val="2"/>
      </rPr>
      <t>Through 1988, all data except hydroelectric are for electric utilities only; hydroelectric data through 1988</t>
    </r>
  </si>
  <si>
    <r>
      <t>4</t>
    </r>
    <r>
      <rPr>
        <sz val="7"/>
        <color indexed="8"/>
        <rFont val="Arial"/>
        <family val="2"/>
      </rPr>
      <t>Blast furnace gas, propane gas, and other manufactured and waste gases derived from fossil fuels.</t>
    </r>
  </si>
  <si>
    <r>
      <t>5</t>
    </r>
    <r>
      <rPr>
        <sz val="7"/>
        <color indexed="8"/>
        <rFont val="Arial"/>
        <family val="2"/>
      </rPr>
      <t>Pumped storage facility production minus energy used for pumping.</t>
    </r>
  </si>
  <si>
    <r>
      <t>Notes: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Note 1, "Coverage of Electricity Statistics," at end of section.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Totals may not equal sum of</t>
    </r>
  </si>
  <si>
    <r>
      <t>6</t>
    </r>
    <r>
      <rPr>
        <sz val="7"/>
        <color indexed="8"/>
        <rFont val="Arial"/>
        <family val="2"/>
      </rPr>
      <t>Through 1989, hydroelectric pumped storage is included in "Conventional Hydroelectric Power."</t>
    </r>
  </si>
  <si>
    <r>
      <t>7</t>
    </r>
    <r>
      <rPr>
        <sz val="7"/>
        <color indexed="8"/>
        <rFont val="Arial"/>
        <family val="2"/>
      </rPr>
      <t>Wood and wood-derived fuels.</t>
    </r>
  </si>
  <si>
    <r>
      <t>Sources: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1949-1988Table 8.2b for electric power sector, and Table 8.1 for industrial sector.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1989</t>
    </r>
  </si>
  <si>
    <r>
      <t>8</t>
    </r>
    <r>
      <rPr>
        <sz val="7"/>
        <color indexed="8"/>
        <rFont val="Arial"/>
        <family val="2"/>
      </rPr>
      <t>Municipal solid waste from biogenic sources, landfill gas, sludge waste, agricultural byproducts, and other</t>
    </r>
  </si>
  <si>
    <t>2004-2007EIA, Form EIA-906, "Power Plant Report," and Form EIA-920, "Combined Heat and Power Plant</t>
  </si>
  <si>
    <t xml:space="preserve">All Plants - Electric Power Sector </t>
  </si>
  <si>
    <t>Electricity-Only Plants</t>
  </si>
  <si>
    <t>Elec-only</t>
  </si>
  <si>
    <t>Power-Sector-CHP</t>
  </si>
  <si>
    <t>Commercial - CHP</t>
  </si>
  <si>
    <t>Industrial - CHP</t>
  </si>
  <si>
    <t>Heat Rates for Electric-Only and Two Classes of CHP Plants</t>
  </si>
  <si>
    <t>                        (Subset of Table 8.4a; Billion Btu)</t>
  </si>
  <si>
    <t>(s)</t>
  </si>
  <si>
    <t>Table 8.5c  Consumption of Combustible Fuels for Electricity Generation:  Electric Power Sector by Plant Type,</t>
  </si>
  <si>
    <t>Short Tons</t>
  </si>
  <si>
    <t>Billion Btu</t>
  </si>
  <si>
    <t>Cubic Feet</t>
  </si>
  <si>
    <t>fuel.</t>
  </si>
  <si>
    <t>R=Revised.  P=Preliminary.   = No data reported.  (s)=Less than 0.5.  </t>
  </si>
  <si>
    <t>not equal sum of components due to independent rounding.</t>
  </si>
  <si>
    <t>EIA-920, "Combined Heat and Power Plant Report."</t>
  </si>
  <si>
    <r>
      <t>Natural Gas </t>
    </r>
    <r>
      <rPr>
        <vertAlign val="superscript"/>
        <sz val="5"/>
        <rFont val="Arial"/>
        <family val="2"/>
      </rPr>
      <t>6</t>
    </r>
  </si>
  <si>
    <r>
      <t>Other Gases </t>
    </r>
    <r>
      <rPr>
        <vertAlign val="superscript"/>
        <sz val="5"/>
        <rFont val="Arial"/>
        <family val="2"/>
      </rPr>
      <t>7</t>
    </r>
  </si>
  <si>
    <r>
      <t>Other </t>
    </r>
    <r>
      <rPr>
        <vertAlign val="superscript"/>
        <sz val="5"/>
        <rFont val="Arial"/>
        <family val="2"/>
      </rPr>
      <t>10</t>
    </r>
  </si>
  <si>
    <r>
      <t>Distillate Fuel Oil </t>
    </r>
    <r>
      <rPr>
        <vertAlign val="superscript"/>
        <sz val="5"/>
        <rFont val="Arial"/>
        <family val="2"/>
      </rPr>
      <t>2</t>
    </r>
  </si>
  <si>
    <r>
      <t>Residual Fuel Oil </t>
    </r>
    <r>
      <rPr>
        <vertAlign val="superscript"/>
        <sz val="5"/>
        <rFont val="Arial"/>
        <family val="2"/>
      </rPr>
      <t>3</t>
    </r>
  </si>
  <si>
    <r>
      <t>Other Liquids </t>
    </r>
    <r>
      <rPr>
        <vertAlign val="superscript"/>
        <sz val="5"/>
        <rFont val="Arial"/>
        <family val="2"/>
      </rPr>
      <t>4</t>
    </r>
  </si>
  <si>
    <r>
      <t>Petroleum Coke </t>
    </r>
    <r>
      <rPr>
        <vertAlign val="superscript"/>
        <sz val="5"/>
        <rFont val="Arial"/>
        <family val="2"/>
      </rPr>
      <t>5</t>
    </r>
  </si>
  <si>
    <r>
      <t>Total </t>
    </r>
    <r>
      <rPr>
        <vertAlign val="superscript"/>
        <sz val="5"/>
        <rFont val="Arial"/>
        <family val="2"/>
      </rPr>
      <t>5</t>
    </r>
  </si>
  <si>
    <r>
      <t>Wood </t>
    </r>
    <r>
      <rPr>
        <vertAlign val="superscript"/>
        <sz val="5"/>
        <rFont val="Arial"/>
        <family val="2"/>
      </rPr>
      <t>8</t>
    </r>
  </si>
  <si>
    <r>
      <t>Waste </t>
    </r>
    <r>
      <rPr>
        <vertAlign val="superscript"/>
        <sz val="5"/>
        <rFont val="Arial"/>
        <family val="2"/>
      </rPr>
      <t>9</t>
    </r>
  </si>
  <si>
    <r>
      <t>Electricity-Only Plants </t>
    </r>
    <r>
      <rPr>
        <vertAlign val="superscript"/>
        <sz val="5"/>
        <rFont val="Arial"/>
        <family val="2"/>
      </rPr>
      <t>11</t>
    </r>
  </si>
  <si>
    <r>
      <t>9</t>
    </r>
    <r>
      <rPr>
        <sz val="7"/>
        <rFont val="Arial"/>
        <family val="2"/>
      </rPr>
      <t>Municipal solid waste from biogenic sources, landfill gas, sludge waste, agricultural byproducts, and other</t>
    </r>
  </si>
  <si>
    <r>
      <t>2</t>
    </r>
    <r>
      <rPr>
        <sz val="7"/>
        <rFont val="Arial"/>
        <family val="2"/>
      </rPr>
      <t>Fuel oil nos. 1, 2, and 4.  Through 2000, electric utility data also include small amounts of kerosene and jet</t>
    </r>
  </si>
  <si>
    <r>
      <t>10</t>
    </r>
    <r>
      <rPr>
        <sz val="7"/>
        <rFont val="Arial"/>
        <family val="2"/>
      </rPr>
      <t>Batteries, chemicals, hydrogen, pitch, purchased steam, sulfur, miscellaneous technologies, and, beginning</t>
    </r>
  </si>
  <si>
    <r>
      <t>3</t>
    </r>
    <r>
      <rPr>
        <sz val="7"/>
        <rFont val="Arial"/>
        <family val="2"/>
      </rPr>
      <t>Fuel oil nos. 5 and 6.  Through 2000, electric utility data also include a small amount of fuel oil no. 4.</t>
    </r>
  </si>
  <si>
    <r>
      <t>4</t>
    </r>
    <r>
      <rPr>
        <sz val="7"/>
        <rFont val="Arial"/>
        <family val="2"/>
      </rPr>
      <t>Jet fuel, kerosene, other petroleum liquids, and waste oil.</t>
    </r>
  </si>
  <si>
    <r>
      <t>5</t>
    </r>
    <r>
      <rPr>
        <sz val="7"/>
        <rFont val="Arial"/>
        <family val="2"/>
      </rPr>
      <t>Petroleum coke is converted from short tons to barrels by multiplying by 5.</t>
    </r>
  </si>
  <si>
    <r>
      <t>6</t>
    </r>
    <r>
      <rPr>
        <sz val="7"/>
        <rFont val="Arial"/>
        <family val="2"/>
      </rPr>
      <t>Natural gas, plus a small amount of supplemental gaseous fuels.</t>
    </r>
  </si>
  <si>
    <r>
      <t>Notes:  </t>
    </r>
    <r>
      <rPr>
        <sz val="7"/>
        <rFont val="Symbol"/>
        <family val="1"/>
        <charset val="2"/>
      </rPr>
      <t>·  </t>
    </r>
    <r>
      <rPr>
        <sz val="7"/>
        <rFont val="Arial"/>
        <family val="2"/>
      </rPr>
      <t>Data are for fuels consumed to produce electricity.  Data also include fuels consumed to produce</t>
    </r>
  </si>
  <si>
    <r>
      <t>useful thermal output at a small number of electric utility combined-heat-and-power (CHP) plants.  </t>
    </r>
    <r>
      <rPr>
        <sz val="7"/>
        <rFont val="Symbol"/>
        <family val="1"/>
        <charset val="2"/>
      </rPr>
      <t>·  </t>
    </r>
    <r>
      <rPr>
        <sz val="7"/>
        <rFont val="Arial"/>
        <family val="2"/>
      </rPr>
      <t>See Table</t>
    </r>
  </si>
  <si>
    <r>
      <t>8.5d for commercial and industrial CHP and electricity-only data.  </t>
    </r>
    <r>
      <rPr>
        <sz val="7"/>
        <rFont val="Symbol"/>
        <family val="1"/>
        <charset val="2"/>
      </rPr>
      <t>·  </t>
    </r>
    <r>
      <rPr>
        <sz val="7"/>
        <rFont val="Arial"/>
        <family val="2"/>
      </rPr>
      <t>See Note 1, "Coverage of Electricity</t>
    </r>
  </si>
  <si>
    <r>
      <t>Statistics," and Note 2, "Classification of Power Plants Into Energy-Use Sectors," at end of section.  </t>
    </r>
    <r>
      <rPr>
        <sz val="7"/>
        <rFont val="Symbol"/>
        <family val="1"/>
        <charset val="2"/>
      </rPr>
      <t>·  </t>
    </r>
    <r>
      <rPr>
        <sz val="7"/>
        <rFont val="Arial"/>
        <family val="2"/>
      </rPr>
      <t>Totals may</t>
    </r>
  </si>
  <si>
    <r>
      <t>7</t>
    </r>
    <r>
      <rPr>
        <sz val="7"/>
        <rFont val="Arial"/>
        <family val="2"/>
      </rPr>
      <t>Blast furnace gas, propane gas, and other manufactured and waste gases derived from fossil fuels.</t>
    </r>
  </si>
  <si>
    <r>
      <t>8</t>
    </r>
    <r>
      <rPr>
        <sz val="7"/>
        <rFont val="Arial"/>
        <family val="2"/>
      </rPr>
      <t>Wood and wood-derived fuels.</t>
    </r>
  </si>
  <si>
    <r>
      <t>Power Plant Report," and Form EIA-860B, "Annual Electric Generator ReportNonutility."  </t>
    </r>
    <r>
      <rPr>
        <sz val="7"/>
        <rFont val="Symbol"/>
        <family val="1"/>
        <charset val="2"/>
      </rPr>
      <t>·  </t>
    </r>
    <r>
      <rPr>
        <sz val="7"/>
        <rFont val="Arial"/>
        <family val="2"/>
      </rPr>
      <t>2001-2003EIA,</t>
    </r>
  </si>
  <si>
    <r>
      <t>Form EIA-906, "Power Plant Report."  </t>
    </r>
    <r>
      <rPr>
        <sz val="7"/>
        <rFont val="Symbol"/>
        <family val="1"/>
        <charset val="2"/>
      </rPr>
      <t>·  </t>
    </r>
    <r>
      <rPr>
        <sz val="7"/>
        <rFont val="Arial"/>
        <family val="2"/>
      </rPr>
      <t>2004 forwardEIA, Form EIA-906, "Power Plant Report," and Form</t>
    </r>
  </si>
  <si>
    <t>Table 8.6b  Estimated Consumption of Combustible Fuels for Useful Thermal Output</t>
  </si>
  <si>
    <t>Electricity-only Plants</t>
  </si>
  <si>
    <t>Elec Power Sector</t>
  </si>
  <si>
    <t>Estimated Consumption - Billion Btu by Fuel</t>
  </si>
  <si>
    <t xml:space="preserve">  Total</t>
  </si>
  <si>
    <t xml:space="preserve"> Electricity Only</t>
  </si>
  <si>
    <t>Other</t>
  </si>
  <si>
    <r>
      <t xml:space="preserve">For the delivered energy intensities in the economy-wide spreadsheet, the electric power sector intensity is defined in terms of </t>
    </r>
    <r>
      <rPr>
        <i/>
        <sz val="10"/>
        <rFont val="Arial"/>
        <family val="2"/>
      </rPr>
      <t>losses</t>
    </r>
    <r>
      <rPr>
        <sz val="10"/>
        <rFont val="Arial"/>
        <family val="2"/>
      </rPr>
      <t xml:space="preserve"> per kWh generated</t>
    </r>
  </si>
  <si>
    <t>used to generate that electricity.   In constructing an intensity index for the entire economy using delivered energy for each sector,</t>
  </si>
  <si>
    <t>it is more appropriate to define the index for the electric power sector to remove the energy content of the delivered electricity from</t>
  </si>
  <si>
    <t xml:space="preserve">the total primary energy.   This delivered energy in the form of electricity becomes part of the numerator in the construction of </t>
  </si>
  <si>
    <t>intensity indexes for each of the other end-use sectors (residential, commercial, industrial, and transportation).  Thus, if this energy</t>
  </si>
  <si>
    <t>is also included in the intensity index for electric power sector, it implies double counting in the development of an aggregate measure</t>
  </si>
  <si>
    <t>of intensity.  Accordingly, the electricity intensity index used in the construction of an an economy-wide measure of intensity is</t>
  </si>
  <si>
    <t xml:space="preserve">defined as:  (electricity generation losses)/(electricity generated).   The losses are based upon scaling the 1990 total primary </t>
  </si>
  <si>
    <t>energy use per kWh (10,534) by the intensity index for the electric power sector and then subtracting 3,412 Btu as the amount</t>
  </si>
  <si>
    <t xml:space="preserve">of energy equal to one kWh.  These calculations are shown in the green shaded area to the right of the final indicators in the </t>
  </si>
  <si>
    <t xml:space="preserve">Elec_Power_Sector worksheet (cell range, AL9:AN64).    Note that the intensity index for 2004 with this revised definition is </t>
  </si>
  <si>
    <t xml:space="preserve">0.9534 (with a 1990 base year) as compared to 0.9746 for the conventional index  (cells AF64 vs. AN64).  </t>
  </si>
  <si>
    <t>Relationship to Economy-wide Intensity Indicator for Delivered Energy</t>
  </si>
  <si>
    <t>All of the indicators for electricity are defined in terms of the ratio beween electricity generated and total primary energy</t>
  </si>
  <si>
    <t>CHP Plants - Electricity</t>
  </si>
  <si>
    <t xml:space="preserve"> CHP-Elec</t>
  </si>
  <si>
    <t>Physical Units</t>
  </si>
  <si>
    <t xml:space="preserve">          Converted to Btu</t>
  </si>
  <si>
    <t xml:space="preserve"> CHP-Electricity</t>
  </si>
  <si>
    <t>Elec. Gen</t>
  </si>
  <si>
    <t xml:space="preserve"> Table 2.1f</t>
  </si>
  <si>
    <t xml:space="preserve"> Difference</t>
  </si>
  <si>
    <t xml:space="preserve">  barrels</t>
  </si>
  <si>
    <t xml:space="preserve">  Short tons</t>
  </si>
  <si>
    <t xml:space="preserve"> </t>
  </si>
  <si>
    <t>Elec-Only Plants</t>
  </si>
  <si>
    <t xml:space="preserve"> Coal</t>
  </si>
  <si>
    <t xml:space="preserve"> MMBtu/ton</t>
  </si>
  <si>
    <t>MMBtu/Ton kBtu/CF</t>
  </si>
  <si>
    <t>Table 2.2b</t>
  </si>
  <si>
    <t>T 2.1f-T 2.2b</t>
  </si>
  <si>
    <t>T. 8.3d</t>
  </si>
  <si>
    <t xml:space="preserve">      Electricity Generation</t>
  </si>
  <si>
    <t>Not Used</t>
  </si>
  <si>
    <t>Structure: Fuel Mix</t>
  </si>
  <si>
    <t>Initial Intensities</t>
  </si>
  <si>
    <t xml:space="preserve">   (Assumed for linkage) ---&gt;</t>
  </si>
  <si>
    <t>(Transferred from lower level)</t>
  </si>
  <si>
    <t>Structure: Technology Category Mix</t>
  </si>
  <si>
    <t xml:space="preserve">  Consistency Check</t>
  </si>
  <si>
    <t>Total Structure</t>
  </si>
  <si>
    <t>=(4) x (5)</t>
  </si>
  <si>
    <t>(4)</t>
  </si>
  <si>
    <t>na</t>
  </si>
  <si>
    <t xml:space="preserve"> Sum:</t>
  </si>
  <si>
    <t xml:space="preserve"> Other Gas</t>
  </si>
  <si>
    <t>General Inputs</t>
  </si>
  <si>
    <t>Base Year for Indexes:</t>
  </si>
  <si>
    <t>Base Row Numbers</t>
  </si>
  <si>
    <t>Labels</t>
  </si>
  <si>
    <t xml:space="preserve">    Primary</t>
  </si>
  <si>
    <t xml:space="preserve">    Secondary</t>
  </si>
  <si>
    <t>Fuel Type</t>
  </si>
  <si>
    <t xml:space="preserve">     Total</t>
  </si>
  <si>
    <t xml:space="preserve">     Delivered</t>
  </si>
  <si>
    <t xml:space="preserve">     Electricity</t>
  </si>
  <si>
    <t xml:space="preserve">     Primary </t>
  </si>
  <si>
    <t xml:space="preserve">     Fossil</t>
  </si>
  <si>
    <t xml:space="preserve">     Renewables</t>
  </si>
  <si>
    <t xml:space="preserve">                 </t>
  </si>
  <si>
    <t>Selected:</t>
  </si>
  <si>
    <t>Starting year for charts:</t>
  </si>
  <si>
    <t>Ending year for charts:</t>
  </si>
  <si>
    <t>Final Indexes, 1990 = 1.0</t>
  </si>
  <si>
    <t>Estimate Petroleum Input for Electricity Generation in Btu</t>
  </si>
  <si>
    <t>1990 = 1.0</t>
  </si>
  <si>
    <t xml:space="preserve"> = from lower level</t>
  </si>
  <si>
    <t>Electricity only</t>
  </si>
  <si>
    <t>Combined Heat &amp; Power</t>
  </si>
  <si>
    <t>Index of Nominal (or Aggregate) Energy Intensity</t>
  </si>
  <si>
    <t>Nominal (or Aggregate) Energy Intensity (Btu/kWh)</t>
  </si>
  <si>
    <t xml:space="preserve">From Next Lower Level </t>
  </si>
  <si>
    <t xml:space="preserve">    (equals energy intensity index x structure index -----&gt;)</t>
  </si>
  <si>
    <t>Index of Nominal (or Aggregate) Energy Intensity (Btu/kWh)</t>
  </si>
  <si>
    <t xml:space="preserve">         (Transferred from lower level --&gt;)</t>
  </si>
  <si>
    <t xml:space="preserve">Energy Intensity Index  </t>
  </si>
  <si>
    <t xml:space="preserve">Structure Index  </t>
  </si>
  <si>
    <t>Elec Power Sector -Published Total )(T. 2.1f)</t>
  </si>
  <si>
    <t>Note: CHP plant consumption estimated by applying</t>
  </si>
  <si>
    <t xml:space="preserve"> calculated conversion factor for all plants from column W.</t>
  </si>
  <si>
    <t>Nominal (or Aggregate)  Energy Intensity (Btu/kWh)</t>
  </si>
  <si>
    <t>Index of Nominal (or Aggregate)  Energy Intensity [1985 = 1.0]</t>
  </si>
  <si>
    <t xml:space="preserve">            (Transferred from lower level ---&gt;)</t>
  </si>
  <si>
    <t>Structure: Elec-only vs. CHP Plants</t>
  </si>
  <si>
    <t>Structure: Lower level mix of fuels</t>
  </si>
  <si>
    <t>Scale factor for CHP intensity to examine sensitiviy of aggregate intensity</t>
  </si>
  <si>
    <t>(8)</t>
  </si>
  <si>
    <t>Commercial Sector:  Combined Heat and Power Plants, Fossil Fuels</t>
  </si>
  <si>
    <t>Electric Power Sector:  Combined Heat and Power Plants, Renewables</t>
  </si>
  <si>
    <t>Electric Power Sector:  Combined Heat and Power Plants - Fossil Fuels</t>
  </si>
  <si>
    <t>Commercial  Sector:  Combined Heat and Power Plants, Renewables</t>
  </si>
  <si>
    <t xml:space="preserve"> 1990 = 1</t>
  </si>
  <si>
    <t>Industrial Sector:  Combined Heat and Power Plants, Fossil Fuels</t>
  </si>
  <si>
    <t>Commercial Sector</t>
  </si>
  <si>
    <t>Industrial Sector</t>
  </si>
  <si>
    <t xml:space="preserve">Electricity Generation:  All Sectors </t>
  </si>
  <si>
    <t>Structure: Broad Sector Mix</t>
  </si>
  <si>
    <t>Energy Intensity Index</t>
  </si>
  <si>
    <t>Note: Cells in red contain assumed values to merge series with different time periods</t>
  </si>
  <si>
    <t>bill. kWh</t>
  </si>
  <si>
    <t xml:space="preserve"> conversion factors from columns L throught O.</t>
  </si>
  <si>
    <t>Check Sums with Published Totals</t>
  </si>
  <si>
    <t>Commercial: Total</t>
  </si>
  <si>
    <t>Industrial: Total</t>
  </si>
  <si>
    <t>Elec Power Sector: Elec-only plants</t>
  </si>
  <si>
    <t>Elec Power Sector: CHP Plants</t>
  </si>
  <si>
    <t>Index_label</t>
  </si>
  <si>
    <t>Final Indexes</t>
  </si>
  <si>
    <t xml:space="preserve">     Final Indexes</t>
  </si>
  <si>
    <t>Electric Power Sector:  Electricity-only Plants - Fossil Fuels</t>
  </si>
  <si>
    <t xml:space="preserve">Electric Power Sector:  Electricity-only Plants - Total </t>
  </si>
  <si>
    <t>Chart 1</t>
  </si>
  <si>
    <t>Intensity Index</t>
  </si>
  <si>
    <t>Structure: Elec-only vs. CHP</t>
  </si>
  <si>
    <t>Structure: Technology and Fuel Mix</t>
  </si>
  <si>
    <t>Chart 2</t>
  </si>
  <si>
    <t xml:space="preserve">Electric Power Sector: Electricity-only and Combined Heat and Power (CHP) Plants </t>
  </si>
  <si>
    <t>Electric Power Sector:  Electricity-only Plants - Renewable Sources</t>
  </si>
  <si>
    <t xml:space="preserve">Commercial Sector:   Total </t>
  </si>
  <si>
    <t>Industrial  Sector:  Combined Heat and Power Plants - Renewables</t>
  </si>
  <si>
    <t>Structure: Fuel Mix: Lower Level</t>
  </si>
  <si>
    <t xml:space="preserve">  = Assumed values</t>
  </si>
  <si>
    <t xml:space="preserve">The second worksheet (General_inputs) is still under development.   Cell F6 (primary base year) can be </t>
  </si>
  <si>
    <t>Energy Intensity Indicators</t>
  </si>
  <si>
    <t>The intensity indicators are organized in an hierarchical fashion, with energy intensity indicators for each level</t>
  </si>
  <si>
    <t xml:space="preserve">of the hierarchy contained in a single worksheet (WS).   The organization of the indicators in this spreadsheet </t>
  </si>
  <si>
    <t>is as follows:</t>
  </si>
  <si>
    <t xml:space="preserve">   Level:</t>
  </si>
  <si>
    <t xml:space="preserve">  </t>
  </si>
  <si>
    <t>Each worksheet with energy intensity indicators is arranged in a similar fashion.  The following schematic shows</t>
  </si>
  <si>
    <t xml:space="preserve">how the data and computed indexes are arranged: </t>
  </si>
  <si>
    <t xml:space="preserve">      Primary Data for Each Activity in this Level of the Hierarchy</t>
  </si>
  <si>
    <t xml:space="preserve">  (From next lower level)[3]</t>
  </si>
  <si>
    <t xml:space="preserve"> Final Aggregate Indexes for this Level</t>
  </si>
  <si>
    <t>Energy Type (1)</t>
  </si>
  <si>
    <t>Energy Consump-tion (Trillion Btu, TBtu)</t>
  </si>
  <si>
    <t xml:space="preserve"> Activity Levels (2)</t>
  </si>
  <si>
    <t>Energy Intensity Indexes</t>
  </si>
  <si>
    <t xml:space="preserve"> Energy Intensity Indexes</t>
  </si>
  <si>
    <t xml:space="preserve">Struc-tural Indexes </t>
  </si>
  <si>
    <t xml:space="preserve">  Activity</t>
  </si>
  <si>
    <t xml:space="preserve">  Energy Intensity (4)</t>
  </si>
  <si>
    <t xml:space="preserve"> Struc-ture</t>
  </si>
  <si>
    <t>Development of Indexes, log mean Divisia method (5)</t>
  </si>
  <si>
    <t>xx</t>
  </si>
  <si>
    <t xml:space="preserve">     :</t>
  </si>
  <si>
    <t>:</t>
  </si>
  <si>
    <t>Notes:</t>
  </si>
  <si>
    <t xml:space="preserve">     (1)</t>
  </si>
  <si>
    <t xml:space="preserve">     (2) </t>
  </si>
  <si>
    <t xml:space="preserve">     (3)</t>
  </si>
  <si>
    <t xml:space="preserve"> See separate discussion for treatment of structural effects in the indicators hierarchy</t>
  </si>
  <si>
    <t xml:space="preserve">     (4)</t>
  </si>
  <si>
    <t>(Total Energy)/(Total Activity).  The component-based energy intensity, shown further to the right in the highlighted area,</t>
  </si>
  <si>
    <t>does not include the impacts of structural change (e.g., compositional shifts between sectors with disparate energy</t>
  </si>
  <si>
    <t>intensities).  Thus, the component-based intensity index is the best measure of the underlying improvement in energy</t>
  </si>
  <si>
    <t xml:space="preserve">efficiency at this level of indicators hierarchy.  </t>
  </si>
  <si>
    <t xml:space="preserve">     (5)</t>
  </si>
  <si>
    <t>This section contains about 10 sets of columns that are used to develop the log mean Divisia weights and then</t>
  </si>
  <si>
    <t xml:space="preserve">the application of these weights to develop the final intensity and structural indexes.  Because there are gaps in the </t>
  </si>
  <si>
    <t xml:space="preserve">underlying data, some entries in this portion of the worksheet will show #DIV/0! Entries.   </t>
  </si>
  <si>
    <t>Basic Data</t>
  </si>
  <si>
    <t xml:space="preserve"> Nominal Energy Intensities  Btu/kWh)</t>
  </si>
  <si>
    <t>Table 2.1f  Electric Power Sector Energy Consumption, 1949-2010</t>
  </si>
  <si>
    <r>
      <t>Geothermal </t>
    </r>
    <r>
      <rPr>
        <vertAlign val="superscript"/>
        <sz val="5"/>
        <color indexed="8"/>
        <rFont val="Arial"/>
        <family val="2"/>
      </rPr>
      <t>7</t>
    </r>
  </si>
  <si>
    <r>
      <t>Solar/PV </t>
    </r>
    <r>
      <rPr>
        <vertAlign val="superscript"/>
        <sz val="5"/>
        <color indexed="8"/>
        <rFont val="Arial"/>
        <family val="2"/>
      </rPr>
      <t>8</t>
    </r>
  </si>
  <si>
    <r>
      <t>Wind </t>
    </r>
    <r>
      <rPr>
        <vertAlign val="superscript"/>
        <sz val="5"/>
        <color indexed="8"/>
        <rFont val="Arial"/>
        <family val="2"/>
      </rPr>
      <t>9</t>
    </r>
  </si>
  <si>
    <r>
      <t>Biomass </t>
    </r>
    <r>
      <rPr>
        <vertAlign val="superscript"/>
        <sz val="5"/>
        <color indexed="8"/>
        <rFont val="Arial"/>
        <family val="2"/>
      </rPr>
      <t>10</t>
    </r>
  </si>
  <si>
    <r>
      <t>Imports </t>
    </r>
    <r>
      <rPr>
        <vertAlign val="superscript"/>
        <sz val="5"/>
        <color indexed="8"/>
        <rFont val="Arial"/>
        <family val="2"/>
      </rPr>
      <t>11</t>
    </r>
  </si>
  <si>
    <r>
      <t>2010</t>
    </r>
    <r>
      <rPr>
        <vertAlign val="superscript"/>
        <sz val="5"/>
        <color indexed="8"/>
        <rFont val="Arial"/>
        <family val="2"/>
      </rPr>
      <t>P</t>
    </r>
  </si>
  <si>
    <r>
      <t>9</t>
    </r>
    <r>
      <rPr>
        <sz val="7"/>
        <color indexed="8"/>
        <rFont val="Arial"/>
        <family val="2"/>
      </rPr>
      <t>Wind electricity net generation (converted to Btu using the fossil-fuels heat ratesee Table A6).</t>
    </r>
  </si>
  <si>
    <r>
      <t>10</t>
    </r>
    <r>
      <rPr>
        <sz val="7"/>
        <color indexed="8"/>
        <rFont val="Arial"/>
        <family val="2"/>
      </rPr>
      <t>Wood and wood-derived fuels; and municipal solid waste from biogenic sources, landfill gas, sludge waste,</t>
    </r>
  </si>
  <si>
    <t>agricultural byproducts, and other biomass.  Through 2000, also includes non-renewable waste (municipal solid</t>
  </si>
  <si>
    <t>waste from non-biogenic sources, and tire-derived fuels).</t>
  </si>
  <si>
    <r>
      <t>11</t>
    </r>
    <r>
      <rPr>
        <sz val="7"/>
        <color indexed="8"/>
        <rFont val="Arial"/>
        <family val="2"/>
      </rPr>
      <t>Net imports equal imports minus exports.</t>
    </r>
  </si>
  <si>
    <r>
      <t>12</t>
    </r>
    <r>
      <rPr>
        <sz val="7"/>
        <color indexed="8"/>
        <rFont val="Arial"/>
        <family val="2"/>
      </rPr>
      <t>Through 1988, data are for electric utilities only.  Beginning in 1989, data are for electric utilities and</t>
    </r>
  </si>
  <si>
    <r>
      <t>5</t>
    </r>
    <r>
      <rPr>
        <sz val="7"/>
        <color indexed="8"/>
        <rFont val="Arial"/>
        <family val="2"/>
      </rPr>
      <t>Nuclear electricity net generation (converted to Btu using the nuclear heat ratesee Table A6).</t>
    </r>
  </si>
  <si>
    <r>
      <t>6</t>
    </r>
    <r>
      <rPr>
        <sz val="7"/>
        <color indexed="8"/>
        <rFont val="Arial"/>
        <family val="2"/>
      </rPr>
      <t>Conventional hydroelectricity net generation (converted to Btu using the fossil-fuels heat ratesee Table</t>
    </r>
  </si>
  <si>
    <t>A6).</t>
  </si>
  <si>
    <r>
      <t>7</t>
    </r>
    <r>
      <rPr>
        <sz val="7"/>
        <color indexed="8"/>
        <rFont val="Arial"/>
        <family val="2"/>
      </rPr>
      <t>Geothermal electricity net generation (converted to Btu using the fossil-fuels heat ratesee Table A6).</t>
    </r>
  </si>
  <si>
    <r>
      <t>8</t>
    </r>
    <r>
      <rPr>
        <sz val="7"/>
        <color indexed="8"/>
        <rFont val="Arial"/>
        <family val="2"/>
      </rPr>
      <t>Solar thermal and photovoltaic (PV) electricity net generation (converted to Btu using the fossil-fuels heat</t>
    </r>
  </si>
  <si>
    <t>ratesee Table A6).</t>
  </si>
  <si>
    <t>Table 8.2b  Electricity Net Generation:  Electric Power Sector, 1949-2010</t>
  </si>
  <si>
    <t>Web Page:  For related information, see http://www.eia.gov/electricity/.</t>
  </si>
  <si>
    <r>
      <t>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2008 forwardEIA, Form EIA-923, "Power Plant Operations Report."</t>
    </r>
  </si>
  <si>
    <t>-</t>
  </si>
  <si>
    <t>Table 8.2d  Electricity Net Generation:  Commercial and Industrial Sectors, 1989-2010</t>
  </si>
  <si>
    <t>R=Revised.  P=Preliminary.  -  =No data reported.  (s)=Less than 0.05 billion kilowatthours.</t>
  </si>
  <si>
    <r>
      <t>·</t>
    </r>
    <r>
      <rPr>
        <sz val="7"/>
        <color indexed="8"/>
        <rFont val="Arial"/>
        <family val="2"/>
      </rPr>
      <t>  2008 forwardEIA, Form EIA-923, "Power Plant Operations Report."</t>
    </r>
  </si>
  <si>
    <r>
      <t>                    at Combined-Heat-and-Power Plants:  Electric Power Sector, 1989-2010  </t>
    </r>
    <r>
      <rPr>
        <sz val="10"/>
        <color indexed="8"/>
        <rFont val="Arial"/>
        <family val="2"/>
      </rPr>
      <t>(Subset of Table 8.6a)</t>
    </r>
  </si>
  <si>
    <t>R=Revised.  P=Preliminary.  -  =No data reported.  (s)=Less than 0.5.  </t>
  </si>
  <si>
    <r>
      <t>and Power Plant Report."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2008 forwardEIA, Form EIA-923, "Power Plant Operations Report."</t>
    </r>
  </si>
  <si>
    <t>Table 8.4b  Consumption for Electricity Generation by Energy Source:  Electric Power Sector, 1949-2010</t>
  </si>
  <si>
    <t>[11,R]</t>
  </si>
  <si>
    <t>Table 8.4c  Consumption for Electricity Generation by Energy Source:  Commercial and Industrial Sectors, 1989-2010</t>
  </si>
  <si>
    <t>- -</t>
  </si>
  <si>
    <t>R=Revised.  P=Preliminary.  - - =Not applicable.  - =No data reported.  (s)=Less than 0.5 trillion Btu.</t>
  </si>
  <si>
    <t>Table 8.5c  Consumption of Combustible Fuels for Electricity Generation:  Electric Power Sector by Plant Type, 1989-2010</t>
  </si>
  <si>
    <t>                      (Breakout of Table 8.5b)</t>
  </si>
  <si>
    <t>R=Revised.  P=Preliminary.  -  =No data reported.  (s)=Less than 0.5.</t>
  </si>
  <si>
    <t>useful thermal output at a small number of electric utility combined-heat-and-power (CHP) plants.</t>
  </si>
  <si>
    <r>
      <t>·</t>
    </r>
    <r>
      <rPr>
        <sz val="7"/>
        <color indexed="8"/>
        <rFont val="Arial"/>
        <family val="2"/>
      </rPr>
      <t>  See Table 8.5d for commercial and industrial CHP and electricity-only data.  </t>
    </r>
    <r>
      <rPr>
        <sz val="7"/>
        <color indexed="8"/>
        <rFont val="Symbol"/>
        <family val="1"/>
        <charset val="2"/>
      </rPr>
      <t>·</t>
    </r>
    <r>
      <rPr>
        <sz val="7"/>
        <color indexed="8"/>
        <rFont val="Arial"/>
        <family val="2"/>
      </rPr>
      <t>  See Note 1, "Coverage of</t>
    </r>
  </si>
  <si>
    <t>Energy Use</t>
  </si>
  <si>
    <t xml:space="preserve">    Total</t>
  </si>
  <si>
    <t>Activity</t>
  </si>
  <si>
    <t xml:space="preserve">    (%)</t>
  </si>
  <si>
    <t>Fossil fuels</t>
  </si>
  <si>
    <t>Renewables</t>
  </si>
  <si>
    <t>(mill. kWh</t>
  </si>
  <si>
    <t>(TWh)</t>
  </si>
  <si>
    <t>Electricity-Only</t>
  </si>
  <si>
    <t/>
  </si>
  <si>
    <t xml:space="preserve">Implied </t>
  </si>
  <si>
    <t xml:space="preserve">Conversion Factor </t>
  </si>
  <si>
    <t>Revised</t>
  </si>
  <si>
    <t xml:space="preserve"> calculated conversion factor for electricity plants from column V.</t>
  </si>
  <si>
    <t>All plants</t>
  </si>
  <si>
    <t xml:space="preserve">Only electricity </t>
  </si>
  <si>
    <t>Scale Fac.</t>
  </si>
  <si>
    <t>Elec Power</t>
  </si>
  <si>
    <t>CHP Plants - Useful Thermal Output</t>
  </si>
  <si>
    <t xml:space="preserve"> Add CHP Thermal Output</t>
  </si>
  <si>
    <t>Table 8.3d Consumption of Combustible Fuels for Electricity Generation at Electricity-Only Plants: Electric Power Sector, 1949-2002</t>
  </si>
  <si>
    <t>Renewable Energy</t>
  </si>
  <si>
    <r>
      <t xml:space="preserve">Other </t>
    </r>
    <r>
      <rPr>
        <vertAlign val="superscript"/>
        <sz val="5"/>
        <rFont val="Arial"/>
        <family val="2"/>
      </rPr>
      <t>9</t>
    </r>
  </si>
  <si>
    <r>
      <t xml:space="preserve">Coal </t>
    </r>
    <r>
      <rPr>
        <vertAlign val="superscript"/>
        <sz val="5"/>
        <rFont val="Arial"/>
        <family val="2"/>
      </rPr>
      <t>1</t>
    </r>
  </si>
  <si>
    <r>
      <t xml:space="preserve">Distillate Fuel Oil </t>
    </r>
    <r>
      <rPr>
        <vertAlign val="superscript"/>
        <sz val="5"/>
        <rFont val="Arial"/>
        <family val="2"/>
      </rPr>
      <t>2</t>
    </r>
  </si>
  <si>
    <r>
      <t xml:space="preserve">Residual Fuel Oil </t>
    </r>
    <r>
      <rPr>
        <vertAlign val="superscript"/>
        <sz val="5"/>
        <rFont val="Arial"/>
        <family val="2"/>
      </rPr>
      <t>3</t>
    </r>
  </si>
  <si>
    <r>
      <t xml:space="preserve">Other Liquids </t>
    </r>
    <r>
      <rPr>
        <vertAlign val="superscript"/>
        <sz val="5"/>
        <rFont val="Arial"/>
        <family val="2"/>
      </rPr>
      <t>4</t>
    </r>
  </si>
  <si>
    <t>Petroleum Coke</t>
  </si>
  <si>
    <r>
      <t xml:space="preserve">Natural Gas </t>
    </r>
    <r>
      <rPr>
        <vertAlign val="superscript"/>
        <sz val="5"/>
        <rFont val="Arial"/>
        <family val="2"/>
      </rPr>
      <t>5</t>
    </r>
  </si>
  <si>
    <r>
      <t xml:space="preserve">Other Gases </t>
    </r>
    <r>
      <rPr>
        <vertAlign val="superscript"/>
        <sz val="5"/>
        <rFont val="Arial"/>
        <family val="2"/>
      </rPr>
      <t>6</t>
    </r>
  </si>
  <si>
    <r>
      <t xml:space="preserve">Wood </t>
    </r>
    <r>
      <rPr>
        <vertAlign val="superscript"/>
        <sz val="5"/>
        <rFont val="Arial"/>
        <family val="2"/>
      </rPr>
      <t>7</t>
    </r>
  </si>
  <si>
    <r>
      <t xml:space="preserve">Waste </t>
    </r>
    <r>
      <rPr>
        <vertAlign val="superscript"/>
        <sz val="5"/>
        <rFont val="Arial"/>
        <family val="2"/>
      </rPr>
      <t>8</t>
    </r>
  </si>
  <si>
    <t>Thousand Cubic Feet</t>
  </si>
  <si>
    <r>
      <t>2002</t>
    </r>
    <r>
      <rPr>
        <vertAlign val="superscript"/>
        <sz val="5"/>
        <rFont val="Arial"/>
        <family val="2"/>
      </rPr>
      <t>P</t>
    </r>
  </si>
  <si>
    <r>
      <t>1</t>
    </r>
    <r>
      <rPr>
        <sz val="7"/>
        <rFont val="Arial"/>
        <family val="2"/>
      </rPr>
      <t>Anthracite, bituminous coal, subbituminous coal, lignite, waste coal, and synthetic coal.</t>
    </r>
  </si>
  <si>
    <r>
      <t>8</t>
    </r>
    <r>
      <rPr>
        <sz val="7"/>
        <rFont val="Arial"/>
        <family val="2"/>
      </rPr>
      <t>Municipal solid waste, landfill gas, sludge waste, tires, agricultural byproducts, and other biomass.</t>
    </r>
  </si>
  <si>
    <r>
      <t>2</t>
    </r>
    <r>
      <rPr>
        <sz val="7"/>
        <rFont val="Arial"/>
        <family val="2"/>
      </rPr>
      <t>For 1949-1979, gas turbine and internal combustion plant use of petroleum. For 1980-2001, electric utility data are for light oil (fuel oil nos. 1 and 2, and small amounts of kerosene and jet fuel.)</t>
    </r>
  </si>
  <si>
    <r>
      <t>9</t>
    </r>
    <r>
      <rPr>
        <sz val="7"/>
        <rFont val="Arial"/>
        <family val="2"/>
      </rPr>
      <t>Batteries, chemicals, hydrogen, pitch, purchased steam, sulfur, and miscellaneous technologies.</t>
    </r>
  </si>
  <si>
    <r>
      <t>3</t>
    </r>
    <r>
      <rPr>
        <sz val="7"/>
        <rFont val="Arial"/>
        <family val="2"/>
      </rPr>
      <t>For 1949-1979, steam plant use of petroleum. For 1980-2001, electric utility data are for heavy oil (fuel oil nos. 5 and 6, and small amounts of fuel oil no. 4.)</t>
    </r>
  </si>
  <si>
    <r>
      <t>10</t>
    </r>
    <r>
      <rPr>
        <sz val="7"/>
        <rFont val="Arial"/>
        <family val="2"/>
      </rPr>
      <t>Through 1988, data are for consumption at electric utilities only. Beginning in 1989, data also include consumption at independent power producers.</t>
    </r>
  </si>
  <si>
    <r>
      <t>4</t>
    </r>
    <r>
      <rPr>
        <sz val="7"/>
        <rFont val="Arial"/>
        <family val="2"/>
      </rPr>
      <t>Jet fuel, kerosene, other petroleum liquids, and waste oil.</t>
    </r>
  </si>
  <si>
    <t xml:space="preserve">P=Preliminary. NA=Not available. (s)=Less than 0.5. </t>
  </si>
  <si>
    <r>
      <t>5</t>
    </r>
    <r>
      <rPr>
        <sz val="7"/>
        <rFont val="Arial"/>
        <family val="2"/>
      </rPr>
      <t>Natural gas, including a small amount of supplemental gaseous fuels.</t>
    </r>
  </si>
  <si>
    <r>
      <t xml:space="preserve">Notes: </t>
    </r>
    <r>
      <rPr>
        <sz val="7"/>
        <rFont val="Symbol"/>
        <family val="1"/>
        <charset val="2"/>
      </rPr>
      <t xml:space="preserve">· </t>
    </r>
    <r>
      <rPr>
        <sz val="7"/>
        <rFont val="Arial"/>
        <family val="2"/>
      </rPr>
      <t xml:space="preserve">Data are for fuels consumed to produce electricity; they exclude fuels consumed to produce useful thermal output. </t>
    </r>
    <r>
      <rPr>
        <sz val="7"/>
        <rFont val="Symbol"/>
        <family val="1"/>
        <charset val="2"/>
      </rPr>
      <t xml:space="preserve">· </t>
    </r>
    <r>
      <rPr>
        <sz val="7"/>
        <rFont val="Arial"/>
        <family val="2"/>
      </rPr>
      <t>The electric power sector (electric utilities and independent power producers) comprises electricity-only plants whose primary bus</t>
    </r>
  </si>
  <si>
    <r>
      <t>6</t>
    </r>
    <r>
      <rPr>
        <sz val="7"/>
        <rFont val="Arial"/>
        <family val="2"/>
      </rPr>
      <t>Blast furnace gas, propane gas, and other manufactured and waste gases derived from fossil fuels.</t>
    </r>
  </si>
  <si>
    <t>Web Page: http://www.eia.doe.gov/fuelelectric.html.</t>
  </si>
  <si>
    <r>
      <t>7</t>
    </r>
    <r>
      <rPr>
        <sz val="7"/>
        <rFont val="Arial"/>
        <family val="2"/>
      </rPr>
      <t>Wood, black liquor, and other wood waste.</t>
    </r>
  </si>
  <si>
    <t xml:space="preserve">Sources: See end of section. </t>
  </si>
  <si>
    <t>Table 8.2a  Electricity Net Generation:  Total (All Sectors), 1949-2011</t>
  </si>
  <si>
    <r>
      <t>Other </t>
    </r>
    <r>
      <rPr>
        <vertAlign val="superscript"/>
        <sz val="5"/>
        <color theme="1"/>
        <rFont val="Arial"/>
        <family val="2"/>
      </rPr>
      <t>10</t>
    </r>
  </si>
  <si>
    <r>
      <t>Coal </t>
    </r>
    <r>
      <rPr>
        <vertAlign val="superscript"/>
        <sz val="5"/>
        <color theme="1"/>
        <rFont val="Arial"/>
        <family val="2"/>
      </rPr>
      <t>1</t>
    </r>
  </si>
  <si>
    <r>
      <t>Petroleum </t>
    </r>
    <r>
      <rPr>
        <vertAlign val="superscript"/>
        <sz val="5"/>
        <color theme="1"/>
        <rFont val="Arial"/>
        <family val="2"/>
      </rPr>
      <t>2</t>
    </r>
  </si>
  <si>
    <r>
      <t>Storage </t>
    </r>
    <r>
      <rPr>
        <vertAlign val="superscript"/>
        <sz val="5"/>
        <color theme="1"/>
        <rFont val="Arial"/>
        <family val="2"/>
      </rPr>
      <t>5</t>
    </r>
  </si>
  <si>
    <r>
      <t>Gas </t>
    </r>
    <r>
      <rPr>
        <vertAlign val="superscript"/>
        <sz val="5"/>
        <color theme="1"/>
        <rFont val="Arial"/>
        <family val="2"/>
      </rPr>
      <t>3</t>
    </r>
  </si>
  <si>
    <r>
      <t>Gases </t>
    </r>
    <r>
      <rPr>
        <vertAlign val="superscript"/>
        <sz val="5"/>
        <color theme="1"/>
        <rFont val="Arial"/>
        <family val="2"/>
      </rPr>
      <t>4</t>
    </r>
  </si>
  <si>
    <r>
      <t>Power </t>
    </r>
    <r>
      <rPr>
        <vertAlign val="superscript"/>
        <sz val="5"/>
        <color theme="1"/>
        <rFont val="Arial"/>
        <family val="2"/>
      </rPr>
      <t>6</t>
    </r>
  </si>
  <si>
    <r>
      <t>Wood </t>
    </r>
    <r>
      <rPr>
        <vertAlign val="superscript"/>
        <sz val="5"/>
        <color theme="1"/>
        <rFont val="Arial"/>
        <family val="2"/>
      </rPr>
      <t>7</t>
    </r>
  </si>
  <si>
    <r>
      <t>Waste </t>
    </r>
    <r>
      <rPr>
        <vertAlign val="superscript"/>
        <sz val="5"/>
        <color theme="1"/>
        <rFont val="Arial"/>
        <family val="2"/>
      </rPr>
      <t>8</t>
    </r>
  </si>
  <si>
    <r>
      <t>PV </t>
    </r>
    <r>
      <rPr>
        <vertAlign val="superscript"/>
        <sz val="5"/>
        <color theme="1"/>
        <rFont val="Arial"/>
        <family val="2"/>
      </rPr>
      <t>9</t>
    </r>
  </si>
  <si>
    <r>
      <t>2011</t>
    </r>
    <r>
      <rPr>
        <vertAlign val="superscript"/>
        <sz val="5"/>
        <color theme="1"/>
        <rFont val="Arial"/>
        <family val="2"/>
      </rPr>
      <t>P</t>
    </r>
  </si>
  <si>
    <r>
      <t>1</t>
    </r>
    <r>
      <rPr>
        <sz val="7"/>
        <color theme="1"/>
        <rFont val="Arial"/>
        <family val="2"/>
      </rPr>
      <t>Anthracite, bituminous coal, subbituminous coal, lignite, waste coal, and coal synfuel.</t>
    </r>
  </si>
  <si>
    <r>
      <t>9</t>
    </r>
    <r>
      <rPr>
        <sz val="7"/>
        <color theme="1"/>
        <rFont val="Arial"/>
        <family val="2"/>
      </rPr>
      <t>Solar thermal and photovoltaic (PV) energy.</t>
    </r>
  </si>
  <si>
    <r>
      <t>2</t>
    </r>
    <r>
      <rPr>
        <sz val="7"/>
        <color theme="1"/>
        <rFont val="Arial"/>
        <family val="2"/>
      </rPr>
      <t>Distillate fuel oil, residual fuel oil, petroleum coke, jet fuel, kerosene, other petroleum, and waste oil.</t>
    </r>
  </si>
  <si>
    <r>
      <t>10</t>
    </r>
    <r>
      <rPr>
        <sz val="7"/>
        <color theme="1"/>
        <rFont val="Arial"/>
        <family val="2"/>
      </rPr>
      <t>Batteries, chemicals, hydrogen, pitch, purchased steam, sulfur, miscellaneous technologies, and, beginning</t>
    </r>
  </si>
  <si>
    <r>
      <t>3</t>
    </r>
    <r>
      <rPr>
        <sz val="7"/>
        <color theme="1"/>
        <rFont val="Arial"/>
        <family val="2"/>
      </rPr>
      <t>Natural gas, plus a small amount of supplemental gaseous fuels.</t>
    </r>
  </si>
  <si>
    <r>
      <t>11</t>
    </r>
    <r>
      <rPr>
        <sz val="7"/>
        <color theme="1"/>
        <rFont val="Arial"/>
        <family val="2"/>
      </rPr>
      <t>Through 1988, all data except hydroelectric are for electric utilities only; hydroelectric data through 1988</t>
    </r>
  </si>
  <si>
    <r>
      <t>4</t>
    </r>
    <r>
      <rPr>
        <sz val="7"/>
        <color theme="1"/>
        <rFont val="Arial"/>
        <family val="2"/>
      </rPr>
      <t>Blast furnace gas, propane gas, and other manufactured and waste gases derived from fossil fuels.</t>
    </r>
  </si>
  <si>
    <r>
      <t>5</t>
    </r>
    <r>
      <rPr>
        <sz val="7"/>
        <color theme="1"/>
        <rFont val="Arial"/>
        <family val="2"/>
      </rPr>
      <t>Pumped storage facility production minus energy used for pumping.</t>
    </r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</si>
  <si>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Note 1, "Coverage of Electricity Statistics," at end of section.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Totals may not equal sum of</t>
    </r>
  </si>
  <si>
    <r>
      <t>6</t>
    </r>
    <r>
      <rPr>
        <sz val="7"/>
        <color theme="1"/>
        <rFont val="Arial"/>
        <family val="2"/>
      </rPr>
      <t>Through 1989, hydroelectric pumped storage is included in "Conventional Hydroelectric Power."</t>
    </r>
  </si>
  <si>
    <t>Web Pages:  ·  See http://www.eia.gov/totalenergy/data/monthly/#electricity for updated monthly and annual</t>
  </si>
  <si>
    <t>data.  ·  See http://www.eia.gov/electricity/ for related information.</t>
  </si>
  <si>
    <r>
      <t>7</t>
    </r>
    <r>
      <rPr>
        <sz val="7"/>
        <color theme="1"/>
        <rFont val="Arial"/>
        <family val="2"/>
      </rPr>
      <t>Wood and wood-derived fuels.</t>
    </r>
  </si>
  <si>
    <r>
      <t>Sources: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1949-1988Table 8.2b for electric power sector, and Table 8.1 for industrial sector.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1989</t>
    </r>
  </si>
  <si>
    <r>
      <t>8</t>
    </r>
    <r>
      <rPr>
        <sz val="7"/>
        <color theme="1"/>
        <rFont val="Arial"/>
        <family val="2"/>
      </rPr>
      <t>Municipal solid waste from biogenic sources, landfill gas, sludge waste, agricultural byproducts, and other</t>
    </r>
  </si>
  <si>
    <r>
      <t>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2008 forwardEIA, Form EIA-923, "Power Plant Operations Report."</t>
    </r>
  </si>
  <si>
    <r>
      <t>"Annual Electric Generator ReportNonutility."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2001-2003EIA, Form EIA-906, "Power Plant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</t>
    </r>
  </si>
  <si>
    <r>
      <t>Producer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1998-2000EIA, Form EIA-759, "Monthly Power Plant Report," and Form EIA-860B,</t>
    </r>
  </si>
  <si>
    <r>
      <t>1982-1988U.S. Energy Information Administration (EIA), Form EIA-759, "Monthly Power Plant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</t>
    </r>
  </si>
  <si>
    <r>
      <t>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October 1977-1981Federal Energy Regulatory Commission, Form FPC-4, "Monthly Power Plant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</t>
    </r>
  </si>
  <si>
    <r>
      <t>Sources: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1949-September 1977Federal Power Commission, Form FPC-4, "Monthly Power Plant Report."</t>
    </r>
  </si>
  <si>
    <r>
      <t>Electricity Statistics," and Note 2, "Classification of Power Plants Into Energy-Use Sectors," at end of section.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</t>
    </r>
  </si>
  <si>
    <r>
      <t>See Table 8.2d for commercial and industrial CHP and electricity-only data.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Note 1, "Coverage of</t>
    </r>
  </si>
  <si>
    <r>
      <t>within the NAICS 22 category whose primary business is to sell electricity, or electricity and heat, to the public.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</t>
    </r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</si>
  <si>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The electric power sector comprises electricity-only and combined-heat-and-power (CHP) plants</t>
    </r>
  </si>
  <si>
    <r>
      <t>11</t>
    </r>
    <r>
      <rPr>
        <sz val="7"/>
        <color theme="1"/>
        <rFont val="Arial"/>
        <family val="2"/>
      </rPr>
      <t>Through 1988, data are for electric utilities only.  Beginning in 1989, data are for electric utilities and</t>
    </r>
  </si>
  <si>
    <t>Table 8.2b  Electricity Net Generation:  Electric Power Sector, 1949-2011</t>
  </si>
  <si>
    <t>Table 8.2c  Electricity Net Generation:  Electric Power Sector by Plant Type, 1989-2011</t>
  </si>
  <si>
    <r>
      <t>Electricity-Only Plants </t>
    </r>
    <r>
      <rPr>
        <vertAlign val="superscript"/>
        <sz val="5"/>
        <color theme="1"/>
        <rFont val="Arial"/>
        <family val="2"/>
      </rPr>
      <t>11</t>
    </r>
  </si>
  <si>
    <r>
      <t>Combined-Heat-and-Power Plants </t>
    </r>
    <r>
      <rPr>
        <vertAlign val="superscript"/>
        <sz val="5"/>
        <color theme="1"/>
        <rFont val="Arial"/>
        <family val="2"/>
      </rPr>
      <t>12</t>
    </r>
  </si>
  <si>
    <r>
      <t>11</t>
    </r>
    <r>
      <rPr>
        <sz val="7"/>
        <color theme="1"/>
        <rFont val="Arial"/>
        <family val="2"/>
      </rPr>
      <t>Electricity-only plants within the NAICS 22 category whose primary business is to sell electricity to the</t>
    </r>
  </si>
  <si>
    <r>
      <t>12</t>
    </r>
    <r>
      <rPr>
        <sz val="7"/>
        <color theme="1"/>
        <rFont val="Arial"/>
        <family val="2"/>
      </rPr>
      <t>Combined-heat-and-power (CHP) plants within the NAICS 22 category whose primary business is to sell</t>
    </r>
  </si>
  <si>
    <t>R=Revised.  P=Preliminary.   =No data reported.  (s)=Less than 0.05 billion kilowatthours.  </t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</si>
  <si>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Table 8.2d for commercial and industrial CHP and electricity-only data.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Note 1,</t>
    </r>
  </si>
  <si>
    <r>
      <t>of section.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Totals may not equal sum of components due to independent rounding.</t>
    </r>
  </si>
  <si>
    <r>
      <t>Sources: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1989-1997U.S. Energy Information Administration (EIA), Form EIA-759, "Monthly Power Plant</t>
    </r>
  </si>
  <si>
    <r>
      <t>Report," and Form EIA-867, "Annual Nonutility Power Producer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1998-2000EIA, Form EIA-759,</t>
    </r>
  </si>
  <si>
    <r>
      <t>"Monthly Power Plant Report," and Form EIA-860B, "Annual Electric Generator ReportNonutility."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</t>
    </r>
  </si>
  <si>
    <r>
      <t>2001-2003EIA, Form EIA-906, "Power Plant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2004-2007EIA, Form EIA-906, "Power Plant</t>
    </r>
  </si>
  <si>
    <r>
      <t>Report," and Form EIA-920, "Combined Heat and Power Plant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2008 forwardEIA, Form EIA-923,</t>
    </r>
  </si>
  <si>
    <r>
      <t>8</t>
    </r>
    <r>
      <rPr>
        <sz val="7"/>
        <color theme="1"/>
        <rFont val="Arial"/>
        <family val="2"/>
      </rPr>
      <t>Solar thermal and photovoltaic (PV) energy.</t>
    </r>
  </si>
  <si>
    <r>
      <t>·</t>
    </r>
    <r>
      <rPr>
        <sz val="7"/>
        <color theme="1"/>
        <rFont val="Arial"/>
        <family val="2"/>
      </rPr>
      <t>  2008 forwardEIA, Form EIA-923, "Power Plant Operations Report."</t>
    </r>
  </si>
  <si>
    <r>
      <t> 2001-2003EIA, Form EIA-906, "Power Plant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2004-2007EIA, Form EIA-906, "Power Plant</t>
    </r>
  </si>
  <si>
    <r>
      <t>Power Producer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1998-2000EIA, Form EIA-860B, "Annual Electric Generator ReportNonutility."  </t>
    </r>
    <r>
      <rPr>
        <sz val="7"/>
        <color theme="1"/>
        <rFont val="Symbol"/>
        <family val="1"/>
        <charset val="2"/>
      </rPr>
      <t>·</t>
    </r>
  </si>
  <si>
    <r>
      <t>Sources: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1989-1997U.S. Energy Information Administration (EIA), Form EIA-867, "Annual Nonutility</t>
    </r>
  </si>
  <si>
    <r>
      <t>7</t>
    </r>
    <r>
      <rPr>
        <sz val="7"/>
        <color theme="1"/>
        <rFont val="Arial"/>
        <family val="2"/>
      </rPr>
      <t>Municipal solid waste from biogenic sources, landfill gas, sludge waste, agricultural byproducts, and other</t>
    </r>
  </si>
  <si>
    <r>
      <t>6</t>
    </r>
    <r>
      <rPr>
        <sz val="7"/>
        <color theme="1"/>
        <rFont val="Arial"/>
        <family val="2"/>
      </rPr>
      <t>Wood and wood-derived fuels.</t>
    </r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</si>
  <si>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Tables 8.2b and 8.2c for electric power sector electricity-only and CHP data.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Note 1,</t>
    </r>
  </si>
  <si>
    <r>
      <t>11</t>
    </r>
    <r>
      <rPr>
        <sz val="7"/>
        <color theme="1"/>
        <rFont val="Arial"/>
        <family val="2"/>
      </rPr>
      <t>Industrial combined-heat-and-power (CHP) and industrial electricity-only plants.</t>
    </r>
  </si>
  <si>
    <r>
      <t>10</t>
    </r>
    <r>
      <rPr>
        <sz val="7"/>
        <color theme="1"/>
        <rFont val="Arial"/>
        <family val="2"/>
      </rPr>
      <t>Commercial combined-heat-and-power (CHP) and commercial electricity-only plants.</t>
    </r>
  </si>
  <si>
    <r>
      <t>9</t>
    </r>
    <r>
      <rPr>
        <sz val="7"/>
        <color theme="1"/>
        <rFont val="Arial"/>
        <family val="2"/>
      </rPr>
      <t>Batteries, chemicals, hydrogen, pitch, purchased steam, sulfur, miscellaneous technologies, and, beginning</t>
    </r>
  </si>
  <si>
    <r>
      <t>Industrial Sector </t>
    </r>
    <r>
      <rPr>
        <vertAlign val="superscript"/>
        <sz val="5"/>
        <color theme="1"/>
        <rFont val="Arial"/>
        <family val="2"/>
      </rPr>
      <t>11</t>
    </r>
  </si>
  <si>
    <r>
      <t>Commercial Sector </t>
    </r>
    <r>
      <rPr>
        <vertAlign val="superscript"/>
        <sz val="5"/>
        <color theme="1"/>
        <rFont val="Arial"/>
        <family val="2"/>
      </rPr>
      <t>10</t>
    </r>
  </si>
  <si>
    <r>
      <t>Waste </t>
    </r>
    <r>
      <rPr>
        <vertAlign val="superscript"/>
        <sz val="5"/>
        <color theme="1"/>
        <rFont val="Arial"/>
        <family val="2"/>
      </rPr>
      <t>7</t>
    </r>
  </si>
  <si>
    <r>
      <t>Wood </t>
    </r>
    <r>
      <rPr>
        <vertAlign val="superscript"/>
        <sz val="5"/>
        <color theme="1"/>
        <rFont val="Arial"/>
        <family val="2"/>
      </rPr>
      <t>6</t>
    </r>
  </si>
  <si>
    <r>
      <t>Solar/PV </t>
    </r>
    <r>
      <rPr>
        <vertAlign val="superscript"/>
        <sz val="5"/>
        <color theme="1"/>
        <rFont val="Arial"/>
        <family val="2"/>
      </rPr>
      <t>8</t>
    </r>
  </si>
  <si>
    <r>
      <t>Other </t>
    </r>
    <r>
      <rPr>
        <vertAlign val="superscript"/>
        <sz val="5"/>
        <color theme="1"/>
        <rFont val="Arial"/>
        <family val="2"/>
      </rPr>
      <t>9</t>
    </r>
  </si>
  <si>
    <t>Table 8.2d  Electricity Net Generation:  Commercial and Industrial Sectors, 1989-2011</t>
  </si>
  <si>
    <t>Table 8.4b  Consumption for Electricity Generation by Energy Source:  Electric Power Sector, 1949-2011</t>
  </si>
  <si>
    <r>
      <t>Solar/PV </t>
    </r>
    <r>
      <rPr>
        <vertAlign val="superscript"/>
        <sz val="5"/>
        <color theme="1"/>
        <rFont val="Arial"/>
        <family val="2"/>
      </rPr>
      <t>5,8</t>
    </r>
  </si>
  <si>
    <r>
      <t>Wind </t>
    </r>
    <r>
      <rPr>
        <vertAlign val="superscript"/>
        <sz val="5"/>
        <color theme="1"/>
        <rFont val="Arial"/>
        <family val="2"/>
      </rPr>
      <t>5</t>
    </r>
  </si>
  <si>
    <r>
      <t>Power </t>
    </r>
    <r>
      <rPr>
        <vertAlign val="superscript"/>
        <sz val="5"/>
        <color theme="1"/>
        <rFont val="Arial"/>
        <family val="2"/>
      </rPr>
      <t>5</t>
    </r>
  </si>
  <si>
    <r>
      <t>Imports </t>
    </r>
    <r>
      <rPr>
        <vertAlign val="superscript"/>
        <sz val="5"/>
        <color theme="1"/>
        <rFont val="Arial"/>
        <family val="2"/>
      </rPr>
      <t>10</t>
    </r>
  </si>
  <si>
    <r>
      <t>thermal </t>
    </r>
    <r>
      <rPr>
        <vertAlign val="superscript"/>
        <sz val="5"/>
        <color theme="1"/>
        <rFont val="Arial"/>
        <family val="2"/>
      </rPr>
      <t>5</t>
    </r>
  </si>
  <si>
    <r>
      <t>10</t>
    </r>
    <r>
      <rPr>
        <sz val="7"/>
        <color theme="1"/>
        <rFont val="Arial"/>
        <family val="2"/>
      </rPr>
      <t>Net imports equal imports minus exports.  See Note 3, "Electricity Imports and Exports," at end of section.</t>
    </r>
  </si>
  <si>
    <r>
      <t>5</t>
    </r>
    <r>
      <rPr>
        <sz val="7"/>
        <color theme="1"/>
        <rFont val="Arial"/>
        <family val="2"/>
      </rPr>
      <t>Values are converted from kilowattthours to Btu using the approximate heat rates in Table A6.</t>
    </r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</si>
  <si>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Data are for energy consumed to produce electricity.  Data also include energy consumed to</t>
    </r>
  </si>
  <si>
    <r>
      <t>produce useful thermal output at a small number of electric utility combined-heat-and-power (CHP) plants.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The</t>
    </r>
  </si>
  <si>
    <r>
      <t>·</t>
    </r>
    <r>
      <rPr>
        <sz val="7"/>
        <color theme="1"/>
        <rFont val="Arial"/>
        <family val="2"/>
      </rPr>
      <t>  See Table 8.4c for commercial and industrial CHP and electricity-only data.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This table no longer shows</t>
    </r>
  </si>
  <si>
    <r>
      <t>plants; thus, the associated energy is already accounted for in other data columns in this table.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Note 1,</t>
    </r>
  </si>
  <si>
    <r>
      <t>Sources:  </t>
    </r>
    <r>
      <rPr>
        <b/>
        <sz val="7"/>
        <color theme="1"/>
        <rFont val="Arial"/>
        <family val="2"/>
      </rPr>
      <t>Electricity Net Imports:  </t>
    </r>
    <r>
      <rPr>
        <sz val="7"/>
        <color theme="1"/>
        <rFont val="Arial"/>
        <family val="2"/>
      </rPr>
      <t>Tables 8.1 and A6.  </t>
    </r>
    <r>
      <rPr>
        <b/>
        <sz val="7"/>
        <color theme="1"/>
        <rFont val="Arial"/>
        <family val="2"/>
      </rPr>
      <t>All Other Data: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1949-1988Tables 8.2b, 8.5b,</t>
    </r>
  </si>
  <si>
    <r>
      <t>A1, A4, A5, and A6.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1989-1997U.S. Energy Information Administration (EIA), Form EIA-759, "Monthly</t>
    </r>
  </si>
  <si>
    <r>
      <t>·</t>
    </r>
    <r>
      <rPr>
        <sz val="7"/>
        <color theme="1"/>
        <rFont val="Arial"/>
        <family val="2"/>
      </rPr>
      <t>  1998-2000EIA, Form EIA-759, "Monthly Power Plant Report," and Form EIA-860B, "Annual Electric</t>
    </r>
  </si>
  <si>
    <r>
      <t>Generator ReportNonutility."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2001-2003EIA, Form EIA-906, "Power Plant Report."</t>
    </r>
  </si>
  <si>
    <r>
      <t>·</t>
    </r>
    <r>
      <rPr>
        <sz val="7"/>
        <color theme="1"/>
        <rFont val="Arial"/>
        <family val="2"/>
      </rPr>
      <t>  2004-2007EIA, Form EIA-906, "Power Plant Report," and Form EIA-920, "Combined Heat and Power Plant</t>
    </r>
  </si>
  <si>
    <t>Table 8.5c  Consumption of Combustible Fuels for Electricity Generation:  Electric Power Sector by Plant Type, 1989-2011</t>
  </si>
  <si>
    <r>
      <t>Natural Gas </t>
    </r>
    <r>
      <rPr>
        <vertAlign val="superscript"/>
        <sz val="5"/>
        <color theme="1"/>
        <rFont val="Arial"/>
        <family val="2"/>
      </rPr>
      <t>6</t>
    </r>
  </si>
  <si>
    <r>
      <t>Other Gases </t>
    </r>
    <r>
      <rPr>
        <vertAlign val="superscript"/>
        <sz val="5"/>
        <color theme="1"/>
        <rFont val="Arial"/>
        <family val="2"/>
      </rPr>
      <t>7</t>
    </r>
  </si>
  <si>
    <r>
      <t>Distillate Fuel Oil </t>
    </r>
    <r>
      <rPr>
        <vertAlign val="superscript"/>
        <sz val="5"/>
        <color theme="1"/>
        <rFont val="Arial"/>
        <family val="2"/>
      </rPr>
      <t>2</t>
    </r>
  </si>
  <si>
    <r>
      <t>Residual Fuel Oil </t>
    </r>
    <r>
      <rPr>
        <vertAlign val="superscript"/>
        <sz val="5"/>
        <color theme="1"/>
        <rFont val="Arial"/>
        <family val="2"/>
      </rPr>
      <t>3</t>
    </r>
  </si>
  <si>
    <r>
      <t>Other Liquids </t>
    </r>
    <r>
      <rPr>
        <vertAlign val="superscript"/>
        <sz val="5"/>
        <color theme="1"/>
        <rFont val="Arial"/>
        <family val="2"/>
      </rPr>
      <t>4</t>
    </r>
  </si>
  <si>
    <r>
      <t>Petroleum Coke </t>
    </r>
    <r>
      <rPr>
        <vertAlign val="superscript"/>
        <sz val="5"/>
        <color theme="1"/>
        <rFont val="Arial"/>
        <family val="2"/>
      </rPr>
      <t>5</t>
    </r>
  </si>
  <si>
    <r>
      <t>Total </t>
    </r>
    <r>
      <rPr>
        <vertAlign val="superscript"/>
        <sz val="5"/>
        <color theme="1"/>
        <rFont val="Arial"/>
        <family val="2"/>
      </rPr>
      <t>5</t>
    </r>
  </si>
  <si>
    <r>
      <t>Wood </t>
    </r>
    <r>
      <rPr>
        <vertAlign val="superscript"/>
        <sz val="5"/>
        <color theme="1"/>
        <rFont val="Arial"/>
        <family val="2"/>
      </rPr>
      <t>8</t>
    </r>
  </si>
  <si>
    <r>
      <t>Waste </t>
    </r>
    <r>
      <rPr>
        <vertAlign val="superscript"/>
        <sz val="5"/>
        <color theme="1"/>
        <rFont val="Arial"/>
        <family val="2"/>
      </rPr>
      <t>9</t>
    </r>
  </si>
  <si>
    <r>
      <t>9</t>
    </r>
    <r>
      <rPr>
        <sz val="7"/>
        <color theme="1"/>
        <rFont val="Arial"/>
        <family val="2"/>
      </rPr>
      <t>Municipal solid waste from biogenic sources, landfill gas, sludge waste, agricultural byproducts, and other</t>
    </r>
  </si>
  <si>
    <r>
      <t>2</t>
    </r>
    <r>
      <rPr>
        <sz val="7"/>
        <color theme="1"/>
        <rFont val="Arial"/>
        <family val="2"/>
      </rPr>
      <t>Fuel oil nos. 1, 2, and 4.  Through 2000, electric utility data also include small amounts of kerosene and jet</t>
    </r>
  </si>
  <si>
    <r>
      <t>3</t>
    </r>
    <r>
      <rPr>
        <sz val="7"/>
        <color theme="1"/>
        <rFont val="Arial"/>
        <family val="2"/>
      </rPr>
      <t>Fuel oil nos. 5 and 6.  Through 2000, electric utility data also include a small amount of fuel oil no. 4.</t>
    </r>
  </si>
  <si>
    <r>
      <t>4</t>
    </r>
    <r>
      <rPr>
        <sz val="7"/>
        <color theme="1"/>
        <rFont val="Arial"/>
        <family val="2"/>
      </rPr>
      <t>Jet fuel, kerosene, other petroleum liquids, and waste oil.</t>
    </r>
  </si>
  <si>
    <r>
      <t>5</t>
    </r>
    <r>
      <rPr>
        <sz val="7"/>
        <color theme="1"/>
        <rFont val="Arial"/>
        <family val="2"/>
      </rPr>
      <t>Petroleum coke is converted from short tons to barrels by multiplying by 5.</t>
    </r>
  </si>
  <si>
    <t>R=Revised.  P=Preliminary.   =No data reported.  (s)=Less than 0.5.  </t>
  </si>
  <si>
    <r>
      <t>6</t>
    </r>
    <r>
      <rPr>
        <sz val="7"/>
        <color theme="1"/>
        <rFont val="Arial"/>
        <family val="2"/>
      </rPr>
      <t>Natural gas, plus a small amount of supplemental gaseous fuels.</t>
    </r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</si>
  <si>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Data are for fuels consumed to produce electricity.  Data also include fuels consumed to produce</t>
    </r>
  </si>
  <si>
    <r>
      <t>·</t>
    </r>
    <r>
      <rPr>
        <sz val="7"/>
        <color theme="1"/>
        <rFont val="Arial"/>
        <family val="2"/>
      </rPr>
      <t>  See Table 8.5d for commercial and industrial CHP and electricity-only data.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Note 1, "Coverage of</t>
    </r>
  </si>
  <si>
    <r>
      <t>7</t>
    </r>
    <r>
      <rPr>
        <sz val="7"/>
        <color theme="1"/>
        <rFont val="Arial"/>
        <family val="2"/>
      </rPr>
      <t>Blast furnace gas, propane gas, and other manufactured and waste gases derived from fossil fuels.</t>
    </r>
  </si>
  <si>
    <r>
      <t>8</t>
    </r>
    <r>
      <rPr>
        <sz val="7"/>
        <color theme="1"/>
        <rFont val="Arial"/>
        <family val="2"/>
      </rPr>
      <t>Wood and wood-derived fuels.</t>
    </r>
  </si>
  <si>
    <t>Table 8.4c  Consumption for Electricity Generation by Energy Source:  Commercial and Industrial Sectors, 1989-2011</t>
  </si>
  <si>
    <t>R=Revised.  P=Preliminary.    =Not applicable.   =No data reported.  (s)=Less than 0.5 trillion Btu.  </t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</si>
  <si>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Data are for energy consumed to produce electricity.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Table 8.4b for electric power sector</t>
    </r>
  </si>
  <si>
    <r>
      <t>electricity-only and CHP data.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Note 1, "Coverage of Electricity Statistics," and Note 2, "Classification of</t>
    </r>
  </si>
  <si>
    <r>
      <t>Power Plants Into Energy-Use Sectors," at end of section.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Totals may not equal sum of components due to</t>
    </r>
  </si>
  <si>
    <t>Table 2.1f  Electric Power Sector Energy Consumption, 1949-2011</t>
  </si>
  <si>
    <r>
      <t>Primary Consumption </t>
    </r>
    <r>
      <rPr>
        <vertAlign val="superscript"/>
        <sz val="5"/>
        <color theme="1"/>
        <rFont val="Arial"/>
        <family val="2"/>
      </rPr>
      <t>1</t>
    </r>
  </si>
  <si>
    <r>
      <t>Renewable Energy </t>
    </r>
    <r>
      <rPr>
        <vertAlign val="superscript"/>
        <sz val="5"/>
        <color theme="1"/>
        <rFont val="Arial"/>
        <family val="2"/>
      </rPr>
      <t>2</t>
    </r>
  </si>
  <si>
    <r>
      <t>Petroleum </t>
    </r>
    <r>
      <rPr>
        <vertAlign val="superscript"/>
        <sz val="5"/>
        <color theme="1"/>
        <rFont val="Arial"/>
        <family val="2"/>
      </rPr>
      <t>4</t>
    </r>
  </si>
  <si>
    <r>
      <t>Geothermal </t>
    </r>
    <r>
      <rPr>
        <vertAlign val="superscript"/>
        <sz val="5"/>
        <color theme="1"/>
        <rFont val="Arial"/>
        <family val="2"/>
      </rPr>
      <t>7</t>
    </r>
  </si>
  <si>
    <r>
      <t>Wind </t>
    </r>
    <r>
      <rPr>
        <vertAlign val="superscript"/>
        <sz val="5"/>
        <color theme="1"/>
        <rFont val="Arial"/>
        <family val="2"/>
      </rPr>
      <t>9</t>
    </r>
  </si>
  <si>
    <r>
      <t>Biomass </t>
    </r>
    <r>
      <rPr>
        <vertAlign val="superscript"/>
        <sz val="5"/>
        <color theme="1"/>
        <rFont val="Arial"/>
        <family val="2"/>
      </rPr>
      <t>10</t>
    </r>
  </si>
  <si>
    <r>
      <t>Imports </t>
    </r>
    <r>
      <rPr>
        <vertAlign val="superscript"/>
        <sz val="5"/>
        <color theme="1"/>
        <rFont val="Arial"/>
        <family val="2"/>
      </rPr>
      <t>11</t>
    </r>
  </si>
  <si>
    <r>
      <t>1</t>
    </r>
    <r>
      <rPr>
        <sz val="7"/>
        <color theme="1"/>
        <rFont val="Arial"/>
        <family val="2"/>
      </rPr>
      <t>See "Primary Energy Consumption" in Glossary.</t>
    </r>
  </si>
  <si>
    <r>
      <t>9</t>
    </r>
    <r>
      <rPr>
        <sz val="7"/>
        <color theme="1"/>
        <rFont val="Arial"/>
        <family val="2"/>
      </rPr>
      <t>Wind electricity net generation (converted to Btu using the fossil-fuels heat ratesee Table A6).</t>
    </r>
  </si>
  <si>
    <r>
      <t>2</t>
    </r>
    <r>
      <rPr>
        <sz val="7"/>
        <color theme="1"/>
        <rFont val="Arial"/>
        <family val="2"/>
      </rPr>
      <t>See Table 10.2c for notes on series components.</t>
    </r>
  </si>
  <si>
    <r>
      <t>10</t>
    </r>
    <r>
      <rPr>
        <sz val="7"/>
        <color theme="1"/>
        <rFont val="Arial"/>
        <family val="2"/>
      </rPr>
      <t>Wood and wood-derived fuels; and municipal solid waste from biogenic sources, landfill gas, sludge waste,</t>
    </r>
  </si>
  <si>
    <r>
      <t>3</t>
    </r>
    <r>
      <rPr>
        <sz val="7"/>
        <color theme="1"/>
        <rFont val="Arial"/>
        <family val="2"/>
      </rPr>
      <t>Natural gas only; excludes the estimated portion of supplemental gaseous fuels.  See Note 1,</t>
    </r>
  </si>
  <si>
    <r>
      <t>11</t>
    </r>
    <r>
      <rPr>
        <sz val="7"/>
        <color theme="1"/>
        <rFont val="Arial"/>
        <family val="2"/>
      </rPr>
      <t>Net imports equal imports minus exports.</t>
    </r>
  </si>
  <si>
    <r>
      <t>4</t>
    </r>
    <r>
      <rPr>
        <sz val="7"/>
        <color theme="1"/>
        <rFont val="Arial"/>
        <family val="2"/>
      </rPr>
      <t>See Table 5.14c for series components.</t>
    </r>
  </si>
  <si>
    <r>
      <t>12</t>
    </r>
    <r>
      <rPr>
        <sz val="7"/>
        <color theme="1"/>
        <rFont val="Arial"/>
        <family val="2"/>
      </rPr>
      <t>Through 1988, data are for electric utilities only.  Beginning in 1989, data are for electric utilities and</t>
    </r>
  </si>
  <si>
    <r>
      <t>5</t>
    </r>
    <r>
      <rPr>
        <sz val="7"/>
        <color theme="1"/>
        <rFont val="Arial"/>
        <family val="2"/>
      </rPr>
      <t>Nuclear electricity net generation (converted to Btu using the nuclear heat ratesee Table A6).</t>
    </r>
  </si>
  <si>
    <r>
      <t>6</t>
    </r>
    <r>
      <rPr>
        <sz val="7"/>
        <color theme="1"/>
        <rFont val="Arial"/>
        <family val="2"/>
      </rPr>
      <t>Conventional hydroelectricity net generation (converted to Btu using the fossil-fuels heat ratesee Table</t>
    </r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</si>
  <si>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Data are for fuels consumed to produce electricity and useful thermal output.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The electric power</t>
    </r>
  </si>
  <si>
    <r>
      <t>whose primary business is to sell electricity, or electricity and heat, to the public.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Note 3, "Electricity</t>
    </r>
  </si>
  <si>
    <r>
      <t>Imports and Exports," at end of Section 8.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Totals may not equal sum of components due to independent</t>
    </r>
  </si>
  <si>
    <r>
      <t>7</t>
    </r>
    <r>
      <rPr>
        <sz val="7"/>
        <color theme="1"/>
        <rFont val="Arial"/>
        <family val="2"/>
      </rPr>
      <t>Geothermal electricity net generation (converted to Btu using the fossil-fuels heat ratesee Table A6).</t>
    </r>
  </si>
  <si>
    <t>Web Page:    See http://www.eia.gov/totalenergy/data/monthly/#consumption for updated monthly and annual</t>
  </si>
  <si>
    <t>data.</t>
  </si>
  <si>
    <r>
      <t>8</t>
    </r>
    <r>
      <rPr>
        <sz val="7"/>
        <color theme="1"/>
        <rFont val="Arial"/>
        <family val="2"/>
      </rPr>
      <t>Solar thermal and photovoltaic (PV) electricity net generation (converted to Btu using the fossil-fuels heat</t>
    </r>
  </si>
  <si>
    <r>
      <t>                    at Combined-Heat-and-Power Plants:  Electric Power Sector, 1989-2011  </t>
    </r>
    <r>
      <rPr>
        <sz val="10"/>
        <rFont val="Arial"/>
        <family val="2"/>
      </rPr>
      <t>(Subset of Table 8.6a)</t>
    </r>
  </si>
  <si>
    <r>
      <t>2</t>
    </r>
    <r>
      <rPr>
        <sz val="7"/>
        <color theme="1"/>
        <rFont val="Arial"/>
        <family val="2"/>
      </rPr>
      <t>Fuel oil nos. 1, 2, and 4.</t>
    </r>
  </si>
  <si>
    <r>
      <t>3</t>
    </r>
    <r>
      <rPr>
        <sz val="7"/>
        <color theme="1"/>
        <rFont val="Arial"/>
        <family val="2"/>
      </rPr>
      <t>Fuel oil nos. 5 and 6.</t>
    </r>
  </si>
  <si>
    <r>
      <t>Notes: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Estimates are for fuels consumed to produce useful thermal output; they exclude fuels consumed to</t>
    </r>
  </si>
  <si>
    <r>
      <t>produce electricity.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Estimates are for combined-heat-and-power (CHP) plants within the NAICS 22 category</t>
    </r>
  </si>
  <si>
    <r>
      <t>plants.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Table 8.6c for commercial and industrial CHP data.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 Note 1, "Coverage of Electricity</t>
    </r>
  </si>
  <si>
    <r>
      <t>Statistics," and Note 2, "Classification of Power Plants Into Energy-Use Sectors," at end of section.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See</t>
    </r>
  </si>
  <si>
    <r>
      <t>"Useful Thermal Output" in Glossary.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Totals may not equal sum of components due to independent rounding.</t>
    </r>
  </si>
  <si>
    <r>
      <t> 2001-2003EIA, Form EIA-906, "Power Plant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2004-2007EIA, Form EIA-920, "Combined Heat</t>
    </r>
  </si>
  <si>
    <r>
      <t>and Power Plant Report."  </t>
    </r>
    <r>
      <rPr>
        <sz val="7"/>
        <color theme="1"/>
        <rFont val="Symbol"/>
        <family val="1"/>
        <charset val="2"/>
      </rPr>
      <t>·</t>
    </r>
    <r>
      <rPr>
        <sz val="7"/>
        <color theme="1"/>
        <rFont val="Arial"/>
        <family val="2"/>
      </rPr>
      <t>  2008 forwardEIA, Form EIA-923, "Power Plant Operations Report."</t>
    </r>
  </si>
  <si>
    <t>Activity (electricity generation)</t>
  </si>
  <si>
    <t>Compute Output Index</t>
  </si>
  <si>
    <t xml:space="preserve">Log means - Energy </t>
  </si>
  <si>
    <t>LDMI-I</t>
  </si>
  <si>
    <t>LDMI-I  weights</t>
  </si>
  <si>
    <t>U.S. Energy Information Administration</t>
  </si>
  <si>
    <t>October 2013 Monthly Energy Review</t>
  </si>
  <si>
    <t>Release Date: October 29, 2013</t>
  </si>
  <si>
    <t>Next Update: November 25, 2013</t>
  </si>
  <si>
    <t>Table 7.2b Electricity Net Generation: Electric Power Sector</t>
  </si>
  <si>
    <t>Electricity Net Generation From Coal, Electric Power Sector</t>
  </si>
  <si>
    <t>Electricity Net Generation From Petroleum, Electric Power Sector</t>
  </si>
  <si>
    <t>Electricity Net Generation From Natural Gas, Electric Power Sector</t>
  </si>
  <si>
    <t>Electricity Net Generation From Other Gases, Electric Power Sector</t>
  </si>
  <si>
    <t>Electricity Net Generation From Nuclear Electric Power, Electric Power Sector</t>
  </si>
  <si>
    <t>Electricity Net Generation From Hydroelectric Pumped Storage, Electric Power Sector</t>
  </si>
  <si>
    <t>Electricity Net Generation From Conventional Hydroelectric Power, Electric Power Sector</t>
  </si>
  <si>
    <t>Electricity Net Generation From Wood, Electric Power Sector</t>
  </si>
  <si>
    <t>Electricity Net Generation From Waste, Electric Power Sector</t>
  </si>
  <si>
    <t>Electricity Net Generation From Geothermal, Electric Power Sector</t>
  </si>
  <si>
    <t>Electricity Net Generation From Solar/PV, Electric Power Sector</t>
  </si>
  <si>
    <t>Electricity Net Generation From Wind, Electric Power Sector</t>
  </si>
  <si>
    <t>Electricity Net Generation Total, Electric Power Sector</t>
  </si>
  <si>
    <t>(Million Kilowatthours)</t>
  </si>
  <si>
    <t>Not Available</t>
  </si>
  <si>
    <t>Table 7.2c Electricity Net Generation: Commercial and Industrial Sectors</t>
  </si>
  <si>
    <t>Annual Total</t>
  </si>
  <si>
    <t>Electricity Net Generation From Coal, Commercial Sector</t>
  </si>
  <si>
    <t>Electricity Net Generation From Petroleum, Commercial Sector</t>
  </si>
  <si>
    <t>Electricity Net Generation From Natural Gas, Commercial Sector</t>
  </si>
  <si>
    <t>Electricity Net Generation From Waste, Commercial Sector</t>
  </si>
  <si>
    <t>Electricity Net Generation Total, Commercial Sector</t>
  </si>
  <si>
    <t>Electricity Net Generation From Coal, Industrial Sector</t>
  </si>
  <si>
    <t>Electricity Net Generation From Petroleum, Industrial Sector</t>
  </si>
  <si>
    <t>Electricity Net Generation From Natural Gas, Industrial Sector</t>
  </si>
  <si>
    <t>Electricity Net Generation From Other Gases, Industrial Sector</t>
  </si>
  <si>
    <t>Electricity Net Generation From Hydroelectric Power, Industrial Sector</t>
  </si>
  <si>
    <t>Electricity Net Generation From Wood, Industrial Sector</t>
  </si>
  <si>
    <t>Electricity Net Generation From Waste, Industrial Sector</t>
  </si>
  <si>
    <t>Electricity Net Generation Total, Industrial Sector</t>
  </si>
  <si>
    <t>MER 1013</t>
  </si>
  <si>
    <t>check</t>
  </si>
  <si>
    <r>
      <t>2012</t>
    </r>
    <r>
      <rPr>
        <vertAlign val="superscript"/>
        <sz val="5"/>
        <color theme="1"/>
        <rFont val="Arial"/>
        <family val="2"/>
      </rPr>
      <t>P</t>
    </r>
  </si>
  <si>
    <t>2011P</t>
  </si>
  <si>
    <t>New Data in Tbtu (11/13)</t>
  </si>
  <si>
    <t xml:space="preserve">  Petroleum</t>
  </si>
  <si>
    <t>2012p</t>
  </si>
  <si>
    <t>Cells in this color have not been</t>
  </si>
  <si>
    <t xml:space="preserve">updated, no AER 2012 </t>
  </si>
  <si>
    <t xml:space="preserve">  Energy Use</t>
  </si>
  <si>
    <t>Generation</t>
  </si>
  <si>
    <t xml:space="preserve">  Btu/kWh</t>
  </si>
  <si>
    <t xml:space="preserve">    (Tbtu)</t>
  </si>
  <si>
    <t xml:space="preserve"> (million kWh)</t>
  </si>
  <si>
    <t xml:space="preserve"> Intensity</t>
  </si>
  <si>
    <t>Industrial CHP - Petroleum</t>
  </si>
  <si>
    <t>Industrial CHP - Wood</t>
  </si>
  <si>
    <t>Commercial - Natural Gas</t>
  </si>
  <si>
    <t xml:space="preserve">   </t>
  </si>
  <si>
    <t xml:space="preserve">  In Economy-wide Index, Delivered</t>
  </si>
  <si>
    <t>Energy Use (by type of fuel)</t>
  </si>
  <si>
    <t>Energy Use (by type of plant)</t>
  </si>
  <si>
    <t>Copy Values (for use in comprehensive report)</t>
  </si>
  <si>
    <t>Average Intensities, Btu/kWh</t>
  </si>
  <si>
    <t>1990 Intensity- Other Gases</t>
  </si>
  <si>
    <t>for first available year</t>
  </si>
  <si>
    <t>Average Intensities, by type of fuel for electricity-only plants</t>
  </si>
  <si>
    <t xml:space="preserve">These tables, downloaded from EIA's web site, are included in worksheets that follow the indicators worksheets.  </t>
  </si>
  <si>
    <t xml:space="preserve">containing utility sector data up through 2011 (preliminary for 2011).  </t>
  </si>
  <si>
    <t>Some of the required data for subsequent updates</t>
  </si>
  <si>
    <r>
      <t xml:space="preserve">Unfortunately, EIA suspended publication of the </t>
    </r>
    <r>
      <rPr>
        <i/>
        <sz val="11"/>
        <rFont val="Times New Roman"/>
        <family val="1"/>
      </rPr>
      <t>Annual Energy Review</t>
    </r>
    <r>
      <rPr>
        <sz val="11"/>
        <rFont val="Times New Roman"/>
        <family val="1"/>
      </rPr>
      <t xml:space="preserve"> as of the 2011 edition, released in September 2012 and</t>
    </r>
  </si>
  <si>
    <t>Note: Cells in dark orange contain assumed values to permit merging of series with different starting years</t>
  </si>
  <si>
    <t>Note: Cells in dark orange contain assumed values to permit merging of series that start in different years</t>
  </si>
  <si>
    <t>Supplied by Channele Wirman, EIA (11/15/2013)</t>
  </si>
  <si>
    <t>to EIA and made available in a specially prepared spreadsheet by EIA staff analyst Channele Wirman.  The data supplied by</t>
  </si>
  <si>
    <t>Wirman also provided Btu estimates of input energy for all sectors, which were formerly provided in the AER only in terms</t>
  </si>
  <si>
    <t xml:space="preserve">of physical units.  The conversion of physical units to Btu was developed for each type of fuel in the worksheets, </t>
  </si>
  <si>
    <t>the previous estimates from 2005 forward and is represented by the values colored as:</t>
  </si>
  <si>
    <t xml:space="preserve"> (generally on the right-side of the worksheets)</t>
  </si>
  <si>
    <r>
      <t xml:space="preserve">is available from the </t>
    </r>
    <r>
      <rPr>
        <i/>
        <sz val="11"/>
        <rFont val="Times New Roman"/>
        <family val="1"/>
      </rPr>
      <t xml:space="preserve">Monthly Energy Review.   </t>
    </r>
    <r>
      <rPr>
        <sz val="11"/>
        <rFont val="Times New Roman"/>
        <family val="1"/>
      </rPr>
      <t xml:space="preserve">The data used for the 2013-2014 update were supplied via a special request  </t>
    </r>
  </si>
  <si>
    <r>
      <t xml:space="preserve">The basic activity and energy data for the electricity generation sector are from tables published by EIA in the </t>
    </r>
    <r>
      <rPr>
        <i/>
        <sz val="12"/>
        <rFont val="Times New Roman"/>
        <family val="1"/>
      </rPr>
      <t xml:space="preserve">Annual Energy Review </t>
    </r>
    <r>
      <rPr>
        <sz val="12"/>
        <rFont val="Times New Roman"/>
        <family val="1"/>
      </rPr>
      <t>(AER)</t>
    </r>
  </si>
  <si>
    <t>Note: Cells in dark orange contain assumed values to merge series with different time periods</t>
  </si>
  <si>
    <t>Questions on large changes in intensities for 2012 - addressed by EIA (Channele Wirman)</t>
  </si>
  <si>
    <t>coal_reconcile, natgas_reconcile, petroleum_reconcile, and othgas_reconcile.  The data provided by Wirman supercedes</t>
  </si>
  <si>
    <t>Note: The name of the spreadsheet provided by Wirman is "AER Tables 2005 to 2012.xlsx" (now labeled "AER Tables 2005 to 2012_PNNL.xlsx")</t>
  </si>
  <si>
    <t>total generatio</t>
  </si>
  <si>
    <t>% CHP-E. Pwr</t>
  </si>
  <si>
    <t>The charts on this page are generally not posted on the EERE intensity indicators website.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</si>
</sst>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#,##0.000"/>
    <numFmt numFmtId="165" formatCode="#,##0.0"/>
    <numFmt numFmtId="166" formatCode="#,##0.0000"/>
    <numFmt numFmtId="167" formatCode="0.0"/>
    <numFmt numFmtId="168" formatCode="0.0000"/>
    <numFmt numFmtId="169" formatCode="0.00000"/>
    <numFmt numFmtId="170" formatCode="0.000"/>
    <numFmt numFmtId="171" formatCode="0.0000000"/>
    <numFmt numFmtId="172" formatCode="0.000000"/>
    <numFmt numFmtId="173" formatCode="#,##0.00000"/>
    <numFmt numFmtId="174" formatCode="#,##0.000000"/>
    <numFmt numFmtId="175" formatCode="0.0%"/>
    <numFmt numFmtId="176" formatCode="#,##0.0000000"/>
    <numFmt numFmtId="177" formatCode="0.000000000"/>
  </numFmts>
  <fonts count="96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vertAlign val="superscript"/>
      <sz val="5"/>
      <name val="Arial"/>
      <family val="2"/>
    </font>
    <font>
      <sz val="7"/>
      <name val="Arial"/>
      <family val="2"/>
    </font>
    <font>
      <sz val="7"/>
      <name val="Symbol"/>
      <family val="1"/>
      <charset val="2"/>
    </font>
    <font>
      <b/>
      <sz val="10"/>
      <name val="Arial"/>
      <family val="2"/>
    </font>
    <font>
      <b/>
      <sz val="7"/>
      <name val="Arial"/>
      <family val="2"/>
    </font>
    <font>
      <i/>
      <sz val="10"/>
      <name val="Arial"/>
      <family val="2"/>
    </font>
    <font>
      <sz val="5"/>
      <name val="Arial"/>
      <family val="2"/>
    </font>
    <font>
      <sz val="10"/>
      <color indexed="4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i/>
      <sz val="12"/>
      <name val="Times New Roman"/>
      <family val="1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vertAlign val="superscript"/>
      <sz val="5"/>
      <color indexed="8"/>
      <name val="Arial"/>
      <family val="2"/>
    </font>
    <font>
      <sz val="7"/>
      <color indexed="8"/>
      <name val="Arial"/>
      <family val="2"/>
    </font>
    <font>
      <sz val="7"/>
      <color indexed="8"/>
      <name val="Symbol"/>
      <family val="1"/>
      <charset val="2"/>
    </font>
    <font>
      <sz val="7"/>
      <color indexed="8"/>
      <name val="Arial"/>
      <family val="2"/>
    </font>
    <font>
      <sz val="5"/>
      <color indexed="8"/>
      <name val="Arial"/>
      <family val="2"/>
    </font>
    <font>
      <b/>
      <sz val="7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vertAlign val="superscript"/>
      <sz val="5"/>
      <color indexed="8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7"/>
      <color indexed="8"/>
      <name val="Arial"/>
      <family val="2"/>
    </font>
    <font>
      <vertAlign val="superscript"/>
      <sz val="5"/>
      <color indexed="8"/>
      <name val="Arial"/>
      <family val="2"/>
    </font>
    <font>
      <sz val="7"/>
      <color indexed="8"/>
      <name val="Arial"/>
      <family val="2"/>
    </font>
    <font>
      <sz val="5"/>
      <color indexed="8"/>
      <name val="Arial"/>
      <family val="2"/>
    </font>
    <font>
      <sz val="7"/>
      <color indexed="8"/>
      <name val="Symbol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rgb="FF80008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7"/>
      <color rgb="FF000000"/>
      <name val="Arial"/>
      <family val="2"/>
    </font>
    <font>
      <sz val="5"/>
      <color rgb="FF000000"/>
      <name val="Arial"/>
      <family val="2"/>
    </font>
    <font>
      <b/>
      <sz val="11"/>
      <color rgb="FF000000"/>
      <name val="Calibri"/>
      <family val="2"/>
      <scheme val="minor"/>
    </font>
    <font>
      <b/>
      <sz val="7"/>
      <color rgb="FF000000"/>
      <name val="Arial"/>
      <family val="2"/>
    </font>
    <font>
      <vertAlign val="superscript"/>
      <sz val="5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Symbol"/>
      <family val="1"/>
      <charset val="2"/>
    </font>
    <font>
      <b/>
      <sz val="12"/>
      <color theme="1"/>
      <name val="Arial"/>
      <family val="2"/>
    </font>
    <font>
      <b/>
      <sz val="7"/>
      <color theme="1"/>
      <name val="Arial"/>
      <family val="2"/>
    </font>
    <font>
      <vertAlign val="superscript"/>
      <sz val="5"/>
      <color theme="1"/>
      <name val="Arial"/>
      <family val="2"/>
    </font>
    <font>
      <sz val="7"/>
      <color theme="1"/>
      <name val="Arial"/>
      <family val="2"/>
    </font>
    <font>
      <sz val="5"/>
      <color theme="1"/>
      <name val="Arial"/>
      <family val="2"/>
    </font>
    <font>
      <sz val="7"/>
      <color theme="1"/>
      <name val="Symbol"/>
      <family val="1"/>
      <charset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i/>
      <sz val="14"/>
      <name val="Arial"/>
      <family val="2"/>
    </font>
    <font>
      <b/>
      <u/>
      <sz val="10"/>
      <color indexed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u/>
      <sz val="10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color rgb="FF00B050"/>
      <name val="Arial"/>
      <family val="2"/>
    </font>
    <font>
      <b/>
      <sz val="12"/>
      <name val="Times New Roman"/>
      <family val="1"/>
    </font>
    <font>
      <i/>
      <sz val="11"/>
      <name val="Arial"/>
      <family val="2"/>
    </font>
    <font>
      <i/>
      <sz val="11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F0F0F0"/>
        <bgColor rgb="FF000000"/>
      </patternFill>
    </fill>
    <fill>
      <patternFill patternType="solid">
        <fgColor rgb="FFF0F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1">
    <xf numFmtId="0" fontId="0" fillId="0" borderId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34" borderId="0" applyNumberFormat="0" applyBorder="0" applyAlignment="0" applyProtection="0"/>
    <xf numFmtId="0" fontId="65" fillId="38" borderId="0" applyNumberFormat="0" applyBorder="0" applyAlignment="0" applyProtection="0"/>
    <xf numFmtId="0" fontId="65" fillId="42" borderId="0" applyNumberFormat="0" applyBorder="0" applyAlignment="0" applyProtection="0"/>
    <xf numFmtId="0" fontId="65" fillId="46" borderId="0" applyNumberFormat="0" applyBorder="0" applyAlignment="0" applyProtection="0"/>
    <xf numFmtId="0" fontId="65" fillId="27" borderId="0" applyNumberFormat="0" applyBorder="0" applyAlignment="0" applyProtection="0"/>
    <xf numFmtId="0" fontId="65" fillId="31" borderId="0" applyNumberFormat="0" applyBorder="0" applyAlignment="0" applyProtection="0"/>
    <xf numFmtId="0" fontId="65" fillId="35" borderId="0" applyNumberFormat="0" applyBorder="0" applyAlignment="0" applyProtection="0"/>
    <xf numFmtId="0" fontId="65" fillId="39" borderId="0" applyNumberFormat="0" applyBorder="0" applyAlignment="0" applyProtection="0"/>
    <xf numFmtId="0" fontId="65" fillId="43" borderId="0" applyNumberFormat="0" applyBorder="0" applyAlignment="0" applyProtection="0"/>
    <xf numFmtId="0" fontId="65" fillId="47" borderId="0" applyNumberFormat="0" applyBorder="0" applyAlignment="0" applyProtection="0"/>
    <xf numFmtId="0" fontId="64" fillId="28" borderId="0" applyNumberFormat="0" applyBorder="0" applyAlignment="0" applyProtection="0"/>
    <xf numFmtId="0" fontId="64" fillId="32" borderId="0" applyNumberFormat="0" applyBorder="0" applyAlignment="0" applyProtection="0"/>
    <xf numFmtId="0" fontId="64" fillId="36" borderId="0" applyNumberFormat="0" applyBorder="0" applyAlignment="0" applyProtection="0"/>
    <xf numFmtId="0" fontId="64" fillId="40" borderId="0" applyNumberFormat="0" applyBorder="0" applyAlignment="0" applyProtection="0"/>
    <xf numFmtId="0" fontId="64" fillId="44" borderId="0" applyNumberFormat="0" applyBorder="0" applyAlignment="0" applyProtection="0"/>
    <xf numFmtId="0" fontId="64" fillId="48" borderId="0" applyNumberFormat="0" applyBorder="0" applyAlignment="0" applyProtection="0"/>
    <xf numFmtId="0" fontId="64" fillId="25" borderId="0" applyNumberFormat="0" applyBorder="0" applyAlignment="0" applyProtection="0"/>
    <xf numFmtId="0" fontId="64" fillId="29" borderId="0" applyNumberFormat="0" applyBorder="0" applyAlignment="0" applyProtection="0"/>
    <xf numFmtId="0" fontId="64" fillId="33" borderId="0" applyNumberFormat="0" applyBorder="0" applyAlignment="0" applyProtection="0"/>
    <xf numFmtId="0" fontId="64" fillId="37" borderId="0" applyNumberFormat="0" applyBorder="0" applyAlignment="0" applyProtection="0"/>
    <xf numFmtId="0" fontId="64" fillId="41" borderId="0" applyNumberFormat="0" applyBorder="0" applyAlignment="0" applyProtection="0"/>
    <xf numFmtId="0" fontId="64" fillId="45" borderId="0" applyNumberFormat="0" applyBorder="0" applyAlignment="0" applyProtection="0"/>
    <xf numFmtId="0" fontId="54" fillId="20" borderId="0" applyNumberFormat="0" applyBorder="0" applyAlignment="0" applyProtection="0"/>
    <xf numFmtId="0" fontId="58" fillId="23" borderId="33" applyNumberFormat="0" applyAlignment="0" applyProtection="0"/>
    <xf numFmtId="0" fontId="60" fillId="24" borderId="36" applyNumberFormat="0" applyAlignment="0" applyProtection="0"/>
    <xf numFmtId="0" fontId="6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3" fillId="19" borderId="0" applyNumberFormat="0" applyBorder="0" applyAlignment="0" applyProtection="0"/>
    <xf numFmtId="0" fontId="50" fillId="0" borderId="30" applyNumberFormat="0" applyFill="0" applyAlignment="0" applyProtection="0"/>
    <xf numFmtId="0" fontId="51" fillId="0" borderId="31" applyNumberFormat="0" applyFill="0" applyAlignment="0" applyProtection="0"/>
    <xf numFmtId="0" fontId="52" fillId="0" borderId="32" applyNumberFormat="0" applyFill="0" applyAlignment="0" applyProtection="0"/>
    <xf numFmtId="0" fontId="52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6" fillId="22" borderId="33" applyNumberFormat="0" applyAlignment="0" applyProtection="0"/>
    <xf numFmtId="0" fontId="59" fillId="0" borderId="35" applyNumberFormat="0" applyFill="0" applyAlignment="0" applyProtection="0"/>
    <xf numFmtId="0" fontId="55" fillId="21" borderId="0" applyNumberFormat="0" applyBorder="0" applyAlignment="0" applyProtection="0"/>
    <xf numFmtId="0" fontId="66" fillId="0" borderId="0"/>
    <xf numFmtId="1" fontId="5" fillId="0" borderId="0"/>
    <xf numFmtId="1" fontId="5" fillId="0" borderId="0"/>
    <xf numFmtId="1" fontId="5" fillId="0" borderId="0"/>
    <xf numFmtId="0" fontId="65" fillId="49" borderId="38" applyNumberFormat="0" applyFont="0" applyAlignment="0" applyProtection="0"/>
    <xf numFmtId="0" fontId="57" fillId="23" borderId="34" applyNumberFormat="0" applyAlignment="0" applyProtection="0"/>
    <xf numFmtId="0" fontId="49" fillId="0" borderId="0" applyNumberFormat="0" applyFill="0" applyBorder="0" applyAlignment="0" applyProtection="0"/>
    <xf numFmtId="0" fontId="63" fillId="0" borderId="37" applyNumberFormat="0" applyFill="0" applyAlignment="0" applyProtection="0"/>
    <xf numFmtId="0" fontId="61" fillId="0" borderId="0" applyNumberFormat="0" applyFill="0" applyBorder="0" applyAlignment="0" applyProtection="0"/>
    <xf numFmtId="0" fontId="5" fillId="0" borderId="0"/>
    <xf numFmtId="0" fontId="4" fillId="0" borderId="0"/>
    <xf numFmtId="0" fontId="83" fillId="0" borderId="0" applyNumberFormat="0" applyFill="0" applyBorder="0" applyAlignment="0" applyProtection="0"/>
  </cellStyleXfs>
  <cellXfs count="741">
    <xf numFmtId="0" fontId="0" fillId="0" borderId="0" xfId="0"/>
    <xf numFmtId="0" fontId="9" fillId="0" borderId="1" xfId="0" applyFont="1" applyBorder="1" applyAlignment="1">
      <alignment horizontal="left" wrapText="1"/>
    </xf>
    <xf numFmtId="3" fontId="9" fillId="0" borderId="1" xfId="0" applyNumberFormat="1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0" fontId="0" fillId="0" borderId="1" xfId="0" applyBorder="1" applyAlignment="1">
      <alignment wrapText="1"/>
    </xf>
    <xf numFmtId="3" fontId="0" fillId="0" borderId="0" xfId="0" applyNumberFormat="1"/>
    <xf numFmtId="1" fontId="0" fillId="0" borderId="0" xfId="0" applyNumberFormat="1"/>
    <xf numFmtId="0" fontId="0" fillId="0" borderId="0" xfId="0" applyFill="1"/>
    <xf numFmtId="0" fontId="11" fillId="0" borderId="0" xfId="0" applyFont="1" applyAlignment="1">
      <alignment horizontal="center"/>
    </xf>
    <xf numFmtId="1" fontId="5" fillId="2" borderId="0" xfId="42" applyFill="1"/>
    <xf numFmtId="1" fontId="5" fillId="0" borderId="0" xfId="42"/>
    <xf numFmtId="1" fontId="6" fillId="0" borderId="0" xfId="42" applyFont="1"/>
    <xf numFmtId="1" fontId="5" fillId="3" borderId="0" xfId="42" applyFill="1"/>
    <xf numFmtId="1" fontId="11" fillId="0" borderId="0" xfId="42" applyFont="1"/>
    <xf numFmtId="49" fontId="5" fillId="0" borderId="7" xfId="42" applyNumberFormat="1" applyBorder="1" applyAlignment="1">
      <alignment horizontal="center"/>
    </xf>
    <xf numFmtId="1" fontId="5" fillId="4" borderId="0" xfId="42" applyFill="1" applyAlignment="1">
      <alignment wrapText="1"/>
    </xf>
    <xf numFmtId="1" fontId="5" fillId="0" borderId="0" xfId="42" applyAlignment="1">
      <alignment wrapText="1"/>
    </xf>
    <xf numFmtId="1" fontId="5" fillId="0" borderId="0" xfId="42" applyFill="1" applyAlignment="1">
      <alignment wrapText="1"/>
    </xf>
    <xf numFmtId="1" fontId="5" fillId="5" borderId="8" xfId="42" applyFill="1" applyBorder="1" applyAlignment="1">
      <alignment wrapText="1"/>
    </xf>
    <xf numFmtId="1" fontId="5" fillId="5" borderId="9" xfId="42" applyFill="1" applyBorder="1" applyAlignment="1">
      <alignment wrapText="1"/>
    </xf>
    <xf numFmtId="1" fontId="5" fillId="6" borderId="0" xfId="42" applyFill="1"/>
    <xf numFmtId="1" fontId="5" fillId="7" borderId="0" xfId="42" applyFill="1" applyAlignment="1">
      <alignment wrapText="1"/>
    </xf>
    <xf numFmtId="1" fontId="5" fillId="7" borderId="0" xfId="42" applyFill="1"/>
    <xf numFmtId="1" fontId="5" fillId="5" borderId="8" xfId="42" applyFill="1" applyBorder="1"/>
    <xf numFmtId="49" fontId="5" fillId="5" borderId="9" xfId="42" applyNumberFormat="1" applyFill="1" applyBorder="1" applyAlignment="1">
      <alignment wrapText="1"/>
    </xf>
    <xf numFmtId="49" fontId="5" fillId="5" borderId="8" xfId="42" applyNumberFormat="1" applyFill="1" applyBorder="1"/>
    <xf numFmtId="1" fontId="5" fillId="5" borderId="10" xfId="42" applyFill="1" applyBorder="1"/>
    <xf numFmtId="1" fontId="5" fillId="5" borderId="11" xfId="42" applyFill="1" applyBorder="1"/>
    <xf numFmtId="1" fontId="5" fillId="0" borderId="12" xfId="42" applyBorder="1"/>
    <xf numFmtId="165" fontId="5" fillId="0" borderId="0" xfId="42" applyNumberFormat="1"/>
    <xf numFmtId="1" fontId="5" fillId="0" borderId="0" xfId="42" applyNumberFormat="1"/>
    <xf numFmtId="168" fontId="5" fillId="0" borderId="0" xfId="42" applyNumberFormat="1"/>
    <xf numFmtId="168" fontId="5" fillId="0" borderId="0" xfId="42" applyNumberFormat="1" applyFill="1"/>
    <xf numFmtId="168" fontId="5" fillId="0" borderId="0" xfId="42" applyNumberFormat="1" applyFill="1" applyAlignment="1">
      <alignment wrapText="1"/>
    </xf>
    <xf numFmtId="168" fontId="5" fillId="8" borderId="0" xfId="42" applyNumberFormat="1" applyFill="1"/>
    <xf numFmtId="167" fontId="5" fillId="0" borderId="0" xfId="42" applyNumberFormat="1"/>
    <xf numFmtId="1" fontId="5" fillId="4" borderId="0" xfId="42" applyFont="1" applyFill="1" applyAlignment="1">
      <alignment horizontal="center" wrapText="1"/>
    </xf>
    <xf numFmtId="1" fontId="5" fillId="4" borderId="0" xfId="42" applyFill="1" applyAlignment="1">
      <alignment horizontal="center" wrapText="1"/>
    </xf>
    <xf numFmtId="1" fontId="5" fillId="7" borderId="0" xfId="42" applyFill="1" applyAlignment="1">
      <alignment horizontal="center" wrapText="1"/>
    </xf>
    <xf numFmtId="1" fontId="5" fillId="7" borderId="0" xfId="42" applyFont="1" applyFill="1" applyAlignment="1">
      <alignment horizontal="center" wrapText="1"/>
    </xf>
    <xf numFmtId="1" fontId="5" fillId="7" borderId="0" xfId="42" applyFont="1" applyFill="1" applyAlignment="1">
      <alignment wrapText="1"/>
    </xf>
    <xf numFmtId="3" fontId="5" fillId="0" borderId="0" xfId="42" applyNumberFormat="1"/>
    <xf numFmtId="4" fontId="5" fillId="0" borderId="0" xfId="42" applyNumberFormat="1"/>
    <xf numFmtId="1" fontId="5" fillId="5" borderId="8" xfId="42" applyFont="1" applyFill="1" applyBorder="1" applyAlignment="1">
      <alignment wrapText="1"/>
    </xf>
    <xf numFmtId="1" fontId="5" fillId="5" borderId="8" xfId="42" applyFont="1" applyFill="1" applyBorder="1" applyAlignment="1">
      <alignment horizontal="center" wrapText="1"/>
    </xf>
    <xf numFmtId="0" fontId="0" fillId="0" borderId="12" xfId="0" applyBorder="1"/>
    <xf numFmtId="169" fontId="0" fillId="0" borderId="0" xfId="0" applyNumberFormat="1"/>
    <xf numFmtId="0" fontId="13" fillId="0" borderId="0" xfId="0" applyFont="1"/>
    <xf numFmtId="0" fontId="11" fillId="0" borderId="0" xfId="0" applyFont="1"/>
    <xf numFmtId="0" fontId="0" fillId="0" borderId="0" xfId="0" applyAlignment="1">
      <alignment horizontal="center"/>
    </xf>
    <xf numFmtId="3" fontId="0" fillId="9" borderId="0" xfId="0" applyNumberFormat="1" applyFill="1"/>
    <xf numFmtId="169" fontId="0" fillId="6" borderId="0" xfId="0" applyNumberFormat="1" applyFill="1"/>
    <xf numFmtId="0" fontId="0" fillId="6" borderId="0" xfId="0" applyFill="1"/>
    <xf numFmtId="0" fontId="0" fillId="10" borderId="0" xfId="0" applyFill="1"/>
    <xf numFmtId="3" fontId="0" fillId="8" borderId="0" xfId="0" applyNumberFormat="1" applyFill="1"/>
    <xf numFmtId="0" fontId="0" fillId="8" borderId="0" xfId="0" applyFill="1"/>
    <xf numFmtId="3" fontId="0" fillId="0" borderId="0" xfId="0" applyNumberFormat="1" applyFill="1"/>
    <xf numFmtId="173" fontId="0" fillId="0" borderId="0" xfId="0" applyNumberFormat="1" applyFill="1"/>
    <xf numFmtId="0" fontId="0" fillId="0" borderId="15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14" fillId="0" borderId="1" xfId="0" applyFont="1" applyBorder="1" applyAlignment="1">
      <alignment horizontal="center" wrapText="1"/>
    </xf>
    <xf numFmtId="0" fontId="0" fillId="0" borderId="16" xfId="0" applyBorder="1"/>
    <xf numFmtId="0" fontId="0" fillId="5" borderId="0" xfId="0" applyFill="1"/>
    <xf numFmtId="167" fontId="0" fillId="5" borderId="0" xfId="0" applyNumberFormat="1" applyFill="1"/>
    <xf numFmtId="165" fontId="0" fillId="5" borderId="0" xfId="0" applyNumberFormat="1" applyFill="1"/>
    <xf numFmtId="0" fontId="0" fillId="0" borderId="16" xfId="0" applyBorder="1" applyAlignment="1">
      <alignment horizontal="center"/>
    </xf>
    <xf numFmtId="3" fontId="9" fillId="10" borderId="14" xfId="0" applyNumberFormat="1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9" xfId="0" applyBorder="1"/>
    <xf numFmtId="0" fontId="0" fillId="0" borderId="11" xfId="0" applyBorder="1"/>
    <xf numFmtId="3" fontId="0" fillId="0" borderId="0" xfId="0" applyNumberFormat="1" applyAlignment="1">
      <alignment wrapText="1"/>
    </xf>
    <xf numFmtId="3" fontId="13" fillId="0" borderId="0" xfId="0" applyNumberFormat="1" applyFont="1"/>
    <xf numFmtId="3" fontId="15" fillId="3" borderId="0" xfId="0" applyNumberFormat="1" applyFont="1" applyFill="1"/>
    <xf numFmtId="3" fontId="0" fillId="3" borderId="0" xfId="0" applyNumberFormat="1" applyFill="1"/>
    <xf numFmtId="1" fontId="5" fillId="0" borderId="0" xfId="42" applyFont="1"/>
    <xf numFmtId="165" fontId="5" fillId="11" borderId="0" xfId="42" applyNumberFormat="1" applyFill="1"/>
    <xf numFmtId="3" fontId="5" fillId="11" borderId="0" xfId="42" applyNumberFormat="1" applyFill="1"/>
    <xf numFmtId="170" fontId="5" fillId="0" borderId="0" xfId="42" applyNumberFormat="1"/>
    <xf numFmtId="169" fontId="5" fillId="0" borderId="0" xfId="42" applyNumberFormat="1"/>
    <xf numFmtId="172" fontId="5" fillId="11" borderId="0" xfId="42" applyNumberFormat="1" applyFill="1"/>
    <xf numFmtId="174" fontId="5" fillId="11" borderId="0" xfId="42" applyNumberFormat="1" applyFill="1"/>
    <xf numFmtId="1" fontId="5" fillId="11" borderId="0" xfId="42" applyFill="1"/>
    <xf numFmtId="1" fontId="5" fillId="12" borderId="0" xfId="42" applyFill="1"/>
    <xf numFmtId="3" fontId="5" fillId="0" borderId="0" xfId="42" applyNumberFormat="1" applyFill="1"/>
    <xf numFmtId="168" fontId="5" fillId="12" borderId="0" xfId="42" applyNumberFormat="1" applyFill="1" applyAlignment="1">
      <alignment wrapText="1"/>
    </xf>
    <xf numFmtId="1" fontId="5" fillId="5" borderId="0" xfId="42" applyFill="1" applyBorder="1"/>
    <xf numFmtId="1" fontId="5" fillId="0" borderId="0" xfId="42" applyFill="1" applyAlignment="1">
      <alignment horizontal="center" wrapText="1"/>
    </xf>
    <xf numFmtId="2" fontId="5" fillId="0" borderId="0" xfId="42" applyNumberFormat="1"/>
    <xf numFmtId="1" fontId="5" fillId="5" borderId="0" xfId="42" applyFont="1" applyFill="1" applyBorder="1" applyAlignment="1">
      <alignment wrapText="1"/>
    </xf>
    <xf numFmtId="49" fontId="5" fillId="5" borderId="0" xfId="42" applyNumberFormat="1" applyFont="1" applyFill="1" applyBorder="1"/>
    <xf numFmtId="1" fontId="5" fillId="0" borderId="7" xfId="42" applyBorder="1"/>
    <xf numFmtId="49" fontId="5" fillId="0" borderId="7" xfId="42" applyNumberFormat="1" applyFont="1" applyBorder="1" applyAlignment="1">
      <alignment horizontal="center"/>
    </xf>
    <xf numFmtId="165" fontId="5" fillId="0" borderId="0" xfId="42" applyNumberFormat="1" applyFill="1"/>
    <xf numFmtId="0" fontId="0" fillId="0" borderId="16" xfId="0" applyFill="1" applyBorder="1"/>
    <xf numFmtId="3" fontId="9" fillId="0" borderId="0" xfId="0" applyNumberFormat="1" applyFont="1" applyFill="1" applyBorder="1" applyAlignment="1">
      <alignment horizontal="right" wrapText="1"/>
    </xf>
    <xf numFmtId="164" fontId="5" fillId="0" borderId="0" xfId="42" applyNumberFormat="1"/>
    <xf numFmtId="0" fontId="16" fillId="0" borderId="0" xfId="0" applyFont="1"/>
    <xf numFmtId="0" fontId="0" fillId="13" borderId="0" xfId="0" applyFill="1"/>
    <xf numFmtId="0" fontId="0" fillId="0" borderId="0" xfId="0" applyBorder="1"/>
    <xf numFmtId="3" fontId="16" fillId="0" borderId="0" xfId="0" applyNumberFormat="1" applyFont="1"/>
    <xf numFmtId="172" fontId="5" fillId="0" borderId="0" xfId="42" applyNumberFormat="1" applyFill="1"/>
    <xf numFmtId="1" fontId="5" fillId="0" borderId="0" xfId="42" applyFont="1" applyFill="1"/>
    <xf numFmtId="1" fontId="5" fillId="0" borderId="0" xfId="42" applyFill="1"/>
    <xf numFmtId="168" fontId="5" fillId="12" borderId="0" xfId="42" applyNumberFormat="1" applyFill="1"/>
    <xf numFmtId="166" fontId="5" fillId="0" borderId="0" xfId="42" applyNumberFormat="1"/>
    <xf numFmtId="1" fontId="5" fillId="0" borderId="0" xfId="42" applyFont="1" applyFill="1" applyAlignment="1">
      <alignment wrapText="1"/>
    </xf>
    <xf numFmtId="170" fontId="5" fillId="12" borderId="0" xfId="42" applyNumberFormat="1" applyFill="1" applyAlignment="1">
      <alignment horizontal="center"/>
    </xf>
    <xf numFmtId="170" fontId="5" fillId="11" borderId="0" xfId="42" applyNumberFormat="1" applyFill="1" applyAlignment="1">
      <alignment horizontal="center"/>
    </xf>
    <xf numFmtId="170" fontId="5" fillId="0" borderId="0" xfId="42" applyNumberFormat="1" applyFill="1" applyAlignment="1">
      <alignment horizontal="center"/>
    </xf>
    <xf numFmtId="164" fontId="5" fillId="11" borderId="0" xfId="42" applyNumberFormat="1" applyFill="1"/>
    <xf numFmtId="1" fontId="5" fillId="0" borderId="0" xfId="42" applyFont="1" applyFill="1" applyBorder="1" applyAlignment="1">
      <alignment wrapText="1"/>
    </xf>
    <xf numFmtId="49" fontId="5" fillId="0" borderId="0" xfId="42" applyNumberFormat="1" applyFont="1" applyFill="1" applyBorder="1"/>
    <xf numFmtId="1" fontId="5" fillId="0" borderId="0" xfId="42" applyFill="1" applyBorder="1"/>
    <xf numFmtId="166" fontId="5" fillId="11" borderId="0" xfId="42" applyNumberFormat="1" applyFill="1"/>
    <xf numFmtId="168" fontId="5" fillId="11" borderId="0" xfId="42" applyNumberFormat="1" applyFill="1"/>
    <xf numFmtId="165" fontId="5" fillId="11" borderId="0" xfId="42" applyNumberFormat="1" applyFont="1" applyFill="1"/>
    <xf numFmtId="172" fontId="5" fillId="0" borderId="0" xfId="42" applyNumberFormat="1"/>
    <xf numFmtId="171" fontId="5" fillId="0" borderId="0" xfId="42" applyNumberFormat="1"/>
    <xf numFmtId="1" fontId="5" fillId="5" borderId="8" xfId="42" applyFill="1" applyBorder="1" applyAlignment="1">
      <alignment horizontal="center" wrapText="1"/>
    </xf>
    <xf numFmtId="1" fontId="5" fillId="5" borderId="9" xfId="42" applyFill="1" applyBorder="1" applyAlignment="1">
      <alignment horizontal="center" wrapText="1"/>
    </xf>
    <xf numFmtId="1" fontId="5" fillId="5" borderId="0" xfId="42" applyFont="1" applyFill="1" applyBorder="1" applyAlignment="1">
      <alignment horizontal="center" wrapText="1"/>
    </xf>
    <xf numFmtId="166" fontId="5" fillId="0" borderId="0" xfId="42" applyNumberFormat="1" applyFill="1"/>
    <xf numFmtId="1" fontId="5" fillId="0" borderId="0" xfId="42" applyAlignment="1"/>
    <xf numFmtId="1" fontId="5" fillId="6" borderId="0" xfId="42" applyFill="1" applyAlignment="1"/>
    <xf numFmtId="166" fontId="5" fillId="14" borderId="0" xfId="42" applyNumberFormat="1" applyFill="1"/>
    <xf numFmtId="1" fontId="11" fillId="0" borderId="0" xfId="42" applyFont="1" applyAlignment="1">
      <alignment horizontal="center"/>
    </xf>
    <xf numFmtId="1" fontId="5" fillId="0" borderId="0" xfId="42" applyAlignment="1">
      <alignment horizontal="center"/>
    </xf>
    <xf numFmtId="1" fontId="5" fillId="6" borderId="0" xfId="42" applyFill="1" applyAlignment="1">
      <alignment horizontal="center"/>
    </xf>
    <xf numFmtId="1" fontId="13" fillId="0" borderId="0" xfId="42" applyFont="1"/>
    <xf numFmtId="3" fontId="0" fillId="13" borderId="9" xfId="0" applyNumberFormat="1" applyFill="1" applyBorder="1"/>
    <xf numFmtId="3" fontId="0" fillId="13" borderId="0" xfId="0" applyNumberFormat="1" applyFill="1"/>
    <xf numFmtId="0" fontId="0" fillId="0" borderId="0" xfId="0" applyBorder="1" applyAlignment="1">
      <alignment wrapText="1"/>
    </xf>
    <xf numFmtId="3" fontId="0" fillId="0" borderId="0" xfId="0" applyNumberFormat="1" applyFill="1" applyBorder="1"/>
    <xf numFmtId="4" fontId="0" fillId="5" borderId="0" xfId="0" applyNumberFormat="1" applyFill="1"/>
    <xf numFmtId="167" fontId="0" fillId="15" borderId="0" xfId="0" applyNumberFormat="1" applyFill="1"/>
    <xf numFmtId="1" fontId="5" fillId="5" borderId="10" xfId="42" applyFill="1" applyBorder="1" applyAlignment="1">
      <alignment horizontal="center"/>
    </xf>
    <xf numFmtId="168" fontId="0" fillId="0" borderId="0" xfId="0" applyNumberFormat="1"/>
    <xf numFmtId="1" fontId="5" fillId="14" borderId="0" xfId="42" applyFill="1"/>
    <xf numFmtId="1" fontId="17" fillId="0" borderId="0" xfId="41" applyFont="1"/>
    <xf numFmtId="1" fontId="18" fillId="0" borderId="0" xfId="41" applyFont="1"/>
    <xf numFmtId="1" fontId="5" fillId="0" borderId="0" xfId="41"/>
    <xf numFmtId="1" fontId="19" fillId="0" borderId="0" xfId="41" applyFont="1"/>
    <xf numFmtId="1" fontId="20" fillId="0" borderId="0" xfId="41" applyFont="1"/>
    <xf numFmtId="1" fontId="21" fillId="0" borderId="0" xfId="41" applyFont="1"/>
    <xf numFmtId="1" fontId="7" fillId="13" borderId="7" xfId="41" applyFont="1" applyFill="1" applyBorder="1"/>
    <xf numFmtId="1" fontId="7" fillId="13" borderId="7" xfId="41" applyFont="1" applyFill="1" applyBorder="1" applyAlignment="1">
      <alignment horizontal="left"/>
    </xf>
    <xf numFmtId="1" fontId="7" fillId="13" borderId="0" xfId="41" applyFont="1" applyFill="1"/>
    <xf numFmtId="1" fontId="5" fillId="0" borderId="7" xfId="41" applyBorder="1"/>
    <xf numFmtId="1" fontId="5" fillId="0" borderId="0" xfId="41" applyBorder="1"/>
    <xf numFmtId="1" fontId="5" fillId="2" borderId="17" xfId="41" applyFill="1" applyBorder="1"/>
    <xf numFmtId="1" fontId="5" fillId="2" borderId="18" xfId="41" applyFill="1" applyBorder="1"/>
    <xf numFmtId="1" fontId="5" fillId="3" borderId="18" xfId="41" applyFill="1" applyBorder="1"/>
    <xf numFmtId="1" fontId="5" fillId="0" borderId="19" xfId="41" applyBorder="1"/>
    <xf numFmtId="1" fontId="5" fillId="2" borderId="20" xfId="41" applyFill="1" applyBorder="1"/>
    <xf numFmtId="1" fontId="5" fillId="4" borderId="12" xfId="41" applyFill="1" applyBorder="1" applyAlignment="1">
      <alignment wrapText="1"/>
    </xf>
    <xf numFmtId="1" fontId="5" fillId="4" borderId="11" xfId="41" applyFill="1" applyBorder="1" applyAlignment="1">
      <alignment wrapText="1"/>
    </xf>
    <xf numFmtId="1" fontId="5" fillId="4" borderId="20" xfId="41" applyFill="1" applyBorder="1" applyAlignment="1">
      <alignment wrapText="1"/>
    </xf>
    <xf numFmtId="1" fontId="5" fillId="8" borderId="12" xfId="41" applyFill="1" applyBorder="1" applyAlignment="1">
      <alignment horizontal="center" wrapText="1"/>
    </xf>
    <xf numFmtId="1" fontId="5" fillId="8" borderId="12" xfId="41" applyFill="1" applyBorder="1" applyAlignment="1">
      <alignment wrapText="1"/>
    </xf>
    <xf numFmtId="1" fontId="5" fillId="3" borderId="12" xfId="41" applyFill="1" applyBorder="1"/>
    <xf numFmtId="1" fontId="5" fillId="2" borderId="21" xfId="41" applyFill="1" applyBorder="1"/>
    <xf numFmtId="1" fontId="5" fillId="2" borderId="0" xfId="41" applyFill="1" applyBorder="1"/>
    <xf numFmtId="1" fontId="5" fillId="0" borderId="9" xfId="41" applyBorder="1"/>
    <xf numFmtId="1" fontId="5" fillId="0" borderId="21" xfId="41" applyBorder="1"/>
    <xf numFmtId="1" fontId="5" fillId="8" borderId="0" xfId="41" applyFill="1" applyBorder="1"/>
    <xf numFmtId="1" fontId="5" fillId="3" borderId="0" xfId="41" applyFill="1" applyBorder="1"/>
    <xf numFmtId="1" fontId="5" fillId="2" borderId="0" xfId="41" applyFill="1" applyBorder="1" applyAlignment="1">
      <alignment horizontal="center"/>
    </xf>
    <xf numFmtId="1" fontId="5" fillId="0" borderId="0" xfId="41" applyBorder="1" applyAlignment="1">
      <alignment horizontal="center"/>
    </xf>
    <xf numFmtId="1" fontId="5" fillId="0" borderId="9" xfId="41" applyBorder="1" applyAlignment="1">
      <alignment horizontal="center"/>
    </xf>
    <xf numFmtId="1" fontId="5" fillId="0" borderId="21" xfId="41" applyBorder="1" applyAlignment="1">
      <alignment horizontal="center"/>
    </xf>
    <xf numFmtId="1" fontId="5" fillId="8" borderId="0" xfId="41" applyFill="1" applyBorder="1" applyAlignment="1">
      <alignment horizontal="center"/>
    </xf>
    <xf numFmtId="1" fontId="5" fillId="3" borderId="0" xfId="41" applyFill="1" applyBorder="1" applyAlignment="1">
      <alignment horizontal="center"/>
    </xf>
    <xf numFmtId="1" fontId="5" fillId="2" borderId="21" xfId="41" applyFill="1" applyBorder="1" applyAlignment="1">
      <alignment horizontal="center"/>
    </xf>
    <xf numFmtId="1" fontId="5" fillId="0" borderId="0" xfId="41" applyFill="1" applyBorder="1" applyAlignment="1">
      <alignment horizontal="center"/>
    </xf>
    <xf numFmtId="1" fontId="5" fillId="0" borderId="9" xfId="41" applyFill="1" applyBorder="1" applyAlignment="1">
      <alignment horizontal="center"/>
    </xf>
    <xf numFmtId="1" fontId="5" fillId="2" borderId="22" xfId="41" applyFill="1" applyBorder="1"/>
    <xf numFmtId="1" fontId="5" fillId="2" borderId="7" xfId="41" applyFill="1" applyBorder="1" applyAlignment="1">
      <alignment horizontal="center"/>
    </xf>
    <xf numFmtId="1" fontId="5" fillId="0" borderId="7" xfId="41" applyBorder="1" applyAlignment="1">
      <alignment horizontal="center"/>
    </xf>
    <xf numFmtId="1" fontId="5" fillId="0" borderId="23" xfId="41" applyBorder="1" applyAlignment="1">
      <alignment horizontal="center"/>
    </xf>
    <xf numFmtId="1" fontId="5" fillId="0" borderId="22" xfId="41" applyBorder="1" applyAlignment="1">
      <alignment horizontal="center"/>
    </xf>
    <xf numFmtId="1" fontId="5" fillId="8" borderId="7" xfId="41" applyFill="1" applyBorder="1" applyAlignment="1">
      <alignment horizontal="center"/>
    </xf>
    <xf numFmtId="1" fontId="5" fillId="3" borderId="7" xfId="41" applyFill="1" applyBorder="1" applyAlignment="1">
      <alignment horizontal="center"/>
    </xf>
    <xf numFmtId="49" fontId="5" fillId="0" borderId="0" xfId="41" applyNumberFormat="1"/>
    <xf numFmtId="1" fontId="11" fillId="0" borderId="0" xfId="41" applyFont="1"/>
    <xf numFmtId="1" fontId="23" fillId="0" borderId="0" xfId="41" applyFont="1"/>
    <xf numFmtId="1" fontId="5" fillId="4" borderId="12" xfId="41" applyFont="1" applyFill="1" applyBorder="1" applyAlignment="1">
      <alignment wrapText="1"/>
    </xf>
    <xf numFmtId="1" fontId="5" fillId="0" borderId="0" xfId="41" applyFont="1"/>
    <xf numFmtId="1" fontId="5" fillId="13" borderId="0" xfId="41" applyFill="1"/>
    <xf numFmtId="1" fontId="5" fillId="2" borderId="12" xfId="41" applyFill="1" applyBorder="1" applyAlignment="1">
      <alignment horizontal="center" wrapText="1"/>
    </xf>
    <xf numFmtId="1" fontId="22" fillId="4" borderId="12" xfId="41" applyFont="1" applyFill="1" applyBorder="1" applyAlignment="1">
      <alignment horizontal="center" wrapText="1"/>
    </xf>
    <xf numFmtId="1" fontId="24" fillId="0" borderId="0" xfId="41" applyFont="1"/>
    <xf numFmtId="3" fontId="0" fillId="0" borderId="0" xfId="0" applyNumberFormat="1" applyAlignment="1">
      <alignment horizontal="center" wrapText="1"/>
    </xf>
    <xf numFmtId="3" fontId="0" fillId="2" borderId="0" xfId="0" applyNumberFormat="1" applyFill="1"/>
    <xf numFmtId="0" fontId="0" fillId="2" borderId="0" xfId="0" applyFill="1"/>
    <xf numFmtId="1" fontId="5" fillId="2" borderId="0" xfId="42" applyFont="1" applyFill="1"/>
    <xf numFmtId="1" fontId="22" fillId="2" borderId="0" xfId="42" applyFont="1" applyFill="1"/>
    <xf numFmtId="1" fontId="24" fillId="0" borderId="0" xfId="42" applyFont="1"/>
    <xf numFmtId="49" fontId="24" fillId="0" borderId="0" xfId="42" applyNumberFormat="1" applyFont="1"/>
    <xf numFmtId="1" fontId="5" fillId="0" borderId="0" xfId="42" applyFont="1" applyAlignment="1">
      <alignment horizontal="center"/>
    </xf>
    <xf numFmtId="1" fontId="5" fillId="0" borderId="0" xfId="42" applyFont="1" applyFill="1" applyBorder="1" applyAlignment="1">
      <alignment horizontal="center" wrapText="1"/>
    </xf>
    <xf numFmtId="1" fontId="5" fillId="13" borderId="0" xfId="42" applyFont="1" applyFill="1" applyBorder="1" applyAlignment="1">
      <alignment horizontal="center" wrapText="1"/>
    </xf>
    <xf numFmtId="3" fontId="5" fillId="13" borderId="0" xfId="42" applyNumberFormat="1" applyFill="1"/>
    <xf numFmtId="168" fontId="5" fillId="13" borderId="0" xfId="42" applyNumberFormat="1" applyFill="1"/>
    <xf numFmtId="1" fontId="11" fillId="0" borderId="0" xfId="42" applyFont="1" applyAlignment="1"/>
    <xf numFmtId="1" fontId="16" fillId="0" borderId="0" xfId="42" applyFont="1"/>
    <xf numFmtId="1" fontId="5" fillId="0" borderId="0" xfId="42" applyAlignment="1">
      <alignment horizontal="center" wrapText="1"/>
    </xf>
    <xf numFmtId="1" fontId="5" fillId="4" borderId="0" xfId="42" applyFont="1" applyFill="1" applyAlignment="1">
      <alignment wrapText="1"/>
    </xf>
    <xf numFmtId="1" fontId="26" fillId="16" borderId="0" xfId="42" applyFont="1" applyFill="1"/>
    <xf numFmtId="0" fontId="0" fillId="0" borderId="0" xfId="0" applyFill="1" applyAlignment="1">
      <alignment horizontal="center"/>
    </xf>
    <xf numFmtId="1" fontId="5" fillId="0" borderId="0" xfId="40"/>
    <xf numFmtId="0" fontId="11" fillId="0" borderId="0" xfId="0" applyFont="1" applyFill="1"/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 wrapText="1"/>
    </xf>
    <xf numFmtId="0" fontId="0" fillId="0" borderId="12" xfId="0" applyBorder="1" applyAlignment="1">
      <alignment horizontal="center"/>
    </xf>
    <xf numFmtId="2" fontId="5" fillId="16" borderId="0" xfId="42" applyNumberFormat="1" applyFill="1"/>
    <xf numFmtId="167" fontId="0" fillId="10" borderId="0" xfId="0" applyNumberFormat="1" applyFill="1"/>
    <xf numFmtId="165" fontId="0" fillId="0" borderId="0" xfId="0" applyNumberFormat="1"/>
    <xf numFmtId="165" fontId="0" fillId="6" borderId="0" xfId="0" applyNumberFormat="1" applyFill="1"/>
    <xf numFmtId="165" fontId="0" fillId="8" borderId="0" xfId="0" applyNumberFormat="1" applyFill="1"/>
    <xf numFmtId="3" fontId="0" fillId="0" borderId="12" xfId="0" applyNumberFormat="1" applyBorder="1"/>
    <xf numFmtId="169" fontId="0" fillId="0" borderId="12" xfId="0" applyNumberFormat="1" applyBorder="1"/>
    <xf numFmtId="1" fontId="0" fillId="0" borderId="12" xfId="0" applyNumberFormat="1" applyBorder="1"/>
    <xf numFmtId="3" fontId="0" fillId="13" borderId="11" xfId="0" applyNumberFormat="1" applyFill="1" applyBorder="1"/>
    <xf numFmtId="3" fontId="0" fillId="0" borderId="12" xfId="0" applyNumberFormat="1" applyFill="1" applyBorder="1"/>
    <xf numFmtId="4" fontId="5" fillId="0" borderId="12" xfId="42" applyNumberFormat="1" applyBorder="1"/>
    <xf numFmtId="165" fontId="5" fillId="0" borderId="12" xfId="42" applyNumberFormat="1" applyBorder="1"/>
    <xf numFmtId="174" fontId="5" fillId="11" borderId="12" xfId="42" applyNumberFormat="1" applyFill="1" applyBorder="1"/>
    <xf numFmtId="3" fontId="5" fillId="0" borderId="0" xfId="42" applyNumberFormat="1" applyAlignment="1">
      <alignment horizontal="center"/>
    </xf>
    <xf numFmtId="3" fontId="0" fillId="0" borderId="0" xfId="0" applyNumberFormat="1" applyFill="1" applyAlignment="1">
      <alignment horizontal="center"/>
    </xf>
    <xf numFmtId="1" fontId="11" fillId="0" borderId="0" xfId="42" applyFont="1" applyAlignment="1">
      <alignment horizontal="left"/>
    </xf>
    <xf numFmtId="49" fontId="24" fillId="0" borderId="0" xfId="41" applyNumberFormat="1" applyFont="1"/>
    <xf numFmtId="0" fontId="30" fillId="0" borderId="1" xfId="0" applyFont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left" wrapText="1"/>
    </xf>
    <xf numFmtId="0" fontId="9" fillId="17" borderId="1" xfId="0" applyFont="1" applyFill="1" applyBorder="1" applyAlignment="1">
      <alignment horizontal="right" wrapText="1"/>
    </xf>
    <xf numFmtId="0" fontId="0" fillId="17" borderId="1" xfId="0" applyFill="1" applyBorder="1" applyAlignment="1">
      <alignment horizontal="right" wrapText="1"/>
    </xf>
    <xf numFmtId="3" fontId="9" fillId="17" borderId="1" xfId="0" applyNumberFormat="1" applyFont="1" applyFill="1" applyBorder="1" applyAlignment="1">
      <alignment horizontal="right" wrapText="1"/>
    </xf>
    <xf numFmtId="0" fontId="14" fillId="17" borderId="1" xfId="0" applyFont="1" applyFill="1" applyBorder="1" applyAlignment="1">
      <alignment horizontal="center" wrapText="1"/>
    </xf>
    <xf numFmtId="0" fontId="0" fillId="17" borderId="1" xfId="0" applyFill="1" applyBorder="1" applyAlignment="1">
      <alignment wrapText="1"/>
    </xf>
    <xf numFmtId="0" fontId="35" fillId="0" borderId="1" xfId="0" applyFont="1" applyBorder="1" applyAlignment="1">
      <alignment horizontal="left" wrapText="1"/>
    </xf>
    <xf numFmtId="3" fontId="35" fillId="0" borderId="1" xfId="0" applyNumberFormat="1" applyFont="1" applyBorder="1" applyAlignment="1">
      <alignment horizontal="right" wrapText="1"/>
    </xf>
    <xf numFmtId="0" fontId="35" fillId="0" borderId="1" xfId="0" applyFont="1" applyBorder="1" applyAlignment="1">
      <alignment horizontal="right" wrapText="1"/>
    </xf>
    <xf numFmtId="0" fontId="35" fillId="17" borderId="1" xfId="0" applyFont="1" applyFill="1" applyBorder="1" applyAlignment="1">
      <alignment horizontal="left" wrapText="1"/>
    </xf>
    <xf numFmtId="3" fontId="35" fillId="17" borderId="1" xfId="0" applyNumberFormat="1" applyFont="1" applyFill="1" applyBorder="1" applyAlignment="1">
      <alignment horizontal="right" wrapText="1"/>
    </xf>
    <xf numFmtId="0" fontId="35" fillId="17" borderId="1" xfId="0" applyFont="1" applyFill="1" applyBorder="1" applyAlignment="1">
      <alignment horizontal="right" wrapText="1"/>
    </xf>
    <xf numFmtId="0" fontId="36" fillId="0" borderId="1" xfId="0" applyFont="1" applyBorder="1" applyAlignment="1">
      <alignment horizontal="center" wrapText="1"/>
    </xf>
    <xf numFmtId="0" fontId="36" fillId="17" borderId="1" xfId="0" applyFont="1" applyFill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37" fillId="0" borderId="25" xfId="0" applyFont="1" applyBorder="1" applyAlignment="1">
      <alignment horizontal="center" wrapText="1"/>
    </xf>
    <xf numFmtId="0" fontId="37" fillId="0" borderId="26" xfId="0" applyFont="1" applyBorder="1" applyAlignment="1">
      <alignment horizontal="center" wrapText="1"/>
    </xf>
    <xf numFmtId="174" fontId="5" fillId="16" borderId="0" xfId="42" applyNumberFormat="1" applyFill="1"/>
    <xf numFmtId="3" fontId="5" fillId="16" borderId="0" xfId="42" applyNumberFormat="1" applyFill="1"/>
    <xf numFmtId="3" fontId="0" fillId="5" borderId="0" xfId="0" applyNumberFormat="1" applyFill="1"/>
    <xf numFmtId="170" fontId="5" fillId="18" borderId="0" xfId="42" applyNumberFormat="1" applyFill="1"/>
    <xf numFmtId="0" fontId="44" fillId="0" borderId="13" xfId="0" applyFont="1" applyBorder="1" applyAlignment="1">
      <alignment horizontal="center" wrapText="1"/>
    </xf>
    <xf numFmtId="0" fontId="44" fillId="0" borderId="25" xfId="0" applyFont="1" applyBorder="1" applyAlignment="1">
      <alignment horizontal="center" wrapText="1"/>
    </xf>
    <xf numFmtId="0" fontId="44" fillId="0" borderId="26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6" fillId="0" borderId="1" xfId="0" applyFont="1" applyBorder="1" applyAlignment="1">
      <alignment horizontal="left"/>
    </xf>
    <xf numFmtId="3" fontId="46" fillId="0" borderId="1" xfId="0" applyNumberFormat="1" applyFont="1" applyBorder="1" applyAlignment="1">
      <alignment horizontal="right" wrapText="1"/>
    </xf>
    <xf numFmtId="0" fontId="46" fillId="0" borderId="1" xfId="0" applyFont="1" applyBorder="1" applyAlignment="1">
      <alignment horizontal="right" wrapText="1"/>
    </xf>
    <xf numFmtId="0" fontId="46" fillId="17" borderId="1" xfId="0" applyFont="1" applyFill="1" applyBorder="1" applyAlignment="1">
      <alignment horizontal="left"/>
    </xf>
    <xf numFmtId="3" fontId="46" fillId="17" borderId="1" xfId="0" applyNumberFormat="1" applyFont="1" applyFill="1" applyBorder="1" applyAlignment="1">
      <alignment horizontal="right" wrapText="1"/>
    </xf>
    <xf numFmtId="0" fontId="46" fillId="17" borderId="1" xfId="0" applyFont="1" applyFill="1" applyBorder="1" applyAlignment="1">
      <alignment horizontal="right" wrapText="1"/>
    </xf>
    <xf numFmtId="0" fontId="47" fillId="0" borderId="1" xfId="0" applyFont="1" applyBorder="1" applyAlignment="1">
      <alignment horizontal="center" wrapText="1"/>
    </xf>
    <xf numFmtId="0" fontId="47" fillId="17" borderId="1" xfId="0" applyFont="1" applyFill="1" applyBorder="1" applyAlignment="1">
      <alignment horizontal="center" wrapText="1"/>
    </xf>
    <xf numFmtId="0" fontId="41" fillId="0" borderId="1" xfId="0" applyFont="1" applyBorder="1" applyAlignment="1">
      <alignment horizontal="center" vertical="center" wrapText="1"/>
    </xf>
    <xf numFmtId="0" fontId="69" fillId="0" borderId="39" xfId="39" applyFont="1" applyBorder="1" applyAlignment="1">
      <alignment horizontal="left"/>
    </xf>
    <xf numFmtId="3" fontId="69" fillId="0" borderId="40" xfId="39" applyNumberFormat="1" applyFont="1" applyBorder="1" applyAlignment="1">
      <alignment horizontal="right" wrapText="1"/>
    </xf>
    <xf numFmtId="0" fontId="66" fillId="0" borderId="40" xfId="39" applyFont="1" applyBorder="1" applyAlignment="1">
      <alignment horizontal="right" wrapText="1"/>
    </xf>
    <xf numFmtId="0" fontId="69" fillId="0" borderId="40" xfId="39" applyFont="1" applyBorder="1" applyAlignment="1">
      <alignment horizontal="right" wrapText="1"/>
    </xf>
    <xf numFmtId="0" fontId="69" fillId="50" borderId="39" xfId="39" applyFont="1" applyFill="1" applyBorder="1" applyAlignment="1">
      <alignment horizontal="left"/>
    </xf>
    <xf numFmtId="3" fontId="69" fillId="50" borderId="40" xfId="39" applyNumberFormat="1" applyFont="1" applyFill="1" applyBorder="1" applyAlignment="1">
      <alignment horizontal="right" wrapText="1"/>
    </xf>
    <xf numFmtId="0" fontId="66" fillId="50" borderId="40" xfId="39" applyFont="1" applyFill="1" applyBorder="1" applyAlignment="1">
      <alignment horizontal="right" wrapText="1"/>
    </xf>
    <xf numFmtId="0" fontId="69" fillId="50" borderId="40" xfId="39" applyFont="1" applyFill="1" applyBorder="1" applyAlignment="1">
      <alignment horizontal="right" wrapText="1"/>
    </xf>
    <xf numFmtId="0" fontId="70" fillId="50" borderId="40" xfId="39" applyFont="1" applyFill="1" applyBorder="1" applyAlignment="1">
      <alignment horizontal="center" wrapText="1"/>
    </xf>
    <xf numFmtId="0" fontId="70" fillId="0" borderId="40" xfId="39" applyFont="1" applyBorder="1" applyAlignment="1">
      <alignment horizontal="center" wrapText="1"/>
    </xf>
    <xf numFmtId="0" fontId="69" fillId="0" borderId="39" xfId="39" applyFont="1" applyBorder="1" applyAlignment="1">
      <alignment horizontal="left"/>
    </xf>
    <xf numFmtId="3" fontId="69" fillId="0" borderId="40" xfId="39" applyNumberFormat="1" applyFont="1" applyBorder="1" applyAlignment="1">
      <alignment horizontal="right" wrapText="1"/>
    </xf>
    <xf numFmtId="0" fontId="66" fillId="0" borderId="40" xfId="39" applyFont="1" applyBorder="1" applyAlignment="1">
      <alignment horizontal="right" wrapText="1"/>
    </xf>
    <xf numFmtId="0" fontId="69" fillId="0" borderId="40" xfId="39" applyFont="1" applyBorder="1" applyAlignment="1">
      <alignment horizontal="right" wrapText="1"/>
    </xf>
    <xf numFmtId="0" fontId="66" fillId="0" borderId="40" xfId="39" applyFont="1" applyBorder="1" applyAlignment="1">
      <alignment wrapText="1"/>
    </xf>
    <xf numFmtId="0" fontId="70" fillId="0" borderId="40" xfId="39" applyFont="1" applyBorder="1" applyAlignment="1">
      <alignment horizontal="center" wrapText="1"/>
    </xf>
    <xf numFmtId="0" fontId="69" fillId="50" borderId="39" xfId="39" applyFont="1" applyFill="1" applyBorder="1" applyAlignment="1">
      <alignment horizontal="left"/>
    </xf>
    <xf numFmtId="3" fontId="69" fillId="50" borderId="40" xfId="39" applyNumberFormat="1" applyFont="1" applyFill="1" applyBorder="1" applyAlignment="1">
      <alignment horizontal="right" wrapText="1"/>
    </xf>
    <xf numFmtId="0" fontId="66" fillId="50" borderId="40" xfId="39" applyFont="1" applyFill="1" applyBorder="1" applyAlignment="1">
      <alignment horizontal="right" wrapText="1"/>
    </xf>
    <xf numFmtId="0" fontId="69" fillId="50" borderId="40" xfId="39" applyFont="1" applyFill="1" applyBorder="1" applyAlignment="1">
      <alignment horizontal="right" wrapText="1"/>
    </xf>
    <xf numFmtId="0" fontId="66" fillId="50" borderId="40" xfId="39" applyFont="1" applyFill="1" applyBorder="1" applyAlignment="1">
      <alignment wrapText="1"/>
    </xf>
    <xf numFmtId="0" fontId="70" fillId="50" borderId="40" xfId="39" applyFont="1" applyFill="1" applyBorder="1" applyAlignment="1">
      <alignment horizontal="center" wrapText="1"/>
    </xf>
    <xf numFmtId="0" fontId="71" fillId="0" borderId="39" xfId="39" applyFont="1" applyBorder="1" applyAlignment="1">
      <alignment horizontal="center" vertical="center" wrapText="1"/>
    </xf>
    <xf numFmtId="0" fontId="69" fillId="0" borderId="39" xfId="39" applyFont="1" applyBorder="1" applyAlignment="1">
      <alignment horizontal="left"/>
    </xf>
    <xf numFmtId="3" fontId="69" fillId="0" borderId="40" xfId="39" applyNumberFormat="1" applyFont="1" applyBorder="1" applyAlignment="1">
      <alignment horizontal="right" wrapText="1"/>
    </xf>
    <xf numFmtId="0" fontId="66" fillId="0" borderId="40" xfId="39" applyFont="1" applyBorder="1" applyAlignment="1">
      <alignment horizontal="right" wrapText="1"/>
    </xf>
    <xf numFmtId="0" fontId="69" fillId="0" borderId="40" xfId="39" applyFont="1" applyBorder="1" applyAlignment="1">
      <alignment horizontal="center" wrapText="1"/>
    </xf>
    <xf numFmtId="0" fontId="69" fillId="0" borderId="40" xfId="39" applyFont="1" applyBorder="1" applyAlignment="1">
      <alignment horizontal="right" wrapText="1"/>
    </xf>
    <xf numFmtId="0" fontId="69" fillId="50" borderId="39" xfId="39" applyFont="1" applyFill="1" applyBorder="1" applyAlignment="1">
      <alignment horizontal="left"/>
    </xf>
    <xf numFmtId="3" fontId="69" fillId="50" borderId="40" xfId="39" applyNumberFormat="1" applyFont="1" applyFill="1" applyBorder="1" applyAlignment="1">
      <alignment horizontal="right" wrapText="1"/>
    </xf>
    <xf numFmtId="0" fontId="66" fillId="50" borderId="40" xfId="39" applyFont="1" applyFill="1" applyBorder="1" applyAlignment="1">
      <alignment horizontal="right" wrapText="1"/>
    </xf>
    <xf numFmtId="0" fontId="69" fillId="50" borderId="40" xfId="39" applyFont="1" applyFill="1" applyBorder="1" applyAlignment="1">
      <alignment horizontal="center" wrapText="1"/>
    </xf>
    <xf numFmtId="0" fontId="69" fillId="50" borderId="40" xfId="39" applyFont="1" applyFill="1" applyBorder="1" applyAlignment="1">
      <alignment horizontal="right" wrapText="1"/>
    </xf>
    <xf numFmtId="0" fontId="70" fillId="0" borderId="40" xfId="39" applyFont="1" applyBorder="1" applyAlignment="1">
      <alignment horizontal="center" wrapText="1"/>
    </xf>
    <xf numFmtId="0" fontId="70" fillId="50" borderId="40" xfId="39" applyFont="1" applyFill="1" applyBorder="1" applyAlignment="1">
      <alignment horizontal="center" wrapText="1"/>
    </xf>
    <xf numFmtId="0" fontId="69" fillId="0" borderId="40" xfId="39" quotePrefix="1" applyFont="1" applyBorder="1" applyAlignment="1">
      <alignment horizontal="center" wrapText="1"/>
    </xf>
    <xf numFmtId="0" fontId="69" fillId="50" borderId="40" xfId="39" quotePrefix="1" applyFont="1" applyFill="1" applyBorder="1" applyAlignment="1">
      <alignment horizontal="center" wrapText="1"/>
    </xf>
    <xf numFmtId="0" fontId="69" fillId="0" borderId="39" xfId="39" applyFont="1" applyBorder="1" applyAlignment="1">
      <alignment horizontal="left"/>
    </xf>
    <xf numFmtId="3" fontId="69" fillId="0" borderId="40" xfId="39" applyNumberFormat="1" applyFont="1" applyBorder="1" applyAlignment="1">
      <alignment horizontal="right" wrapText="1"/>
    </xf>
    <xf numFmtId="0" fontId="66" fillId="0" borderId="40" xfId="39" applyFont="1" applyBorder="1" applyAlignment="1">
      <alignment horizontal="right" wrapText="1"/>
    </xf>
    <xf numFmtId="0" fontId="69" fillId="0" borderId="40" xfId="39" applyFont="1" applyBorder="1" applyAlignment="1">
      <alignment horizontal="right" wrapText="1"/>
    </xf>
    <xf numFmtId="0" fontId="69" fillId="50" borderId="39" xfId="39" applyFont="1" applyFill="1" applyBorder="1" applyAlignment="1">
      <alignment horizontal="left"/>
    </xf>
    <xf numFmtId="3" fontId="69" fillId="50" borderId="40" xfId="39" applyNumberFormat="1" applyFont="1" applyFill="1" applyBorder="1" applyAlignment="1">
      <alignment horizontal="right" wrapText="1"/>
    </xf>
    <xf numFmtId="0" fontId="66" fillId="50" borderId="40" xfId="39" applyFont="1" applyFill="1" applyBorder="1" applyAlignment="1">
      <alignment horizontal="right" wrapText="1"/>
    </xf>
    <xf numFmtId="0" fontId="69" fillId="50" borderId="40" xfId="39" applyFont="1" applyFill="1" applyBorder="1" applyAlignment="1">
      <alignment horizontal="right" wrapText="1"/>
    </xf>
    <xf numFmtId="0" fontId="70" fillId="50" borderId="40" xfId="39" applyFont="1" applyFill="1" applyBorder="1" applyAlignment="1">
      <alignment horizontal="center" wrapText="1"/>
    </xf>
    <xf numFmtId="0" fontId="69" fillId="0" borderId="40" xfId="39" quotePrefix="1" applyFont="1" applyBorder="1" applyAlignment="1">
      <alignment horizontal="center" wrapText="1"/>
    </xf>
    <xf numFmtId="0" fontId="69" fillId="50" borderId="40" xfId="39" quotePrefix="1" applyFont="1" applyFill="1" applyBorder="1" applyAlignment="1">
      <alignment horizontal="center" wrapText="1"/>
    </xf>
    <xf numFmtId="0" fontId="69" fillId="0" borderId="39" xfId="39" applyFont="1" applyBorder="1" applyAlignment="1">
      <alignment horizontal="left"/>
    </xf>
    <xf numFmtId="3" fontId="69" fillId="0" borderId="40" xfId="39" applyNumberFormat="1" applyFont="1" applyBorder="1" applyAlignment="1">
      <alignment horizontal="right" wrapText="1"/>
    </xf>
    <xf numFmtId="0" fontId="66" fillId="0" borderId="40" xfId="39" applyFont="1" applyBorder="1" applyAlignment="1">
      <alignment horizontal="right" wrapText="1"/>
    </xf>
    <xf numFmtId="0" fontId="69" fillId="0" borderId="40" xfId="39" applyFont="1" applyBorder="1" applyAlignment="1">
      <alignment horizontal="right" wrapText="1"/>
    </xf>
    <xf numFmtId="0" fontId="69" fillId="50" borderId="39" xfId="39" applyFont="1" applyFill="1" applyBorder="1" applyAlignment="1">
      <alignment horizontal="left"/>
    </xf>
    <xf numFmtId="3" fontId="69" fillId="50" borderId="40" xfId="39" applyNumberFormat="1" applyFont="1" applyFill="1" applyBorder="1" applyAlignment="1">
      <alignment horizontal="right" wrapText="1"/>
    </xf>
    <xf numFmtId="0" fontId="66" fillId="50" borderId="40" xfId="39" applyFont="1" applyFill="1" applyBorder="1" applyAlignment="1">
      <alignment horizontal="right" wrapText="1"/>
    </xf>
    <xf numFmtId="0" fontId="69" fillId="50" borderId="40" xfId="39" applyFont="1" applyFill="1" applyBorder="1" applyAlignment="1">
      <alignment horizontal="right" wrapText="1"/>
    </xf>
    <xf numFmtId="0" fontId="70" fillId="50" borderId="40" xfId="39" applyFont="1" applyFill="1" applyBorder="1" applyAlignment="1">
      <alignment horizontal="center" wrapText="1"/>
    </xf>
    <xf numFmtId="0" fontId="70" fillId="0" borderId="40" xfId="39" applyFont="1" applyBorder="1" applyAlignment="1">
      <alignment horizontal="center" wrapText="1"/>
    </xf>
    <xf numFmtId="0" fontId="66" fillId="0" borderId="41" xfId="39" applyFont="1" applyBorder="1" applyAlignment="1">
      <alignment horizontal="center" wrapText="1"/>
    </xf>
    <xf numFmtId="0" fontId="72" fillId="0" borderId="41" xfId="39" applyFont="1" applyBorder="1" applyAlignment="1">
      <alignment horizontal="center" wrapText="1"/>
    </xf>
    <xf numFmtId="0" fontId="72" fillId="0" borderId="40" xfId="39" applyFont="1" applyBorder="1" applyAlignment="1">
      <alignment horizontal="center" wrapText="1"/>
    </xf>
    <xf numFmtId="0" fontId="71" fillId="0" borderId="39" xfId="39" applyFont="1" applyBorder="1" applyAlignment="1">
      <alignment horizontal="center" vertical="center" wrapText="1"/>
    </xf>
    <xf numFmtId="0" fontId="69" fillId="0" borderId="39" xfId="39" applyFont="1" applyBorder="1" applyAlignment="1">
      <alignment horizontal="left"/>
    </xf>
    <xf numFmtId="3" fontId="69" fillId="0" borderId="40" xfId="39" applyNumberFormat="1" applyFont="1" applyBorder="1" applyAlignment="1">
      <alignment horizontal="right" wrapText="1"/>
    </xf>
    <xf numFmtId="0" fontId="66" fillId="0" borderId="40" xfId="39" applyFont="1" applyBorder="1" applyAlignment="1">
      <alignment horizontal="right" wrapText="1"/>
    </xf>
    <xf numFmtId="0" fontId="69" fillId="0" borderId="40" xfId="39" applyFont="1" applyBorder="1" applyAlignment="1">
      <alignment horizontal="center" wrapText="1"/>
    </xf>
    <xf numFmtId="0" fontId="69" fillId="0" borderId="40" xfId="39" applyFont="1" applyBorder="1" applyAlignment="1">
      <alignment horizontal="right" wrapText="1"/>
    </xf>
    <xf numFmtId="0" fontId="69" fillId="50" borderId="39" xfId="39" applyFont="1" applyFill="1" applyBorder="1" applyAlignment="1">
      <alignment horizontal="left"/>
    </xf>
    <xf numFmtId="3" fontId="69" fillId="50" borderId="40" xfId="39" applyNumberFormat="1" applyFont="1" applyFill="1" applyBorder="1" applyAlignment="1">
      <alignment horizontal="right" wrapText="1"/>
    </xf>
    <xf numFmtId="0" fontId="66" fillId="50" borderId="40" xfId="39" applyFont="1" applyFill="1" applyBorder="1" applyAlignment="1">
      <alignment horizontal="right" wrapText="1"/>
    </xf>
    <xf numFmtId="0" fontId="69" fillId="50" borderId="40" xfId="39" applyFont="1" applyFill="1" applyBorder="1" applyAlignment="1">
      <alignment horizontal="center" wrapText="1"/>
    </xf>
    <xf numFmtId="0" fontId="69" fillId="50" borderId="40" xfId="39" applyFont="1" applyFill="1" applyBorder="1" applyAlignment="1">
      <alignment horizontal="right" wrapText="1"/>
    </xf>
    <xf numFmtId="0" fontId="70" fillId="50" borderId="40" xfId="39" applyFont="1" applyFill="1" applyBorder="1" applyAlignment="1">
      <alignment horizontal="center" wrapText="1"/>
    </xf>
    <xf numFmtId="0" fontId="69" fillId="0" borderId="40" xfId="39" quotePrefix="1" applyFont="1" applyBorder="1" applyAlignment="1">
      <alignment horizontal="center" wrapText="1"/>
    </xf>
    <xf numFmtId="0" fontId="69" fillId="50" borderId="40" xfId="39" quotePrefix="1" applyFont="1" applyFill="1" applyBorder="1" applyAlignment="1">
      <alignment horizontal="center" wrapText="1"/>
    </xf>
    <xf numFmtId="0" fontId="66" fillId="0" borderId="42" xfId="39" applyFont="1" applyBorder="1" applyAlignment="1">
      <alignment horizontal="center" wrapText="1"/>
    </xf>
    <xf numFmtId="0" fontId="71" fillId="0" borderId="39" xfId="39" applyFont="1" applyBorder="1" applyAlignment="1">
      <alignment horizontal="center" vertical="center" wrapText="1"/>
    </xf>
    <xf numFmtId="0" fontId="69" fillId="0" borderId="39" xfId="39" applyFont="1" applyBorder="1" applyAlignment="1">
      <alignment horizontal="left"/>
    </xf>
    <xf numFmtId="3" fontId="69" fillId="0" borderId="40" xfId="39" applyNumberFormat="1" applyFont="1" applyBorder="1" applyAlignment="1">
      <alignment horizontal="right" wrapText="1"/>
    </xf>
    <xf numFmtId="0" fontId="66" fillId="0" borderId="40" xfId="39" applyFont="1" applyBorder="1" applyAlignment="1">
      <alignment horizontal="right" wrapText="1"/>
    </xf>
    <xf numFmtId="0" fontId="69" fillId="0" borderId="40" xfId="39" applyFont="1" applyBorder="1" applyAlignment="1">
      <alignment horizontal="right" wrapText="1"/>
    </xf>
    <xf numFmtId="0" fontId="69" fillId="50" borderId="39" xfId="39" applyFont="1" applyFill="1" applyBorder="1" applyAlignment="1">
      <alignment horizontal="left"/>
    </xf>
    <xf numFmtId="3" fontId="69" fillId="50" borderId="40" xfId="39" applyNumberFormat="1" applyFont="1" applyFill="1" applyBorder="1" applyAlignment="1">
      <alignment horizontal="right" wrapText="1"/>
    </xf>
    <xf numFmtId="0" fontId="66" fillId="50" borderId="40" xfId="39" applyFont="1" applyFill="1" applyBorder="1" applyAlignment="1">
      <alignment horizontal="right" wrapText="1"/>
    </xf>
    <xf numFmtId="0" fontId="69" fillId="50" borderId="40" xfId="39" applyFont="1" applyFill="1" applyBorder="1" applyAlignment="1">
      <alignment horizontal="right" wrapText="1"/>
    </xf>
    <xf numFmtId="0" fontId="70" fillId="0" borderId="40" xfId="39" applyFont="1" applyBorder="1" applyAlignment="1">
      <alignment horizontal="center" wrapText="1"/>
    </xf>
    <xf numFmtId="0" fontId="70" fillId="50" borderId="40" xfId="39" applyFont="1" applyFill="1" applyBorder="1" applyAlignment="1">
      <alignment horizontal="center" wrapText="1"/>
    </xf>
    <xf numFmtId="0" fontId="69" fillId="50" borderId="40" xfId="39" quotePrefix="1" applyFont="1" applyFill="1" applyBorder="1" applyAlignment="1">
      <alignment horizontal="center" wrapText="1"/>
    </xf>
    <xf numFmtId="0" fontId="69" fillId="0" borderId="40" xfId="39" quotePrefix="1" applyFont="1" applyBorder="1" applyAlignment="1">
      <alignment horizontal="center" wrapText="1"/>
    </xf>
    <xf numFmtId="0" fontId="5" fillId="0" borderId="0" xfId="0" applyFont="1"/>
    <xf numFmtId="3" fontId="0" fillId="0" borderId="0" xfId="0" quotePrefix="1" applyNumberFormat="1" applyBorder="1" applyAlignment="1">
      <alignment horizontal="right" indent="1"/>
    </xf>
    <xf numFmtId="3" fontId="0" fillId="0" borderId="7" xfId="0" quotePrefix="1" applyNumberFormat="1" applyBorder="1" applyAlignment="1">
      <alignment horizontal="right" indent="1"/>
    </xf>
    <xf numFmtId="3" fontId="0" fillId="0" borderId="0" xfId="0" applyNumberFormat="1" applyBorder="1" applyAlignment="1">
      <alignment horizontal="right" indent="1"/>
    </xf>
    <xf numFmtId="0" fontId="5" fillId="0" borderId="12" xfId="0" applyFont="1" applyBorder="1"/>
    <xf numFmtId="175" fontId="0" fillId="0" borderId="9" xfId="0" applyNumberFormat="1" applyBorder="1" applyAlignment="1">
      <alignment horizontal="right" indent="1"/>
    </xf>
    <xf numFmtId="175" fontId="0" fillId="0" borderId="23" xfId="0" applyNumberFormat="1" applyBorder="1" applyAlignment="1">
      <alignment horizontal="right" indent="1"/>
    </xf>
    <xf numFmtId="3" fontId="0" fillId="0" borderId="9" xfId="0" applyNumberFormat="1" applyBorder="1" applyAlignment="1">
      <alignment horizontal="right" indent="1"/>
    </xf>
    <xf numFmtId="3" fontId="0" fillId="0" borderId="21" xfId="0" quotePrefix="1" applyNumberFormat="1" applyBorder="1" applyAlignment="1">
      <alignment horizontal="right" indent="1"/>
    </xf>
    <xf numFmtId="3" fontId="0" fillId="0" borderId="22" xfId="0" quotePrefix="1" applyNumberFormat="1" applyBorder="1" applyAlignment="1">
      <alignment horizontal="right" indent="1"/>
    </xf>
    <xf numFmtId="0" fontId="5" fillId="0" borderId="12" xfId="0" applyFont="1" applyBorder="1" applyAlignment="1">
      <alignment horizontal="center"/>
    </xf>
    <xf numFmtId="0" fontId="5" fillId="0" borderId="7" xfId="0" applyFont="1" applyBorder="1"/>
    <xf numFmtId="0" fontId="0" fillId="0" borderId="1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6" fontId="5" fillId="11" borderId="0" xfId="42" applyNumberFormat="1" applyFont="1" applyFill="1"/>
    <xf numFmtId="166" fontId="0" fillId="0" borderId="0" xfId="0" applyNumberFormat="1"/>
    <xf numFmtId="168" fontId="23" fillId="0" borderId="0" xfId="42" applyNumberFormat="1" applyFont="1"/>
    <xf numFmtId="0" fontId="5" fillId="0" borderId="0" xfId="48"/>
    <xf numFmtId="0" fontId="12" fillId="0" borderId="1" xfId="48" applyFont="1" applyBorder="1" applyAlignment="1">
      <alignment horizontal="center" wrapText="1"/>
    </xf>
    <xf numFmtId="0" fontId="9" fillId="0" borderId="1" xfId="48" applyFont="1" applyBorder="1" applyAlignment="1">
      <alignment horizontal="center" wrapText="1"/>
    </xf>
    <xf numFmtId="0" fontId="9" fillId="0" borderId="1" xfId="48" applyFont="1" applyBorder="1" applyAlignment="1">
      <alignment horizontal="left" wrapText="1"/>
    </xf>
    <xf numFmtId="3" fontId="9" fillId="0" borderId="1" xfId="48" applyNumberFormat="1" applyFont="1" applyBorder="1" applyAlignment="1">
      <alignment horizontal="right" wrapText="1"/>
    </xf>
    <xf numFmtId="0" fontId="9" fillId="0" borderId="1" xfId="48" applyFont="1" applyBorder="1" applyAlignment="1">
      <alignment horizontal="right" wrapText="1"/>
    </xf>
    <xf numFmtId="0" fontId="8" fillId="0" borderId="1" xfId="48" applyFont="1" applyBorder="1" applyAlignment="1">
      <alignment wrapText="1"/>
    </xf>
    <xf numFmtId="0" fontId="5" fillId="0" borderId="2" xfId="48" applyBorder="1"/>
    <xf numFmtId="0" fontId="5" fillId="0" borderId="3" xfId="48" applyBorder="1"/>
    <xf numFmtId="0" fontId="5" fillId="0" borderId="4" xfId="48" applyBorder="1"/>
    <xf numFmtId="0" fontId="9" fillId="0" borderId="1" xfId="48" applyFont="1" applyBorder="1" applyAlignment="1">
      <alignment wrapText="1"/>
    </xf>
    <xf numFmtId="0" fontId="5" fillId="0" borderId="5" xfId="48" applyBorder="1"/>
    <xf numFmtId="0" fontId="5" fillId="0" borderId="6" xfId="48" applyBorder="1"/>
    <xf numFmtId="0" fontId="4" fillId="0" borderId="0" xfId="49"/>
    <xf numFmtId="0" fontId="4" fillId="0" borderId="48" xfId="49" applyBorder="1" applyAlignment="1">
      <alignment horizontal="center" wrapText="1"/>
    </xf>
    <xf numFmtId="0" fontId="4" fillId="0" borderId="49" xfId="49" applyBorder="1" applyAlignment="1">
      <alignment horizontal="center" wrapText="1"/>
    </xf>
    <xf numFmtId="0" fontId="78" fillId="0" borderId="49" xfId="49" applyFont="1" applyBorder="1" applyAlignment="1">
      <alignment horizontal="center" wrapText="1"/>
    </xf>
    <xf numFmtId="0" fontId="78" fillId="0" borderId="39" xfId="49" applyFont="1" applyBorder="1" applyAlignment="1">
      <alignment horizontal="center" wrapText="1"/>
    </xf>
    <xf numFmtId="0" fontId="80" fillId="0" borderId="53" xfId="49" applyFont="1" applyBorder="1" applyAlignment="1">
      <alignment horizontal="left"/>
    </xf>
    <xf numFmtId="3" fontId="80" fillId="0" borderId="53" xfId="49" applyNumberFormat="1" applyFont="1" applyBorder="1" applyAlignment="1">
      <alignment horizontal="right" wrapText="1"/>
    </xf>
    <xf numFmtId="0" fontId="4" fillId="0" borderId="53" xfId="49" applyBorder="1" applyAlignment="1">
      <alignment horizontal="right" wrapText="1"/>
    </xf>
    <xf numFmtId="0" fontId="80" fillId="0" borderId="53" xfId="49" applyFont="1" applyBorder="1" applyAlignment="1">
      <alignment horizontal="right" wrapText="1"/>
    </xf>
    <xf numFmtId="0" fontId="4" fillId="0" borderId="53" xfId="49" applyBorder="1" applyAlignment="1">
      <alignment wrapText="1"/>
    </xf>
    <xf numFmtId="0" fontId="81" fillId="0" borderId="53" xfId="49" applyFont="1" applyBorder="1" applyAlignment="1">
      <alignment horizontal="center" wrapText="1"/>
    </xf>
    <xf numFmtId="0" fontId="80" fillId="51" borderId="53" xfId="49" applyFont="1" applyFill="1" applyBorder="1" applyAlignment="1">
      <alignment horizontal="left"/>
    </xf>
    <xf numFmtId="3" fontId="80" fillId="51" borderId="53" xfId="49" applyNumberFormat="1" applyFont="1" applyFill="1" applyBorder="1" applyAlignment="1">
      <alignment horizontal="right" wrapText="1"/>
    </xf>
    <xf numFmtId="0" fontId="4" fillId="51" borderId="53" xfId="49" applyFill="1" applyBorder="1" applyAlignment="1">
      <alignment horizontal="right" wrapText="1"/>
    </xf>
    <xf numFmtId="0" fontId="80" fillId="51" borderId="53" xfId="49" applyFont="1" applyFill="1" applyBorder="1" applyAlignment="1">
      <alignment horizontal="right" wrapText="1"/>
    </xf>
    <xf numFmtId="0" fontId="4" fillId="51" borderId="53" xfId="49" applyFill="1" applyBorder="1" applyAlignment="1">
      <alignment wrapText="1"/>
    </xf>
    <xf numFmtId="0" fontId="81" fillId="51" borderId="53" xfId="49" applyFont="1" applyFill="1" applyBorder="1" applyAlignment="1">
      <alignment horizontal="center" wrapText="1"/>
    </xf>
    <xf numFmtId="0" fontId="84" fillId="0" borderId="53" xfId="49" applyFont="1" applyBorder="1" applyAlignment="1">
      <alignment horizontal="center" vertical="center" wrapText="1"/>
    </xf>
    <xf numFmtId="0" fontId="80" fillId="0" borderId="53" xfId="49" applyFont="1" applyBorder="1" applyAlignment="1">
      <alignment horizontal="center" wrapText="1"/>
    </xf>
    <xf numFmtId="0" fontId="80" fillId="51" borderId="53" xfId="49" applyFont="1" applyFill="1" applyBorder="1" applyAlignment="1">
      <alignment horizontal="center" wrapText="1"/>
    </xf>
    <xf numFmtId="0" fontId="78" fillId="0" borderId="53" xfId="49" applyFont="1" applyBorder="1" applyAlignment="1">
      <alignment horizontal="center" wrapText="1"/>
    </xf>
    <xf numFmtId="165" fontId="0" fillId="0" borderId="0" xfId="0" applyNumberFormat="1" applyFill="1"/>
    <xf numFmtId="167" fontId="0" fillId="0" borderId="0" xfId="0" applyNumberFormat="1" applyFill="1"/>
    <xf numFmtId="3" fontId="0" fillId="13" borderId="0" xfId="0" applyNumberFormat="1" applyFill="1" applyBorder="1"/>
    <xf numFmtId="3" fontId="5" fillId="52" borderId="0" xfId="42" applyNumberFormat="1" applyFill="1"/>
    <xf numFmtId="165" fontId="5" fillId="53" borderId="0" xfId="42" applyNumberFormat="1" applyFill="1"/>
    <xf numFmtId="177" fontId="5" fillId="0" borderId="0" xfId="42" applyNumberFormat="1"/>
    <xf numFmtId="1" fontId="5" fillId="54" borderId="0" xfId="42" applyFill="1"/>
    <xf numFmtId="168" fontId="5" fillId="54" borderId="0" xfId="42" applyNumberFormat="1" applyFill="1"/>
    <xf numFmtId="0" fontId="17" fillId="0" borderId="0" xfId="48" applyFont="1"/>
    <xf numFmtId="0" fontId="85" fillId="0" borderId="0" xfId="48" applyFont="1"/>
    <xf numFmtId="0" fontId="86" fillId="0" borderId="0" xfId="48" applyFont="1"/>
    <xf numFmtId="0" fontId="6" fillId="0" borderId="0" xfId="48" applyFont="1"/>
    <xf numFmtId="0" fontId="11" fillId="0" borderId="0" xfId="48" applyFont="1"/>
    <xf numFmtId="0" fontId="5" fillId="0" borderId="0" xfId="48" applyFont="1" applyAlignment="1">
      <alignment horizontal="left"/>
    </xf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/>
    <xf numFmtId="0" fontId="91" fillId="0" borderId="0" xfId="0" applyFont="1"/>
    <xf numFmtId="0" fontId="0" fillId="0" borderId="0" xfId="0" applyFont="1" applyAlignment="1">
      <alignment horizontal="left"/>
    </xf>
    <xf numFmtId="3" fontId="92" fillId="0" borderId="53" xfId="49" applyNumberFormat="1" applyFont="1" applyBorder="1" applyAlignment="1">
      <alignment horizontal="right" wrapText="1"/>
    </xf>
    <xf numFmtId="0" fontId="92" fillId="0" borderId="53" xfId="49" applyFont="1" applyBorder="1" applyAlignment="1">
      <alignment horizontal="center" wrapText="1"/>
    </xf>
    <xf numFmtId="3" fontId="4" fillId="0" borderId="0" xfId="49" applyNumberFormat="1"/>
    <xf numFmtId="0" fontId="3" fillId="0" borderId="0" xfId="49" applyFont="1"/>
    <xf numFmtId="3" fontId="92" fillId="0" borderId="53" xfId="49" applyNumberFormat="1" applyFont="1" applyFill="1" applyBorder="1" applyAlignment="1">
      <alignment horizontal="right" wrapText="1"/>
    </xf>
    <xf numFmtId="0" fontId="92" fillId="0" borderId="53" xfId="49" applyFont="1" applyBorder="1" applyAlignment="1">
      <alignment horizontal="right" wrapText="1"/>
    </xf>
    <xf numFmtId="0" fontId="9" fillId="0" borderId="53" xfId="49" applyFont="1" applyBorder="1" applyAlignment="1">
      <alignment horizontal="right" wrapText="1"/>
    </xf>
    <xf numFmtId="3" fontId="92" fillId="51" borderId="53" xfId="49" applyNumberFormat="1" applyFont="1" applyFill="1" applyBorder="1" applyAlignment="1">
      <alignment horizontal="right" wrapText="1"/>
    </xf>
    <xf numFmtId="0" fontId="92" fillId="51" borderId="53" xfId="49" applyFont="1" applyFill="1" applyBorder="1" applyAlignment="1">
      <alignment horizontal="right" wrapText="1"/>
    </xf>
    <xf numFmtId="3" fontId="4" fillId="0" borderId="53" xfId="49" applyNumberFormat="1" applyBorder="1" applyAlignment="1">
      <alignment wrapText="1"/>
    </xf>
    <xf numFmtId="0" fontId="2" fillId="0" borderId="0" xfId="49" applyFont="1"/>
    <xf numFmtId="0" fontId="2" fillId="51" borderId="53" xfId="49" applyFont="1" applyFill="1" applyBorder="1" applyAlignment="1">
      <alignment wrapText="1"/>
    </xf>
    <xf numFmtId="0" fontId="0" fillId="55" borderId="0" xfId="0" applyFill="1"/>
    <xf numFmtId="2" fontId="5" fillId="0" borderId="12" xfId="42" applyNumberFormat="1" applyBorder="1"/>
    <xf numFmtId="164" fontId="5" fillId="0" borderId="12" xfId="42" applyNumberFormat="1" applyBorder="1"/>
    <xf numFmtId="3" fontId="80" fillId="56" borderId="53" xfId="49" applyNumberFormat="1" applyFont="1" applyFill="1" applyBorder="1" applyAlignment="1">
      <alignment horizontal="right" wrapText="1"/>
    </xf>
    <xf numFmtId="0" fontId="81" fillId="56" borderId="53" xfId="49" applyFont="1" applyFill="1" applyBorder="1" applyAlignment="1">
      <alignment horizontal="center" wrapText="1"/>
    </xf>
    <xf numFmtId="0" fontId="4" fillId="56" borderId="53" xfId="49" applyFill="1" applyBorder="1" applyAlignment="1">
      <alignment horizontal="right" wrapText="1"/>
    </xf>
    <xf numFmtId="0" fontId="4" fillId="56" borderId="0" xfId="49" applyFill="1"/>
    <xf numFmtId="0" fontId="1" fillId="56" borderId="0" xfId="49" applyFont="1" applyFill="1"/>
    <xf numFmtId="0" fontId="0" fillId="0" borderId="7" xfId="0" applyBorder="1"/>
    <xf numFmtId="165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8" fontId="0" fillId="58" borderId="0" xfId="0" applyNumberFormat="1" applyFill="1"/>
    <xf numFmtId="168" fontId="0" fillId="59" borderId="0" xfId="0" applyNumberFormat="1" applyFill="1"/>
    <xf numFmtId="0" fontId="0" fillId="59" borderId="0" xfId="0" applyFill="1"/>
    <xf numFmtId="168" fontId="0" fillId="60" borderId="0" xfId="0" applyNumberFormat="1" applyFill="1"/>
    <xf numFmtId="168" fontId="0" fillId="61" borderId="0" xfId="0" applyNumberFormat="1" applyFill="1"/>
    <xf numFmtId="168" fontId="0" fillId="57" borderId="0" xfId="0" applyNumberFormat="1" applyFill="1"/>
    <xf numFmtId="168" fontId="0" fillId="62" borderId="0" xfId="0" applyNumberFormat="1" applyFill="1"/>
    <xf numFmtId="0" fontId="0" fillId="62" borderId="0" xfId="0" applyFill="1"/>
    <xf numFmtId="0" fontId="19" fillId="0" borderId="0" xfId="0" applyFont="1"/>
    <xf numFmtId="168" fontId="19" fillId="0" borderId="0" xfId="0" applyNumberFormat="1" applyFont="1"/>
    <xf numFmtId="0" fontId="93" fillId="0" borderId="0" xfId="0" applyFont="1"/>
    <xf numFmtId="0" fontId="0" fillId="0" borderId="0" xfId="0" applyAlignment="1">
      <alignment wrapText="1"/>
    </xf>
    <xf numFmtId="1" fontId="5" fillId="4" borderId="7" xfId="42" applyFill="1" applyBorder="1" applyAlignment="1">
      <alignment wrapText="1"/>
    </xf>
    <xf numFmtId="0" fontId="7" fillId="0" borderId="7" xfId="0" applyFont="1" applyBorder="1"/>
    <xf numFmtId="0" fontId="0" fillId="0" borderId="7" xfId="0" applyBorder="1" applyAlignment="1">
      <alignment wrapText="1"/>
    </xf>
    <xf numFmtId="0" fontId="7" fillId="0" borderId="1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4" fillId="0" borderId="0" xfId="0" applyFont="1"/>
    <xf numFmtId="1" fontId="5" fillId="0" borderId="17" xfId="41" applyBorder="1" applyAlignment="1">
      <alignment horizontal="center" wrapText="1"/>
    </xf>
    <xf numFmtId="1" fontId="5" fillId="0" borderId="19" xfId="41" applyBorder="1" applyAlignment="1">
      <alignment horizontal="center" wrapText="1"/>
    </xf>
    <xf numFmtId="1" fontId="5" fillId="8" borderId="18" xfId="41" applyFill="1" applyBorder="1" applyAlignment="1">
      <alignment horizontal="center" wrapText="1"/>
    </xf>
    <xf numFmtId="1" fontId="5" fillId="0" borderId="18" xfId="41" applyBorder="1" applyAlignment="1">
      <alignment horizontal="center" wrapText="1"/>
    </xf>
    <xf numFmtId="0" fontId="6" fillId="61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1" fontId="11" fillId="0" borderId="0" xfId="42" applyFont="1" applyAlignment="1">
      <alignment wrapText="1"/>
    </xf>
    <xf numFmtId="0" fontId="0" fillId="0" borderId="0" xfId="0" applyAlignment="1">
      <alignment wrapText="1"/>
    </xf>
    <xf numFmtId="1" fontId="11" fillId="0" borderId="0" xfId="42" applyFont="1" applyAlignment="1">
      <alignment horizontal="center" wrapText="1"/>
    </xf>
    <xf numFmtId="0" fontId="0" fillId="0" borderId="0" xfId="0" applyAlignment="1">
      <alignment horizontal="center" wrapText="1"/>
    </xf>
    <xf numFmtId="1" fontId="5" fillId="0" borderId="0" xfId="42" applyFont="1" applyAlignment="1">
      <alignment wrapText="1"/>
    </xf>
    <xf numFmtId="1" fontId="11" fillId="0" borderId="0" xfId="42" applyFont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2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74" fillId="0" borderId="46" xfId="39" applyFont="1" applyBorder="1" applyAlignment="1">
      <alignment horizontal="left" wrapText="1"/>
    </xf>
    <xf numFmtId="0" fontId="74" fillId="0" borderId="47" xfId="39" applyFont="1" applyBorder="1" applyAlignment="1">
      <alignment horizontal="left" wrapText="1"/>
    </xf>
    <xf numFmtId="0" fontId="74" fillId="0" borderId="42" xfId="39" applyFont="1" applyBorder="1" applyAlignment="1">
      <alignment horizontal="left" wrapText="1"/>
    </xf>
    <xf numFmtId="0" fontId="75" fillId="0" borderId="45" xfId="39" applyFont="1" applyBorder="1" applyAlignment="1">
      <alignment horizontal="left" wrapText="1"/>
    </xf>
    <xf numFmtId="0" fontId="75" fillId="0" borderId="44" xfId="39" applyFont="1" applyBorder="1" applyAlignment="1">
      <alignment horizontal="left" wrapText="1"/>
    </xf>
    <xf numFmtId="0" fontId="75" fillId="0" borderId="40" xfId="39" applyFont="1" applyBorder="1" applyAlignment="1">
      <alignment horizontal="left" wrapText="1"/>
    </xf>
    <xf numFmtId="0" fontId="72" fillId="0" borderId="48" xfId="39" applyFont="1" applyBorder="1" applyAlignment="1">
      <alignment horizontal="center" wrapText="1"/>
    </xf>
    <xf numFmtId="0" fontId="72" fillId="0" borderId="49" xfId="39" applyFont="1" applyBorder="1" applyAlignment="1">
      <alignment horizontal="center" wrapText="1"/>
    </xf>
    <xf numFmtId="0" fontId="72" fillId="0" borderId="39" xfId="39" applyFont="1" applyBorder="1" applyAlignment="1">
      <alignment horizontal="center" wrapText="1"/>
    </xf>
    <xf numFmtId="0" fontId="72" fillId="0" borderId="50" xfId="39" applyFont="1" applyBorder="1" applyAlignment="1">
      <alignment horizontal="center" wrapText="1"/>
    </xf>
    <xf numFmtId="0" fontId="72" fillId="0" borderId="51" xfId="39" applyFont="1" applyBorder="1" applyAlignment="1">
      <alignment horizontal="center" wrapText="1"/>
    </xf>
    <xf numFmtId="0" fontId="72" fillId="0" borderId="52" xfId="39" applyFont="1" applyBorder="1" applyAlignment="1">
      <alignment horizontal="center" wrapText="1"/>
    </xf>
    <xf numFmtId="0" fontId="72" fillId="0" borderId="46" xfId="39" applyFont="1" applyBorder="1" applyAlignment="1">
      <alignment horizontal="center" wrapText="1"/>
    </xf>
    <xf numFmtId="0" fontId="72" fillId="0" borderId="47" xfId="39" applyFont="1" applyBorder="1" applyAlignment="1">
      <alignment horizontal="center" wrapText="1"/>
    </xf>
    <xf numFmtId="0" fontId="72" fillId="0" borderId="42" xfId="39" applyFont="1" applyBorder="1" applyAlignment="1">
      <alignment horizontal="center" wrapText="1"/>
    </xf>
    <xf numFmtId="0" fontId="72" fillId="0" borderId="43" xfId="39" applyFont="1" applyBorder="1" applyAlignment="1">
      <alignment horizontal="center" wrapText="1"/>
    </xf>
    <xf numFmtId="0" fontId="72" fillId="0" borderId="0" xfId="39" applyFont="1" applyBorder="1" applyAlignment="1">
      <alignment horizontal="center" wrapText="1"/>
    </xf>
    <xf numFmtId="0" fontId="72" fillId="0" borderId="41" xfId="39" applyFont="1" applyBorder="1" applyAlignment="1">
      <alignment horizontal="center" wrapText="1"/>
    </xf>
    <xf numFmtId="0" fontId="72" fillId="0" borderId="45" xfId="39" applyFont="1" applyBorder="1" applyAlignment="1">
      <alignment horizontal="center" wrapText="1"/>
    </xf>
    <xf numFmtId="0" fontId="72" fillId="0" borderId="44" xfId="39" applyFont="1" applyBorder="1" applyAlignment="1">
      <alignment horizontal="center" wrapText="1"/>
    </xf>
    <xf numFmtId="0" fontId="72" fillId="0" borderId="40" xfId="39" applyFont="1" applyBorder="1" applyAlignment="1">
      <alignment horizontal="center" wrapText="1"/>
    </xf>
    <xf numFmtId="0" fontId="66" fillId="0" borderId="46" xfId="39" applyFont="1" applyBorder="1" applyAlignment="1">
      <alignment horizontal="center" wrapText="1"/>
    </xf>
    <xf numFmtId="0" fontId="66" fillId="0" borderId="42" xfId="39" applyFont="1" applyBorder="1" applyAlignment="1">
      <alignment horizontal="center" wrapText="1"/>
    </xf>
    <xf numFmtId="0" fontId="66" fillId="0" borderId="43" xfId="39" applyFont="1" applyBorder="1" applyAlignment="1">
      <alignment horizontal="center" wrapText="1"/>
    </xf>
    <xf numFmtId="0" fontId="66" fillId="0" borderId="41" xfId="39" applyFont="1" applyBorder="1" applyAlignment="1">
      <alignment horizontal="center" wrapText="1"/>
    </xf>
    <xf numFmtId="0" fontId="73" fillId="0" borderId="46" xfId="39" applyFont="1" applyBorder="1" applyAlignment="1">
      <alignment vertical="top" wrapText="1"/>
    </xf>
    <xf numFmtId="0" fontId="73" fillId="0" borderId="47" xfId="39" applyFont="1" applyBorder="1" applyAlignment="1">
      <alignment vertical="top" wrapText="1"/>
    </xf>
    <xf numFmtId="0" fontId="73" fillId="0" borderId="42" xfId="39" applyFont="1" applyBorder="1" applyAlignment="1">
      <alignment vertical="top" wrapText="1"/>
    </xf>
    <xf numFmtId="0" fontId="73" fillId="0" borderId="43" xfId="39" applyFont="1" applyBorder="1" applyAlignment="1">
      <alignment vertical="top" wrapText="1"/>
    </xf>
    <xf numFmtId="0" fontId="73" fillId="0" borderId="0" xfId="39" applyFont="1" applyBorder="1" applyAlignment="1">
      <alignment vertical="top" wrapText="1"/>
    </xf>
    <xf numFmtId="0" fontId="73" fillId="0" borderId="0" xfId="39" applyFont="1" applyAlignment="1">
      <alignment vertical="top" wrapText="1"/>
    </xf>
    <xf numFmtId="0" fontId="73" fillId="0" borderId="41" xfId="39" applyFont="1" applyBorder="1" applyAlignment="1">
      <alignment vertical="top" wrapText="1"/>
    </xf>
    <xf numFmtId="0" fontId="69" fillId="0" borderId="0" xfId="39" applyFont="1" applyAlignment="1">
      <alignment vertical="top" wrapText="1"/>
    </xf>
    <xf numFmtId="0" fontId="69" fillId="0" borderId="41" xfId="39" applyFont="1" applyBorder="1" applyAlignment="1">
      <alignment vertical="top" wrapText="1"/>
    </xf>
    <xf numFmtId="0" fontId="69" fillId="0" borderId="43" xfId="39" applyFont="1" applyBorder="1" applyAlignment="1">
      <alignment vertical="top" wrapText="1"/>
    </xf>
    <xf numFmtId="0" fontId="69" fillId="0" borderId="0" xfId="39" applyFont="1" applyBorder="1" applyAlignment="1">
      <alignment vertical="top" wrapText="1"/>
    </xf>
    <xf numFmtId="0" fontId="66" fillId="0" borderId="0" xfId="39" applyFont="1" applyAlignment="1">
      <alignment wrapText="1"/>
    </xf>
    <xf numFmtId="0" fontId="66" fillId="0" borderId="41" xfId="39" applyFont="1" applyBorder="1" applyAlignment="1">
      <alignment wrapText="1"/>
    </xf>
    <xf numFmtId="0" fontId="66" fillId="0" borderId="44" xfId="39" applyFont="1" applyBorder="1" applyAlignment="1">
      <alignment wrapText="1"/>
    </xf>
    <xf numFmtId="0" fontId="66" fillId="0" borderId="40" xfId="39" applyFont="1" applyBorder="1" applyAlignment="1">
      <alignment wrapText="1"/>
    </xf>
    <xf numFmtId="0" fontId="69" fillId="0" borderId="45" xfId="39" applyFont="1" applyBorder="1" applyAlignment="1">
      <alignment vertical="top" wrapText="1"/>
    </xf>
    <xf numFmtId="0" fontId="69" fillId="0" borderId="44" xfId="39" applyFont="1" applyBorder="1" applyAlignment="1">
      <alignment vertical="top" wrapText="1"/>
    </xf>
    <xf numFmtId="0" fontId="37" fillId="0" borderId="25" xfId="0" applyFont="1" applyBorder="1" applyAlignment="1">
      <alignment horizontal="center" wrapText="1"/>
    </xf>
    <xf numFmtId="0" fontId="37" fillId="0" borderId="4" xfId="0" applyFont="1" applyBorder="1" applyAlignment="1">
      <alignment horizontal="center" wrapText="1"/>
    </xf>
    <xf numFmtId="0" fontId="38" fillId="0" borderId="24" xfId="0" applyFont="1" applyBorder="1" applyAlignment="1">
      <alignment horizontal="left" wrapText="1"/>
    </xf>
    <xf numFmtId="0" fontId="38" fillId="0" borderId="2" xfId="0" applyFont="1" applyBorder="1" applyAlignment="1">
      <alignment horizontal="left" wrapText="1"/>
    </xf>
    <xf numFmtId="0" fontId="38" fillId="0" borderId="3" xfId="0" applyFont="1" applyBorder="1" applyAlignment="1">
      <alignment horizontal="left" wrapText="1"/>
    </xf>
    <xf numFmtId="0" fontId="39" fillId="0" borderId="26" xfId="0" applyFont="1" applyBorder="1" applyAlignment="1">
      <alignment horizontal="left" wrapText="1"/>
    </xf>
    <xf numFmtId="0" fontId="39" fillId="0" borderId="5" xfId="0" applyFont="1" applyBorder="1" applyAlignment="1">
      <alignment horizontal="left" wrapText="1"/>
    </xf>
    <xf numFmtId="0" fontId="39" fillId="0" borderId="6" xfId="0" applyFont="1" applyBorder="1" applyAlignment="1">
      <alignment horizontal="left" wrapText="1"/>
    </xf>
    <xf numFmtId="0" fontId="37" fillId="0" borderId="15" xfId="0" applyFont="1" applyBorder="1" applyAlignment="1">
      <alignment horizontal="center" wrapText="1"/>
    </xf>
    <xf numFmtId="0" fontId="37" fillId="0" borderId="13" xfId="0" applyFont="1" applyBorder="1" applyAlignment="1">
      <alignment horizontal="center" wrapText="1"/>
    </xf>
    <xf numFmtId="0" fontId="37" fillId="0" borderId="14" xfId="0" applyFont="1" applyBorder="1" applyAlignment="1">
      <alignment horizontal="center" wrapText="1"/>
    </xf>
    <xf numFmtId="0" fontId="37" fillId="0" borderId="24" xfId="0" applyFont="1" applyBorder="1" applyAlignment="1">
      <alignment horizontal="center" wrapText="1"/>
    </xf>
    <xf numFmtId="0" fontId="37" fillId="0" borderId="2" xfId="0" applyFont="1" applyBorder="1" applyAlignment="1">
      <alignment horizontal="center" wrapText="1"/>
    </xf>
    <xf numFmtId="0" fontId="37" fillId="0" borderId="3" xfId="0" applyFont="1" applyBorder="1" applyAlignment="1">
      <alignment horizontal="center" wrapText="1"/>
    </xf>
    <xf numFmtId="0" fontId="37" fillId="0" borderId="0" xfId="0" applyFont="1" applyBorder="1" applyAlignment="1">
      <alignment horizontal="center" wrapText="1"/>
    </xf>
    <xf numFmtId="0" fontId="37" fillId="0" borderId="26" xfId="0" applyFont="1" applyBorder="1" applyAlignment="1">
      <alignment horizontal="center" wrapText="1"/>
    </xf>
    <xf numFmtId="0" fontId="37" fillId="0" borderId="5" xfId="0" applyFont="1" applyBorder="1" applyAlignment="1">
      <alignment horizontal="center" wrapText="1"/>
    </xf>
    <xf numFmtId="0" fontId="37" fillId="0" borderId="6" xfId="0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37" fillId="0" borderId="27" xfId="0" applyFont="1" applyBorder="1" applyAlignment="1">
      <alignment horizontal="center" wrapText="1"/>
    </xf>
    <xf numFmtId="0" fontId="37" fillId="0" borderId="29" xfId="0" applyFont="1" applyBorder="1" applyAlignment="1">
      <alignment horizontal="center" wrapText="1"/>
    </xf>
    <xf numFmtId="0" fontId="40" fillId="0" borderId="25" xfId="0" applyFont="1" applyBorder="1" applyAlignment="1">
      <alignment vertical="top" wrapText="1"/>
    </xf>
    <xf numFmtId="0" fontId="40" fillId="0" borderId="0" xfId="0" applyFont="1" applyAlignment="1">
      <alignment vertical="top" wrapText="1"/>
    </xf>
    <xf numFmtId="0" fontId="35" fillId="0" borderId="0" xfId="0" applyFont="1" applyAlignment="1">
      <alignment vertical="top" wrapText="1"/>
    </xf>
    <xf numFmtId="0" fontId="35" fillId="0" borderId="4" xfId="0" applyFont="1" applyBorder="1" applyAlignment="1">
      <alignment vertical="top" wrapText="1"/>
    </xf>
    <xf numFmtId="0" fontId="40" fillId="0" borderId="24" xfId="0" applyFont="1" applyBorder="1" applyAlignment="1">
      <alignment vertical="top" wrapText="1"/>
    </xf>
    <xf numFmtId="0" fontId="40" fillId="0" borderId="2" xfId="0" applyFont="1" applyBorder="1" applyAlignment="1">
      <alignment vertical="top" wrapText="1"/>
    </xf>
    <xf numFmtId="0" fontId="40" fillId="0" borderId="3" xfId="0" applyFont="1" applyBorder="1" applyAlignment="1">
      <alignment vertical="top" wrapText="1"/>
    </xf>
    <xf numFmtId="0" fontId="40" fillId="0" borderId="4" xfId="0" applyFont="1" applyBorder="1" applyAlignment="1">
      <alignment vertical="top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35" fillId="0" borderId="25" xfId="0" applyFont="1" applyBorder="1" applyAlignment="1">
      <alignment vertical="top" wrapText="1"/>
    </xf>
    <xf numFmtId="0" fontId="35" fillId="0" borderId="26" xfId="0" applyFont="1" applyBorder="1" applyAlignment="1">
      <alignment vertical="top" wrapText="1"/>
    </xf>
    <xf numFmtId="0" fontId="35" fillId="0" borderId="5" xfId="0" applyFont="1" applyBorder="1" applyAlignment="1">
      <alignment vertical="top" wrapText="1"/>
    </xf>
    <xf numFmtId="0" fontId="77" fillId="0" borderId="46" xfId="49" applyFont="1" applyBorder="1" applyAlignment="1">
      <alignment horizontal="left" wrapText="1"/>
    </xf>
    <xf numFmtId="0" fontId="77" fillId="0" borderId="47" xfId="49" applyFont="1" applyBorder="1" applyAlignment="1">
      <alignment horizontal="left" wrapText="1"/>
    </xf>
    <xf numFmtId="0" fontId="77" fillId="0" borderId="42" xfId="49" applyFont="1" applyBorder="1" applyAlignment="1">
      <alignment horizontal="left" wrapText="1"/>
    </xf>
    <xf numFmtId="0" fontId="4" fillId="0" borderId="45" xfId="49" applyBorder="1" applyAlignment="1">
      <alignment horizontal="left" wrapText="1"/>
    </xf>
    <xf numFmtId="0" fontId="4" fillId="0" borderId="44" xfId="49" applyBorder="1" applyAlignment="1">
      <alignment horizontal="left" wrapText="1"/>
    </xf>
    <xf numFmtId="0" fontId="4" fillId="0" borderId="40" xfId="49" applyBorder="1" applyAlignment="1">
      <alignment horizontal="left" wrapText="1"/>
    </xf>
    <xf numFmtId="0" fontId="78" fillId="0" borderId="48" xfId="49" applyFont="1" applyBorder="1" applyAlignment="1">
      <alignment horizontal="center" wrapText="1"/>
    </xf>
    <xf numFmtId="0" fontId="78" fillId="0" borderId="49" xfId="49" applyFont="1" applyBorder="1" applyAlignment="1">
      <alignment horizontal="center" wrapText="1"/>
    </xf>
    <xf numFmtId="0" fontId="78" fillId="0" borderId="39" xfId="49" applyFont="1" applyBorder="1" applyAlignment="1">
      <alignment horizontal="center" wrapText="1"/>
    </xf>
    <xf numFmtId="0" fontId="78" fillId="0" borderId="50" xfId="49" applyFont="1" applyBorder="1" applyAlignment="1">
      <alignment horizontal="center" wrapText="1"/>
    </xf>
    <xf numFmtId="0" fontId="78" fillId="0" borderId="51" xfId="49" applyFont="1" applyBorder="1" applyAlignment="1">
      <alignment horizontal="center" wrapText="1"/>
    </xf>
    <xf numFmtId="0" fontId="78" fillId="0" borderId="52" xfId="49" applyFont="1" applyBorder="1" applyAlignment="1">
      <alignment horizontal="center" wrapText="1"/>
    </xf>
    <xf numFmtId="0" fontId="78" fillId="0" borderId="46" xfId="49" applyFont="1" applyBorder="1" applyAlignment="1">
      <alignment horizontal="center" wrapText="1"/>
    </xf>
    <xf numFmtId="0" fontId="78" fillId="0" borderId="47" xfId="49" applyFont="1" applyBorder="1" applyAlignment="1">
      <alignment horizontal="center" wrapText="1"/>
    </xf>
    <xf numFmtId="0" fontId="78" fillId="0" borderId="42" xfId="49" applyFont="1" applyBorder="1" applyAlignment="1">
      <alignment horizontal="center" wrapText="1"/>
    </xf>
    <xf numFmtId="0" fontId="78" fillId="0" borderId="43" xfId="49" applyFont="1" applyBorder="1" applyAlignment="1">
      <alignment horizontal="center" wrapText="1"/>
    </xf>
    <xf numFmtId="0" fontId="78" fillId="0" borderId="0" xfId="49" applyFont="1" applyBorder="1" applyAlignment="1">
      <alignment horizontal="center" wrapText="1"/>
    </xf>
    <xf numFmtId="0" fontId="78" fillId="0" borderId="41" xfId="49" applyFont="1" applyBorder="1" applyAlignment="1">
      <alignment horizontal="center" wrapText="1"/>
    </xf>
    <xf numFmtId="0" fontId="78" fillId="0" borderId="45" xfId="49" applyFont="1" applyBorder="1" applyAlignment="1">
      <alignment horizontal="center" wrapText="1"/>
    </xf>
    <xf numFmtId="0" fontId="78" fillId="0" borderId="44" xfId="49" applyFont="1" applyBorder="1" applyAlignment="1">
      <alignment horizontal="center" wrapText="1"/>
    </xf>
    <xf numFmtId="0" fontId="78" fillId="0" borderId="40" xfId="49" applyFont="1" applyBorder="1" applyAlignment="1">
      <alignment horizontal="center" wrapText="1"/>
    </xf>
    <xf numFmtId="0" fontId="4" fillId="0" borderId="46" xfId="49" applyBorder="1" applyAlignment="1">
      <alignment horizontal="center" wrapText="1"/>
    </xf>
    <xf numFmtId="0" fontId="4" fillId="0" borderId="42" xfId="49" applyBorder="1" applyAlignment="1">
      <alignment horizontal="center" wrapText="1"/>
    </xf>
    <xf numFmtId="0" fontId="4" fillId="0" borderId="43" xfId="49" applyBorder="1" applyAlignment="1">
      <alignment horizontal="center" wrapText="1"/>
    </xf>
    <xf numFmtId="0" fontId="4" fillId="0" borderId="41" xfId="49" applyBorder="1" applyAlignment="1">
      <alignment horizontal="center" wrapText="1"/>
    </xf>
    <xf numFmtId="0" fontId="79" fillId="0" borderId="46" xfId="49" applyFont="1" applyBorder="1" applyAlignment="1">
      <alignment vertical="top" wrapText="1"/>
    </xf>
    <xf numFmtId="0" fontId="79" fillId="0" borderId="47" xfId="49" applyFont="1" applyBorder="1" applyAlignment="1">
      <alignment vertical="top" wrapText="1"/>
    </xf>
    <xf numFmtId="0" fontId="79" fillId="0" borderId="42" xfId="49" applyFont="1" applyBorder="1" applyAlignment="1">
      <alignment vertical="top" wrapText="1"/>
    </xf>
    <xf numFmtId="0" fontId="79" fillId="0" borderId="43" xfId="49" applyFont="1" applyBorder="1" applyAlignment="1">
      <alignment vertical="top" wrapText="1"/>
    </xf>
    <xf numFmtId="0" fontId="79" fillId="0" borderId="0" xfId="49" applyFont="1" applyAlignment="1">
      <alignment vertical="top" wrapText="1"/>
    </xf>
    <xf numFmtId="0" fontId="79" fillId="0" borderId="41" xfId="49" applyFont="1" applyBorder="1" applyAlignment="1">
      <alignment vertical="top" wrapText="1"/>
    </xf>
    <xf numFmtId="0" fontId="80" fillId="0" borderId="0" xfId="49" applyFont="1" applyAlignment="1">
      <alignment vertical="top" wrapText="1"/>
    </xf>
    <xf numFmtId="0" fontId="80" fillId="0" borderId="41" xfId="49" applyFont="1" applyBorder="1" applyAlignment="1">
      <alignment vertical="top" wrapText="1"/>
    </xf>
    <xf numFmtId="0" fontId="80" fillId="0" borderId="43" xfId="49" applyFont="1" applyBorder="1" applyAlignment="1">
      <alignment vertical="top" wrapText="1"/>
    </xf>
    <xf numFmtId="0" fontId="83" fillId="0" borderId="0" xfId="50" applyAlignment="1">
      <alignment vertical="top" wrapText="1"/>
    </xf>
    <xf numFmtId="0" fontId="83" fillId="0" borderId="41" xfId="50" applyBorder="1" applyAlignment="1">
      <alignment vertical="top" wrapText="1"/>
    </xf>
    <xf numFmtId="0" fontId="80" fillId="0" borderId="44" xfId="49" applyFont="1" applyBorder="1" applyAlignment="1">
      <alignment vertical="top" wrapText="1"/>
    </xf>
    <xf numFmtId="0" fontId="80" fillId="0" borderId="40" xfId="49" applyFont="1" applyBorder="1" applyAlignment="1">
      <alignment vertical="top" wrapText="1"/>
    </xf>
    <xf numFmtId="0" fontId="80" fillId="0" borderId="45" xfId="49" applyFont="1" applyBorder="1" applyAlignment="1">
      <alignment vertical="top" wrapText="1"/>
    </xf>
    <xf numFmtId="0" fontId="4" fillId="0" borderId="0" xfId="49" applyAlignment="1">
      <alignment wrapText="1"/>
    </xf>
    <xf numFmtId="0" fontId="4" fillId="0" borderId="41" xfId="49" applyBorder="1" applyAlignment="1">
      <alignment wrapText="1"/>
    </xf>
    <xf numFmtId="0" fontId="4" fillId="0" borderId="44" xfId="49" applyBorder="1" applyAlignment="1">
      <alignment wrapText="1"/>
    </xf>
    <xf numFmtId="0" fontId="4" fillId="0" borderId="40" xfId="49" applyBorder="1" applyAlignment="1">
      <alignment wrapText="1"/>
    </xf>
    <xf numFmtId="0" fontId="68" fillId="0" borderId="0" xfId="35" applyBorder="1" applyAlignment="1">
      <alignment vertical="top" wrapText="1"/>
    </xf>
    <xf numFmtId="0" fontId="68" fillId="0" borderId="41" xfId="35" applyBorder="1" applyAlignment="1">
      <alignment vertical="top" wrapText="1"/>
    </xf>
    <xf numFmtId="0" fontId="73" fillId="0" borderId="45" xfId="39" applyFont="1" applyBorder="1" applyAlignment="1">
      <alignment vertical="top" wrapText="1"/>
    </xf>
    <xf numFmtId="0" fontId="73" fillId="0" borderId="44" xfId="39" applyFont="1" applyBorder="1" applyAlignment="1">
      <alignment vertical="top" wrapText="1"/>
    </xf>
    <xf numFmtId="0" fontId="76" fillId="0" borderId="0" xfId="39" applyFont="1" applyAlignment="1">
      <alignment vertical="top" wrapText="1"/>
    </xf>
    <xf numFmtId="0" fontId="76" fillId="0" borderId="41" xfId="39" applyFont="1" applyBorder="1" applyAlignment="1">
      <alignment vertical="top" wrapText="1"/>
    </xf>
    <xf numFmtId="0" fontId="79" fillId="0" borderId="45" xfId="49" applyFont="1" applyBorder="1" applyAlignment="1">
      <alignment vertical="top" wrapText="1"/>
    </xf>
    <xf numFmtId="0" fontId="79" fillId="0" borderId="44" xfId="49" applyFont="1" applyBorder="1" applyAlignment="1">
      <alignment vertical="top" wrapText="1"/>
    </xf>
    <xf numFmtId="0" fontId="82" fillId="0" borderId="0" xfId="49" applyFont="1" applyAlignment="1">
      <alignment vertical="top" wrapText="1"/>
    </xf>
    <xf numFmtId="0" fontId="82" fillId="0" borderId="41" xfId="49" applyFont="1" applyBorder="1" applyAlignment="1">
      <alignment vertical="top" wrapText="1"/>
    </xf>
    <xf numFmtId="0" fontId="6" fillId="0" borderId="27" xfId="48" applyFont="1" applyBorder="1" applyAlignment="1">
      <alignment horizontal="left" wrapText="1"/>
    </xf>
    <xf numFmtId="0" fontId="6" fillId="0" borderId="28" xfId="48" applyFont="1" applyBorder="1" applyAlignment="1">
      <alignment horizontal="left" wrapText="1"/>
    </xf>
    <xf numFmtId="0" fontId="6" fillId="0" borderId="29" xfId="48" applyFont="1" applyBorder="1" applyAlignment="1">
      <alignment horizontal="left" wrapText="1"/>
    </xf>
    <xf numFmtId="0" fontId="12" fillId="0" borderId="15" xfId="48" applyFont="1" applyBorder="1" applyAlignment="1">
      <alignment horizontal="center" wrapText="1"/>
    </xf>
    <xf numFmtId="0" fontId="12" fillId="0" borderId="13" xfId="48" applyFont="1" applyBorder="1" applyAlignment="1">
      <alignment horizontal="center" wrapText="1"/>
    </xf>
    <xf numFmtId="0" fontId="12" fillId="0" borderId="14" xfId="48" applyFont="1" applyBorder="1" applyAlignment="1">
      <alignment horizontal="center" wrapText="1"/>
    </xf>
    <xf numFmtId="0" fontId="12" fillId="0" borderId="27" xfId="48" applyFont="1" applyBorder="1" applyAlignment="1">
      <alignment horizontal="center" wrapText="1"/>
    </xf>
    <xf numFmtId="0" fontId="12" fillId="0" borderId="28" xfId="48" applyFont="1" applyBorder="1" applyAlignment="1">
      <alignment horizontal="center" wrapText="1"/>
    </xf>
    <xf numFmtId="0" fontId="12" fillId="0" borderId="29" xfId="48" applyFont="1" applyBorder="1" applyAlignment="1">
      <alignment horizontal="center" wrapText="1"/>
    </xf>
    <xf numFmtId="0" fontId="9" fillId="0" borderId="27" xfId="48" applyFont="1" applyBorder="1" applyAlignment="1">
      <alignment horizontal="center" wrapText="1"/>
    </xf>
    <xf numFmtId="0" fontId="9" fillId="0" borderId="28" xfId="48" applyFont="1" applyBorder="1" applyAlignment="1">
      <alignment horizontal="center" wrapText="1"/>
    </xf>
    <xf numFmtId="0" fontId="9" fillId="0" borderId="29" xfId="48" applyFont="1" applyBorder="1" applyAlignment="1">
      <alignment horizontal="center" wrapText="1"/>
    </xf>
    <xf numFmtId="0" fontId="76" fillId="0" borderId="44" xfId="39" applyFont="1" applyBorder="1" applyAlignment="1">
      <alignment vertical="top" wrapText="1"/>
    </xf>
    <xf numFmtId="0" fontId="76" fillId="0" borderId="40" xfId="39" applyFont="1" applyBorder="1" applyAlignment="1">
      <alignment vertical="top" wrapText="1"/>
    </xf>
    <xf numFmtId="0" fontId="69" fillId="0" borderId="46" xfId="39" applyFont="1" applyBorder="1" applyAlignment="1">
      <alignment horizontal="center" wrapText="1"/>
    </xf>
    <xf numFmtId="0" fontId="69" fillId="0" borderId="42" xfId="39" applyFont="1" applyBorder="1" applyAlignment="1">
      <alignment horizontal="center" wrapText="1"/>
    </xf>
    <xf numFmtId="0" fontId="69" fillId="0" borderId="45" xfId="39" applyFont="1" applyBorder="1" applyAlignment="1">
      <alignment horizontal="center" wrapText="1"/>
    </xf>
    <xf numFmtId="0" fontId="69" fillId="0" borderId="40" xfId="39" applyFont="1" applyBorder="1" applyAlignment="1">
      <alignment horizontal="center" wrapText="1"/>
    </xf>
    <xf numFmtId="0" fontId="69" fillId="0" borderId="47" xfId="39" applyFont="1" applyBorder="1" applyAlignment="1">
      <alignment horizontal="center" wrapText="1"/>
    </xf>
    <xf numFmtId="0" fontId="69" fillId="0" borderId="44" xfId="39" applyFont="1" applyBorder="1" applyAlignment="1">
      <alignment horizontal="center" wrapText="1"/>
    </xf>
    <xf numFmtId="0" fontId="80" fillId="0" borderId="46" xfId="49" applyFont="1" applyBorder="1" applyAlignment="1">
      <alignment horizontal="center" wrapText="1"/>
    </xf>
    <xf numFmtId="0" fontId="80" fillId="0" borderId="42" xfId="49" applyFont="1" applyBorder="1" applyAlignment="1">
      <alignment horizontal="center" wrapText="1"/>
    </xf>
    <xf numFmtId="0" fontId="80" fillId="0" borderId="45" xfId="49" applyFont="1" applyBorder="1" applyAlignment="1">
      <alignment horizontal="center" wrapText="1"/>
    </xf>
    <xf numFmtId="0" fontId="80" fillId="0" borderId="40" xfId="49" applyFont="1" applyBorder="1" applyAlignment="1">
      <alignment horizontal="center" wrapText="1"/>
    </xf>
    <xf numFmtId="0" fontId="80" fillId="0" borderId="47" xfId="49" applyFont="1" applyBorder="1" applyAlignment="1">
      <alignment horizontal="center" wrapText="1"/>
    </xf>
    <xf numFmtId="0" fontId="80" fillId="0" borderId="44" xfId="49" applyFont="1" applyBorder="1" applyAlignment="1">
      <alignment horizontal="center" wrapText="1"/>
    </xf>
    <xf numFmtId="0" fontId="82" fillId="0" borderId="44" xfId="49" applyFont="1" applyBorder="1" applyAlignment="1">
      <alignment vertical="top" wrapText="1"/>
    </xf>
    <xf numFmtId="0" fontId="82" fillId="0" borderId="40" xfId="49" applyFont="1" applyBorder="1" applyAlignment="1">
      <alignment vertical="top" wrapText="1"/>
    </xf>
    <xf numFmtId="0" fontId="44" fillId="0" borderId="27" xfId="0" applyFont="1" applyBorder="1" applyAlignment="1">
      <alignment horizontal="center" wrapText="1"/>
    </xf>
    <xf numFmtId="0" fontId="44" fillId="0" borderId="29" xfId="0" applyFont="1" applyBorder="1" applyAlignment="1">
      <alignment horizontal="center" wrapText="1"/>
    </xf>
    <xf numFmtId="0" fontId="46" fillId="0" borderId="24" xfId="0" applyFont="1" applyBorder="1" applyAlignment="1">
      <alignment horizontal="center" wrapText="1"/>
    </xf>
    <xf numFmtId="0" fontId="46" fillId="0" borderId="3" xfId="0" applyFont="1" applyBorder="1" applyAlignment="1">
      <alignment horizontal="center" wrapText="1"/>
    </xf>
    <xf numFmtId="0" fontId="42" fillId="0" borderId="24" xfId="0" applyFont="1" applyBorder="1" applyAlignment="1">
      <alignment horizontal="left" wrapText="1"/>
    </xf>
    <xf numFmtId="0" fontId="42" fillId="0" borderId="2" xfId="0" applyFont="1" applyBorder="1" applyAlignment="1">
      <alignment horizontal="left" wrapText="1"/>
    </xf>
    <xf numFmtId="0" fontId="42" fillId="0" borderId="3" xfId="0" applyFont="1" applyBorder="1" applyAlignment="1">
      <alignment horizontal="left" wrapText="1"/>
    </xf>
    <xf numFmtId="0" fontId="42" fillId="0" borderId="26" xfId="0" applyFont="1" applyBorder="1" applyAlignment="1">
      <alignment horizontal="left" wrapText="1"/>
    </xf>
    <xf numFmtId="0" fontId="42" fillId="0" borderId="5" xfId="0" applyFont="1" applyBorder="1" applyAlignment="1">
      <alignment horizontal="left" wrapText="1"/>
    </xf>
    <xf numFmtId="0" fontId="42" fillId="0" borderId="6" xfId="0" applyFont="1" applyBorder="1" applyAlignment="1">
      <alignment horizontal="left" wrapText="1"/>
    </xf>
    <xf numFmtId="0" fontId="44" fillId="0" borderId="15" xfId="0" applyFont="1" applyBorder="1" applyAlignment="1">
      <alignment horizontal="center" wrapText="1"/>
    </xf>
    <xf numFmtId="0" fontId="44" fillId="0" borderId="13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4" fillId="0" borderId="24" xfId="0" applyFont="1" applyBorder="1" applyAlignment="1">
      <alignment horizontal="center" wrapText="1"/>
    </xf>
    <xf numFmtId="0" fontId="44" fillId="0" borderId="3" xfId="0" applyFont="1" applyBorder="1" applyAlignment="1">
      <alignment horizontal="center" wrapText="1"/>
    </xf>
    <xf numFmtId="0" fontId="44" fillId="0" borderId="26" xfId="0" applyFont="1" applyBorder="1" applyAlignment="1">
      <alignment horizontal="center" wrapText="1"/>
    </xf>
    <xf numFmtId="0" fontId="44" fillId="0" borderId="6" xfId="0" applyFont="1" applyBorder="1" applyAlignment="1">
      <alignment horizontal="center" wrapText="1"/>
    </xf>
    <xf numFmtId="0" fontId="44" fillId="0" borderId="28" xfId="0" applyFont="1" applyBorder="1" applyAlignment="1">
      <alignment horizontal="center" wrapText="1"/>
    </xf>
    <xf numFmtId="0" fontId="46" fillId="0" borderId="2" xfId="0" applyFont="1" applyBorder="1" applyAlignment="1">
      <alignment horizontal="center" wrapText="1"/>
    </xf>
    <xf numFmtId="0" fontId="46" fillId="0" borderId="26" xfId="0" applyFont="1" applyBorder="1" applyAlignment="1">
      <alignment horizontal="center" wrapText="1"/>
    </xf>
    <xf numFmtId="0" fontId="46" fillId="0" borderId="5" xfId="0" applyFont="1" applyBorder="1" applyAlignment="1">
      <alignment horizontal="center" wrapText="1"/>
    </xf>
    <xf numFmtId="0" fontId="46" fillId="0" borderId="6" xfId="0" applyFont="1" applyBorder="1" applyAlignment="1">
      <alignment horizontal="center" wrapText="1"/>
    </xf>
    <xf numFmtId="0" fontId="45" fillId="0" borderId="25" xfId="0" applyFont="1" applyBorder="1" applyAlignment="1">
      <alignment vertical="top" wrapText="1"/>
    </xf>
    <xf numFmtId="0" fontId="45" fillId="0" borderId="0" xfId="0" applyFont="1" applyAlignment="1">
      <alignment vertical="top" wrapText="1"/>
    </xf>
    <xf numFmtId="0" fontId="45" fillId="0" borderId="4" xfId="0" applyFont="1" applyBorder="1" applyAlignment="1">
      <alignment vertical="top" wrapText="1"/>
    </xf>
    <xf numFmtId="0" fontId="46" fillId="0" borderId="0" xfId="0" applyFont="1" applyAlignment="1">
      <alignment vertical="top" wrapText="1"/>
    </xf>
    <xf numFmtId="0" fontId="46" fillId="0" borderId="4" xfId="0" applyFont="1" applyBorder="1" applyAlignment="1">
      <alignment vertical="top" wrapText="1"/>
    </xf>
    <xf numFmtId="0" fontId="45" fillId="0" borderId="24" xfId="0" applyFont="1" applyBorder="1" applyAlignment="1">
      <alignment vertical="top" wrapText="1"/>
    </xf>
    <xf numFmtId="0" fontId="45" fillId="0" borderId="2" xfId="0" applyFont="1" applyBorder="1" applyAlignment="1">
      <alignment vertical="top" wrapText="1"/>
    </xf>
    <xf numFmtId="0" fontId="45" fillId="0" borderId="3" xfId="0" applyFont="1" applyBorder="1" applyAlignment="1">
      <alignment vertical="top" wrapText="1"/>
    </xf>
    <xf numFmtId="0" fontId="45" fillId="0" borderId="26" xfId="0" applyFont="1" applyBorder="1" applyAlignment="1">
      <alignment vertical="top" wrapText="1"/>
    </xf>
    <xf numFmtId="0" fontId="45" fillId="0" borderId="5" xfId="0" applyFont="1" applyBorder="1" applyAlignment="1">
      <alignment vertical="top" wrapText="1"/>
    </xf>
    <xf numFmtId="0" fontId="46" fillId="0" borderId="5" xfId="0" applyFont="1" applyBorder="1" applyAlignment="1">
      <alignment vertical="top" wrapText="1"/>
    </xf>
    <xf numFmtId="0" fontId="46" fillId="0" borderId="6" xfId="0" applyFont="1" applyBorder="1" applyAlignment="1">
      <alignment vertical="top" wrapText="1"/>
    </xf>
    <xf numFmtId="0" fontId="69" fillId="0" borderId="40" xfId="39" applyFont="1" applyBorder="1" applyAlignment="1">
      <alignment vertical="top" wrapText="1"/>
    </xf>
    <xf numFmtId="0" fontId="74" fillId="0" borderId="45" xfId="39" applyFont="1" applyBorder="1" applyAlignment="1">
      <alignment horizontal="left" wrapText="1"/>
    </xf>
    <xf numFmtId="0" fontId="74" fillId="0" borderId="44" xfId="39" applyFont="1" applyBorder="1" applyAlignment="1">
      <alignment horizontal="left" wrapText="1"/>
    </xf>
    <xf numFmtId="0" fontId="74" fillId="0" borderId="40" xfId="39" applyFont="1" applyBorder="1" applyAlignment="1">
      <alignment horizontal="left" wrapText="1"/>
    </xf>
    <xf numFmtId="0" fontId="77" fillId="0" borderId="45" xfId="49" applyFont="1" applyBorder="1" applyAlignment="1">
      <alignment horizontal="left" wrapText="1"/>
    </xf>
    <xf numFmtId="0" fontId="77" fillId="0" borderId="44" xfId="49" applyFont="1" applyBorder="1" applyAlignment="1">
      <alignment horizontal="left" wrapText="1"/>
    </xf>
    <xf numFmtId="0" fontId="77" fillId="0" borderId="40" xfId="49" applyFont="1" applyBorder="1" applyAlignment="1">
      <alignment horizontal="left" wrapText="1"/>
    </xf>
    <xf numFmtId="0" fontId="43" fillId="0" borderId="26" xfId="0" applyFont="1" applyBorder="1" applyAlignment="1">
      <alignment horizontal="left" wrapText="1"/>
    </xf>
    <xf numFmtId="0" fontId="43" fillId="0" borderId="5" xfId="0" applyFont="1" applyBorder="1" applyAlignment="1">
      <alignment horizontal="left" wrapText="1"/>
    </xf>
    <xf numFmtId="0" fontId="43" fillId="0" borderId="6" xfId="0" applyFont="1" applyBorder="1" applyAlignment="1">
      <alignment horizontal="left" wrapText="1"/>
    </xf>
    <xf numFmtId="0" fontId="44" fillId="0" borderId="2" xfId="0" applyFont="1" applyBorder="1" applyAlignment="1">
      <alignment horizontal="center" wrapText="1"/>
    </xf>
    <xf numFmtId="0" fontId="44" fillId="0" borderId="25" xfId="0" applyFont="1" applyBorder="1" applyAlignment="1">
      <alignment horizontal="center" wrapText="1"/>
    </xf>
    <xf numFmtId="0" fontId="44" fillId="0" borderId="0" xfId="0" applyFont="1" applyBorder="1" applyAlignment="1">
      <alignment horizontal="center" wrapText="1"/>
    </xf>
    <xf numFmtId="0" fontId="44" fillId="0" borderId="4" xfId="0" applyFont="1" applyBorder="1" applyAlignment="1">
      <alignment horizontal="center" wrapText="1"/>
    </xf>
    <xf numFmtId="0" fontId="44" fillId="0" borderId="5" xfId="0" applyFont="1" applyBorder="1" applyAlignment="1">
      <alignment horizontal="center" wrapText="1"/>
    </xf>
    <xf numFmtId="0" fontId="0" fillId="0" borderId="25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8" fillId="0" borderId="0" xfId="0" applyFont="1" applyAlignment="1">
      <alignment vertical="top" wrapText="1"/>
    </xf>
    <xf numFmtId="0" fontId="48" fillId="0" borderId="4" xfId="0" applyFont="1" applyBorder="1" applyAlignment="1">
      <alignment vertical="top" wrapText="1"/>
    </xf>
    <xf numFmtId="0" fontId="46" fillId="0" borderId="25" xfId="0" applyFont="1" applyBorder="1" applyAlignment="1">
      <alignment vertical="top" wrapText="1"/>
    </xf>
    <xf numFmtId="0" fontId="12" fillId="0" borderId="27" xfId="0" applyFont="1" applyBorder="1" applyAlignment="1">
      <alignment horizontal="center" wrapText="1"/>
    </xf>
    <xf numFmtId="0" fontId="12" fillId="0" borderId="28" xfId="0" applyFont="1" applyBorder="1" applyAlignment="1">
      <alignment horizontal="center" wrapText="1"/>
    </xf>
    <xf numFmtId="0" fontId="12" fillId="0" borderId="29" xfId="0" applyFont="1" applyBorder="1" applyAlignment="1">
      <alignment horizontal="center" wrapText="1"/>
    </xf>
    <xf numFmtId="0" fontId="9" fillId="0" borderId="24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26" xfId="0" applyFont="1" applyBorder="1" applyAlignment="1">
      <alignment horizontal="center" wrapText="1"/>
    </xf>
    <xf numFmtId="0" fontId="9" fillId="0" borderId="5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6" fillId="0" borderId="24" xfId="0" applyFont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26" xfId="0" applyFont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12" fillId="0" borderId="15" xfId="0" applyFont="1" applyBorder="1" applyAlignment="1">
      <alignment horizontal="center" wrapText="1"/>
    </xf>
    <xf numFmtId="0" fontId="12" fillId="0" borderId="13" xfId="0" applyFont="1" applyBorder="1" applyAlignment="1">
      <alignment horizontal="center" wrapText="1"/>
    </xf>
    <xf numFmtId="0" fontId="12" fillId="0" borderId="14" xfId="0" applyFont="1" applyBorder="1" applyAlignment="1">
      <alignment horizontal="center" wrapText="1"/>
    </xf>
    <xf numFmtId="0" fontId="12" fillId="0" borderId="24" xfId="0" applyFont="1" applyBorder="1" applyAlignment="1">
      <alignment horizontal="center" wrapText="1"/>
    </xf>
    <xf numFmtId="0" fontId="12" fillId="0" borderId="3" xfId="0" applyFont="1" applyBorder="1" applyAlignment="1">
      <alignment horizontal="center" wrapText="1"/>
    </xf>
    <xf numFmtId="0" fontId="12" fillId="0" borderId="26" xfId="0" applyFont="1" applyBorder="1" applyAlignment="1">
      <alignment horizontal="center" wrapText="1"/>
    </xf>
    <xf numFmtId="0" fontId="12" fillId="0" borderId="6" xfId="0" applyFont="1" applyBorder="1" applyAlignment="1">
      <alignment horizontal="center" wrapText="1"/>
    </xf>
    <xf numFmtId="0" fontId="8" fillId="0" borderId="25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8" fillId="0" borderId="26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9" fillId="0" borderId="25" xfId="0" applyFont="1" applyBorder="1" applyAlignment="1">
      <alignment vertical="top" wrapText="1"/>
    </xf>
    <xf numFmtId="0" fontId="8" fillId="0" borderId="24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48" fillId="0" borderId="5" xfId="0" applyFont="1" applyBorder="1" applyAlignment="1">
      <alignment vertical="top" wrapText="1"/>
    </xf>
    <xf numFmtId="0" fontId="48" fillId="0" borderId="6" xfId="0" applyFont="1" applyBorder="1" applyAlignment="1">
      <alignment vertical="top" wrapText="1"/>
    </xf>
  </cellXfs>
  <cellStyles count="5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29" builtinId="9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35" builtinId="8" customBuiltin="1"/>
    <cellStyle name="Hyperlink 2" xfId="50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39"/>
    <cellStyle name="Normal 3" xfId="48"/>
    <cellStyle name="Normal 4" xfId="49"/>
    <cellStyle name="Normal_transportation_indicators" xfId="40"/>
    <cellStyle name="Normal_transportation_indicators_1204" xfId="41"/>
    <cellStyle name="Normal_TransportationIndicators_092002" xfId="42"/>
    <cellStyle name="Note 2" xfId="43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50240594925632"/>
          <c:y val="5.1400554097404488E-2"/>
          <c:w val="0.76344072615923009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Report_Charts!$E$6</c:f>
              <c:strCache>
                <c:ptCount val="1"/>
                <c:pt idx="0">
                  <c:v>Elec Power Sector: Elec-only plants</c:v>
                </c:pt>
              </c:strCache>
            </c:strRef>
          </c:tx>
          <c:marker>
            <c:symbol val="diamond"/>
            <c:size val="5"/>
          </c:marker>
          <c:cat>
            <c:numRef>
              <c:f>Report_Charts!$D$7:$D$69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Report_Charts!$E$7:$E$69</c:f>
              <c:numCache>
                <c:formatCode>#,##0</c:formatCode>
                <c:ptCount val="63"/>
                <c:pt idx="0">
                  <c:v>14181.263958434676</c:v>
                </c:pt>
                <c:pt idx="1">
                  <c:v>13646.29380226912</c:v>
                </c:pt>
                <c:pt idx="2">
                  <c:v>13337.402318811522</c:v>
                </c:pt>
                <c:pt idx="3">
                  <c:v>12920.101820559063</c:v>
                </c:pt>
                <c:pt idx="4">
                  <c:v>12231.384047690302</c:v>
                </c:pt>
                <c:pt idx="5">
                  <c:v>11782.371939520981</c:v>
                </c:pt>
                <c:pt idx="6">
                  <c:v>11529.941666407181</c:v>
                </c:pt>
                <c:pt idx="7">
                  <c:v>11428.81030071299</c:v>
                </c:pt>
                <c:pt idx="8">
                  <c:v>11138.577095602974</c:v>
                </c:pt>
                <c:pt idx="9">
                  <c:v>10959.372060528975</c:v>
                </c:pt>
                <c:pt idx="10">
                  <c:v>10775.797387824236</c:v>
                </c:pt>
                <c:pt idx="11">
                  <c:v>10636.941851062547</c:v>
                </c:pt>
                <c:pt idx="12">
                  <c:v>10561.316731045816</c:v>
                </c:pt>
                <c:pt idx="13">
                  <c:v>10497.34774200707</c:v>
                </c:pt>
                <c:pt idx="14">
                  <c:v>10473.618100800595</c:v>
                </c:pt>
                <c:pt idx="15">
                  <c:v>10434.785086539492</c:v>
                </c:pt>
                <c:pt idx="16">
                  <c:v>10466.395118695222</c:v>
                </c:pt>
                <c:pt idx="17">
                  <c:v>10453.253769169713</c:v>
                </c:pt>
                <c:pt idx="18">
                  <c:v>10442.045594749961</c:v>
                </c:pt>
                <c:pt idx="19">
                  <c:v>10513.191979730111</c:v>
                </c:pt>
                <c:pt idx="20">
                  <c:v>10605.194754074257</c:v>
                </c:pt>
                <c:pt idx="21">
                  <c:v>10606.759430506499</c:v>
                </c:pt>
                <c:pt idx="22">
                  <c:v>10529.467576255216</c:v>
                </c:pt>
                <c:pt idx="23">
                  <c:v>10577.257802754519</c:v>
                </c:pt>
                <c:pt idx="24">
                  <c:v>10636.976241840437</c:v>
                </c:pt>
                <c:pt idx="25">
                  <c:v>10558.497719935391</c:v>
                </c:pt>
                <c:pt idx="26">
                  <c:v>10522.84137225101</c:v>
                </c:pt>
                <c:pt idx="27">
                  <c:v>10588.13952447492</c:v>
                </c:pt>
                <c:pt idx="28">
                  <c:v>10645.005137729817</c:v>
                </c:pt>
                <c:pt idx="29">
                  <c:v>10623.473787822848</c:v>
                </c:pt>
                <c:pt idx="30">
                  <c:v>10597.970646506465</c:v>
                </c:pt>
                <c:pt idx="31">
                  <c:v>10610.793944427814</c:v>
                </c:pt>
                <c:pt idx="32">
                  <c:v>10668.266443916022</c:v>
                </c:pt>
                <c:pt idx="33">
                  <c:v>10613.140547204604</c:v>
                </c:pt>
                <c:pt idx="34">
                  <c:v>10562.309139741819</c:v>
                </c:pt>
                <c:pt idx="35">
                  <c:v>10493.908055349584</c:v>
                </c:pt>
                <c:pt idx="36">
                  <c:v>10502.431213267979</c:v>
                </c:pt>
                <c:pt idx="37">
                  <c:v>10438.666642481849</c:v>
                </c:pt>
                <c:pt idx="38">
                  <c:v>10404.800121070368</c:v>
                </c:pt>
                <c:pt idx="39">
                  <c:v>10459.613820872446</c:v>
                </c:pt>
                <c:pt idx="40">
                  <c:v>10472.335417406905</c:v>
                </c:pt>
                <c:pt idx="41">
                  <c:v>10460.428745445433</c:v>
                </c:pt>
                <c:pt idx="42">
                  <c:v>10409.790639031202</c:v>
                </c:pt>
                <c:pt idx="43">
                  <c:v>10406.753186952121</c:v>
                </c:pt>
                <c:pt idx="44">
                  <c:v>10411.143400971076</c:v>
                </c:pt>
                <c:pt idx="45">
                  <c:v>10435.963855447102</c:v>
                </c:pt>
                <c:pt idx="46">
                  <c:v>10452.203329849905</c:v>
                </c:pt>
                <c:pt idx="47">
                  <c:v>10431.091422479431</c:v>
                </c:pt>
                <c:pt idx="48">
                  <c:v>10456.98908566576</c:v>
                </c:pt>
                <c:pt idx="49">
                  <c:v>10437.898716266034</c:v>
                </c:pt>
                <c:pt idx="50">
                  <c:v>10431.889646856762</c:v>
                </c:pt>
                <c:pt idx="51">
                  <c:v>10388.576582415018</c:v>
                </c:pt>
                <c:pt idx="52">
                  <c:v>10276.209067485795</c:v>
                </c:pt>
                <c:pt idx="53">
                  <c:v>10230.499590848542</c:v>
                </c:pt>
                <c:pt idx="54">
                  <c:v>10143.646151425852</c:v>
                </c:pt>
                <c:pt idx="55">
                  <c:v>10126.071442263739</c:v>
                </c:pt>
                <c:pt idx="56">
                  <c:v>10060.756937567794</c:v>
                </c:pt>
                <c:pt idx="57">
                  <c:v>10045.243393494356</c:v>
                </c:pt>
                <c:pt idx="58">
                  <c:v>10024.390252985777</c:v>
                </c:pt>
                <c:pt idx="59">
                  <c:v>9956.4557001960093</c:v>
                </c:pt>
                <c:pt idx="60">
                  <c:v>9941.695564435473</c:v>
                </c:pt>
                <c:pt idx="61">
                  <c:v>9909.4634874416042</c:v>
                </c:pt>
                <c:pt idx="62">
                  <c:v>9800.9682333753153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Report_Charts!$F$6</c:f>
              <c:strCache>
                <c:ptCount val="1"/>
                <c:pt idx="0">
                  <c:v>Elec Power Sector: CHP Plants</c:v>
                </c:pt>
              </c:strCache>
            </c:strRef>
          </c:tx>
          <c:marker>
            <c:symbol val="square"/>
            <c:size val="4"/>
          </c:marker>
          <c:cat>
            <c:numRef>
              <c:f>Report_Charts!$D$7:$D$69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Report_Charts!$F$7:$F$69</c:f>
              <c:numCache>
                <c:formatCode>General</c:formatCode>
                <c:ptCount val="63"/>
                <c:pt idx="39" formatCode="#,##0">
                  <c:v>8851.719176441622</c:v>
                </c:pt>
                <c:pt idx="40" formatCode="#,##0">
                  <c:v>9372.6988648833394</c:v>
                </c:pt>
                <c:pt idx="41" formatCode="#,##0">
                  <c:v>9139.0917277105364</c:v>
                </c:pt>
                <c:pt idx="42" formatCode="#,##0">
                  <c:v>9216.4179329968629</c:v>
                </c:pt>
                <c:pt idx="43" formatCode="#,##0">
                  <c:v>9174.886154711683</c:v>
                </c:pt>
                <c:pt idx="44" formatCode="#,##0">
                  <c:v>9288.3206397564736</c:v>
                </c:pt>
                <c:pt idx="45" formatCode="#,##0">
                  <c:v>8904.8390721839023</c:v>
                </c:pt>
                <c:pt idx="46" formatCode="#,##0">
                  <c:v>8895.4564385547801</c:v>
                </c:pt>
                <c:pt idx="47" formatCode="#,##0">
                  <c:v>8895.4660281951401</c:v>
                </c:pt>
                <c:pt idx="48" formatCode="#,##0">
                  <c:v>8628.6705193041453</c:v>
                </c:pt>
                <c:pt idx="49" formatCode="#,##0">
                  <c:v>8630.8541237847985</c:v>
                </c:pt>
                <c:pt idx="50" formatCode="#,##0">
                  <c:v>8555.2851085256425</c:v>
                </c:pt>
                <c:pt idx="51" formatCode="#,##0">
                  <c:v>8579.7957584478718</c:v>
                </c:pt>
                <c:pt idx="52" formatCode="#,##0">
                  <c:v>8502.3159342489726</c:v>
                </c:pt>
                <c:pt idx="53" formatCode="#,##0">
                  <c:v>8653.7105731783759</c:v>
                </c:pt>
                <c:pt idx="54" formatCode="#,##0">
                  <c:v>7724.959453999485</c:v>
                </c:pt>
                <c:pt idx="55" formatCode="#,##0">
                  <c:v>7726.6450920859834</c:v>
                </c:pt>
                <c:pt idx="56" formatCode="#,##0">
                  <c:v>7830.6557643515534</c:v>
                </c:pt>
                <c:pt idx="57" formatCode="#,##0">
                  <c:v>7851.8408821779058</c:v>
                </c:pt>
                <c:pt idx="58" formatCode="#,##0">
                  <c:v>7959.5621963993062</c:v>
                </c:pt>
                <c:pt idx="59" formatCode="#,##0">
                  <c:v>7885.9782059717691</c:v>
                </c:pt>
                <c:pt idx="60" formatCode="#,##0">
                  <c:v>7874.3668281580221</c:v>
                </c:pt>
                <c:pt idx="61" formatCode="#,##0">
                  <c:v>7768.7952991462998</c:v>
                </c:pt>
                <c:pt idx="62" formatCode="#,##0">
                  <c:v>7747.9548072602984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98336"/>
        <c:axId val="103600128"/>
      </c:lineChart>
      <c:catAx>
        <c:axId val="1035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360012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3600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 baseline="0"/>
                </a:pPr>
                <a:r>
                  <a:rPr lang="en-US" sz="1100" baseline="0"/>
                  <a:t>Btu/kWh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03598336"/>
        <c:crosses val="autoZero"/>
        <c:crossBetween val="midCat"/>
      </c:valAx>
      <c:spPr>
        <a:ln>
          <a:solidFill>
            <a:srgbClr val="000080"/>
          </a:solidFill>
        </a:ln>
      </c:spPr>
    </c:plotArea>
    <c:legend>
      <c:legendPos val="r"/>
      <c:layout>
        <c:manualLayout>
          <c:xMode val="edge"/>
          <c:yMode val="edge"/>
          <c:x val="0.25111253159775693"/>
          <c:y val="0.51873505878455306"/>
          <c:w val="0.31302728302873578"/>
          <c:h val="0.24789581421111193"/>
        </c:manualLayout>
      </c:layout>
      <c:overlay val="0"/>
      <c:spPr>
        <a:solidFill>
          <a:schemeClr val="bg1"/>
        </a:solidFill>
        <a:ln>
          <a:solidFill>
            <a:srgbClr val="000080"/>
          </a:solidFill>
        </a:ln>
      </c:spPr>
      <c:txPr>
        <a:bodyPr/>
        <a:lstStyle/>
        <a:p>
          <a:pPr>
            <a:defRPr sz="1100" baseline="0"/>
          </a:pPr>
          <a:endParaRPr lang="en-US"/>
        </a:p>
      </c:txPr>
    </c:legend>
    <c:plotVisOnly val="1"/>
    <c:dispBlanksAs val="gap"/>
    <c:showDLblsOverMax val="0"/>
  </c:chart>
  <c:spPr>
    <a:ln>
      <a:solidFill>
        <a:srgbClr val="000080"/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Electric Power Sector:  Energy Use and Aggregate Intensity</a:t>
            </a:r>
          </a:p>
        </c:rich>
      </c:tx>
      <c:layout>
        <c:manualLayout>
          <c:xMode val="edge"/>
          <c:yMode val="edge"/>
          <c:x val="0.14683555859865344"/>
          <c:y val="4.69797706154897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3544303797469"/>
          <c:y val="0.13069279523339328"/>
          <c:w val="0.83797468354430382"/>
          <c:h val="0.67467740165919787"/>
        </c:manualLayout>
      </c:layout>
      <c:lineChart>
        <c:grouping val="standard"/>
        <c:varyColors val="0"/>
        <c:ser>
          <c:idx val="0"/>
          <c:order val="0"/>
          <c:tx>
            <c:strRef>
              <c:f>Chart_Data!$Z$6</c:f>
              <c:strCache>
                <c:ptCount val="1"/>
                <c:pt idx="0">
                  <c:v>Energy Consumption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Chart_Data!$Y$7:$Y$34</c:f>
              <c:numCache>
                <c:formatCode>0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 formatCode="General">
                  <c:v>2009</c:v>
                </c:pt>
                <c:pt idx="25" formatCode="General">
                  <c:v>2010</c:v>
                </c:pt>
                <c:pt idx="26" formatCode="General">
                  <c:v>2011</c:v>
                </c:pt>
                <c:pt idx="27" formatCode="General">
                  <c:v>2012</c:v>
                </c:pt>
              </c:numCache>
            </c:numRef>
          </c:cat>
          <c:val>
            <c:numRef>
              <c:f>Chart_Data!$Z$7:$Z$34</c:f>
              <c:numCache>
                <c:formatCode>0.0000</c:formatCode>
                <c:ptCount val="28"/>
                <c:pt idx="0">
                  <c:v>1</c:v>
                </c:pt>
                <c:pt idx="1">
                  <c:v>1.0080116305785536</c:v>
                </c:pt>
                <c:pt idx="2">
                  <c:v>1.0359392659579423</c:v>
                </c:pt>
                <c:pt idx="3">
                  <c:v>1.0855774675558589</c:v>
                </c:pt>
                <c:pt idx="4">
                  <c:v>1.1468556496567153</c:v>
                </c:pt>
                <c:pt idx="5">
                  <c:v>1.1711516424236799</c:v>
                </c:pt>
                <c:pt idx="6">
                  <c:v>1.1829855852376454</c:v>
                </c:pt>
                <c:pt idx="7">
                  <c:v>1.1760807271695248</c:v>
                </c:pt>
                <c:pt idx="8">
                  <c:v>1.218730121055865</c:v>
                </c:pt>
                <c:pt idx="9">
                  <c:v>1.2367719525755254</c:v>
                </c:pt>
                <c:pt idx="10">
                  <c:v>1.2789457343843633</c:v>
                </c:pt>
                <c:pt idx="11">
                  <c:v>1.3169103152223971</c:v>
                </c:pt>
                <c:pt idx="12">
                  <c:v>1.3328492173697792</c:v>
                </c:pt>
                <c:pt idx="13">
                  <c:v>1.3859406244830779</c:v>
                </c:pt>
                <c:pt idx="14">
                  <c:v>1.4132862116769589</c:v>
                </c:pt>
                <c:pt idx="15">
                  <c:v>1.454446763624679</c:v>
                </c:pt>
                <c:pt idx="16">
                  <c:v>1.4243410968434171</c:v>
                </c:pt>
                <c:pt idx="17">
                  <c:v>1.4536230052491448</c:v>
                </c:pt>
                <c:pt idx="18">
                  <c:v>1.4573651627222191</c:v>
                </c:pt>
                <c:pt idx="19">
                  <c:v>1.473703352101982</c:v>
                </c:pt>
                <c:pt idx="20">
                  <c:v>1.508052722871096</c:v>
                </c:pt>
                <c:pt idx="21">
                  <c:v>1.5029213421465095</c:v>
                </c:pt>
                <c:pt idx="22">
                  <c:v>1.5377494153659408</c:v>
                </c:pt>
                <c:pt idx="23">
                  <c:v>1.5239686807535839</c:v>
                </c:pt>
                <c:pt idx="24">
                  <c:v>1.450427700477287</c:v>
                </c:pt>
                <c:pt idx="25">
                  <c:v>1.5106720262862792</c:v>
                </c:pt>
                <c:pt idx="26">
                  <c:v>1.4965596971604052</c:v>
                </c:pt>
                <c:pt idx="27">
                  <c:v>1.4583887468799948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Chart_Data!$AA$6</c:f>
              <c:strCache>
                <c:ptCount val="1"/>
                <c:pt idx="0">
                  <c:v>Electricity Generation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Chart_Data!$Y$7:$Y$34</c:f>
              <c:numCache>
                <c:formatCode>0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 formatCode="General">
                  <c:v>2009</c:v>
                </c:pt>
                <c:pt idx="25" formatCode="General">
                  <c:v>2010</c:v>
                </c:pt>
                <c:pt idx="26" formatCode="General">
                  <c:v>2011</c:v>
                </c:pt>
                <c:pt idx="27" formatCode="General">
                  <c:v>2012</c:v>
                </c:pt>
              </c:numCache>
            </c:numRef>
          </c:cat>
          <c:val>
            <c:numRef>
              <c:f>Chart_Data!$AA$7:$AA$34</c:f>
              <c:numCache>
                <c:formatCode>0.0000</c:formatCode>
                <c:ptCount val="28"/>
                <c:pt idx="0">
                  <c:v>1</c:v>
                </c:pt>
                <c:pt idx="1">
                  <c:v>1.0071935873905766</c:v>
                </c:pt>
                <c:pt idx="2">
                  <c:v>1.0414214554608203</c:v>
                </c:pt>
                <c:pt idx="3">
                  <c:v>1.094874480905262</c:v>
                </c:pt>
                <c:pt idx="4">
                  <c:v>1.1532511773345717</c:v>
                </c:pt>
                <c:pt idx="5">
                  <c:v>1.1761693748717812</c:v>
                </c:pt>
                <c:pt idx="6">
                  <c:v>1.1904513578977414</c:v>
                </c:pt>
                <c:pt idx="7">
                  <c:v>1.1898229833703471</c:v>
                </c:pt>
                <c:pt idx="8">
                  <c:v>1.2341119822899758</c:v>
                </c:pt>
                <c:pt idx="9">
                  <c:v>1.2519967890048123</c:v>
                </c:pt>
                <c:pt idx="10">
                  <c:v>1.2944515709713571</c:v>
                </c:pt>
                <c:pt idx="11">
                  <c:v>1.3310036854430658</c:v>
                </c:pt>
                <c:pt idx="12">
                  <c:v>1.3497043011960796</c:v>
                </c:pt>
                <c:pt idx="13">
                  <c:v>1.4017211240857685</c:v>
                </c:pt>
                <c:pt idx="14">
                  <c:v>1.4317633627541368</c:v>
                </c:pt>
                <c:pt idx="15">
                  <c:v>1.4750831436061671</c:v>
                </c:pt>
                <c:pt idx="16">
                  <c:v>1.4507332885279847</c:v>
                </c:pt>
                <c:pt idx="17">
                  <c:v>1.4979541211452614</c:v>
                </c:pt>
                <c:pt idx="18">
                  <c:v>1.5070996870021101</c:v>
                </c:pt>
                <c:pt idx="19">
                  <c:v>1.5423800953625826</c:v>
                </c:pt>
                <c:pt idx="20">
                  <c:v>1.580138677832591</c:v>
                </c:pt>
                <c:pt idx="21">
                  <c:v>1.5824680231569539</c:v>
                </c:pt>
                <c:pt idx="22">
                  <c:v>1.6221118531089627</c:v>
                </c:pt>
                <c:pt idx="23">
                  <c:v>1.6092680623230664</c:v>
                </c:pt>
                <c:pt idx="24">
                  <c:v>1.5421220169007304</c:v>
                </c:pt>
                <c:pt idx="25">
                  <c:v>1.6082259705125779</c:v>
                </c:pt>
                <c:pt idx="26">
                  <c:v>1.598472210007498</c:v>
                </c:pt>
                <c:pt idx="27">
                  <c:v>1.5754246533632343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Chart_Data!$AB$6</c:f>
              <c:strCache>
                <c:ptCount val="1"/>
                <c:pt idx="0">
                  <c:v>Aggregate Intensity, Btu/kWh</c:v>
                </c:pt>
              </c:strCache>
            </c:strRef>
          </c:tx>
          <c:cat>
            <c:numRef>
              <c:f>Chart_Data!$Y$7:$Y$34</c:f>
              <c:numCache>
                <c:formatCode>0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 formatCode="General">
                  <c:v>2009</c:v>
                </c:pt>
                <c:pt idx="25" formatCode="General">
                  <c:v>2010</c:v>
                </c:pt>
                <c:pt idx="26" formatCode="General">
                  <c:v>2011</c:v>
                </c:pt>
                <c:pt idx="27" formatCode="General">
                  <c:v>2012</c:v>
                </c:pt>
              </c:numCache>
            </c:numRef>
          </c:cat>
          <c:val>
            <c:numRef>
              <c:f>Chart_Data!$AB$7:$AB$34</c:f>
              <c:numCache>
                <c:formatCode>0.0000</c:formatCode>
                <c:ptCount val="28"/>
                <c:pt idx="0">
                  <c:v>1</c:v>
                </c:pt>
                <c:pt idx="1">
                  <c:v>1.0008122005523252</c:v>
                </c:pt>
                <c:pt idx="2">
                  <c:v>0.99473585888390192</c:v>
                </c:pt>
                <c:pt idx="3">
                  <c:v>0.99150860348693481</c:v>
                </c:pt>
                <c:pt idx="4">
                  <c:v>0.99445434975177061</c:v>
                </c:pt>
                <c:pt idx="5">
                  <c:v>0.99573383514712899</c:v>
                </c:pt>
                <c:pt idx="6">
                  <c:v>0.99372862014851238</c:v>
                </c:pt>
                <c:pt idx="7">
                  <c:v>0.98845016746785697</c:v>
                </c:pt>
                <c:pt idx="8">
                  <c:v>0.98753608954872274</c:v>
                </c:pt>
                <c:pt idx="9">
                  <c:v>0.98783955632874376</c:v>
                </c:pt>
                <c:pt idx="10">
                  <c:v>0.98802130806998179</c:v>
                </c:pt>
                <c:pt idx="11">
                  <c:v>0.98941147167749799</c:v>
                </c:pt>
                <c:pt idx="12">
                  <c:v>0.98751201740161632</c:v>
                </c:pt>
                <c:pt idx="13">
                  <c:v>0.98874205479853694</c:v>
                </c:pt>
                <c:pt idx="14">
                  <c:v>0.98709482896556644</c:v>
                </c:pt>
                <c:pt idx="15">
                  <c:v>0.98601002250555325</c:v>
                </c:pt>
                <c:pt idx="16">
                  <c:v>0.98180768864044821</c:v>
                </c:pt>
                <c:pt idx="17">
                  <c:v>0.97040555830760455</c:v>
                </c:pt>
                <c:pt idx="18">
                  <c:v>0.96699984433092023</c:v>
                </c:pt>
                <c:pt idx="19">
                  <c:v>0.95547352856336221</c:v>
                </c:pt>
                <c:pt idx="20">
                  <c:v>0.95437998197704255</c:v>
                </c:pt>
                <c:pt idx="21">
                  <c:v>0.94973251917485679</c:v>
                </c:pt>
                <c:pt idx="22">
                  <c:v>0.94799221916704957</c:v>
                </c:pt>
                <c:pt idx="23">
                  <c:v>0.94699492050668788</c:v>
                </c:pt>
                <c:pt idx="24">
                  <c:v>0.94054016775681248</c:v>
                </c:pt>
                <c:pt idx="25">
                  <c:v>0.93934064863085998</c:v>
                </c:pt>
                <c:pt idx="26">
                  <c:v>0.95105226625824213</c:v>
                </c:pt>
                <c:pt idx="27">
                  <c:v>0.94647587750491591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97984"/>
        <c:axId val="40299904"/>
      </c:lineChart>
      <c:catAx>
        <c:axId val="4029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Years</a:t>
                </a:r>
              </a:p>
            </c:rich>
          </c:tx>
          <c:layout>
            <c:manualLayout>
              <c:xMode val="edge"/>
              <c:yMode val="edge"/>
              <c:x val="0.51139251758289939"/>
              <c:y val="0.916108733996674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9990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40299904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Index, 1985 = 1.0</a:t>
                </a:r>
              </a:p>
            </c:rich>
          </c:tx>
          <c:layout>
            <c:manualLayout>
              <c:xMode val="edge"/>
              <c:yMode val="edge"/>
              <c:x val="2.0253097653411174E-2"/>
              <c:y val="0.338927007114464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979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27261752464009"/>
          <c:y val="0.20139723692094758"/>
          <c:w val="0.32490939776692673"/>
          <c:h val="0.19597201475217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Electric Power Sector:  Component Intensity and Structure Indexes</a:t>
            </a:r>
          </a:p>
        </c:rich>
      </c:tx>
      <c:layout>
        <c:manualLayout>
          <c:xMode val="edge"/>
          <c:yMode val="edge"/>
          <c:x val="0.16161670158202704"/>
          <c:y val="4.36242700932741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14181892612384"/>
          <c:y val="0.16442979962412113"/>
          <c:w val="0.81972477064220184"/>
          <c:h val="0.66818709550556998"/>
        </c:manualLayout>
      </c:layout>
      <c:lineChart>
        <c:grouping val="standard"/>
        <c:varyColors val="0"/>
        <c:ser>
          <c:idx val="0"/>
          <c:order val="0"/>
          <c:tx>
            <c:strRef>
              <c:f>Chart_Data!$AE$6</c:f>
              <c:strCache>
                <c:ptCount val="1"/>
                <c:pt idx="0">
                  <c:v> Component-based Intensity Index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Chart_Data!$AD$7:$AD$34</c:f>
              <c:numCache>
                <c:formatCode>0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 formatCode="General">
                  <c:v>2009</c:v>
                </c:pt>
                <c:pt idx="25" formatCode="General">
                  <c:v>2010</c:v>
                </c:pt>
                <c:pt idx="26" formatCode="General">
                  <c:v>2011</c:v>
                </c:pt>
                <c:pt idx="27" formatCode="General">
                  <c:v>2012</c:v>
                </c:pt>
              </c:numCache>
            </c:numRef>
          </c:cat>
          <c:val>
            <c:numRef>
              <c:f>Chart_Data!$AE$7:$AE$34</c:f>
              <c:numCache>
                <c:formatCode>0.0000</c:formatCode>
                <c:ptCount val="28"/>
                <c:pt idx="0">
                  <c:v>1</c:v>
                </c:pt>
                <c:pt idx="1">
                  <c:v>1.0008488899050032</c:v>
                </c:pt>
                <c:pt idx="2">
                  <c:v>0.99468147404165919</c:v>
                </c:pt>
                <c:pt idx="3">
                  <c:v>0.99148421054838543</c:v>
                </c:pt>
                <c:pt idx="4">
                  <c:v>0.99549286769722867</c:v>
                </c:pt>
                <c:pt idx="5">
                  <c:v>0.99701848618638367</c:v>
                </c:pt>
                <c:pt idx="6">
                  <c:v>0.99463705603764963</c:v>
                </c:pt>
                <c:pt idx="7">
                  <c:v>0.99004300212670926</c:v>
                </c:pt>
                <c:pt idx="8">
                  <c:v>0.98991681134349951</c:v>
                </c:pt>
                <c:pt idx="9">
                  <c:v>0.99044554204642588</c:v>
                </c:pt>
                <c:pt idx="10">
                  <c:v>0.99197285705126803</c:v>
                </c:pt>
                <c:pt idx="11">
                  <c:v>0.99387856745207792</c:v>
                </c:pt>
                <c:pt idx="12">
                  <c:v>0.99206390383690368</c:v>
                </c:pt>
                <c:pt idx="13">
                  <c:v>0.99256178777932891</c:v>
                </c:pt>
                <c:pt idx="14">
                  <c:v>0.99075519989401695</c:v>
                </c:pt>
                <c:pt idx="15">
                  <c:v>0.98939402912802177</c:v>
                </c:pt>
                <c:pt idx="16">
                  <c:v>0.98660988160748297</c:v>
                </c:pt>
                <c:pt idx="17">
                  <c:v>0.9767456805698016</c:v>
                </c:pt>
                <c:pt idx="18">
                  <c:v>0.97176214842223418</c:v>
                </c:pt>
                <c:pt idx="19">
                  <c:v>0.96139013890888714</c:v>
                </c:pt>
                <c:pt idx="20">
                  <c:v>0.96185756474871875</c:v>
                </c:pt>
                <c:pt idx="21">
                  <c:v>0.95955258082121797</c:v>
                </c:pt>
                <c:pt idx="22">
                  <c:v>0.96042785773509642</c:v>
                </c:pt>
                <c:pt idx="23">
                  <c:v>0.9592067512743121</c:v>
                </c:pt>
                <c:pt idx="24">
                  <c:v>0.9573299684031924</c:v>
                </c:pt>
                <c:pt idx="25">
                  <c:v>0.9571756977184338</c:v>
                </c:pt>
                <c:pt idx="26">
                  <c:v>0.9573856948984294</c:v>
                </c:pt>
                <c:pt idx="27">
                  <c:v>0.95944946174054269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Chart_Data!$AF$6</c:f>
              <c:strCache>
                <c:ptCount val="1"/>
                <c:pt idx="0">
                  <c:v>Structural Index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Chart_Data!$AD$7:$AD$34</c:f>
              <c:numCache>
                <c:formatCode>0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 formatCode="General">
                  <c:v>2009</c:v>
                </c:pt>
                <c:pt idx="25" formatCode="General">
                  <c:v>2010</c:v>
                </c:pt>
                <c:pt idx="26" formatCode="General">
                  <c:v>2011</c:v>
                </c:pt>
                <c:pt idx="27" formatCode="General">
                  <c:v>2012</c:v>
                </c:pt>
              </c:numCache>
            </c:numRef>
          </c:cat>
          <c:val>
            <c:numRef>
              <c:f>Chart_Data!$AF$7:$AF$34</c:f>
              <c:numCache>
                <c:formatCode>0.0000</c:formatCode>
                <c:ptCount val="28"/>
                <c:pt idx="0">
                  <c:v>1</c:v>
                </c:pt>
                <c:pt idx="1">
                  <c:v>0.99996334176612789</c:v>
                </c:pt>
                <c:pt idx="2">
                  <c:v>1.0000546756360329</c:v>
                </c:pt>
                <c:pt idx="3">
                  <c:v>1.0000246024478154</c:v>
                </c:pt>
                <c:pt idx="4">
                  <c:v>0.99895678039704638</c:v>
                </c:pt>
                <c:pt idx="5">
                  <c:v>0.9987115413276253</c:v>
                </c:pt>
                <c:pt idx="6">
                  <c:v>0.99908669998998101</c:v>
                </c:pt>
                <c:pt idx="7">
                  <c:v>0.99839117999988602</c:v>
                </c:pt>
                <c:pt idx="8">
                  <c:v>0.9975950624107196</c:v>
                </c:pt>
                <c:pt idx="9">
                  <c:v>0.99736890929203137</c:v>
                </c:pt>
                <c:pt idx="10">
                  <c:v>0.99601650862546309</c:v>
                </c:pt>
                <c:pt idx="11">
                  <c:v>0.99550542469466696</c:v>
                </c:pt>
                <c:pt idx="12">
                  <c:v>0.99541173429091989</c:v>
                </c:pt>
                <c:pt idx="13">
                  <c:v>0.99615167605501398</c:v>
                </c:pt>
                <c:pt idx="14">
                  <c:v>0.99630550786010608</c:v>
                </c:pt>
                <c:pt idx="15">
                  <c:v>0.99657975191893289</c:v>
                </c:pt>
                <c:pt idx="16">
                  <c:v>0.99513266630832975</c:v>
                </c:pt>
                <c:pt idx="17">
                  <c:v>0.99350896622628337</c:v>
                </c:pt>
                <c:pt idx="18">
                  <c:v>0.9950993448820884</c:v>
                </c:pt>
                <c:pt idx="19">
                  <c:v>0.99384580977741166</c:v>
                </c:pt>
                <c:pt idx="20">
                  <c:v>0.99222592769405793</c:v>
                </c:pt>
                <c:pt idx="21">
                  <c:v>0.98976603316413236</c:v>
                </c:pt>
                <c:pt idx="22">
                  <c:v>0.98705201419323818</c:v>
                </c:pt>
                <c:pt idx="23">
                  <c:v>0.98726885680516319</c:v>
                </c:pt>
                <c:pt idx="24">
                  <c:v>0.98246187923000206</c:v>
                </c:pt>
                <c:pt idx="25">
                  <c:v>0.98136703937723591</c:v>
                </c:pt>
                <c:pt idx="26">
                  <c:v>0.97791708979445791</c:v>
                </c:pt>
                <c:pt idx="27">
                  <c:v>0.96483617548221323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08512"/>
        <c:axId val="40610432"/>
      </c:lineChart>
      <c:catAx>
        <c:axId val="4060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Years</a:t>
                </a:r>
              </a:p>
            </c:rich>
          </c:tx>
          <c:layout>
            <c:manualLayout>
              <c:xMode val="edge"/>
              <c:yMode val="edge"/>
              <c:x val="0.52020323147679937"/>
              <c:y val="0.916108646028366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610432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40610432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Index, 1985 = 1.0</a:t>
                </a:r>
              </a:p>
            </c:rich>
          </c:tx>
          <c:layout>
            <c:manualLayout>
              <c:xMode val="edge"/>
              <c:yMode val="edge"/>
              <c:x val="1.767680416094777E-2"/>
              <c:y val="0.3020137303683944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6085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532471285126057"/>
          <c:y val="0.60502158728530264"/>
          <c:w val="0.52525247417467313"/>
          <c:h val="0.147650875888071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Electric Power Sector:  Intensity and Structure Indexes  </a:t>
            </a:r>
          </a:p>
        </c:rich>
      </c:tx>
      <c:layout>
        <c:manualLayout>
          <c:xMode val="edge"/>
          <c:yMode val="edge"/>
          <c:x val="0.22008583967987611"/>
          <c:y val="3.4055592448534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47890891866343"/>
          <c:y val="0.12693498452012383"/>
          <c:w val="0.85897615137585004"/>
          <c:h val="0.65634674922600622"/>
        </c:manualLayout>
      </c:layout>
      <c:lineChart>
        <c:grouping val="standard"/>
        <c:varyColors val="0"/>
        <c:ser>
          <c:idx val="0"/>
          <c:order val="0"/>
          <c:tx>
            <c:strRef>
              <c:f>Chart_Data!$K$6</c:f>
              <c:strCache>
                <c:ptCount val="1"/>
                <c:pt idx="0">
                  <c:v>Intensity Index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Chart_Data!$J$7:$J$70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Chart_Data!$K$7:$K$70</c:f>
              <c:numCache>
                <c:formatCode>0.0000</c:formatCode>
                <c:ptCount val="64"/>
                <c:pt idx="0">
                  <c:v>1.3718042476283951</c:v>
                </c:pt>
                <c:pt idx="1">
                  <c:v>1.319241702304911</c:v>
                </c:pt>
                <c:pt idx="2">
                  <c:v>1.2888469813427179</c:v>
                </c:pt>
                <c:pt idx="3">
                  <c:v>1.2471143138468284</c:v>
                </c:pt>
                <c:pt idx="4">
                  <c:v>1.1809876991968782</c:v>
                </c:pt>
                <c:pt idx="5">
                  <c:v>1.1403287341797532</c:v>
                </c:pt>
                <c:pt idx="6">
                  <c:v>1.1169154908278307</c:v>
                </c:pt>
                <c:pt idx="7">
                  <c:v>1.105741090762616</c:v>
                </c:pt>
                <c:pt idx="8">
                  <c:v>1.0770711947018379</c:v>
                </c:pt>
                <c:pt idx="9">
                  <c:v>1.0580959748482834</c:v>
                </c:pt>
                <c:pt idx="10">
                  <c:v>1.0403895334521225</c:v>
                </c:pt>
                <c:pt idx="11">
                  <c:v>1.026751726241818</c:v>
                </c:pt>
                <c:pt idx="12">
                  <c:v>1.0194694396467361</c:v>
                </c:pt>
                <c:pt idx="13">
                  <c:v>1.0133426670384105</c:v>
                </c:pt>
                <c:pt idx="14">
                  <c:v>1.0107327164015503</c:v>
                </c:pt>
                <c:pt idx="15">
                  <c:v>1.0074670999138815</c:v>
                </c:pt>
                <c:pt idx="16">
                  <c:v>1.0094282221323609</c:v>
                </c:pt>
                <c:pt idx="17">
                  <c:v>1.0073679565420186</c:v>
                </c:pt>
                <c:pt idx="18">
                  <c:v>1.0052087556822806</c:v>
                </c:pt>
                <c:pt idx="19">
                  <c:v>1.0098874048275814</c:v>
                </c:pt>
                <c:pt idx="20">
                  <c:v>1.0150239029722277</c:v>
                </c:pt>
                <c:pt idx="21">
                  <c:v>1.0134178666894491</c:v>
                </c:pt>
                <c:pt idx="22">
                  <c:v>1.0048252514651197</c:v>
                </c:pt>
                <c:pt idx="23">
                  <c:v>1.0097268318203378</c:v>
                </c:pt>
                <c:pt idx="24">
                  <c:v>1.0155066781511786</c:v>
                </c:pt>
                <c:pt idx="25">
                  <c:v>1.0075261500173009</c:v>
                </c:pt>
                <c:pt idx="26">
                  <c:v>1.0041482489814708</c:v>
                </c:pt>
                <c:pt idx="27">
                  <c:v>1.0087209174001315</c:v>
                </c:pt>
                <c:pt idx="28">
                  <c:v>1.014302511466675</c:v>
                </c:pt>
                <c:pt idx="29">
                  <c:v>1.0135030511979721</c:v>
                </c:pt>
                <c:pt idx="30">
                  <c:v>1.0117717023740886</c:v>
                </c:pt>
                <c:pt idx="31">
                  <c:v>1.0129812900975894</c:v>
                </c:pt>
                <c:pt idx="32">
                  <c:v>1.0191761735296634</c:v>
                </c:pt>
                <c:pt idx="33">
                  <c:v>1.0146293043495309</c:v>
                </c:pt>
                <c:pt idx="34">
                  <c:v>1.0095533497488474</c:v>
                </c:pt>
                <c:pt idx="35">
                  <c:v>1.0029904298214376</c:v>
                </c:pt>
                <c:pt idx="36">
                  <c:v>1.0038418582721278</c:v>
                </c:pt>
                <c:pt idx="37">
                  <c:v>0.9976559991844649</c:v>
                </c:pt>
                <c:pt idx="38">
                  <c:v>0.99444917449909387</c:v>
                </c:pt>
                <c:pt idx="39">
                  <c:v>0.9984698192558189</c:v>
                </c:pt>
                <c:pt idx="40">
                  <c:v>1</c:v>
                </c:pt>
                <c:pt idx="41">
                  <c:v>0.99761144835153148</c:v>
                </c:pt>
                <c:pt idx="42">
                  <c:v>0.9930036562447746</c:v>
                </c:pt>
                <c:pt idx="43">
                  <c:v>0.99287708809688358</c:v>
                </c:pt>
                <c:pt idx="44">
                  <c:v>0.99340739993187144</c:v>
                </c:pt>
                <c:pt idx="45">
                  <c:v>0.9949392822650508</c:v>
                </c:pt>
                <c:pt idx="46">
                  <c:v>0.99685069155907424</c:v>
                </c:pt>
                <c:pt idx="47">
                  <c:v>0.99503060131970933</c:v>
                </c:pt>
                <c:pt idx="48">
                  <c:v>0.99552997414912359</c:v>
                </c:pt>
                <c:pt idx="49">
                  <c:v>0.99371798378952436</c:v>
                </c:pt>
                <c:pt idx="50">
                  <c:v>0.99235274253787853</c:v>
                </c:pt>
                <c:pt idx="51">
                  <c:v>0.98956026921956697</c:v>
                </c:pt>
                <c:pt idx="52">
                  <c:v>0.97966656998093793</c:v>
                </c:pt>
                <c:pt idx="53">
                  <c:v>0.97466813493022031</c:v>
                </c:pt>
                <c:pt idx="54">
                  <c:v>0.96426510865031634</c:v>
                </c:pt>
                <c:pt idx="55">
                  <c:v>0.9647339322943187</c:v>
                </c:pt>
                <c:pt idx="56">
                  <c:v>0.96242205547414317</c:v>
                </c:pt>
                <c:pt idx="57">
                  <c:v>0.9632999498422069</c:v>
                </c:pt>
                <c:pt idx="58">
                  <c:v>0.96207519174824707</c:v>
                </c:pt>
                <c:pt idx="59">
                  <c:v>0.96019279648966127</c:v>
                </c:pt>
                <c:pt idx="60">
                  <c:v>0.96003806446924633</c:v>
                </c:pt>
                <c:pt idx="61">
                  <c:v>0.96024868963107146</c:v>
                </c:pt>
                <c:pt idx="62">
                  <c:v>0.96231862802309387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Chart_Data!$L$6</c:f>
              <c:strCache>
                <c:ptCount val="1"/>
                <c:pt idx="0">
                  <c:v>Structure: Elec-only vs. CHP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Chart_Data!$J$7:$J$70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Chart_Data!$L$7:$L$70</c:f>
              <c:numCache>
                <c:formatCode>0.0000</c:formatCode>
                <c:ptCount val="64"/>
                <c:pt idx="35">
                  <c:v>1.0008007422024556</c:v>
                </c:pt>
                <c:pt idx="36">
                  <c:v>1.0008007422024556</c:v>
                </c:pt>
                <c:pt idx="37">
                  <c:v>1.0008007422024556</c:v>
                </c:pt>
                <c:pt idx="38">
                  <c:v>1.0008007422024556</c:v>
                </c:pt>
                <c:pt idx="39">
                  <c:v>1.0008007422024556</c:v>
                </c:pt>
                <c:pt idx="40">
                  <c:v>1</c:v>
                </c:pt>
                <c:pt idx="41">
                  <c:v>0.99960768788359466</c:v>
                </c:pt>
                <c:pt idx="42">
                  <c:v>0.99881106274671538</c:v>
                </c:pt>
                <c:pt idx="43">
                  <c:v>0.99830285444294864</c:v>
                </c:pt>
                <c:pt idx="44">
                  <c:v>0.99779148021820496</c:v>
                </c:pt>
                <c:pt idx="45">
                  <c:v>0.99723873648520833</c:v>
                </c:pt>
                <c:pt idx="46">
                  <c:v>0.9971894232421219</c:v>
                </c:pt>
                <c:pt idx="47">
                  <c:v>0.99721240956869295</c:v>
                </c:pt>
                <c:pt idx="48">
                  <c:v>0.99721375640011189</c:v>
                </c:pt>
                <c:pt idx="49">
                  <c:v>0.99729691862745473</c:v>
                </c:pt>
                <c:pt idx="50">
                  <c:v>0.99707778270561676</c:v>
                </c:pt>
                <c:pt idx="51">
                  <c:v>0.99669911131215494</c:v>
                </c:pt>
                <c:pt idx="52">
                  <c:v>0.99582151912160877</c:v>
                </c:pt>
                <c:pt idx="53">
                  <c:v>0.99578528949307932</c:v>
                </c:pt>
                <c:pt idx="54">
                  <c:v>0.99661543875948821</c:v>
                </c:pt>
                <c:pt idx="55">
                  <c:v>0.99713157048633649</c:v>
                </c:pt>
                <c:pt idx="56">
                  <c:v>0.99803560824874005</c:v>
                </c:pt>
                <c:pt idx="57">
                  <c:v>0.99760095717697994</c:v>
                </c:pt>
                <c:pt idx="58">
                  <c:v>0.99808701869063132</c:v>
                </c:pt>
                <c:pt idx="59">
                  <c:v>0.99813092168700335</c:v>
                </c:pt>
                <c:pt idx="60">
                  <c:v>0.99833762727067177</c:v>
                </c:pt>
                <c:pt idx="61">
                  <c:v>0.99860946757008029</c:v>
                </c:pt>
                <c:pt idx="62">
                  <c:v>0.9980361968242536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Chart_Data!$M$6</c:f>
              <c:strCache>
                <c:ptCount val="1"/>
                <c:pt idx="0">
                  <c:v>Structure: Technology and Fuel Mix</c:v>
                </c:pt>
              </c:strCache>
            </c:strRef>
          </c:tx>
          <c:spPr>
            <a:ln w="12700">
              <a:solidFill>
                <a:srgbClr val="00B05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  <a:prstDash val="solid"/>
              </a:ln>
            </c:spPr>
          </c:marker>
          <c:cat>
            <c:numRef>
              <c:f>Chart_Data!$J$7:$J$70</c:f>
              <c:numCache>
                <c:formatCode>General</c:formatCod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Chart_Data!$M$7:$M$70</c:f>
              <c:numCache>
                <c:formatCode>0.0000</c:formatCode>
                <c:ptCount val="64"/>
                <c:pt idx="0">
                  <c:v>0.98628532328340213</c:v>
                </c:pt>
                <c:pt idx="1">
                  <c:v>0.98689311501754362</c:v>
                </c:pt>
                <c:pt idx="2">
                  <c:v>0.98730120285531353</c:v>
                </c:pt>
                <c:pt idx="3">
                  <c:v>0.98841526832279381</c:v>
                </c:pt>
                <c:pt idx="4">
                  <c:v>0.98812070950616837</c:v>
                </c:pt>
                <c:pt idx="5">
                  <c:v>0.98578551729262953</c:v>
                </c:pt>
                <c:pt idx="6">
                  <c:v>0.98488737148795358</c:v>
                </c:pt>
                <c:pt idx="7">
                  <c:v>0.98611450837124581</c:v>
                </c:pt>
                <c:pt idx="8">
                  <c:v>0.98665444559644488</c:v>
                </c:pt>
                <c:pt idx="9">
                  <c:v>0.98818983431856366</c:v>
                </c:pt>
                <c:pt idx="10">
                  <c:v>0.98817352833205074</c:v>
                </c:pt>
                <c:pt idx="11">
                  <c:v>0.98839631258650285</c:v>
                </c:pt>
                <c:pt idx="12">
                  <c:v>0.9883792715165749</c:v>
                </c:pt>
                <c:pt idx="13">
                  <c:v>0.9883323893221414</c:v>
                </c:pt>
                <c:pt idx="14">
                  <c:v>0.98864456612159968</c:v>
                </c:pt>
                <c:pt idx="15">
                  <c:v>0.9881716936946412</c:v>
                </c:pt>
                <c:pt idx="16">
                  <c:v>0.98923951566314916</c:v>
                </c:pt>
                <c:pt idx="17">
                  <c:v>0.99001809983733691</c:v>
                </c:pt>
                <c:pt idx="18">
                  <c:v>0.99108087488691277</c:v>
                </c:pt>
                <c:pt idx="19">
                  <c:v>0.99321075209441589</c:v>
                </c:pt>
                <c:pt idx="20">
                  <c:v>0.99683241465673655</c:v>
                </c:pt>
                <c:pt idx="21">
                  <c:v>0.99855947119204358</c:v>
                </c:pt>
                <c:pt idx="22">
                  <c:v>0.99975974089310959</c:v>
                </c:pt>
                <c:pt idx="23">
                  <c:v>0.99942213921947942</c:v>
                </c:pt>
                <c:pt idx="24">
                  <c:v>0.999344389467828</c:v>
                </c:pt>
                <c:pt idx="25">
                  <c:v>0.99982864858709819</c:v>
                </c:pt>
                <c:pt idx="26">
                  <c:v>0.99980421068321013</c:v>
                </c:pt>
                <c:pt idx="27">
                  <c:v>1.0014479963366238</c:v>
                </c:pt>
                <c:pt idx="28">
                  <c:v>1.0012860087032096</c:v>
                </c:pt>
                <c:pt idx="29">
                  <c:v>1.0000489617017396</c:v>
                </c:pt>
                <c:pt idx="30">
                  <c:v>0.99935538429458759</c:v>
                </c:pt>
                <c:pt idx="31">
                  <c:v>0.99936981996614482</c:v>
                </c:pt>
                <c:pt idx="32">
                  <c:v>0.99867542905015139</c:v>
                </c:pt>
                <c:pt idx="33">
                  <c:v>0.99796724504569034</c:v>
                </c:pt>
                <c:pt idx="34">
                  <c:v>0.99818117088825231</c:v>
                </c:pt>
                <c:pt idx="35">
                  <c:v>0.99820614406281005</c:v>
                </c:pt>
                <c:pt idx="36">
                  <c:v>0.99816955158847698</c:v>
                </c:pt>
                <c:pt idx="37">
                  <c:v>0.99826072161834689</c:v>
                </c:pt>
                <c:pt idx="38">
                  <c:v>0.99823070237677436</c:v>
                </c:pt>
                <c:pt idx="39">
                  <c:v>0.99944525746078694</c:v>
                </c:pt>
                <c:pt idx="40">
                  <c:v>1</c:v>
                </c:pt>
                <c:pt idx="41">
                  <c:v>1.0007682561750131</c:v>
                </c:pt>
                <c:pt idx="42">
                  <c:v>1.0008691960402407</c:v>
                </c:pt>
                <c:pt idx="43">
                  <c:v>1.0005802109497515</c:v>
                </c:pt>
                <c:pt idx="44">
                  <c:v>1.000866068317509</c:v>
                </c:pt>
                <c:pt idx="45">
                  <c:v>1.0000629276543427</c:v>
                </c:pt>
                <c:pt idx="46">
                  <c:v>0.9995991973601317</c:v>
                </c:pt>
                <c:pt idx="47">
                  <c:v>0.99948208250258608</c:v>
                </c:pt>
                <c:pt idx="48">
                  <c:v>1.0002236990715918</c:v>
                </c:pt>
                <c:pt idx="49">
                  <c:v>1.000294740538527</c:v>
                </c:pt>
                <c:pt idx="50">
                  <c:v>1.0007899861306686</c:v>
                </c:pt>
                <c:pt idx="51">
                  <c:v>0.99971646055479868</c:v>
                </c:pt>
                <c:pt idx="52">
                  <c:v>0.99896486854899502</c:v>
                </c:pt>
                <c:pt idx="53">
                  <c:v>1.000600384337285</c:v>
                </c:pt>
                <c:pt idx="54">
                  <c:v>0.99850750085337414</c:v>
                </c:pt>
                <c:pt idx="55">
                  <c:v>0.99636401909921257</c:v>
                </c:pt>
                <c:pt idx="56">
                  <c:v>0.9929935794456245</c:v>
                </c:pt>
                <c:pt idx="57">
                  <c:v>0.99070216759041585</c:v>
                </c:pt>
                <c:pt idx="58">
                  <c:v>0.9904372409606873</c:v>
                </c:pt>
                <c:pt idx="59">
                  <c:v>0.98557148415998985</c:v>
                </c:pt>
                <c:pt idx="60">
                  <c:v>0.98426934406033217</c:v>
                </c:pt>
                <c:pt idx="61">
                  <c:v>0.98054219683307731</c:v>
                </c:pt>
                <c:pt idx="62">
                  <c:v>0.96798185667997749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24224"/>
        <c:axId val="41126528"/>
      </c:lineChart>
      <c:catAx>
        <c:axId val="4112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3205240738350323"/>
              <c:y val="0.907120766530689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26528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41126528"/>
        <c:scaling>
          <c:orientation val="minMax"/>
          <c:max val="1.4"/>
          <c:min val="0.7000000000000000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Index, 1990 = 1.0</a:t>
                </a:r>
              </a:p>
            </c:rich>
          </c:tx>
          <c:layout>
            <c:manualLayout>
              <c:xMode val="edge"/>
              <c:yMode val="edge"/>
              <c:x val="2.1367626177875309E-2"/>
              <c:y val="0.31578945704076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24224"/>
        <c:crosses val="autoZero"/>
        <c:crossBetween val="midCat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92473780283642"/>
          <c:y val="0.18176737994206052"/>
          <c:w val="0.44230863560087774"/>
          <c:h val="0.222910223571451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451089759671647"/>
          <c:y val="4.5759991276516893E-2"/>
          <c:w val="0.79047603650659837"/>
          <c:h val="0.81770581481161753"/>
        </c:manualLayout>
      </c:layout>
      <c:lineChart>
        <c:grouping val="standard"/>
        <c:varyColors val="0"/>
        <c:ser>
          <c:idx val="0"/>
          <c:order val="0"/>
          <c:tx>
            <c:strRef>
              <c:f>Report_Charts!$K$6</c:f>
              <c:strCache>
                <c:ptCount val="1"/>
                <c:pt idx="0">
                  <c:v>Petroleum</c:v>
                </c:pt>
              </c:strCache>
            </c:strRef>
          </c:tx>
          <c:marker>
            <c:symbol val="diamond"/>
            <c:size val="5"/>
          </c:marker>
          <c:cat>
            <c:numRef>
              <c:f>Report_Charts!$J$7:$J$69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Report_Charts!$K$7:$K$69</c:f>
              <c:numCache>
                <c:formatCode>#,##0</c:formatCode>
                <c:ptCount val="63"/>
                <c:pt idx="0">
                  <c:v>13981.797985479936</c:v>
                </c:pt>
                <c:pt idx="1">
                  <c:v>13927.848438617342</c:v>
                </c:pt>
                <c:pt idx="2">
                  <c:v>14130.063095296799</c:v>
                </c:pt>
                <c:pt idx="3">
                  <c:v>13391.62553796827</c:v>
                </c:pt>
                <c:pt idx="4">
                  <c:v>13242.59779649066</c:v>
                </c:pt>
                <c:pt idx="5">
                  <c:v>12675.51014978927</c:v>
                </c:pt>
                <c:pt idx="6">
                  <c:v>12649.786745802934</c:v>
                </c:pt>
                <c:pt idx="7">
                  <c:v>12305.923770592208</c:v>
                </c:pt>
                <c:pt idx="8">
                  <c:v>12031.074365753697</c:v>
                </c:pt>
                <c:pt idx="9">
                  <c:v>11784.378979728719</c:v>
                </c:pt>
                <c:pt idx="10">
                  <c:v>11518.040978397996</c:v>
                </c:pt>
                <c:pt idx="11">
                  <c:v>11485.658842768298</c:v>
                </c:pt>
                <c:pt idx="12">
                  <c:v>11448.246971902516</c:v>
                </c:pt>
                <c:pt idx="13">
                  <c:v>11244.017252542757</c:v>
                </c:pt>
                <c:pt idx="14">
                  <c:v>11129.775000442465</c:v>
                </c:pt>
                <c:pt idx="15">
                  <c:v>11141.795716698192</c:v>
                </c:pt>
                <c:pt idx="16">
                  <c:v>11190.584537661347</c:v>
                </c:pt>
                <c:pt idx="17">
                  <c:v>11319.959721621615</c:v>
                </c:pt>
                <c:pt idx="18">
                  <c:v>11330.046147893156</c:v>
                </c:pt>
                <c:pt idx="19">
                  <c:v>11398.813665733189</c:v>
                </c:pt>
                <c:pt idx="20">
                  <c:v>11495.807857865497</c:v>
                </c:pt>
                <c:pt idx="21">
                  <c:v>11329.295982326255</c:v>
                </c:pt>
                <c:pt idx="22">
                  <c:v>11291.044857929935</c:v>
                </c:pt>
                <c:pt idx="23">
                  <c:v>11181.470010239711</c:v>
                </c:pt>
                <c:pt idx="24">
                  <c:v>11182.085481799792</c:v>
                </c:pt>
                <c:pt idx="25">
                  <c:v>10950.296944013886</c:v>
                </c:pt>
                <c:pt idx="26">
                  <c:v>10866.440339317955</c:v>
                </c:pt>
                <c:pt idx="27">
                  <c:v>10890.160892873784</c:v>
                </c:pt>
                <c:pt idx="28">
                  <c:v>10921.103883726477</c:v>
                </c:pt>
                <c:pt idx="29">
                  <c:v>10817.440866995663</c:v>
                </c:pt>
                <c:pt idx="30">
                  <c:v>10705.785411865969</c:v>
                </c:pt>
                <c:pt idx="31">
                  <c:v>10665.898333149849</c:v>
                </c:pt>
                <c:pt idx="32">
                  <c:v>10679.024552804003</c:v>
                </c:pt>
                <c:pt idx="33">
                  <c:v>10683.031356575217</c:v>
                </c:pt>
                <c:pt idx="34">
                  <c:v>10734.816822992318</c:v>
                </c:pt>
                <c:pt idx="35">
                  <c:v>10882.577484045696</c:v>
                </c:pt>
                <c:pt idx="36">
                  <c:v>10629.596322702428</c:v>
                </c:pt>
                <c:pt idx="37">
                  <c:v>10607.070041547162</c:v>
                </c:pt>
                <c:pt idx="38">
                  <c:v>10499.863058696325</c:v>
                </c:pt>
                <c:pt idx="39">
                  <c:v>10670.931922335345</c:v>
                </c:pt>
                <c:pt idx="40">
                  <c:v>10717.124287833243</c:v>
                </c:pt>
                <c:pt idx="41">
                  <c:v>10639.583300866127</c:v>
                </c:pt>
                <c:pt idx="42">
                  <c:v>10767.915447827967</c:v>
                </c:pt>
                <c:pt idx="43">
                  <c:v>10633.463394136352</c:v>
                </c:pt>
                <c:pt idx="44">
                  <c:v>10684.789171399107</c:v>
                </c:pt>
                <c:pt idx="45">
                  <c:v>10871.597883555198</c:v>
                </c:pt>
                <c:pt idx="46">
                  <c:v>10815.020448978155</c:v>
                </c:pt>
                <c:pt idx="47">
                  <c:v>10581.574014620139</c:v>
                </c:pt>
                <c:pt idx="48">
                  <c:v>10643.838380951056</c:v>
                </c:pt>
                <c:pt idx="49">
                  <c:v>10831.650669703129</c:v>
                </c:pt>
                <c:pt idx="50">
                  <c:v>10873.906014684046</c:v>
                </c:pt>
                <c:pt idx="51">
                  <c:v>10706.667232162374</c:v>
                </c:pt>
                <c:pt idx="52">
                  <c:v>10607.401245854839</c:v>
                </c:pt>
                <c:pt idx="53">
                  <c:v>10588.550160682631</c:v>
                </c:pt>
                <c:pt idx="54">
                  <c:v>10543.904950738706</c:v>
                </c:pt>
                <c:pt idx="55">
                  <c:v>10632.39199766109</c:v>
                </c:pt>
                <c:pt idx="56">
                  <c:v>10808.640540565981</c:v>
                </c:pt>
                <c:pt idx="57">
                  <c:v>10794.544360314474</c:v>
                </c:pt>
                <c:pt idx="58">
                  <c:v>11013.747321208364</c:v>
                </c:pt>
                <c:pt idx="59">
                  <c:v>10921.418170600387</c:v>
                </c:pt>
                <c:pt idx="60">
                  <c:v>10986.2420868634</c:v>
                </c:pt>
                <c:pt idx="61">
                  <c:v>10791.21411930889</c:v>
                </c:pt>
                <c:pt idx="62">
                  <c:v>10989.986267776856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Report_Charts!$L$6</c:f>
              <c:strCache>
                <c:ptCount val="1"/>
                <c:pt idx="0">
                  <c:v>Coal</c:v>
                </c:pt>
              </c:strCache>
            </c:strRef>
          </c:tx>
          <c:marker>
            <c:symbol val="square"/>
            <c:size val="4"/>
          </c:marker>
          <c:cat>
            <c:numRef>
              <c:f>Report_Charts!$J$7:$J$69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Report_Charts!$L$7:$L$69</c:f>
              <c:numCache>
                <c:formatCode>#,##0</c:formatCode>
                <c:ptCount val="63"/>
                <c:pt idx="0">
                  <c:v>14231.886392643788</c:v>
                </c:pt>
                <c:pt idx="1">
                  <c:v>13535.413072323943</c:v>
                </c:pt>
                <c:pt idx="2">
                  <c:v>13085.553761953757</c:v>
                </c:pt>
                <c:pt idx="3">
                  <c:v>12690.91907300705</c:v>
                </c:pt>
                <c:pt idx="4">
                  <c:v>11878.766125622205</c:v>
                </c:pt>
                <c:pt idx="5">
                  <c:v>11475.444781158682</c:v>
                </c:pt>
                <c:pt idx="6">
                  <c:v>11195.376647881118</c:v>
                </c:pt>
                <c:pt idx="7">
                  <c:v>11129.906220544168</c:v>
                </c:pt>
                <c:pt idx="8">
                  <c:v>10806.358254277302</c:v>
                </c:pt>
                <c:pt idx="9">
                  <c:v>10647.725207644615</c:v>
                </c:pt>
                <c:pt idx="10">
                  <c:v>10488.44796429397</c:v>
                </c:pt>
                <c:pt idx="11">
                  <c:v>10322.957531802242</c:v>
                </c:pt>
                <c:pt idx="12">
                  <c:v>10266.26057277192</c:v>
                </c:pt>
                <c:pt idx="13">
                  <c:v>10224.619980519823</c:v>
                </c:pt>
                <c:pt idx="14">
                  <c:v>10222.816650070281</c:v>
                </c:pt>
                <c:pt idx="15">
                  <c:v>10195.824852249534</c:v>
                </c:pt>
                <c:pt idx="16">
                  <c:v>10272.050294486422</c:v>
                </c:pt>
                <c:pt idx="17">
                  <c:v>10222.287181906178</c:v>
                </c:pt>
                <c:pt idx="18">
                  <c:v>10211.114371581514</c:v>
                </c:pt>
                <c:pt idx="19">
                  <c:v>10225.6123516157</c:v>
                </c:pt>
                <c:pt idx="20">
                  <c:v>10260.531868819487</c:v>
                </c:pt>
                <c:pt idx="21">
                  <c:v>10235.739561765691</c:v>
                </c:pt>
                <c:pt idx="22">
                  <c:v>10128.822879461384</c:v>
                </c:pt>
                <c:pt idx="23">
                  <c:v>10214.576752872263</c:v>
                </c:pt>
                <c:pt idx="24">
                  <c:v>10301.414615076603</c:v>
                </c:pt>
                <c:pt idx="25">
                  <c:v>10302.510492483072</c:v>
                </c:pt>
                <c:pt idx="26">
                  <c:v>10292.594986661419</c:v>
                </c:pt>
                <c:pt idx="27">
                  <c:v>10415.987925587226</c:v>
                </c:pt>
                <c:pt idx="28">
                  <c:v>10492.804582663472</c:v>
                </c:pt>
                <c:pt idx="29">
                  <c:v>10473.985590139979</c:v>
                </c:pt>
                <c:pt idx="30">
                  <c:v>10436.533012749946</c:v>
                </c:pt>
                <c:pt idx="31">
                  <c:v>10458.30053089485</c:v>
                </c:pt>
                <c:pt idx="32">
                  <c:v>10555.457738972875</c:v>
                </c:pt>
                <c:pt idx="33">
                  <c:v>10490.976885478955</c:v>
                </c:pt>
                <c:pt idx="34">
                  <c:v>10449.19589037974</c:v>
                </c:pt>
                <c:pt idx="35">
                  <c:v>10371.526496553231</c:v>
                </c:pt>
                <c:pt idx="36">
                  <c:v>10422.418959502731</c:v>
                </c:pt>
                <c:pt idx="37">
                  <c:v>10365.900366417376</c:v>
                </c:pt>
                <c:pt idx="38">
                  <c:v>10287.824919075505</c:v>
                </c:pt>
                <c:pt idx="39">
                  <c:v>10317.852864581306</c:v>
                </c:pt>
                <c:pt idx="40">
                  <c:v>10311.413424050419</c:v>
                </c:pt>
                <c:pt idx="41">
                  <c:v>10327.070979667122</c:v>
                </c:pt>
                <c:pt idx="42">
                  <c:v>10258.378908547422</c:v>
                </c:pt>
                <c:pt idx="43">
                  <c:v>10282.301143843284</c:v>
                </c:pt>
                <c:pt idx="44">
                  <c:v>10310.57830936935</c:v>
                </c:pt>
                <c:pt idx="45">
                  <c:v>10319.639775638827</c:v>
                </c:pt>
                <c:pt idx="46">
                  <c:v>10360.033871755171</c:v>
                </c:pt>
                <c:pt idx="47">
                  <c:v>10346.014861640033</c:v>
                </c:pt>
                <c:pt idx="48">
                  <c:v>10356.015273627327</c:v>
                </c:pt>
                <c:pt idx="49">
                  <c:v>10340.035466917492</c:v>
                </c:pt>
                <c:pt idx="50">
                  <c:v>10380.398763058374</c:v>
                </c:pt>
                <c:pt idx="51">
                  <c:v>10387.016773061947</c:v>
                </c:pt>
                <c:pt idx="52">
                  <c:v>10326.290631925624</c:v>
                </c:pt>
                <c:pt idx="53">
                  <c:v>10306.672695788562</c:v>
                </c:pt>
                <c:pt idx="54">
                  <c:v>10340.016006907708</c:v>
                </c:pt>
                <c:pt idx="55">
                  <c:v>10372.777381961758</c:v>
                </c:pt>
                <c:pt idx="56">
                  <c:v>10351.428960163448</c:v>
                </c:pt>
                <c:pt idx="57">
                  <c:v>10374.764491943875</c:v>
                </c:pt>
                <c:pt idx="58">
                  <c:v>10377.477192415638</c:v>
                </c:pt>
                <c:pt idx="59">
                  <c:v>10413.551144342908</c:v>
                </c:pt>
                <c:pt idx="60">
                  <c:v>10415.205831108857</c:v>
                </c:pt>
                <c:pt idx="61">
                  <c:v>10443.60407436228</c:v>
                </c:pt>
                <c:pt idx="62">
                  <c:v>10497.823972860209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Report_Charts!$M$6</c:f>
              <c:strCache>
                <c:ptCount val="1"/>
                <c:pt idx="0">
                  <c:v>Natural Gas</c:v>
                </c:pt>
              </c:strCache>
            </c:strRef>
          </c:tx>
          <c:marker>
            <c:symbol val="triangle"/>
            <c:size val="4"/>
          </c:marker>
          <c:cat>
            <c:numRef>
              <c:f>Report_Charts!$J$7:$J$69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Report_Charts!$M$7:$M$69</c:f>
              <c:numCache>
                <c:formatCode>#,##0</c:formatCode>
                <c:ptCount val="63"/>
                <c:pt idx="0">
                  <c:v>14608.242493984235</c:v>
                </c:pt>
                <c:pt idx="1">
                  <c:v>13964.948013163421</c:v>
                </c:pt>
                <c:pt idx="2">
                  <c:v>13760.825516008861</c:v>
                </c:pt>
                <c:pt idx="3">
                  <c:v>13415.953370666291</c:v>
                </c:pt>
                <c:pt idx="4">
                  <c:v>12875.581832436632</c:v>
                </c:pt>
                <c:pt idx="5">
                  <c:v>12527.034429110738</c:v>
                </c:pt>
                <c:pt idx="6">
                  <c:v>12329.117867138459</c:v>
                </c:pt>
                <c:pt idx="7">
                  <c:v>12108.181655208129</c:v>
                </c:pt>
                <c:pt idx="8">
                  <c:v>11864.656659405046</c:v>
                </c:pt>
                <c:pt idx="9">
                  <c:v>11495.798669631631</c:v>
                </c:pt>
                <c:pt idx="10">
                  <c:v>11300.445698518288</c:v>
                </c:pt>
                <c:pt idx="11">
                  <c:v>11158.607459076444</c:v>
                </c:pt>
                <c:pt idx="12">
                  <c:v>11040.524821494333</c:v>
                </c:pt>
                <c:pt idx="13">
                  <c:v>10966.911039649876</c:v>
                </c:pt>
                <c:pt idx="14">
                  <c:v>10894.585396584205</c:v>
                </c:pt>
                <c:pt idx="15">
                  <c:v>10811.437620841729</c:v>
                </c:pt>
                <c:pt idx="16">
                  <c:v>10734.860569969302</c:v>
                </c:pt>
                <c:pt idx="17">
                  <c:v>10703.074330494705</c:v>
                </c:pt>
                <c:pt idx="18">
                  <c:v>10660.792203997071</c:v>
                </c:pt>
                <c:pt idx="19">
                  <c:v>10789.037393286275</c:v>
                </c:pt>
                <c:pt idx="20">
                  <c:v>10871.158559138114</c:v>
                </c:pt>
                <c:pt idx="21">
                  <c:v>10959.726245420483</c:v>
                </c:pt>
                <c:pt idx="22">
                  <c:v>10869.761695155757</c:v>
                </c:pt>
                <c:pt idx="23">
                  <c:v>10995.821981007282</c:v>
                </c:pt>
                <c:pt idx="24">
                  <c:v>10995.21357355914</c:v>
                </c:pt>
                <c:pt idx="25">
                  <c:v>10807.212639544074</c:v>
                </c:pt>
                <c:pt idx="26">
                  <c:v>10697.461687011546</c:v>
                </c:pt>
                <c:pt idx="27">
                  <c:v>10748.585180440616</c:v>
                </c:pt>
                <c:pt idx="28">
                  <c:v>10795.23879360938</c:v>
                </c:pt>
                <c:pt idx="29">
                  <c:v>10964.656438932761</c:v>
                </c:pt>
                <c:pt idx="30">
                  <c:v>11005.233654469053</c:v>
                </c:pt>
                <c:pt idx="31">
                  <c:v>10895.915908248808</c:v>
                </c:pt>
                <c:pt idx="32">
                  <c:v>10946.864140938542</c:v>
                </c:pt>
                <c:pt idx="33">
                  <c:v>10938.00389055819</c:v>
                </c:pt>
                <c:pt idx="34">
                  <c:v>10828.205594581801</c:v>
                </c:pt>
                <c:pt idx="35">
                  <c:v>10823.091869072414</c:v>
                </c:pt>
                <c:pt idx="36">
                  <c:v>10828.00679041745</c:v>
                </c:pt>
                <c:pt idx="37">
                  <c:v>10766.093297729742</c:v>
                </c:pt>
                <c:pt idx="38">
                  <c:v>10717.573001695439</c:v>
                </c:pt>
                <c:pt idx="39">
                  <c:v>10744.997730167772</c:v>
                </c:pt>
                <c:pt idx="40">
                  <c:v>10844.611855429608</c:v>
                </c:pt>
                <c:pt idx="41">
                  <c:v>10802.077861285909</c:v>
                </c:pt>
                <c:pt idx="42">
                  <c:v>10702.908788789493</c:v>
                </c:pt>
                <c:pt idx="43">
                  <c:v>10563.006523943877</c:v>
                </c:pt>
                <c:pt idx="44">
                  <c:v>10475.503621480182</c:v>
                </c:pt>
                <c:pt idx="45">
                  <c:v>10572.300389729104</c:v>
                </c:pt>
                <c:pt idx="46">
                  <c:v>10548.239041971066</c:v>
                </c:pt>
                <c:pt idx="47">
                  <c:v>10648.561302587266</c:v>
                </c:pt>
                <c:pt idx="48">
                  <c:v>10800.652755832987</c:v>
                </c:pt>
                <c:pt idx="49">
                  <c:v>10676.629707958635</c:v>
                </c:pt>
                <c:pt idx="50">
                  <c:v>10463.652635722454</c:v>
                </c:pt>
                <c:pt idx="51">
                  <c:v>10032.657234250401</c:v>
                </c:pt>
                <c:pt idx="52">
                  <c:v>9517.9184054056859</c:v>
                </c:pt>
                <c:pt idx="53">
                  <c:v>9157.4312757479856</c:v>
                </c:pt>
                <c:pt idx="54">
                  <c:v>8653.2349373572142</c:v>
                </c:pt>
                <c:pt idx="55">
                  <c:v>8551.1988183101184</c:v>
                </c:pt>
                <c:pt idx="56">
                  <c:v>8470.8985120677171</c:v>
                </c:pt>
                <c:pt idx="57">
                  <c:v>8405.9930978827942</c:v>
                </c:pt>
                <c:pt idx="58">
                  <c:v>8304.6468891084405</c:v>
                </c:pt>
                <c:pt idx="59">
                  <c:v>8159.0398395093735</c:v>
                </c:pt>
                <c:pt idx="60">
                  <c:v>8182.6267863556841</c:v>
                </c:pt>
                <c:pt idx="61">
                  <c:v>8153.8560202512599</c:v>
                </c:pt>
                <c:pt idx="62">
                  <c:v>8181.882564682146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949824"/>
        <c:axId val="103951360"/>
      </c:lineChart>
      <c:catAx>
        <c:axId val="103949824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crossAx val="1039513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3951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100" baseline="0"/>
                </a:pPr>
                <a:r>
                  <a:rPr lang="en-US" sz="1100" baseline="0"/>
                  <a:t>Btu/kWh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03949824"/>
        <c:crosses val="autoZero"/>
        <c:crossBetween val="midCat"/>
      </c:valAx>
      <c:spPr>
        <a:ln>
          <a:solidFill>
            <a:srgbClr val="000080"/>
          </a:solidFill>
        </a:ln>
      </c:spPr>
    </c:plotArea>
    <c:legend>
      <c:legendPos val="r"/>
      <c:layout>
        <c:manualLayout>
          <c:xMode val="edge"/>
          <c:yMode val="edge"/>
          <c:x val="0.27418560983970569"/>
          <c:y val="0.58926145328578605"/>
          <c:w val="0.22791463932505512"/>
          <c:h val="0.21951939915016402"/>
        </c:manualLayout>
      </c:layout>
      <c:overlay val="0"/>
      <c:spPr>
        <a:solidFill>
          <a:schemeClr val="bg1"/>
        </a:solidFill>
        <a:ln>
          <a:solidFill>
            <a:srgbClr val="000080"/>
          </a:solidFill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9152755066281"/>
          <c:y val="4.4387877811034981E-2"/>
          <c:w val="0.82715200612939921"/>
          <c:h val="0.82317190646064264"/>
        </c:manualLayout>
      </c:layout>
      <c:lineChart>
        <c:grouping val="standard"/>
        <c:varyColors val="0"/>
        <c:ser>
          <c:idx val="0"/>
          <c:order val="0"/>
          <c:tx>
            <c:strRef>
              <c:f>Chart_Data!$E$6</c:f>
              <c:strCache>
                <c:ptCount val="1"/>
                <c:pt idx="0">
                  <c:v>Elec Power Sector: Elec-only plants</c:v>
                </c:pt>
              </c:strCache>
            </c:strRef>
          </c:tx>
          <c:cat>
            <c:numRef>
              <c:f>Chart_Data!$D$7:$D$69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Chart_Data!$E$7:$E$69</c:f>
              <c:numCache>
                <c:formatCode>#,##0</c:formatCode>
                <c:ptCount val="63"/>
                <c:pt idx="0">
                  <c:v>14181.263958434676</c:v>
                </c:pt>
                <c:pt idx="1">
                  <c:v>13646.29380226912</c:v>
                </c:pt>
                <c:pt idx="2">
                  <c:v>13337.402318811522</c:v>
                </c:pt>
                <c:pt idx="3">
                  <c:v>12920.101820559063</c:v>
                </c:pt>
                <c:pt idx="4">
                  <c:v>12231.384047690302</c:v>
                </c:pt>
                <c:pt idx="5">
                  <c:v>11782.371939520981</c:v>
                </c:pt>
                <c:pt idx="6">
                  <c:v>11529.941666407181</c:v>
                </c:pt>
                <c:pt idx="7">
                  <c:v>11428.81030071299</c:v>
                </c:pt>
                <c:pt idx="8">
                  <c:v>11138.577095602974</c:v>
                </c:pt>
                <c:pt idx="9">
                  <c:v>10959.372060528975</c:v>
                </c:pt>
                <c:pt idx="10">
                  <c:v>10775.797387824236</c:v>
                </c:pt>
                <c:pt idx="11">
                  <c:v>10636.941851062547</c:v>
                </c:pt>
                <c:pt idx="12">
                  <c:v>10561.316731045816</c:v>
                </c:pt>
                <c:pt idx="13">
                  <c:v>10497.34774200707</c:v>
                </c:pt>
                <c:pt idx="14">
                  <c:v>10473.618100800595</c:v>
                </c:pt>
                <c:pt idx="15">
                  <c:v>10434.785086539492</c:v>
                </c:pt>
                <c:pt idx="16">
                  <c:v>10466.395118695222</c:v>
                </c:pt>
                <c:pt idx="17">
                  <c:v>10453.253769169713</c:v>
                </c:pt>
                <c:pt idx="18">
                  <c:v>10442.045594749961</c:v>
                </c:pt>
                <c:pt idx="19">
                  <c:v>10513.191979730111</c:v>
                </c:pt>
                <c:pt idx="20">
                  <c:v>10605.194754074257</c:v>
                </c:pt>
                <c:pt idx="21">
                  <c:v>10606.759430506499</c:v>
                </c:pt>
                <c:pt idx="22">
                  <c:v>10529.467576255216</c:v>
                </c:pt>
                <c:pt idx="23">
                  <c:v>10577.257802754519</c:v>
                </c:pt>
                <c:pt idx="24">
                  <c:v>10636.976241840437</c:v>
                </c:pt>
                <c:pt idx="25">
                  <c:v>10558.497719935391</c:v>
                </c:pt>
                <c:pt idx="26">
                  <c:v>10522.84137225101</c:v>
                </c:pt>
                <c:pt idx="27">
                  <c:v>10588.13952447492</c:v>
                </c:pt>
                <c:pt idx="28">
                  <c:v>10645.005137729817</c:v>
                </c:pt>
                <c:pt idx="29">
                  <c:v>10623.473787822848</c:v>
                </c:pt>
                <c:pt idx="30">
                  <c:v>10597.970646506465</c:v>
                </c:pt>
                <c:pt idx="31">
                  <c:v>10610.793944427814</c:v>
                </c:pt>
                <c:pt idx="32">
                  <c:v>10668.266443916022</c:v>
                </c:pt>
                <c:pt idx="33">
                  <c:v>10613.140547204604</c:v>
                </c:pt>
                <c:pt idx="34">
                  <c:v>10562.309139741819</c:v>
                </c:pt>
                <c:pt idx="35">
                  <c:v>10493.908055349584</c:v>
                </c:pt>
                <c:pt idx="36">
                  <c:v>10502.431213267979</c:v>
                </c:pt>
                <c:pt idx="37">
                  <c:v>10438.666642481849</c:v>
                </c:pt>
                <c:pt idx="38">
                  <c:v>10404.800121070368</c:v>
                </c:pt>
                <c:pt idx="39">
                  <c:v>10459.613820872446</c:v>
                </c:pt>
                <c:pt idx="40">
                  <c:v>10472.335417406905</c:v>
                </c:pt>
                <c:pt idx="41">
                  <c:v>10460.428745445433</c:v>
                </c:pt>
                <c:pt idx="42">
                  <c:v>10409.790639031202</c:v>
                </c:pt>
                <c:pt idx="43">
                  <c:v>10406.753186952121</c:v>
                </c:pt>
                <c:pt idx="44">
                  <c:v>10411.143400971076</c:v>
                </c:pt>
                <c:pt idx="45">
                  <c:v>10435.963855447102</c:v>
                </c:pt>
                <c:pt idx="46">
                  <c:v>10452.203329849905</c:v>
                </c:pt>
                <c:pt idx="47">
                  <c:v>10431.091422479431</c:v>
                </c:pt>
                <c:pt idx="48">
                  <c:v>10456.98908566576</c:v>
                </c:pt>
                <c:pt idx="49">
                  <c:v>10437.898716266034</c:v>
                </c:pt>
                <c:pt idx="50">
                  <c:v>10431.889646856762</c:v>
                </c:pt>
                <c:pt idx="51">
                  <c:v>10388.576582415018</c:v>
                </c:pt>
                <c:pt idx="52">
                  <c:v>10276.209067485795</c:v>
                </c:pt>
                <c:pt idx="53">
                  <c:v>10230.499590848542</c:v>
                </c:pt>
                <c:pt idx="54">
                  <c:v>10143.646151425852</c:v>
                </c:pt>
                <c:pt idx="55">
                  <c:v>10126.071442263739</c:v>
                </c:pt>
                <c:pt idx="56">
                  <c:v>10060.756937567794</c:v>
                </c:pt>
                <c:pt idx="57">
                  <c:v>10045.243393494356</c:v>
                </c:pt>
                <c:pt idx="58">
                  <c:v>10024.390252985777</c:v>
                </c:pt>
                <c:pt idx="59">
                  <c:v>9956.4557001960093</c:v>
                </c:pt>
                <c:pt idx="60">
                  <c:v>9941.695564435473</c:v>
                </c:pt>
                <c:pt idx="61">
                  <c:v>9909.4634874416042</c:v>
                </c:pt>
                <c:pt idx="62">
                  <c:v>9800.9682333753153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Chart_Data!$F$6</c:f>
              <c:strCache>
                <c:ptCount val="1"/>
                <c:pt idx="0">
                  <c:v>Elec Power Sector: CHP Plants</c:v>
                </c:pt>
              </c:strCache>
            </c:strRef>
          </c:tx>
          <c:cat>
            <c:numRef>
              <c:f>Chart_Data!$D$7:$D$69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Chart_Data!$F$7:$F$69</c:f>
              <c:numCache>
                <c:formatCode>General</c:formatCode>
                <c:ptCount val="63"/>
                <c:pt idx="39" formatCode="#,##0">
                  <c:v>8851.719176441622</c:v>
                </c:pt>
                <c:pt idx="40" formatCode="#,##0">
                  <c:v>9372.6988648833394</c:v>
                </c:pt>
                <c:pt idx="41" formatCode="#,##0">
                  <c:v>9139.0917277105364</c:v>
                </c:pt>
                <c:pt idx="42" formatCode="#,##0">
                  <c:v>9216.4179329968629</c:v>
                </c:pt>
                <c:pt idx="43" formatCode="#,##0">
                  <c:v>9174.886154711683</c:v>
                </c:pt>
                <c:pt idx="44" formatCode="#,##0">
                  <c:v>9288.3206397564736</c:v>
                </c:pt>
                <c:pt idx="45" formatCode="#,##0">
                  <c:v>8904.8390721839023</c:v>
                </c:pt>
                <c:pt idx="46" formatCode="#,##0">
                  <c:v>8895.4564385547801</c:v>
                </c:pt>
                <c:pt idx="47" formatCode="#,##0">
                  <c:v>8895.4660281951401</c:v>
                </c:pt>
                <c:pt idx="48" formatCode="#,##0">
                  <c:v>8628.6705193041453</c:v>
                </c:pt>
                <c:pt idx="49" formatCode="#,##0">
                  <c:v>8630.8541237847985</c:v>
                </c:pt>
                <c:pt idx="50" formatCode="#,##0">
                  <c:v>8555.2851085256425</c:v>
                </c:pt>
                <c:pt idx="51" formatCode="#,##0">
                  <c:v>8579.7957584478718</c:v>
                </c:pt>
                <c:pt idx="52" formatCode="#,##0">
                  <c:v>8502.3159342489726</c:v>
                </c:pt>
                <c:pt idx="53" formatCode="#,##0">
                  <c:v>8653.7105731783759</c:v>
                </c:pt>
                <c:pt idx="54" formatCode="#,##0">
                  <c:v>7724.959453999485</c:v>
                </c:pt>
                <c:pt idx="55" formatCode="#,##0">
                  <c:v>7726.6450920859834</c:v>
                </c:pt>
                <c:pt idx="56" formatCode="#,##0">
                  <c:v>7830.6557643515534</c:v>
                </c:pt>
                <c:pt idx="57" formatCode="#,##0">
                  <c:v>7851.8408821779058</c:v>
                </c:pt>
                <c:pt idx="58" formatCode="#,##0">
                  <c:v>7959.5621963993062</c:v>
                </c:pt>
                <c:pt idx="59" formatCode="#,##0">
                  <c:v>7885.9782059717691</c:v>
                </c:pt>
                <c:pt idx="60" formatCode="#,##0">
                  <c:v>7874.3668281580221</c:v>
                </c:pt>
                <c:pt idx="61" formatCode="#,##0">
                  <c:v>7768.7952991462998</c:v>
                </c:pt>
                <c:pt idx="62" formatCode="#,##0">
                  <c:v>7747.9548072602984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Chart_Data!$G$6</c:f>
              <c:strCache>
                <c:ptCount val="1"/>
                <c:pt idx="0">
                  <c:v>Industrial: Total</c:v>
                </c:pt>
              </c:strCache>
            </c:strRef>
          </c:tx>
          <c:cat>
            <c:numRef>
              <c:f>Chart_Data!$D$7:$D$69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Chart_Data!$G$7:$G$69</c:f>
              <c:numCache>
                <c:formatCode>General</c:formatCode>
                <c:ptCount val="63"/>
                <c:pt idx="39" formatCode="#,##0">
                  <c:v>10183.978902319064</c:v>
                </c:pt>
                <c:pt idx="40" formatCode="#,##0">
                  <c:v>10439.417047702485</c:v>
                </c:pt>
                <c:pt idx="41" formatCode="#,##0">
                  <c:v>10364.447090074997</c:v>
                </c:pt>
                <c:pt idx="42" formatCode="#,##0">
                  <c:v>10181.185266779101</c:v>
                </c:pt>
                <c:pt idx="43" formatCode="#,##0">
                  <c:v>9916.2323069312515</c:v>
                </c:pt>
                <c:pt idx="44" formatCode="#,##0">
                  <c:v>10063.519010015058</c:v>
                </c:pt>
                <c:pt idx="45" formatCode="#,##0">
                  <c:v>10176.64104426063</c:v>
                </c:pt>
                <c:pt idx="46" formatCode="#,##0">
                  <c:v>10643.733728398187</c:v>
                </c:pt>
                <c:pt idx="47" formatCode="#,##0">
                  <c:v>9983.2113111795406</c:v>
                </c:pt>
                <c:pt idx="48" formatCode="#,##0">
                  <c:v>9781.7408399658452</c:v>
                </c:pt>
                <c:pt idx="49" formatCode="#,##0">
                  <c:v>9870.9307809805396</c:v>
                </c:pt>
                <c:pt idx="50" formatCode="#,##0">
                  <c:v>9829.939805501881</c:v>
                </c:pt>
                <c:pt idx="51" formatCode="#,##0">
                  <c:v>10084.553628721189</c:v>
                </c:pt>
                <c:pt idx="52" formatCode="#,##0">
                  <c:v>10977.233904365286</c:v>
                </c:pt>
                <c:pt idx="53" formatCode="#,##0">
                  <c:v>10080.052546516124</c:v>
                </c:pt>
                <c:pt idx="54" formatCode="#,##0">
                  <c:v>7523.3955063323338</c:v>
                </c:pt>
                <c:pt idx="55" formatCode="#,##0">
                  <c:v>7433.5774415986971</c:v>
                </c:pt>
                <c:pt idx="56" formatCode="#,##0">
                  <c:v>7206.2140267528212</c:v>
                </c:pt>
                <c:pt idx="57" formatCode="#,##0">
                  <c:v>7334.1791864436518</c:v>
                </c:pt>
                <c:pt idx="58" formatCode="#,##0">
                  <c:v>7145.177801406433</c:v>
                </c:pt>
                <c:pt idx="59" formatCode="#,##0">
                  <c:v>7103.0024527256137</c:v>
                </c:pt>
                <c:pt idx="60" formatCode="#,##0">
                  <c:v>7308.5688611568512</c:v>
                </c:pt>
                <c:pt idx="61" formatCode="#,##0">
                  <c:v>7407.5251003659014</c:v>
                </c:pt>
                <c:pt idx="62" formatCode="#,##0">
                  <c:v>7987.5979441293966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95136"/>
        <c:axId val="40796928"/>
      </c:lineChart>
      <c:catAx>
        <c:axId val="407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796928"/>
        <c:crosses val="autoZero"/>
        <c:auto val="1"/>
        <c:lblAlgn val="ctr"/>
        <c:lblOffset val="100"/>
        <c:noMultiLvlLbl val="0"/>
      </c:catAx>
      <c:valAx>
        <c:axId val="407969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0795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182948372318449"/>
          <c:y val="0.4630235334264311"/>
          <c:w val="0.33675862538173501"/>
          <c:h val="0.3618089598021525"/>
        </c:manualLayout>
      </c:layout>
      <c:overlay val="0"/>
      <c:spPr>
        <a:ln>
          <a:solidFill>
            <a:schemeClr val="accent1"/>
          </a:solidFill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176470588237"/>
          <c:y val="5.2631578947368418E-2"/>
          <c:w val="0.82352941176470584"/>
          <c:h val="0.80509232806076236"/>
        </c:manualLayout>
      </c:layout>
      <c:lineChart>
        <c:grouping val="standard"/>
        <c:varyColors val="0"/>
        <c:ser>
          <c:idx val="0"/>
          <c:order val="0"/>
          <c:tx>
            <c:strRef>
              <c:f>Chart_Data!$Z$6</c:f>
              <c:strCache>
                <c:ptCount val="1"/>
                <c:pt idx="0">
                  <c:v>Energy Consumption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Chart_Data!$Y$7:$Y$34</c:f>
              <c:numCache>
                <c:formatCode>0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 formatCode="General">
                  <c:v>2009</c:v>
                </c:pt>
                <c:pt idx="25" formatCode="General">
                  <c:v>2010</c:v>
                </c:pt>
                <c:pt idx="26" formatCode="General">
                  <c:v>2011</c:v>
                </c:pt>
                <c:pt idx="27" formatCode="General">
                  <c:v>2012</c:v>
                </c:pt>
              </c:numCache>
            </c:numRef>
          </c:cat>
          <c:val>
            <c:numRef>
              <c:f>Chart_Data!$Z$7:$Z$34</c:f>
              <c:numCache>
                <c:formatCode>0.0000</c:formatCode>
                <c:ptCount val="28"/>
                <c:pt idx="0">
                  <c:v>1</c:v>
                </c:pt>
                <c:pt idx="1">
                  <c:v>1.0080116305785536</c:v>
                </c:pt>
                <c:pt idx="2">
                  <c:v>1.0359392659579423</c:v>
                </c:pt>
                <c:pt idx="3">
                  <c:v>1.0855774675558589</c:v>
                </c:pt>
                <c:pt idx="4">
                  <c:v>1.1468556496567153</c:v>
                </c:pt>
                <c:pt idx="5">
                  <c:v>1.1711516424236799</c:v>
                </c:pt>
                <c:pt idx="6">
                  <c:v>1.1829855852376454</c:v>
                </c:pt>
                <c:pt idx="7">
                  <c:v>1.1760807271695248</c:v>
                </c:pt>
                <c:pt idx="8">
                  <c:v>1.218730121055865</c:v>
                </c:pt>
                <c:pt idx="9">
                  <c:v>1.2367719525755254</c:v>
                </c:pt>
                <c:pt idx="10">
                  <c:v>1.2789457343843633</c:v>
                </c:pt>
                <c:pt idx="11">
                  <c:v>1.3169103152223971</c:v>
                </c:pt>
                <c:pt idx="12">
                  <c:v>1.3328492173697792</c:v>
                </c:pt>
                <c:pt idx="13">
                  <c:v>1.3859406244830779</c:v>
                </c:pt>
                <c:pt idx="14">
                  <c:v>1.4132862116769589</c:v>
                </c:pt>
                <c:pt idx="15">
                  <c:v>1.454446763624679</c:v>
                </c:pt>
                <c:pt idx="16">
                  <c:v>1.4243410968434171</c:v>
                </c:pt>
                <c:pt idx="17">
                  <c:v>1.4536230052491448</c:v>
                </c:pt>
                <c:pt idx="18">
                  <c:v>1.4573651627222191</c:v>
                </c:pt>
                <c:pt idx="19">
                  <c:v>1.473703352101982</c:v>
                </c:pt>
                <c:pt idx="20">
                  <c:v>1.508052722871096</c:v>
                </c:pt>
                <c:pt idx="21">
                  <c:v>1.5029213421465095</c:v>
                </c:pt>
                <c:pt idx="22">
                  <c:v>1.5377494153659408</c:v>
                </c:pt>
                <c:pt idx="23">
                  <c:v>1.5239686807535839</c:v>
                </c:pt>
                <c:pt idx="24">
                  <c:v>1.450427700477287</c:v>
                </c:pt>
                <c:pt idx="25">
                  <c:v>1.5106720262862792</c:v>
                </c:pt>
                <c:pt idx="26">
                  <c:v>1.4965596971604052</c:v>
                </c:pt>
                <c:pt idx="27">
                  <c:v>1.4583887468799948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Chart_Data!$AA$6</c:f>
              <c:strCache>
                <c:ptCount val="1"/>
                <c:pt idx="0">
                  <c:v>Electricity Generation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Chart_Data!$Y$7:$Y$34</c:f>
              <c:numCache>
                <c:formatCode>0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 formatCode="General">
                  <c:v>2009</c:v>
                </c:pt>
                <c:pt idx="25" formatCode="General">
                  <c:v>2010</c:v>
                </c:pt>
                <c:pt idx="26" formatCode="General">
                  <c:v>2011</c:v>
                </c:pt>
                <c:pt idx="27" formatCode="General">
                  <c:v>2012</c:v>
                </c:pt>
              </c:numCache>
            </c:numRef>
          </c:cat>
          <c:val>
            <c:numRef>
              <c:f>Chart_Data!$AA$7:$AA$34</c:f>
              <c:numCache>
                <c:formatCode>0.0000</c:formatCode>
                <c:ptCount val="28"/>
                <c:pt idx="0">
                  <c:v>1</c:v>
                </c:pt>
                <c:pt idx="1">
                  <c:v>1.0071935873905766</c:v>
                </c:pt>
                <c:pt idx="2">
                  <c:v>1.0414214554608203</c:v>
                </c:pt>
                <c:pt idx="3">
                  <c:v>1.094874480905262</c:v>
                </c:pt>
                <c:pt idx="4">
                  <c:v>1.1532511773345717</c:v>
                </c:pt>
                <c:pt idx="5">
                  <c:v>1.1761693748717812</c:v>
                </c:pt>
                <c:pt idx="6">
                  <c:v>1.1904513578977414</c:v>
                </c:pt>
                <c:pt idx="7">
                  <c:v>1.1898229833703471</c:v>
                </c:pt>
                <c:pt idx="8">
                  <c:v>1.2341119822899758</c:v>
                </c:pt>
                <c:pt idx="9">
                  <c:v>1.2519967890048123</c:v>
                </c:pt>
                <c:pt idx="10">
                  <c:v>1.2944515709713571</c:v>
                </c:pt>
                <c:pt idx="11">
                  <c:v>1.3310036854430658</c:v>
                </c:pt>
                <c:pt idx="12">
                  <c:v>1.3497043011960796</c:v>
                </c:pt>
                <c:pt idx="13">
                  <c:v>1.4017211240857685</c:v>
                </c:pt>
                <c:pt idx="14">
                  <c:v>1.4317633627541368</c:v>
                </c:pt>
                <c:pt idx="15">
                  <c:v>1.4750831436061671</c:v>
                </c:pt>
                <c:pt idx="16">
                  <c:v>1.4507332885279847</c:v>
                </c:pt>
                <c:pt idx="17">
                  <c:v>1.4979541211452614</c:v>
                </c:pt>
                <c:pt idx="18">
                  <c:v>1.5070996870021101</c:v>
                </c:pt>
                <c:pt idx="19">
                  <c:v>1.5423800953625826</c:v>
                </c:pt>
                <c:pt idx="20">
                  <c:v>1.580138677832591</c:v>
                </c:pt>
                <c:pt idx="21">
                  <c:v>1.5824680231569539</c:v>
                </c:pt>
                <c:pt idx="22">
                  <c:v>1.6221118531089627</c:v>
                </c:pt>
                <c:pt idx="23">
                  <c:v>1.6092680623230664</c:v>
                </c:pt>
                <c:pt idx="24">
                  <c:v>1.5421220169007304</c:v>
                </c:pt>
                <c:pt idx="25">
                  <c:v>1.6082259705125779</c:v>
                </c:pt>
                <c:pt idx="26">
                  <c:v>1.598472210007498</c:v>
                </c:pt>
                <c:pt idx="27">
                  <c:v>1.5754246533632343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Chart_Data!$AB$6</c:f>
              <c:strCache>
                <c:ptCount val="1"/>
                <c:pt idx="0">
                  <c:v>Aggregate Intensity, Btu/kWh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Chart_Data!$Y$7:$Y$34</c:f>
              <c:numCache>
                <c:formatCode>0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 formatCode="General">
                  <c:v>2009</c:v>
                </c:pt>
                <c:pt idx="25" formatCode="General">
                  <c:v>2010</c:v>
                </c:pt>
                <c:pt idx="26" formatCode="General">
                  <c:v>2011</c:v>
                </c:pt>
                <c:pt idx="27" formatCode="General">
                  <c:v>2012</c:v>
                </c:pt>
              </c:numCache>
            </c:numRef>
          </c:cat>
          <c:val>
            <c:numRef>
              <c:f>Chart_Data!$AB$7:$AB$34</c:f>
              <c:numCache>
                <c:formatCode>0.0000</c:formatCode>
                <c:ptCount val="28"/>
                <c:pt idx="0">
                  <c:v>1</c:v>
                </c:pt>
                <c:pt idx="1">
                  <c:v>1.0008122005523252</c:v>
                </c:pt>
                <c:pt idx="2">
                  <c:v>0.99473585888390192</c:v>
                </c:pt>
                <c:pt idx="3">
                  <c:v>0.99150860348693481</c:v>
                </c:pt>
                <c:pt idx="4">
                  <c:v>0.99445434975177061</c:v>
                </c:pt>
                <c:pt idx="5">
                  <c:v>0.99573383514712899</c:v>
                </c:pt>
                <c:pt idx="6">
                  <c:v>0.99372862014851238</c:v>
                </c:pt>
                <c:pt idx="7">
                  <c:v>0.98845016746785697</c:v>
                </c:pt>
                <c:pt idx="8">
                  <c:v>0.98753608954872274</c:v>
                </c:pt>
                <c:pt idx="9">
                  <c:v>0.98783955632874376</c:v>
                </c:pt>
                <c:pt idx="10">
                  <c:v>0.98802130806998179</c:v>
                </c:pt>
                <c:pt idx="11">
                  <c:v>0.98941147167749799</c:v>
                </c:pt>
                <c:pt idx="12">
                  <c:v>0.98751201740161632</c:v>
                </c:pt>
                <c:pt idx="13">
                  <c:v>0.98874205479853694</c:v>
                </c:pt>
                <c:pt idx="14">
                  <c:v>0.98709482896556644</c:v>
                </c:pt>
                <c:pt idx="15">
                  <c:v>0.98601002250555325</c:v>
                </c:pt>
                <c:pt idx="16">
                  <c:v>0.98180768864044821</c:v>
                </c:pt>
                <c:pt idx="17">
                  <c:v>0.97040555830760455</c:v>
                </c:pt>
                <c:pt idx="18">
                  <c:v>0.96699984433092023</c:v>
                </c:pt>
                <c:pt idx="19">
                  <c:v>0.95547352856336221</c:v>
                </c:pt>
                <c:pt idx="20">
                  <c:v>0.95437998197704255</c:v>
                </c:pt>
                <c:pt idx="21">
                  <c:v>0.94973251917485679</c:v>
                </c:pt>
                <c:pt idx="22">
                  <c:v>0.94799221916704957</c:v>
                </c:pt>
                <c:pt idx="23">
                  <c:v>0.94699492050668788</c:v>
                </c:pt>
                <c:pt idx="24">
                  <c:v>0.94054016775681248</c:v>
                </c:pt>
                <c:pt idx="25">
                  <c:v>0.93934064863085998</c:v>
                </c:pt>
                <c:pt idx="26">
                  <c:v>0.95105226625824213</c:v>
                </c:pt>
                <c:pt idx="27">
                  <c:v>0.94647587750491591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89984"/>
        <c:axId val="41304448"/>
      </c:lineChart>
      <c:catAx>
        <c:axId val="412899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04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304448"/>
        <c:scaling>
          <c:orientation val="minMax"/>
          <c:min val="0.4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(1985 = 1.0)</a:t>
                </a:r>
              </a:p>
            </c:rich>
          </c:tx>
          <c:layout>
            <c:manualLayout>
              <c:xMode val="edge"/>
              <c:yMode val="edge"/>
              <c:x val="1.9607843137254902E-2"/>
              <c:y val="0.27240263388129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289984"/>
        <c:crosses val="autoZero"/>
        <c:crossBetween val="midCat"/>
        <c:majorUnit val="0.1"/>
      </c:valAx>
      <c:spPr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8234834957898"/>
          <c:y val="0.54906588003933132"/>
          <c:w val="0.44888114822078468"/>
          <c:h val="0.24869842597108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296306939734722"/>
          <c:y val="5.2194543297746143E-2"/>
          <c:w val="0.76565728554003742"/>
          <c:h val="0.79709772933187617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(www)'!$K$71</c:f>
              <c:strCache>
                <c:ptCount val="1"/>
                <c:pt idx="0">
                  <c:v>Intensity Index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'charts (www)'!$J$72:$J$99</c:f>
              <c:numCache>
                <c:formatCode>General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</c:numCache>
            </c:numRef>
          </c:cat>
          <c:val>
            <c:numRef>
              <c:f>'charts (www)'!$K$72:$K$99</c:f>
              <c:numCache>
                <c:formatCode>0.00000</c:formatCode>
                <c:ptCount val="28"/>
                <c:pt idx="0">
                  <c:v>1.0029904298214376</c:v>
                </c:pt>
                <c:pt idx="1">
                  <c:v>1.0038418582721278</c:v>
                </c:pt>
                <c:pt idx="2">
                  <c:v>0.9976559991844649</c:v>
                </c:pt>
                <c:pt idx="3">
                  <c:v>0.99444917449909387</c:v>
                </c:pt>
                <c:pt idx="4">
                  <c:v>0.9984698192558189</c:v>
                </c:pt>
                <c:pt idx="5">
                  <c:v>1</c:v>
                </c:pt>
                <c:pt idx="6">
                  <c:v>0.99761144835153148</c:v>
                </c:pt>
                <c:pt idx="7">
                  <c:v>0.9930036562447746</c:v>
                </c:pt>
                <c:pt idx="8">
                  <c:v>0.99287708809688358</c:v>
                </c:pt>
                <c:pt idx="9">
                  <c:v>0.99340739993187144</c:v>
                </c:pt>
                <c:pt idx="10">
                  <c:v>0.9949392822650508</c:v>
                </c:pt>
                <c:pt idx="11">
                  <c:v>0.99685069155907424</c:v>
                </c:pt>
                <c:pt idx="12">
                  <c:v>0.99503060131970933</c:v>
                </c:pt>
                <c:pt idx="13">
                  <c:v>0.99552997414912359</c:v>
                </c:pt>
                <c:pt idx="14">
                  <c:v>0.99371798378952436</c:v>
                </c:pt>
                <c:pt idx="15">
                  <c:v>0.99235274253787853</c:v>
                </c:pt>
                <c:pt idx="16">
                  <c:v>0.98956026921956697</c:v>
                </c:pt>
                <c:pt idx="17">
                  <c:v>0.97966656998093793</c:v>
                </c:pt>
                <c:pt idx="18">
                  <c:v>0.97466813493022031</c:v>
                </c:pt>
                <c:pt idx="19">
                  <c:v>0.96426510865031634</c:v>
                </c:pt>
                <c:pt idx="20">
                  <c:v>0.9647339322943187</c:v>
                </c:pt>
                <c:pt idx="21">
                  <c:v>0.96242205547414317</c:v>
                </c:pt>
                <c:pt idx="22">
                  <c:v>0.9632999498422069</c:v>
                </c:pt>
                <c:pt idx="23">
                  <c:v>0.96207519174824707</c:v>
                </c:pt>
                <c:pt idx="24">
                  <c:v>0.96019279648966127</c:v>
                </c:pt>
                <c:pt idx="25">
                  <c:v>0.96003806446924633</c:v>
                </c:pt>
                <c:pt idx="26">
                  <c:v>0.96024868963107146</c:v>
                </c:pt>
                <c:pt idx="27">
                  <c:v>0.96231862802309387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(www)'!$L$71</c:f>
              <c:strCache>
                <c:ptCount val="1"/>
                <c:pt idx="0">
                  <c:v>Structure: Elec-only vs. CHP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'charts (www)'!$J$72:$J$99</c:f>
              <c:numCache>
                <c:formatCode>General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</c:numCache>
            </c:numRef>
          </c:cat>
          <c:val>
            <c:numRef>
              <c:f>'charts (www)'!$L$72:$L$99</c:f>
              <c:numCache>
                <c:formatCode>0.00000</c:formatCode>
                <c:ptCount val="28"/>
                <c:pt idx="4">
                  <c:v>1.0008007422024556</c:v>
                </c:pt>
                <c:pt idx="5">
                  <c:v>1</c:v>
                </c:pt>
                <c:pt idx="6">
                  <c:v>0.99960768788359466</c:v>
                </c:pt>
                <c:pt idx="7">
                  <c:v>0.99881106274671538</c:v>
                </c:pt>
                <c:pt idx="8">
                  <c:v>0.99830285444294864</c:v>
                </c:pt>
                <c:pt idx="9">
                  <c:v>0.99779148021820496</c:v>
                </c:pt>
                <c:pt idx="10">
                  <c:v>0.99723873648520833</c:v>
                </c:pt>
                <c:pt idx="11">
                  <c:v>0.9971894232421219</c:v>
                </c:pt>
                <c:pt idx="12">
                  <c:v>0.99721240956869295</c:v>
                </c:pt>
                <c:pt idx="13">
                  <c:v>0.99721375640011189</c:v>
                </c:pt>
                <c:pt idx="14">
                  <c:v>0.99729691862745473</c:v>
                </c:pt>
                <c:pt idx="15">
                  <c:v>0.99707778270561676</c:v>
                </c:pt>
                <c:pt idx="16">
                  <c:v>0.99669911131215494</c:v>
                </c:pt>
                <c:pt idx="17">
                  <c:v>0.99582151912160877</c:v>
                </c:pt>
                <c:pt idx="18">
                  <c:v>0.99578528949307932</c:v>
                </c:pt>
                <c:pt idx="19">
                  <c:v>0.99661543875948821</c:v>
                </c:pt>
                <c:pt idx="20">
                  <c:v>0.99713157048633649</c:v>
                </c:pt>
                <c:pt idx="21">
                  <c:v>0.99803560824874005</c:v>
                </c:pt>
                <c:pt idx="22">
                  <c:v>0.99760095717697994</c:v>
                </c:pt>
                <c:pt idx="23">
                  <c:v>0.99808701869063132</c:v>
                </c:pt>
                <c:pt idx="24">
                  <c:v>0.99813092168700335</c:v>
                </c:pt>
                <c:pt idx="25">
                  <c:v>0.99833762727067177</c:v>
                </c:pt>
                <c:pt idx="26">
                  <c:v>0.99860946757008029</c:v>
                </c:pt>
                <c:pt idx="27">
                  <c:v>0.9980361968242536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(www)'!$M$71</c:f>
              <c:strCache>
                <c:ptCount val="1"/>
                <c:pt idx="0">
                  <c:v>Structure: Technology and Fuel Mix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3399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numRef>
              <c:f>'charts (www)'!$J$72:$J$99</c:f>
              <c:numCache>
                <c:formatCode>General</c:formatCode>
                <c:ptCount val="2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</c:numCache>
            </c:numRef>
          </c:cat>
          <c:val>
            <c:numRef>
              <c:f>'charts (www)'!$M$72:$M$99</c:f>
              <c:numCache>
                <c:formatCode>0.00000</c:formatCode>
                <c:ptCount val="28"/>
                <c:pt idx="0">
                  <c:v>0.99820614406281005</c:v>
                </c:pt>
                <c:pt idx="1">
                  <c:v>0.99816955158847698</c:v>
                </c:pt>
                <c:pt idx="2">
                  <c:v>0.99826072161834689</c:v>
                </c:pt>
                <c:pt idx="3">
                  <c:v>0.99823070237677436</c:v>
                </c:pt>
                <c:pt idx="4">
                  <c:v>0.99944525746078694</c:v>
                </c:pt>
                <c:pt idx="5">
                  <c:v>1</c:v>
                </c:pt>
                <c:pt idx="6">
                  <c:v>1.0007682561750131</c:v>
                </c:pt>
                <c:pt idx="7">
                  <c:v>1.0008691960402407</c:v>
                </c:pt>
                <c:pt idx="8">
                  <c:v>1.0005802109497515</c:v>
                </c:pt>
                <c:pt idx="9">
                  <c:v>1.000866068317509</c:v>
                </c:pt>
                <c:pt idx="10">
                  <c:v>1.0000629276543427</c:v>
                </c:pt>
                <c:pt idx="11">
                  <c:v>0.9995991973601317</c:v>
                </c:pt>
                <c:pt idx="12">
                  <c:v>0.99948208250258608</c:v>
                </c:pt>
                <c:pt idx="13">
                  <c:v>1.0002236990715918</c:v>
                </c:pt>
                <c:pt idx="14">
                  <c:v>1.000294740538527</c:v>
                </c:pt>
                <c:pt idx="15">
                  <c:v>1.0007899861306686</c:v>
                </c:pt>
                <c:pt idx="16">
                  <c:v>0.99971646055479868</c:v>
                </c:pt>
                <c:pt idx="17">
                  <c:v>0.99896486854899502</c:v>
                </c:pt>
                <c:pt idx="18">
                  <c:v>1.000600384337285</c:v>
                </c:pt>
                <c:pt idx="19">
                  <c:v>0.99850750085337414</c:v>
                </c:pt>
                <c:pt idx="20">
                  <c:v>0.99636401909921257</c:v>
                </c:pt>
                <c:pt idx="21">
                  <c:v>0.9929935794456245</c:v>
                </c:pt>
                <c:pt idx="22">
                  <c:v>0.99070216759041585</c:v>
                </c:pt>
                <c:pt idx="23">
                  <c:v>0.9904372409606873</c:v>
                </c:pt>
                <c:pt idx="24">
                  <c:v>0.98557148415998985</c:v>
                </c:pt>
                <c:pt idx="25">
                  <c:v>0.98426934406033217</c:v>
                </c:pt>
                <c:pt idx="26">
                  <c:v>0.98054219683307731</c:v>
                </c:pt>
                <c:pt idx="27">
                  <c:v>0.96798185667997749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2096"/>
        <c:axId val="41346944"/>
      </c:lineChart>
      <c:catAx>
        <c:axId val="4133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1581636237076212"/>
              <c:y val="0.907473309608540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46944"/>
        <c:crossesAt val="0.94"/>
        <c:auto val="1"/>
        <c:lblAlgn val="ctr"/>
        <c:lblOffset val="100"/>
        <c:tickLblSkip val="2"/>
        <c:tickMarkSkip val="1"/>
        <c:noMultiLvlLbl val="0"/>
      </c:catAx>
      <c:valAx>
        <c:axId val="41346944"/>
        <c:scaling>
          <c:orientation val="minMax"/>
          <c:max val="1.04"/>
          <c:min val="0.9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(1990 = 1.0)</a:t>
                </a:r>
              </a:p>
            </c:rich>
          </c:tx>
          <c:layout>
            <c:manualLayout>
              <c:xMode val="edge"/>
              <c:yMode val="edge"/>
              <c:x val="3.8929440389294405E-2"/>
              <c:y val="0.259786476868327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32096"/>
        <c:crosses val="autoZero"/>
        <c:crossBetween val="midCat"/>
        <c:majorUnit val="0.0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82432261023135"/>
          <c:y val="0.56472748723999089"/>
          <c:w val="0.34590112109592247"/>
          <c:h val="0.19280651807774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91546397763132"/>
          <c:y val="9.0604175303087162E-2"/>
          <c:w val="0.78607156131345546"/>
          <c:h val="0.70134343104982277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(www)'!$K$126</c:f>
              <c:strCache>
                <c:ptCount val="1"/>
                <c:pt idx="0">
                  <c:v>Electricity-Only Plants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(www)'!$J$127:$J$147</c:f>
              <c:numCache>
                <c:formatCode>General</c:formatCode>
                <c:ptCount val="2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</c:numCache>
            </c:numRef>
          </c:cat>
          <c:val>
            <c:numRef>
              <c:f>'charts (www)'!$K$127:$K$147</c:f>
              <c:numCache>
                <c:formatCode>0.00000</c:formatCode>
                <c:ptCount val="21"/>
                <c:pt idx="0">
                  <c:v>1</c:v>
                </c:pt>
                <c:pt idx="1">
                  <c:v>0.99833993349289096</c:v>
                </c:pt>
                <c:pt idx="2">
                  <c:v>0.99325263200780567</c:v>
                </c:pt>
                <c:pt idx="3">
                  <c:v>0.99313054920557242</c:v>
                </c:pt>
                <c:pt idx="4">
                  <c:v>0.99319553435818253</c:v>
                </c:pt>
                <c:pt idx="5">
                  <c:v>0.99607352988384112</c:v>
                </c:pt>
                <c:pt idx="6">
                  <c:v>0.9980773116586894</c:v>
                </c:pt>
                <c:pt idx="7">
                  <c:v>0.99608861749369104</c:v>
                </c:pt>
                <c:pt idx="8">
                  <c:v>0.99768052348262803</c:v>
                </c:pt>
                <c:pt idx="9">
                  <c:v>0.99567201145620898</c:v>
                </c:pt>
                <c:pt idx="10">
                  <c:v>0.99483319200871445</c:v>
                </c:pt>
                <c:pt idx="11">
                  <c:v>0.99135457027839746</c:v>
                </c:pt>
                <c:pt idx="12">
                  <c:v>0.98128979642079661</c:v>
                </c:pt>
                <c:pt idx="13">
                  <c:v>0.97567926435504215</c:v>
                </c:pt>
                <c:pt idx="14">
                  <c:v>0.96947626273281196</c:v>
                </c:pt>
                <c:pt idx="15">
                  <c:v>0.97009754963636374</c:v>
                </c:pt>
                <c:pt idx="16">
                  <c:v>0.96746031582943626</c:v>
                </c:pt>
                <c:pt idx="17">
                  <c:v>0.96807475128926568</c:v>
                </c:pt>
                <c:pt idx="18">
                  <c:v>0.96657175005975382</c:v>
                </c:pt>
                <c:pt idx="19">
                  <c:v>0.96451594886911174</c:v>
                </c:pt>
                <c:pt idx="20">
                  <c:v>0.96439212131812835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(www)'!$L$126</c:f>
              <c:strCache>
                <c:ptCount val="1"/>
                <c:pt idx="0">
                  <c:v>CHP Plants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'charts (www)'!$J$127:$J$147</c:f>
              <c:numCache>
                <c:formatCode>General</c:formatCode>
                <c:ptCount val="2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</c:numCache>
            </c:numRef>
          </c:cat>
          <c:val>
            <c:numRef>
              <c:f>'charts (www)'!$L$127:$L$147</c:f>
              <c:numCache>
                <c:formatCode>0.00000</c:formatCode>
                <c:ptCount val="21"/>
                <c:pt idx="0">
                  <c:v>1</c:v>
                </c:pt>
                <c:pt idx="1">
                  <c:v>0.96283319977074411</c:v>
                </c:pt>
                <c:pt idx="2">
                  <c:v>0.97692705539949387</c:v>
                </c:pt>
                <c:pt idx="3">
                  <c:v>0.97665612750113029</c:v>
                </c:pt>
                <c:pt idx="4">
                  <c:v>0.99046487078205403</c:v>
                </c:pt>
                <c:pt idx="5">
                  <c:v>0.95756870582937537</c:v>
                </c:pt>
                <c:pt idx="6">
                  <c:v>0.95722208831824163</c:v>
                </c:pt>
                <c:pt idx="7">
                  <c:v>0.95950369614459807</c:v>
                </c:pt>
                <c:pt idx="8">
                  <c:v>0.93340542088202894</c:v>
                </c:pt>
                <c:pt idx="9">
                  <c:v>0.9364380046810179</c:v>
                </c:pt>
                <c:pt idx="10">
                  <c:v>0.92228781530058734</c:v>
                </c:pt>
                <c:pt idx="11">
                  <c:v>0.93561417342377606</c:v>
                </c:pt>
                <c:pt idx="12">
                  <c:v>0.92960262434886654</c:v>
                </c:pt>
                <c:pt idx="13">
                  <c:v>0.93729609394091529</c:v>
                </c:pt>
                <c:pt idx="14">
                  <c:v>0.83739220641705026</c:v>
                </c:pt>
                <c:pt idx="15">
                  <c:v>0.83438380843487514</c:v>
                </c:pt>
                <c:pt idx="16">
                  <c:v>0.8399564407105824</c:v>
                </c:pt>
                <c:pt idx="17">
                  <c:v>0.84734473103706676</c:v>
                </c:pt>
                <c:pt idx="18">
                  <c:v>0.85300544470801409</c:v>
                </c:pt>
                <c:pt idx="19">
                  <c:v>0.85553686794640227</c:v>
                </c:pt>
                <c:pt idx="20">
                  <c:v>0.85457767126230599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(www)'!$M$126</c:f>
              <c:strCache>
                <c:ptCount val="1"/>
                <c:pt idx="0">
                  <c:v>All Plants - Electric Power Sector 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'charts (www)'!$J$127:$J$147</c:f>
              <c:numCache>
                <c:formatCode>General</c:formatCode>
                <c:ptCount val="2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</c:numCache>
            </c:numRef>
          </c:cat>
          <c:val>
            <c:numRef>
              <c:f>'charts (www)'!$M$127:$M$147</c:f>
              <c:numCache>
                <c:formatCode>0.00000</c:formatCode>
                <c:ptCount val="21"/>
                <c:pt idx="0">
                  <c:v>1</c:v>
                </c:pt>
                <c:pt idx="1">
                  <c:v>0.99761144835153148</c:v>
                </c:pt>
                <c:pt idx="2">
                  <c:v>0.9930036562447746</c:v>
                </c:pt>
                <c:pt idx="3">
                  <c:v>0.99287708809688358</c:v>
                </c:pt>
                <c:pt idx="4">
                  <c:v>0.99340739993187144</c:v>
                </c:pt>
                <c:pt idx="5">
                  <c:v>0.9949392822650508</c:v>
                </c:pt>
                <c:pt idx="6">
                  <c:v>0.99685069155907424</c:v>
                </c:pt>
                <c:pt idx="7">
                  <c:v>0.99503060131970933</c:v>
                </c:pt>
                <c:pt idx="8">
                  <c:v>0.99552997414912359</c:v>
                </c:pt>
                <c:pt idx="9">
                  <c:v>0.99371798378952436</c:v>
                </c:pt>
                <c:pt idx="10">
                  <c:v>0.99235274253787853</c:v>
                </c:pt>
                <c:pt idx="11">
                  <c:v>0.98956026921956697</c:v>
                </c:pt>
                <c:pt idx="12">
                  <c:v>0.97966656998093793</c:v>
                </c:pt>
                <c:pt idx="13">
                  <c:v>0.97466813493022031</c:v>
                </c:pt>
                <c:pt idx="14">
                  <c:v>0.96426510865031634</c:v>
                </c:pt>
                <c:pt idx="15">
                  <c:v>0.9647339322943187</c:v>
                </c:pt>
                <c:pt idx="16">
                  <c:v>0.96242205547414317</c:v>
                </c:pt>
                <c:pt idx="17">
                  <c:v>0.9632999498422069</c:v>
                </c:pt>
                <c:pt idx="18">
                  <c:v>0.96207519174824707</c:v>
                </c:pt>
                <c:pt idx="19">
                  <c:v>0.96019279648966127</c:v>
                </c:pt>
                <c:pt idx="20">
                  <c:v>0.96003806446924633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3808"/>
        <c:axId val="41394560"/>
      </c:lineChart>
      <c:catAx>
        <c:axId val="413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273644898865254"/>
              <c:y val="0.882551744790290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94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394560"/>
        <c:scaling>
          <c:orientation val="minMax"/>
          <c:max val="1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Index, 1990 = 1</a:t>
                </a:r>
              </a:p>
            </c:rich>
          </c:tx>
          <c:layout>
            <c:manualLayout>
              <c:xMode val="edge"/>
              <c:yMode val="edge"/>
              <c:x val="3.9800995024875621E-2"/>
              <c:y val="0.3020137751237471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838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59256212376437"/>
          <c:y val="0.48993359051595059"/>
          <c:w val="0.47429649652002459"/>
          <c:h val="0.232662544698691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716959717549012"/>
          <c:y val="4.3257564502550395E-2"/>
          <c:w val="0.78069935357177667"/>
          <c:h val="0.84762116003105248"/>
        </c:manualLayout>
      </c:layout>
      <c:lineChart>
        <c:grouping val="standard"/>
        <c:varyColors val="0"/>
        <c:ser>
          <c:idx val="0"/>
          <c:order val="0"/>
          <c:tx>
            <c:strRef>
              <c:f>'charts (www)'!$P$71</c:f>
              <c:strCache>
                <c:ptCount val="1"/>
                <c:pt idx="0">
                  <c:v>Intensity Index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'charts (www)'!$O$72:$O$94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'charts (www)'!$P$72:$P$94</c:f>
              <c:numCache>
                <c:formatCode>0.00000</c:formatCode>
                <c:ptCount val="23"/>
                <c:pt idx="0">
                  <c:v>1</c:v>
                </c:pt>
                <c:pt idx="1">
                  <c:v>0.99761144835153148</c:v>
                </c:pt>
                <c:pt idx="2">
                  <c:v>0.9930036562447746</c:v>
                </c:pt>
                <c:pt idx="3">
                  <c:v>0.99287708809688358</c:v>
                </c:pt>
                <c:pt idx="4">
                  <c:v>0.99340739993187144</c:v>
                </c:pt>
                <c:pt idx="5">
                  <c:v>0.9949392822650508</c:v>
                </c:pt>
                <c:pt idx="6">
                  <c:v>0.99685069155907424</c:v>
                </c:pt>
                <c:pt idx="7">
                  <c:v>0.99503060131970933</c:v>
                </c:pt>
                <c:pt idx="8">
                  <c:v>0.99552997414912359</c:v>
                </c:pt>
                <c:pt idx="9">
                  <c:v>0.99371798378952436</c:v>
                </c:pt>
                <c:pt idx="10">
                  <c:v>0.99235274253787853</c:v>
                </c:pt>
                <c:pt idx="11">
                  <c:v>0.98956026921956697</c:v>
                </c:pt>
                <c:pt idx="12">
                  <c:v>0.97966656998093793</c:v>
                </c:pt>
                <c:pt idx="13">
                  <c:v>0.97466813493022031</c:v>
                </c:pt>
                <c:pt idx="14">
                  <c:v>0.96426510865031634</c:v>
                </c:pt>
                <c:pt idx="15">
                  <c:v>0.9647339322943187</c:v>
                </c:pt>
                <c:pt idx="16">
                  <c:v>0.96242205547414317</c:v>
                </c:pt>
                <c:pt idx="17">
                  <c:v>0.9632999498422069</c:v>
                </c:pt>
                <c:pt idx="18">
                  <c:v>0.96207519174824707</c:v>
                </c:pt>
                <c:pt idx="19">
                  <c:v>0.96019279648966127</c:v>
                </c:pt>
                <c:pt idx="20">
                  <c:v>0.96003806446924633</c:v>
                </c:pt>
                <c:pt idx="21">
                  <c:v>0.96024868963107146</c:v>
                </c:pt>
                <c:pt idx="22">
                  <c:v>0.96231862802309387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 (www)'!$Q$71</c:f>
              <c:strCache>
                <c:ptCount val="1"/>
                <c:pt idx="0">
                  <c:v>CHP Shift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'charts (www)'!$O$72:$O$94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'charts (www)'!$Q$72:$Q$94</c:f>
              <c:numCache>
                <c:formatCode>0.00000</c:formatCode>
                <c:ptCount val="23"/>
                <c:pt idx="0">
                  <c:v>1</c:v>
                </c:pt>
                <c:pt idx="1">
                  <c:v>0.99960768788359466</c:v>
                </c:pt>
                <c:pt idx="2">
                  <c:v>0.99881106274671538</c:v>
                </c:pt>
                <c:pt idx="3">
                  <c:v>0.99830285444294864</c:v>
                </c:pt>
                <c:pt idx="4">
                  <c:v>0.99779148021820496</c:v>
                </c:pt>
                <c:pt idx="5">
                  <c:v>0.99723873648520833</c:v>
                </c:pt>
                <c:pt idx="6">
                  <c:v>0.9971894232421219</c:v>
                </c:pt>
                <c:pt idx="7">
                  <c:v>0.99721240956869295</c:v>
                </c:pt>
                <c:pt idx="8">
                  <c:v>0.99721375640011189</c:v>
                </c:pt>
                <c:pt idx="9">
                  <c:v>0.99729691862745473</c:v>
                </c:pt>
                <c:pt idx="10">
                  <c:v>0.99707778270561676</c:v>
                </c:pt>
                <c:pt idx="11">
                  <c:v>0.99669911131215494</c:v>
                </c:pt>
                <c:pt idx="12">
                  <c:v>0.99582151912160877</c:v>
                </c:pt>
                <c:pt idx="13">
                  <c:v>0.99578528949307932</c:v>
                </c:pt>
                <c:pt idx="14">
                  <c:v>0.99661543875948821</c:v>
                </c:pt>
                <c:pt idx="15">
                  <c:v>0.99713157048633649</c:v>
                </c:pt>
                <c:pt idx="16">
                  <c:v>0.99803560824874005</c:v>
                </c:pt>
                <c:pt idx="17">
                  <c:v>0.99760095717697994</c:v>
                </c:pt>
                <c:pt idx="18">
                  <c:v>0.99808701869063132</c:v>
                </c:pt>
                <c:pt idx="19">
                  <c:v>0.99813092168700335</c:v>
                </c:pt>
                <c:pt idx="20">
                  <c:v>0.99833762727067177</c:v>
                </c:pt>
                <c:pt idx="21">
                  <c:v>0.99860946757008029</c:v>
                </c:pt>
                <c:pt idx="22">
                  <c:v>0.9980361968242536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'charts (www)'!$R$71</c:f>
              <c:strCache>
                <c:ptCount val="1"/>
                <c:pt idx="0">
                  <c:v>Technology &amp; Fuel-mix Shifts</c:v>
                </c:pt>
              </c:strCache>
            </c:strRef>
          </c:tx>
          <c:spPr>
            <a:ln w="12700">
              <a:solidFill>
                <a:srgbClr val="00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'charts (www)'!$O$72:$O$94</c:f>
              <c:numCache>
                <c:formatCode>General</c:formatCode>
                <c:ptCount val="2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</c:numCache>
            </c:numRef>
          </c:cat>
          <c:val>
            <c:numRef>
              <c:f>'charts (www)'!$R$72:$R$94</c:f>
              <c:numCache>
                <c:formatCode>0.00000</c:formatCode>
                <c:ptCount val="23"/>
                <c:pt idx="0">
                  <c:v>1</c:v>
                </c:pt>
                <c:pt idx="1">
                  <c:v>1.0007682561750131</c:v>
                </c:pt>
                <c:pt idx="2">
                  <c:v>1.0008691960402407</c:v>
                </c:pt>
                <c:pt idx="3">
                  <c:v>1.0005802109497515</c:v>
                </c:pt>
                <c:pt idx="4">
                  <c:v>1.000866068317509</c:v>
                </c:pt>
                <c:pt idx="5">
                  <c:v>1.0000629276543427</c:v>
                </c:pt>
                <c:pt idx="6">
                  <c:v>0.9995991973601317</c:v>
                </c:pt>
                <c:pt idx="7">
                  <c:v>0.99948208250258608</c:v>
                </c:pt>
                <c:pt idx="8">
                  <c:v>1.0002236990715918</c:v>
                </c:pt>
                <c:pt idx="9">
                  <c:v>1.000294740538527</c:v>
                </c:pt>
                <c:pt idx="10">
                  <c:v>1.0007899861306686</c:v>
                </c:pt>
                <c:pt idx="11">
                  <c:v>0.99971646055479868</c:v>
                </c:pt>
                <c:pt idx="12">
                  <c:v>0.99896486854899502</c:v>
                </c:pt>
                <c:pt idx="13">
                  <c:v>1.000600384337285</c:v>
                </c:pt>
                <c:pt idx="14">
                  <c:v>0.99850750085337414</c:v>
                </c:pt>
                <c:pt idx="15">
                  <c:v>0.99636401909921257</c:v>
                </c:pt>
                <c:pt idx="16">
                  <c:v>0.9929935794456245</c:v>
                </c:pt>
                <c:pt idx="17">
                  <c:v>0.99070216759041585</c:v>
                </c:pt>
                <c:pt idx="18">
                  <c:v>0.9904372409606873</c:v>
                </c:pt>
                <c:pt idx="19">
                  <c:v>0.98557148415998985</c:v>
                </c:pt>
                <c:pt idx="20">
                  <c:v>0.98426934406033217</c:v>
                </c:pt>
                <c:pt idx="21">
                  <c:v>0.98054219683307731</c:v>
                </c:pt>
                <c:pt idx="22">
                  <c:v>0.96798185667997749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4112"/>
        <c:axId val="41516416"/>
      </c:lineChart>
      <c:catAx>
        <c:axId val="4151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16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1516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(1990 = 1.0)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141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93937061329656"/>
          <c:y val="0.50041580328774693"/>
          <c:w val="0.32645166808324111"/>
          <c:h val="0.307236151402127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465164757896844"/>
          <c:y val="4.6405515924929447E-2"/>
          <c:w val="0.79193995170181875"/>
          <c:h val="0.81513423674705243"/>
        </c:manualLayout>
      </c:layout>
      <c:lineChart>
        <c:grouping val="standard"/>
        <c:varyColors val="0"/>
        <c:ser>
          <c:idx val="0"/>
          <c:order val="0"/>
          <c:tx>
            <c:strRef>
              <c:f>Chart_Data!$E$6</c:f>
              <c:strCache>
                <c:ptCount val="1"/>
                <c:pt idx="0">
                  <c:v>Elec Power Sector: Elec-only plants</c:v>
                </c:pt>
              </c:strCache>
            </c:strRef>
          </c:tx>
          <c:marker>
            <c:symbol val="diamond"/>
            <c:size val="5"/>
          </c:marker>
          <c:cat>
            <c:numRef>
              <c:f>Chart_Data!$D$7:$D$69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Chart_Data!$E$7:$E$69</c:f>
              <c:numCache>
                <c:formatCode>#,##0</c:formatCode>
                <c:ptCount val="63"/>
                <c:pt idx="0">
                  <c:v>14181.263958434676</c:v>
                </c:pt>
                <c:pt idx="1">
                  <c:v>13646.29380226912</c:v>
                </c:pt>
                <c:pt idx="2">
                  <c:v>13337.402318811522</c:v>
                </c:pt>
                <c:pt idx="3">
                  <c:v>12920.101820559063</c:v>
                </c:pt>
                <c:pt idx="4">
                  <c:v>12231.384047690302</c:v>
                </c:pt>
                <c:pt idx="5">
                  <c:v>11782.371939520981</c:v>
                </c:pt>
                <c:pt idx="6">
                  <c:v>11529.941666407181</c:v>
                </c:pt>
                <c:pt idx="7">
                  <c:v>11428.81030071299</c:v>
                </c:pt>
                <c:pt idx="8">
                  <c:v>11138.577095602974</c:v>
                </c:pt>
                <c:pt idx="9">
                  <c:v>10959.372060528975</c:v>
                </c:pt>
                <c:pt idx="10">
                  <c:v>10775.797387824236</c:v>
                </c:pt>
                <c:pt idx="11">
                  <c:v>10636.941851062547</c:v>
                </c:pt>
                <c:pt idx="12">
                  <c:v>10561.316731045816</c:v>
                </c:pt>
                <c:pt idx="13">
                  <c:v>10497.34774200707</c:v>
                </c:pt>
                <c:pt idx="14">
                  <c:v>10473.618100800595</c:v>
                </c:pt>
                <c:pt idx="15">
                  <c:v>10434.785086539492</c:v>
                </c:pt>
                <c:pt idx="16">
                  <c:v>10466.395118695222</c:v>
                </c:pt>
                <c:pt idx="17">
                  <c:v>10453.253769169713</c:v>
                </c:pt>
                <c:pt idx="18">
                  <c:v>10442.045594749961</c:v>
                </c:pt>
                <c:pt idx="19">
                  <c:v>10513.191979730111</c:v>
                </c:pt>
                <c:pt idx="20">
                  <c:v>10605.194754074257</c:v>
                </c:pt>
                <c:pt idx="21">
                  <c:v>10606.759430506499</c:v>
                </c:pt>
                <c:pt idx="22">
                  <c:v>10529.467576255216</c:v>
                </c:pt>
                <c:pt idx="23">
                  <c:v>10577.257802754519</c:v>
                </c:pt>
                <c:pt idx="24">
                  <c:v>10636.976241840437</c:v>
                </c:pt>
                <c:pt idx="25">
                  <c:v>10558.497719935391</c:v>
                </c:pt>
                <c:pt idx="26">
                  <c:v>10522.84137225101</c:v>
                </c:pt>
                <c:pt idx="27">
                  <c:v>10588.13952447492</c:v>
                </c:pt>
                <c:pt idx="28">
                  <c:v>10645.005137729817</c:v>
                </c:pt>
                <c:pt idx="29">
                  <c:v>10623.473787822848</c:v>
                </c:pt>
                <c:pt idx="30">
                  <c:v>10597.970646506465</c:v>
                </c:pt>
                <c:pt idx="31">
                  <c:v>10610.793944427814</c:v>
                </c:pt>
                <c:pt idx="32">
                  <c:v>10668.266443916022</c:v>
                </c:pt>
                <c:pt idx="33">
                  <c:v>10613.140547204604</c:v>
                </c:pt>
                <c:pt idx="34">
                  <c:v>10562.309139741819</c:v>
                </c:pt>
                <c:pt idx="35">
                  <c:v>10493.908055349584</c:v>
                </c:pt>
                <c:pt idx="36">
                  <c:v>10502.431213267979</c:v>
                </c:pt>
                <c:pt idx="37">
                  <c:v>10438.666642481849</c:v>
                </c:pt>
                <c:pt idx="38">
                  <c:v>10404.800121070368</c:v>
                </c:pt>
                <c:pt idx="39">
                  <c:v>10459.613820872446</c:v>
                </c:pt>
                <c:pt idx="40">
                  <c:v>10472.335417406905</c:v>
                </c:pt>
                <c:pt idx="41">
                  <c:v>10460.428745445433</c:v>
                </c:pt>
                <c:pt idx="42">
                  <c:v>10409.790639031202</c:v>
                </c:pt>
                <c:pt idx="43">
                  <c:v>10406.753186952121</c:v>
                </c:pt>
                <c:pt idx="44">
                  <c:v>10411.143400971076</c:v>
                </c:pt>
                <c:pt idx="45">
                  <c:v>10435.963855447102</c:v>
                </c:pt>
                <c:pt idx="46">
                  <c:v>10452.203329849905</c:v>
                </c:pt>
                <c:pt idx="47">
                  <c:v>10431.091422479431</c:v>
                </c:pt>
                <c:pt idx="48">
                  <c:v>10456.98908566576</c:v>
                </c:pt>
                <c:pt idx="49">
                  <c:v>10437.898716266034</c:v>
                </c:pt>
                <c:pt idx="50">
                  <c:v>10431.889646856762</c:v>
                </c:pt>
                <c:pt idx="51">
                  <c:v>10388.576582415018</c:v>
                </c:pt>
                <c:pt idx="52">
                  <c:v>10276.209067485795</c:v>
                </c:pt>
                <c:pt idx="53">
                  <c:v>10230.499590848542</c:v>
                </c:pt>
                <c:pt idx="54">
                  <c:v>10143.646151425852</c:v>
                </c:pt>
                <c:pt idx="55">
                  <c:v>10126.071442263739</c:v>
                </c:pt>
                <c:pt idx="56">
                  <c:v>10060.756937567794</c:v>
                </c:pt>
                <c:pt idx="57">
                  <c:v>10045.243393494356</c:v>
                </c:pt>
                <c:pt idx="58">
                  <c:v>10024.390252985777</c:v>
                </c:pt>
                <c:pt idx="59">
                  <c:v>9956.4557001960093</c:v>
                </c:pt>
                <c:pt idx="60">
                  <c:v>9941.695564435473</c:v>
                </c:pt>
                <c:pt idx="61">
                  <c:v>9909.4634874416042</c:v>
                </c:pt>
                <c:pt idx="62">
                  <c:v>9800.9682333753153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Chart_Data!$F$6</c:f>
              <c:strCache>
                <c:ptCount val="1"/>
                <c:pt idx="0">
                  <c:v>Elec Power Sector: CHP Plants</c:v>
                </c:pt>
              </c:strCache>
            </c:strRef>
          </c:tx>
          <c:marker>
            <c:symbol val="square"/>
            <c:size val="4"/>
          </c:marker>
          <c:cat>
            <c:numRef>
              <c:f>Chart_Data!$D$7:$D$69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Chart_Data!$F$7:$F$69</c:f>
              <c:numCache>
                <c:formatCode>General</c:formatCode>
                <c:ptCount val="63"/>
                <c:pt idx="39" formatCode="#,##0">
                  <c:v>8851.719176441622</c:v>
                </c:pt>
                <c:pt idx="40" formatCode="#,##0">
                  <c:v>9372.6988648833394</c:v>
                </c:pt>
                <c:pt idx="41" formatCode="#,##0">
                  <c:v>9139.0917277105364</c:v>
                </c:pt>
                <c:pt idx="42" formatCode="#,##0">
                  <c:v>9216.4179329968629</c:v>
                </c:pt>
                <c:pt idx="43" formatCode="#,##0">
                  <c:v>9174.886154711683</c:v>
                </c:pt>
                <c:pt idx="44" formatCode="#,##0">
                  <c:v>9288.3206397564736</c:v>
                </c:pt>
                <c:pt idx="45" formatCode="#,##0">
                  <c:v>8904.8390721839023</c:v>
                </c:pt>
                <c:pt idx="46" formatCode="#,##0">
                  <c:v>8895.4564385547801</c:v>
                </c:pt>
                <c:pt idx="47" formatCode="#,##0">
                  <c:v>8895.4660281951401</c:v>
                </c:pt>
                <c:pt idx="48" formatCode="#,##0">
                  <c:v>8628.6705193041453</c:v>
                </c:pt>
                <c:pt idx="49" formatCode="#,##0">
                  <c:v>8630.8541237847985</c:v>
                </c:pt>
                <c:pt idx="50" formatCode="#,##0">
                  <c:v>8555.2851085256425</c:v>
                </c:pt>
                <c:pt idx="51" formatCode="#,##0">
                  <c:v>8579.7957584478718</c:v>
                </c:pt>
                <c:pt idx="52" formatCode="#,##0">
                  <c:v>8502.3159342489726</c:v>
                </c:pt>
                <c:pt idx="53" formatCode="#,##0">
                  <c:v>8653.7105731783759</c:v>
                </c:pt>
                <c:pt idx="54" formatCode="#,##0">
                  <c:v>7724.959453999485</c:v>
                </c:pt>
                <c:pt idx="55" formatCode="#,##0">
                  <c:v>7726.6450920859834</c:v>
                </c:pt>
                <c:pt idx="56" formatCode="#,##0">
                  <c:v>7830.6557643515534</c:v>
                </c:pt>
                <c:pt idx="57" formatCode="#,##0">
                  <c:v>7851.8408821779058</c:v>
                </c:pt>
                <c:pt idx="58" formatCode="#,##0">
                  <c:v>7959.5621963993062</c:v>
                </c:pt>
                <c:pt idx="59" formatCode="#,##0">
                  <c:v>7885.9782059717691</c:v>
                </c:pt>
                <c:pt idx="60" formatCode="#,##0">
                  <c:v>7874.3668281580221</c:v>
                </c:pt>
                <c:pt idx="61" formatCode="#,##0">
                  <c:v>7768.7952991462998</c:v>
                </c:pt>
                <c:pt idx="62" formatCode="#,##0">
                  <c:v>7747.9548072602984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Chart_Data!$G$6</c:f>
              <c:strCache>
                <c:ptCount val="1"/>
                <c:pt idx="0">
                  <c:v>Industrial: Total</c:v>
                </c:pt>
              </c:strCache>
            </c:strRef>
          </c:tx>
          <c:marker>
            <c:symbol val="triangle"/>
            <c:size val="5"/>
          </c:marker>
          <c:cat>
            <c:numRef>
              <c:f>Chart_Data!$D$7:$D$69</c:f>
              <c:numCache>
                <c:formatCode>General</c:formatCode>
                <c:ptCount val="63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</c:numCache>
            </c:numRef>
          </c:cat>
          <c:val>
            <c:numRef>
              <c:f>Chart_Data!$G$7:$G$69</c:f>
              <c:numCache>
                <c:formatCode>General</c:formatCode>
                <c:ptCount val="63"/>
                <c:pt idx="39" formatCode="#,##0">
                  <c:v>10183.978902319064</c:v>
                </c:pt>
                <c:pt idx="40" formatCode="#,##0">
                  <c:v>10439.417047702485</c:v>
                </c:pt>
                <c:pt idx="41" formatCode="#,##0">
                  <c:v>10364.447090074997</c:v>
                </c:pt>
                <c:pt idx="42" formatCode="#,##0">
                  <c:v>10181.185266779101</c:v>
                </c:pt>
                <c:pt idx="43" formatCode="#,##0">
                  <c:v>9916.2323069312515</c:v>
                </c:pt>
                <c:pt idx="44" formatCode="#,##0">
                  <c:v>10063.519010015058</c:v>
                </c:pt>
                <c:pt idx="45" formatCode="#,##0">
                  <c:v>10176.64104426063</c:v>
                </c:pt>
                <c:pt idx="46" formatCode="#,##0">
                  <c:v>10643.733728398187</c:v>
                </c:pt>
                <c:pt idx="47" formatCode="#,##0">
                  <c:v>9983.2113111795406</c:v>
                </c:pt>
                <c:pt idx="48" formatCode="#,##0">
                  <c:v>9781.7408399658452</c:v>
                </c:pt>
                <c:pt idx="49" formatCode="#,##0">
                  <c:v>9870.9307809805396</c:v>
                </c:pt>
                <c:pt idx="50" formatCode="#,##0">
                  <c:v>9829.939805501881</c:v>
                </c:pt>
                <c:pt idx="51" formatCode="#,##0">
                  <c:v>10084.553628721189</c:v>
                </c:pt>
                <c:pt idx="52" formatCode="#,##0">
                  <c:v>10977.233904365286</c:v>
                </c:pt>
                <c:pt idx="53" formatCode="#,##0">
                  <c:v>10080.052546516124</c:v>
                </c:pt>
                <c:pt idx="54" formatCode="#,##0">
                  <c:v>7523.3955063323338</c:v>
                </c:pt>
                <c:pt idx="55" formatCode="#,##0">
                  <c:v>7433.5774415986971</c:v>
                </c:pt>
                <c:pt idx="56" formatCode="#,##0">
                  <c:v>7206.2140267528212</c:v>
                </c:pt>
                <c:pt idx="57" formatCode="#,##0">
                  <c:v>7334.1791864436518</c:v>
                </c:pt>
                <c:pt idx="58" formatCode="#,##0">
                  <c:v>7145.177801406433</c:v>
                </c:pt>
                <c:pt idx="59" formatCode="#,##0">
                  <c:v>7103.0024527256137</c:v>
                </c:pt>
                <c:pt idx="60" formatCode="#,##0">
                  <c:v>7308.5688611568512</c:v>
                </c:pt>
                <c:pt idx="61" formatCode="#,##0">
                  <c:v>7407.5251003659014</c:v>
                </c:pt>
                <c:pt idx="62" formatCode="#,##0">
                  <c:v>7987.5979441293966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8000"/>
        <c:axId val="41893888"/>
      </c:lineChart>
      <c:catAx>
        <c:axId val="418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18938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189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aseline="0"/>
                </a:pPr>
                <a:r>
                  <a:rPr lang="en-US" sz="1200" baseline="0"/>
                  <a:t>Btu/kWh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1888000"/>
        <c:crosses val="autoZero"/>
        <c:crossBetween val="midCat"/>
      </c:valAx>
      <c:spPr>
        <a:solidFill>
          <a:sysClr val="window" lastClr="FFFFFF"/>
        </a:solidFill>
        <a:ln>
          <a:solidFill>
            <a:srgbClr val="000080"/>
          </a:solidFill>
        </a:ln>
      </c:spPr>
    </c:plotArea>
    <c:legend>
      <c:legendPos val="r"/>
      <c:layout>
        <c:manualLayout>
          <c:xMode val="edge"/>
          <c:yMode val="edge"/>
          <c:x val="0.2111004604695923"/>
          <c:y val="0.49478044084614814"/>
          <c:w val="0.40412991949882326"/>
          <c:h val="0.31137922806671109"/>
        </c:manualLayout>
      </c:layout>
      <c:overlay val="0"/>
      <c:spPr>
        <a:solidFill>
          <a:sysClr val="window" lastClr="FFFFFF"/>
        </a:solidFill>
        <a:ln>
          <a:solidFill>
            <a:srgbClr val="000080"/>
          </a:solidFill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 Rates for Electricity Generating Plants by Sector</a:t>
            </a:r>
          </a:p>
        </c:rich>
      </c:tx>
      <c:layout>
        <c:manualLayout>
          <c:xMode val="edge"/>
          <c:yMode val="edge"/>
          <c:x val="0.13164548617469327"/>
          <c:y val="3.70371492025035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708860759493671"/>
          <c:y val="0.15151564971212683"/>
          <c:w val="0.79493670886075951"/>
          <c:h val="0.63299871435288546"/>
        </c:manualLayout>
      </c:layout>
      <c:lineChart>
        <c:grouping val="standard"/>
        <c:varyColors val="0"/>
        <c:ser>
          <c:idx val="2"/>
          <c:order val="0"/>
          <c:tx>
            <c:strRef>
              <c:f>Chart_Data!$E$6</c:f>
              <c:strCache>
                <c:ptCount val="1"/>
                <c:pt idx="0">
                  <c:v>Elec Power Sector: Elec-only plants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Chart_Data!$D$46:$D$67</c:f>
              <c:numCache>
                <c:formatCode>General</c:formatCode>
                <c:ptCount val="22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</c:numCache>
            </c:numRef>
          </c:cat>
          <c:val>
            <c:numRef>
              <c:f>Chart_Data!$E$46:$E$70</c:f>
              <c:numCache>
                <c:formatCode>#,##0</c:formatCode>
                <c:ptCount val="25"/>
                <c:pt idx="0">
                  <c:v>10459.613820872446</c:v>
                </c:pt>
                <c:pt idx="1">
                  <c:v>10472.335417406905</c:v>
                </c:pt>
                <c:pt idx="2">
                  <c:v>10460.428745445433</c:v>
                </c:pt>
                <c:pt idx="3">
                  <c:v>10409.790639031202</c:v>
                </c:pt>
                <c:pt idx="4">
                  <c:v>10406.753186952121</c:v>
                </c:pt>
                <c:pt idx="5">
                  <c:v>10411.143400971076</c:v>
                </c:pt>
                <c:pt idx="6">
                  <c:v>10435.963855447102</c:v>
                </c:pt>
                <c:pt idx="7">
                  <c:v>10452.203329849905</c:v>
                </c:pt>
                <c:pt idx="8">
                  <c:v>10431.091422479431</c:v>
                </c:pt>
                <c:pt idx="9">
                  <c:v>10456.98908566576</c:v>
                </c:pt>
                <c:pt idx="10">
                  <c:v>10437.898716266034</c:v>
                </c:pt>
                <c:pt idx="11">
                  <c:v>10431.889646856762</c:v>
                </c:pt>
                <c:pt idx="12">
                  <c:v>10388.576582415018</c:v>
                </c:pt>
                <c:pt idx="13">
                  <c:v>10276.209067485795</c:v>
                </c:pt>
                <c:pt idx="14">
                  <c:v>10230.499590848542</c:v>
                </c:pt>
                <c:pt idx="15">
                  <c:v>10143.646151425852</c:v>
                </c:pt>
                <c:pt idx="16">
                  <c:v>10126.071442263739</c:v>
                </c:pt>
                <c:pt idx="17">
                  <c:v>10060.756937567794</c:v>
                </c:pt>
                <c:pt idx="18">
                  <c:v>10045.243393494356</c:v>
                </c:pt>
                <c:pt idx="19">
                  <c:v>10024.390252985777</c:v>
                </c:pt>
                <c:pt idx="20">
                  <c:v>9956.4557001960093</c:v>
                </c:pt>
                <c:pt idx="21">
                  <c:v>9941.695564435473</c:v>
                </c:pt>
                <c:pt idx="22">
                  <c:v>9909.4634874416042</c:v>
                </c:pt>
                <c:pt idx="23">
                  <c:v>9800.9682333753153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Chart_Data!$F$6</c:f>
              <c:strCache>
                <c:ptCount val="1"/>
                <c:pt idx="0">
                  <c:v>Elec Power Sector: CHP Plants</c:v>
                </c:pt>
              </c:strCache>
            </c:strRef>
          </c:tx>
          <c:spPr>
            <a:ln w="12700">
              <a:solidFill>
                <a:srgbClr val="993366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993366"/>
              </a:solidFill>
              <a:ln>
                <a:solidFill>
                  <a:srgbClr val="993366"/>
                </a:solidFill>
                <a:prstDash val="solid"/>
              </a:ln>
            </c:spPr>
          </c:marker>
          <c:cat>
            <c:numRef>
              <c:f>Chart_Data!$D$46:$D$67</c:f>
              <c:numCache>
                <c:formatCode>General</c:formatCode>
                <c:ptCount val="22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</c:numCache>
            </c:numRef>
          </c:cat>
          <c:val>
            <c:numRef>
              <c:f>Chart_Data!$F$46:$F$70</c:f>
              <c:numCache>
                <c:formatCode>#,##0</c:formatCode>
                <c:ptCount val="25"/>
                <c:pt idx="0">
                  <c:v>8851.719176441622</c:v>
                </c:pt>
                <c:pt idx="1">
                  <c:v>9372.6988648833394</c:v>
                </c:pt>
                <c:pt idx="2">
                  <c:v>9139.0917277105364</c:v>
                </c:pt>
                <c:pt idx="3">
                  <c:v>9216.4179329968629</c:v>
                </c:pt>
                <c:pt idx="4">
                  <c:v>9174.886154711683</c:v>
                </c:pt>
                <c:pt idx="5">
                  <c:v>9288.3206397564736</c:v>
                </c:pt>
                <c:pt idx="6">
                  <c:v>8904.8390721839023</c:v>
                </c:pt>
                <c:pt idx="7">
                  <c:v>8895.4564385547801</c:v>
                </c:pt>
                <c:pt idx="8">
                  <c:v>8895.4660281951401</c:v>
                </c:pt>
                <c:pt idx="9">
                  <c:v>8628.6705193041453</c:v>
                </c:pt>
                <c:pt idx="10">
                  <c:v>8630.8541237847985</c:v>
                </c:pt>
                <c:pt idx="11">
                  <c:v>8555.2851085256425</c:v>
                </c:pt>
                <c:pt idx="12">
                  <c:v>8579.7957584478718</c:v>
                </c:pt>
                <c:pt idx="13">
                  <c:v>8502.3159342489726</c:v>
                </c:pt>
                <c:pt idx="14">
                  <c:v>8653.7105731783759</c:v>
                </c:pt>
                <c:pt idx="15">
                  <c:v>7724.959453999485</c:v>
                </c:pt>
                <c:pt idx="16">
                  <c:v>7726.6450920859834</c:v>
                </c:pt>
                <c:pt idx="17">
                  <c:v>7830.6557643515534</c:v>
                </c:pt>
                <c:pt idx="18">
                  <c:v>7851.8408821779058</c:v>
                </c:pt>
                <c:pt idx="19">
                  <c:v>7959.5621963993062</c:v>
                </c:pt>
                <c:pt idx="20">
                  <c:v>7885.9782059717691</c:v>
                </c:pt>
                <c:pt idx="21">
                  <c:v>7874.3668281580221</c:v>
                </c:pt>
                <c:pt idx="22">
                  <c:v>7768.7952991462998</c:v>
                </c:pt>
                <c:pt idx="23">
                  <c:v>7747.9548072602984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Chart_Data!$H$6</c:f>
              <c:strCache>
                <c:ptCount val="1"/>
                <c:pt idx="0">
                  <c:v>Commercial: Total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Chart_Data!$D$46:$D$67</c:f>
              <c:numCache>
                <c:formatCode>General</c:formatCode>
                <c:ptCount val="22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</c:numCache>
            </c:numRef>
          </c:cat>
          <c:val>
            <c:numRef>
              <c:f>Chart_Data!$H$46:$H$70</c:f>
              <c:numCache>
                <c:formatCode>#,##0</c:formatCode>
                <c:ptCount val="25"/>
                <c:pt idx="0">
                  <c:v>11099.895768669017</c:v>
                </c:pt>
                <c:pt idx="1">
                  <c:v>10739.954920864842</c:v>
                </c:pt>
                <c:pt idx="2">
                  <c:v>10508.349142891073</c:v>
                </c:pt>
                <c:pt idx="3">
                  <c:v>10306.462725334453</c:v>
                </c:pt>
                <c:pt idx="4">
                  <c:v>10130.777867613657</c:v>
                </c:pt>
                <c:pt idx="5">
                  <c:v>9817.4289967749173</c:v>
                </c:pt>
                <c:pt idx="6">
                  <c:v>10117.671439030195</c:v>
                </c:pt>
                <c:pt idx="7">
                  <c:v>10541.720862009108</c:v>
                </c:pt>
                <c:pt idx="8">
                  <c:v>10821.164934322482</c:v>
                </c:pt>
                <c:pt idx="9">
                  <c:v>10452.326790960326</c:v>
                </c:pt>
                <c:pt idx="10">
                  <c:v>10695.130453426909</c:v>
                </c:pt>
                <c:pt idx="11">
                  <c:v>10436.208981808162</c:v>
                </c:pt>
                <c:pt idx="12">
                  <c:v>10639.102771123571</c:v>
                </c:pt>
                <c:pt idx="13">
                  <c:v>9889.9308396737179</c:v>
                </c:pt>
                <c:pt idx="14">
                  <c:v>11914.339737536553</c:v>
                </c:pt>
                <c:pt idx="15">
                  <c:v>9382.4613425048628</c:v>
                </c:pt>
                <c:pt idx="16">
                  <c:v>9150.3855847572158</c:v>
                </c:pt>
                <c:pt idx="17">
                  <c:v>9225.398737915295</c:v>
                </c:pt>
                <c:pt idx="18">
                  <c:v>9069.1921436777902</c:v>
                </c:pt>
                <c:pt idx="19">
                  <c:v>9506.569344355059</c:v>
                </c:pt>
                <c:pt idx="20">
                  <c:v>9834.0684392692801</c:v>
                </c:pt>
                <c:pt idx="21">
                  <c:v>10127.003007256391</c:v>
                </c:pt>
                <c:pt idx="22">
                  <c:v>10448.411202782199</c:v>
                </c:pt>
                <c:pt idx="23">
                  <c:v>11234.932300765675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Chart_Data!$G$6</c:f>
              <c:strCache>
                <c:ptCount val="1"/>
                <c:pt idx="0">
                  <c:v>Industrial: Total</c:v>
                </c:pt>
              </c:strCache>
            </c:strRef>
          </c:tx>
          <c:cat>
            <c:numRef>
              <c:f>Chart_Data!$D$46:$D$67</c:f>
              <c:numCache>
                <c:formatCode>General</c:formatCode>
                <c:ptCount val="22"/>
                <c:pt idx="0">
                  <c:v>1989</c:v>
                </c:pt>
                <c:pt idx="1">
                  <c:v>1990</c:v>
                </c:pt>
                <c:pt idx="2">
                  <c:v>1991</c:v>
                </c:pt>
                <c:pt idx="3">
                  <c:v>1992</c:v>
                </c:pt>
                <c:pt idx="4">
                  <c:v>1993</c:v>
                </c:pt>
                <c:pt idx="5">
                  <c:v>1994</c:v>
                </c:pt>
                <c:pt idx="6">
                  <c:v>1995</c:v>
                </c:pt>
                <c:pt idx="7">
                  <c:v>1996</c:v>
                </c:pt>
                <c:pt idx="8">
                  <c:v>1997</c:v>
                </c:pt>
                <c:pt idx="9">
                  <c:v>1998</c:v>
                </c:pt>
                <c:pt idx="10">
                  <c:v>1999</c:v>
                </c:pt>
                <c:pt idx="11">
                  <c:v>2000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</c:numCache>
            </c:numRef>
          </c:cat>
          <c:val>
            <c:numRef>
              <c:f>Chart_Data!$G$46:$G$70</c:f>
              <c:numCache>
                <c:formatCode>#,##0</c:formatCode>
                <c:ptCount val="25"/>
                <c:pt idx="0">
                  <c:v>10183.978902319064</c:v>
                </c:pt>
                <c:pt idx="1">
                  <c:v>10439.417047702485</c:v>
                </c:pt>
                <c:pt idx="2">
                  <c:v>10364.447090074997</c:v>
                </c:pt>
                <c:pt idx="3">
                  <c:v>10181.185266779101</c:v>
                </c:pt>
                <c:pt idx="4">
                  <c:v>9916.2323069312515</c:v>
                </c:pt>
                <c:pt idx="5">
                  <c:v>10063.519010015058</c:v>
                </c:pt>
                <c:pt idx="6">
                  <c:v>10176.64104426063</c:v>
                </c:pt>
                <c:pt idx="7">
                  <c:v>10643.733728398187</c:v>
                </c:pt>
                <c:pt idx="8">
                  <c:v>9983.2113111795406</c:v>
                </c:pt>
                <c:pt idx="9">
                  <c:v>9781.7408399658452</c:v>
                </c:pt>
                <c:pt idx="10">
                  <c:v>9870.9307809805396</c:v>
                </c:pt>
                <c:pt idx="11">
                  <c:v>9829.939805501881</c:v>
                </c:pt>
                <c:pt idx="12">
                  <c:v>10084.553628721189</c:v>
                </c:pt>
                <c:pt idx="13">
                  <c:v>10977.233904365286</c:v>
                </c:pt>
                <c:pt idx="14">
                  <c:v>10080.052546516124</c:v>
                </c:pt>
                <c:pt idx="15">
                  <c:v>7523.3955063323338</c:v>
                </c:pt>
                <c:pt idx="16">
                  <c:v>7433.5774415986971</c:v>
                </c:pt>
                <c:pt idx="17">
                  <c:v>7206.2140267528212</c:v>
                </c:pt>
                <c:pt idx="18">
                  <c:v>7334.1791864436518</c:v>
                </c:pt>
                <c:pt idx="19">
                  <c:v>7145.177801406433</c:v>
                </c:pt>
                <c:pt idx="20">
                  <c:v>7103.0024527256137</c:v>
                </c:pt>
                <c:pt idx="21">
                  <c:v>7308.5688611568512</c:v>
                </c:pt>
                <c:pt idx="22">
                  <c:v>7407.5251003659014</c:v>
                </c:pt>
                <c:pt idx="23">
                  <c:v>7987.5979441293966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6272"/>
        <c:axId val="40252544"/>
      </c:lineChart>
      <c:catAx>
        <c:axId val="4024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Years</a:t>
                </a:r>
              </a:p>
            </c:rich>
          </c:tx>
          <c:layout>
            <c:manualLayout>
              <c:xMode val="edge"/>
              <c:yMode val="edge"/>
              <c:x val="0.45316462186412743"/>
              <c:y val="0.91582811763914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52544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40252544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Btu/kWh</a:t>
                </a:r>
              </a:p>
            </c:rich>
          </c:tx>
          <c:layout>
            <c:manualLayout>
              <c:xMode val="edge"/>
              <c:yMode val="edge"/>
              <c:x val="1.2658243300982726E-2"/>
              <c:y val="0.3872067433878457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24627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2472685100409"/>
          <c:y val="0.49831819099535635"/>
          <c:w val="0.39534883720930225"/>
          <c:h val="0.266357089979137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72</xdr:row>
      <xdr:rowOff>33336</xdr:rowOff>
    </xdr:from>
    <xdr:to>
      <xdr:col>11</xdr:col>
      <xdr:colOff>276225</xdr:colOff>
      <xdr:row>91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123824</xdr:colOff>
      <xdr:row>72</xdr:row>
      <xdr:rowOff>23812</xdr:rowOff>
    </xdr:from>
    <xdr:to>
      <xdr:col>19</xdr:col>
      <xdr:colOff>447675</xdr:colOff>
      <xdr:row>91</xdr:row>
      <xdr:rowOff>57150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519111</xdr:colOff>
      <xdr:row>71</xdr:row>
      <xdr:rowOff>128587</xdr:rowOff>
    </xdr:from>
    <xdr:to>
      <xdr:col>11</xdr:col>
      <xdr:colOff>314324</xdr:colOff>
      <xdr:row>91</xdr:row>
      <xdr:rowOff>66675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39</xdr:row>
      <xdr:rowOff>47625</xdr:rowOff>
    </xdr:from>
    <xdr:to>
      <xdr:col>8</xdr:col>
      <xdr:colOff>133351</xdr:colOff>
      <xdr:row>59</xdr:row>
      <xdr:rowOff>38100</xdr:rowOff>
    </xdr:to>
    <xdr:graphicFrame macro="">
      <xdr:nvGraphicFramePr>
        <xdr:cNvPr id="10242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70</xdr:row>
      <xdr:rowOff>276225</xdr:rowOff>
    </xdr:from>
    <xdr:to>
      <xdr:col>8</xdr:col>
      <xdr:colOff>133350</xdr:colOff>
      <xdr:row>86</xdr:row>
      <xdr:rowOff>114300</xdr:rowOff>
    </xdr:to>
    <xdr:graphicFrame macro="">
      <xdr:nvGraphicFramePr>
        <xdr:cNvPr id="1024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125</xdr:row>
      <xdr:rowOff>9525</xdr:rowOff>
    </xdr:from>
    <xdr:to>
      <xdr:col>6</xdr:col>
      <xdr:colOff>133350</xdr:colOff>
      <xdr:row>140</xdr:row>
      <xdr:rowOff>95250</xdr:rowOff>
    </xdr:to>
    <xdr:graphicFrame macro="">
      <xdr:nvGraphicFramePr>
        <xdr:cNvPr id="10244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</xdr:colOff>
      <xdr:row>90</xdr:row>
      <xdr:rowOff>47625</xdr:rowOff>
    </xdr:from>
    <xdr:to>
      <xdr:col>7</xdr:col>
      <xdr:colOff>342900</xdr:colOff>
      <xdr:row>109</xdr:row>
      <xdr:rowOff>0</xdr:rowOff>
    </xdr:to>
    <xdr:graphicFrame macro="">
      <xdr:nvGraphicFramePr>
        <xdr:cNvPr id="10245" name="Chart 3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</xdr:row>
      <xdr:rowOff>161924</xdr:rowOff>
    </xdr:from>
    <xdr:to>
      <xdr:col>7</xdr:col>
      <xdr:colOff>371474</xdr:colOff>
      <xdr:row>30</xdr:row>
      <xdr:rowOff>123824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41</xdr:row>
      <xdr:rowOff>104775</xdr:rowOff>
    </xdr:from>
    <xdr:to>
      <xdr:col>6</xdr:col>
      <xdr:colOff>476250</xdr:colOff>
      <xdr:row>60</xdr:row>
      <xdr:rowOff>0</xdr:rowOff>
    </xdr:to>
    <xdr:graphicFrame macro="">
      <xdr:nvGraphicFramePr>
        <xdr:cNvPr id="1126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</xdr:row>
      <xdr:rowOff>161925</xdr:rowOff>
    </xdr:from>
    <xdr:to>
      <xdr:col>6</xdr:col>
      <xdr:colOff>504825</xdr:colOff>
      <xdr:row>21</xdr:row>
      <xdr:rowOff>47625</xdr:rowOff>
    </xdr:to>
    <xdr:graphicFrame macro="">
      <xdr:nvGraphicFramePr>
        <xdr:cNvPr id="112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22</xdr:row>
      <xdr:rowOff>9525</xdr:rowOff>
    </xdr:from>
    <xdr:to>
      <xdr:col>6</xdr:col>
      <xdr:colOff>495300</xdr:colOff>
      <xdr:row>40</xdr:row>
      <xdr:rowOff>19050</xdr:rowOff>
    </xdr:to>
    <xdr:graphicFrame macro="">
      <xdr:nvGraphicFramePr>
        <xdr:cNvPr id="1126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133351</xdr:colOff>
      <xdr:row>63</xdr:row>
      <xdr:rowOff>76199</xdr:rowOff>
    </xdr:from>
    <xdr:to>
      <xdr:col>7</xdr:col>
      <xdr:colOff>495301</xdr:colOff>
      <xdr:row>83</xdr:row>
      <xdr:rowOff>142874</xdr:rowOff>
    </xdr:to>
    <xdr:graphicFrame macro="">
      <xdr:nvGraphicFramePr>
        <xdr:cNvPr id="1126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dicators_12/electricity_indicators_1001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conomywide_indicators_0309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General_inputs"/>
      <sheetName val="Elec_Generation&gt;Total"/>
      <sheetName val="Elec_Power_Sector"/>
      <sheetName val="Tables"/>
      <sheetName val="Report_Charts"/>
      <sheetName val="Electricity_Only&gt;Total"/>
      <sheetName val="Electricity-Only&gt;Fossil"/>
      <sheetName val="Electricity-Only&gt;Renewable"/>
      <sheetName val="All_CHP"/>
      <sheetName val="Elec_Power_Sector_CHP&gt;Total"/>
      <sheetName val="Elec_Power_Sector_CHP&gt;Fossil"/>
      <sheetName val="Elec_power_sector_CHP&gt;Renewable"/>
      <sheetName val="Comm_Sector&gt;Total"/>
      <sheetName val="Commercial Sector_CHP&gt;Fossil"/>
      <sheetName val="Comm_Sector_CHP&gt;Renewable"/>
      <sheetName val="Industrial_Sector&gt;Total"/>
      <sheetName val="Industrial Sector_CHP&gt;Fossil"/>
      <sheetName val="Industrial_Sector_CHP&gt;Renew "/>
      <sheetName val="Table2.1f09"/>
      <sheetName val="Table2.1f10"/>
      <sheetName val="Table8.2a08Old"/>
      <sheetName val="Table8.2a09"/>
      <sheetName val="Table8.2a10"/>
      <sheetName val="Table8.2b09"/>
      <sheetName val="Table8.2b10"/>
      <sheetName val="Table8.2c09"/>
      <sheetName val="Table8.2c10"/>
      <sheetName val="Table8.2d09"/>
      <sheetName val="Table8.2d10"/>
      <sheetName val="Table8.3d_03"/>
      <sheetName val="Table8.3e_03"/>
      <sheetName val="Table8.3f"/>
      <sheetName val="Table8.3b"/>
      <sheetName val="Table8.6b08"/>
      <sheetName val="Table8.6b09"/>
      <sheetName val="Table8.6b10"/>
      <sheetName val="Table8.4b09"/>
      <sheetName val="Table8.4b10"/>
      <sheetName val="Table8.4c07Old"/>
      <sheetName val="Table8.4c09"/>
      <sheetName val="Table8.4c10"/>
      <sheetName val="Table8.5c07Old"/>
      <sheetName val="Table8.5c09"/>
      <sheetName val="Table8.5c10"/>
      <sheetName val="Elec_losses_by_sector"/>
      <sheetName val="Coal_Reconcile "/>
      <sheetName val="NatGas_Reconcile"/>
      <sheetName val="Petroleum _Reconcile"/>
      <sheetName val="OthGas_Reconcile"/>
      <sheetName val="Chart_Data"/>
      <sheetName val="charts (www)"/>
      <sheetName val="charts (other)"/>
      <sheetName val="Test_Del_vs_Src"/>
      <sheetName val="Buildings_Consumption (Not Used"/>
    </sheetNames>
    <sheetDataSet>
      <sheetData sheetId="0"/>
      <sheetData sheetId="1">
        <row r="6">
          <cell r="F6">
            <v>1990</v>
          </cell>
          <cell r="M6">
            <v>42</v>
          </cell>
          <cell r="R6" t="str">
            <v>1990 = 1</v>
          </cell>
        </row>
        <row r="7">
          <cell r="F7">
            <v>1996</v>
          </cell>
          <cell r="M7">
            <v>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Level_structure"/>
      <sheetName val="Energy Weights"/>
      <sheetName val="General_inputs"/>
      <sheetName val="All_Sectors"/>
      <sheetName val="Report_charts"/>
      <sheetName val="Indicators_report"/>
      <sheetName val="Sector_Activity"/>
      <sheetName val="AER10_Table2.1a"/>
      <sheetName val="AER10_Table2.1b"/>
      <sheetName val="AER10_Table2.1c"/>
      <sheetName val="AER10_Table2.1d"/>
      <sheetName val="AER10_Table2.1e"/>
      <sheetName val="AER10_Table2.1f"/>
      <sheetName val="AER11_Table2.1b"/>
      <sheetName val="AER11_Table2.1c"/>
      <sheetName val="AER11_Table2.1d"/>
      <sheetName val="AER11_Table2.1e"/>
      <sheetName val="AER11_Table2.1f"/>
      <sheetName val="Annual Data_MER_July-2014"/>
      <sheetName val="mer_dataT02.02"/>
      <sheetName val="mer_dataT02.03"/>
      <sheetName val="mer_dataT02.04"/>
      <sheetName val="mer_dataT02.05"/>
      <sheetName val="mer_dataT02.06"/>
      <sheetName val="GDPLev"/>
      <sheetName val="LongChart"/>
      <sheetName val="C (www)"/>
      <sheetName val="Charts (other)"/>
      <sheetName val="Impact_report"/>
    </sheetNames>
    <sheetDataSet>
      <sheetData sheetId="0"/>
      <sheetData sheetId="1"/>
      <sheetData sheetId="2">
        <row r="19">
          <cell r="G19">
            <v>0.26944002064721789</v>
          </cell>
          <cell r="I19">
            <v>0.29134343568161747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totalenergy/data/monthly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ia.gov/electricity/" TargetMode="External"/><Relationship Id="rId1" Type="http://schemas.openxmlformats.org/officeDocument/2006/relationships/hyperlink" Target="http://www.eia.gov/totalenergy/data/monthly/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electricity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ia.gov/electricity/" TargetMode="External"/><Relationship Id="rId1" Type="http://schemas.openxmlformats.org/officeDocument/2006/relationships/hyperlink" Target="http://www.eia.gov/totalenergy/data/monthly/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eia.gov/electricity/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electricity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eia.gov/electricity/" TargetMode="External"/><Relationship Id="rId1" Type="http://schemas.openxmlformats.org/officeDocument/2006/relationships/hyperlink" Target="http://www.eia.gov/totalenergy/data/monthly/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electricity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eia.gov/electricity/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electricity/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electricity/" TargetMode="Externa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electricity/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eia.gov/electricity/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electricity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ia.gov/electricity/" TargetMode="Externa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Q88"/>
  <sheetViews>
    <sheetView topLeftCell="A73" workbookViewId="0">
      <selection activeCell="H106" sqref="H106"/>
    </sheetView>
  </sheetViews>
  <sheetFormatPr defaultRowHeight="12.75" x14ac:dyDescent="0.2"/>
  <cols>
    <col min="1" max="1" width="7.42578125" style="143" customWidth="1"/>
    <col min="2" max="2" width="6.140625" style="143" customWidth="1"/>
    <col min="3" max="3" width="6.5703125" style="143" customWidth="1"/>
    <col min="4" max="4" width="7.28515625" style="143" customWidth="1"/>
    <col min="5" max="5" width="8.7109375" style="143" customWidth="1"/>
    <col min="6" max="8" width="9.140625" style="143"/>
    <col min="9" max="9" width="8.42578125" style="143" customWidth="1"/>
    <col min="10" max="10" width="7.42578125" style="143" customWidth="1"/>
    <col min="11" max="11" width="7.7109375" style="143" customWidth="1"/>
    <col min="12" max="12" width="8" style="143" customWidth="1"/>
    <col min="13" max="13" width="5.5703125" style="143" customWidth="1"/>
    <col min="14" max="14" width="5.85546875" style="143" customWidth="1"/>
    <col min="15" max="15" width="11.42578125" style="143" customWidth="1"/>
    <col min="16" max="16384" width="9.140625" style="143"/>
  </cols>
  <sheetData>
    <row r="1" spans="1:15" ht="18" x14ac:dyDescent="0.25">
      <c r="A1" s="141" t="s">
        <v>15</v>
      </c>
      <c r="B1" s="142"/>
      <c r="C1" s="142"/>
      <c r="D1" s="142"/>
      <c r="E1" s="142"/>
      <c r="F1" s="142"/>
    </row>
    <row r="3" spans="1:15" ht="15.75" x14ac:dyDescent="0.25">
      <c r="B3" s="144" t="s">
        <v>16</v>
      </c>
    </row>
    <row r="4" spans="1:15" ht="15.75" x14ac:dyDescent="0.25">
      <c r="B4" s="144" t="s">
        <v>5</v>
      </c>
    </row>
    <row r="5" spans="1:15" ht="15.75" x14ac:dyDescent="0.25">
      <c r="B5" s="144" t="s">
        <v>6</v>
      </c>
    </row>
    <row r="6" spans="1:15" ht="15.75" x14ac:dyDescent="0.25">
      <c r="B6" s="144"/>
    </row>
    <row r="7" spans="1:15" ht="15.75" x14ac:dyDescent="0.25">
      <c r="B7" s="144" t="s">
        <v>628</v>
      </c>
    </row>
    <row r="8" spans="1:15" ht="15.75" x14ac:dyDescent="0.25">
      <c r="B8" s="144" t="s">
        <v>59</v>
      </c>
    </row>
    <row r="10" spans="1:15" ht="15" x14ac:dyDescent="0.25">
      <c r="B10" s="145" t="s">
        <v>629</v>
      </c>
      <c r="C10" s="145"/>
      <c r="D10" s="145"/>
      <c r="E10" s="145"/>
      <c r="F10" s="146"/>
    </row>
    <row r="12" spans="1:15" ht="15.75" x14ac:dyDescent="0.25">
      <c r="B12" s="144" t="s">
        <v>630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</row>
    <row r="13" spans="1:15" ht="15.75" x14ac:dyDescent="0.25">
      <c r="B13" s="144" t="s">
        <v>631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</row>
    <row r="14" spans="1:15" ht="15.75" x14ac:dyDescent="0.25">
      <c r="B14" s="144" t="s">
        <v>632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</row>
    <row r="16" spans="1:15" x14ac:dyDescent="0.2">
      <c r="B16" s="147" t="s">
        <v>633</v>
      </c>
      <c r="C16" s="148">
        <v>1</v>
      </c>
      <c r="D16" s="148">
        <v>2</v>
      </c>
      <c r="E16" s="148">
        <v>3</v>
      </c>
      <c r="F16" s="148">
        <v>4</v>
      </c>
      <c r="G16" s="148"/>
      <c r="H16" s="148"/>
      <c r="I16" s="147"/>
      <c r="J16" s="147"/>
      <c r="K16" s="147"/>
      <c r="L16" s="147"/>
      <c r="M16" s="149"/>
      <c r="N16" s="190"/>
      <c r="O16" s="190"/>
    </row>
    <row r="17" spans="2:15" x14ac:dyDescent="0.2">
      <c r="B17" s="149"/>
      <c r="C17" s="149" t="s">
        <v>57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90"/>
      <c r="O17" s="190"/>
    </row>
    <row r="18" spans="2:15" x14ac:dyDescent="0.2"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90"/>
      <c r="O18" s="190"/>
    </row>
    <row r="19" spans="2:15" x14ac:dyDescent="0.2">
      <c r="B19" s="149"/>
      <c r="C19" s="149"/>
      <c r="D19" s="149" t="s">
        <v>14</v>
      </c>
      <c r="E19" s="149"/>
      <c r="F19" s="149"/>
      <c r="G19" s="149"/>
      <c r="H19" s="149"/>
      <c r="I19" s="149"/>
      <c r="J19" s="149"/>
      <c r="K19" s="149"/>
      <c r="L19" s="149"/>
      <c r="M19" s="149"/>
      <c r="N19" s="190"/>
      <c r="O19" s="190"/>
    </row>
    <row r="20" spans="2:15" x14ac:dyDescent="0.2">
      <c r="B20" s="149"/>
      <c r="C20" s="149"/>
      <c r="D20" s="149" t="s">
        <v>634</v>
      </c>
      <c r="E20" s="149" t="s">
        <v>7</v>
      </c>
      <c r="F20" s="149"/>
      <c r="G20" s="149"/>
      <c r="H20" s="149"/>
      <c r="I20" s="149"/>
      <c r="J20" s="149"/>
      <c r="K20" s="149"/>
      <c r="L20" s="149"/>
      <c r="M20" s="149"/>
      <c r="N20" s="190"/>
      <c r="O20" s="190"/>
    </row>
    <row r="21" spans="2:15" x14ac:dyDescent="0.2">
      <c r="B21" s="149"/>
      <c r="C21" s="149"/>
      <c r="D21" s="149"/>
      <c r="E21" s="149"/>
      <c r="F21" s="149" t="s">
        <v>9</v>
      </c>
      <c r="G21" s="149"/>
      <c r="H21" s="149"/>
      <c r="I21" s="149"/>
      <c r="J21" s="149"/>
      <c r="K21" s="149"/>
      <c r="L21" s="149"/>
      <c r="M21" s="149"/>
      <c r="N21" s="190"/>
      <c r="O21" s="190"/>
    </row>
    <row r="22" spans="2:15" x14ac:dyDescent="0.2">
      <c r="B22" s="149"/>
      <c r="C22" s="149"/>
      <c r="D22" s="149"/>
      <c r="E22" s="149"/>
      <c r="F22" s="149" t="s">
        <v>10</v>
      </c>
      <c r="G22" s="149"/>
      <c r="H22" s="149"/>
      <c r="I22" s="149"/>
      <c r="J22" s="149"/>
      <c r="K22" s="149"/>
      <c r="L22" s="149"/>
      <c r="M22" s="149"/>
      <c r="N22" s="190"/>
      <c r="O22" s="190"/>
    </row>
    <row r="23" spans="2:15" x14ac:dyDescent="0.2">
      <c r="B23" s="149"/>
      <c r="C23" s="149"/>
      <c r="D23" s="149"/>
      <c r="E23" s="149" t="s">
        <v>8</v>
      </c>
      <c r="F23" s="149"/>
      <c r="G23" s="149"/>
      <c r="H23" s="149"/>
      <c r="I23" s="149"/>
      <c r="J23" s="149"/>
      <c r="K23" s="149"/>
      <c r="L23" s="149"/>
      <c r="M23" s="149"/>
      <c r="N23" s="190"/>
      <c r="O23" s="190"/>
    </row>
    <row r="24" spans="2:15" x14ac:dyDescent="0.2">
      <c r="B24" s="149"/>
      <c r="C24" s="149"/>
      <c r="D24" s="149"/>
      <c r="E24" s="149"/>
      <c r="F24" s="149" t="s">
        <v>11</v>
      </c>
      <c r="G24" s="149"/>
      <c r="H24" s="149"/>
      <c r="I24" s="149"/>
      <c r="J24" s="149"/>
      <c r="K24" s="149"/>
      <c r="L24" s="149"/>
      <c r="M24" s="149"/>
      <c r="N24" s="190"/>
      <c r="O24" s="190"/>
    </row>
    <row r="25" spans="2:15" x14ac:dyDescent="0.2">
      <c r="B25" s="149"/>
      <c r="C25" s="149"/>
      <c r="D25" s="149"/>
      <c r="E25" s="149"/>
      <c r="F25" s="149" t="s">
        <v>12</v>
      </c>
      <c r="G25" s="149"/>
      <c r="H25" s="149"/>
      <c r="I25" s="149"/>
      <c r="J25" s="149"/>
      <c r="K25" s="149"/>
      <c r="L25" s="149"/>
      <c r="M25" s="149"/>
      <c r="N25" s="190"/>
      <c r="O25" s="190"/>
    </row>
    <row r="26" spans="2:15" x14ac:dyDescent="0.2"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90"/>
      <c r="O26" s="190"/>
    </row>
    <row r="27" spans="2:15" x14ac:dyDescent="0.2">
      <c r="B27" s="149"/>
      <c r="C27" s="149"/>
      <c r="D27" s="149" t="s">
        <v>13</v>
      </c>
      <c r="E27" s="149"/>
      <c r="F27" s="149"/>
      <c r="G27" s="149"/>
      <c r="H27" s="149"/>
      <c r="I27" s="149"/>
      <c r="J27" s="149"/>
      <c r="K27" s="149"/>
      <c r="L27" s="149"/>
      <c r="M27" s="149"/>
      <c r="N27" s="190"/>
      <c r="O27" s="190"/>
    </row>
    <row r="28" spans="2:15" x14ac:dyDescent="0.2">
      <c r="B28" s="149"/>
      <c r="C28" s="149"/>
      <c r="D28" s="149"/>
      <c r="E28" s="149"/>
      <c r="F28" s="149" t="s">
        <v>18</v>
      </c>
      <c r="G28" s="149"/>
      <c r="H28" s="149"/>
      <c r="I28" s="149"/>
      <c r="J28" s="149"/>
      <c r="K28" s="149"/>
      <c r="L28" s="149"/>
      <c r="M28" s="149"/>
      <c r="N28" s="190"/>
      <c r="O28" s="190"/>
    </row>
    <row r="29" spans="2:15" x14ac:dyDescent="0.2">
      <c r="B29" s="149"/>
      <c r="C29" s="149"/>
      <c r="D29" s="149"/>
      <c r="E29" s="149"/>
      <c r="F29" s="149" t="s">
        <v>19</v>
      </c>
      <c r="G29" s="149"/>
      <c r="H29" s="149"/>
      <c r="I29" s="149"/>
      <c r="J29" s="149"/>
      <c r="K29" s="149"/>
      <c r="L29" s="149"/>
      <c r="M29" s="149"/>
      <c r="N29" s="190"/>
      <c r="O29" s="190"/>
    </row>
    <row r="30" spans="2:15" x14ac:dyDescent="0.2"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90"/>
      <c r="O30" s="190"/>
    </row>
    <row r="31" spans="2:15" x14ac:dyDescent="0.2">
      <c r="B31" s="149"/>
      <c r="C31" s="149"/>
      <c r="D31" s="149" t="s">
        <v>20</v>
      </c>
      <c r="E31" s="149"/>
      <c r="F31" s="149"/>
      <c r="G31" s="149"/>
      <c r="H31" s="149"/>
      <c r="I31" s="149"/>
      <c r="J31" s="149"/>
      <c r="K31" s="149"/>
      <c r="L31" s="149"/>
      <c r="M31" s="149"/>
      <c r="N31" s="190"/>
      <c r="O31" s="190"/>
    </row>
    <row r="32" spans="2:15" x14ac:dyDescent="0.2">
      <c r="B32" s="149"/>
      <c r="C32" s="149"/>
      <c r="D32" s="149"/>
      <c r="E32" s="149"/>
      <c r="F32" s="149" t="s">
        <v>17</v>
      </c>
      <c r="G32" s="149"/>
      <c r="H32" s="149"/>
      <c r="I32" s="149"/>
      <c r="J32" s="149"/>
      <c r="K32" s="149"/>
      <c r="L32" s="149"/>
      <c r="M32" s="149"/>
      <c r="N32" s="190"/>
      <c r="O32" s="190"/>
    </row>
    <row r="33" spans="2:16" x14ac:dyDescent="0.2">
      <c r="B33" s="149"/>
      <c r="C33" s="149"/>
      <c r="D33" s="149"/>
      <c r="E33" s="149"/>
      <c r="F33" s="149" t="s">
        <v>21</v>
      </c>
      <c r="G33" s="149"/>
      <c r="H33" s="149"/>
      <c r="I33" s="149"/>
      <c r="J33" s="149"/>
      <c r="K33" s="149"/>
      <c r="L33" s="149"/>
      <c r="M33" s="149"/>
      <c r="N33" s="190"/>
      <c r="O33" s="190"/>
    </row>
    <row r="36" spans="2:16" x14ac:dyDescent="0.2">
      <c r="B36" s="143" t="s">
        <v>635</v>
      </c>
    </row>
    <row r="37" spans="2:16" x14ac:dyDescent="0.2">
      <c r="B37" s="143" t="s">
        <v>636</v>
      </c>
    </row>
    <row r="38" spans="2:16" x14ac:dyDescent="0.2"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1"/>
    </row>
    <row r="39" spans="2:16" ht="30" customHeight="1" x14ac:dyDescent="0.2">
      <c r="C39" s="152"/>
      <c r="D39" s="153"/>
      <c r="E39" s="477" t="s">
        <v>637</v>
      </c>
      <c r="F39" s="477"/>
      <c r="G39" s="477"/>
      <c r="H39" s="475"/>
      <c r="I39" s="474" t="s">
        <v>638</v>
      </c>
      <c r="J39" s="475"/>
      <c r="K39" s="476" t="s">
        <v>639</v>
      </c>
      <c r="L39" s="476"/>
      <c r="M39" s="476"/>
      <c r="N39" s="154"/>
      <c r="O39" s="155"/>
    </row>
    <row r="40" spans="2:16" ht="76.5" customHeight="1" thickBot="1" x14ac:dyDescent="0.25">
      <c r="C40" s="191" t="s">
        <v>640</v>
      </c>
      <c r="D40" s="156" t="s">
        <v>332</v>
      </c>
      <c r="E40" s="192" t="s">
        <v>641</v>
      </c>
      <c r="F40" s="157" t="s">
        <v>642</v>
      </c>
      <c r="G40" s="188" t="s">
        <v>668</v>
      </c>
      <c r="H40" s="158" t="s">
        <v>643</v>
      </c>
      <c r="I40" s="159" t="s">
        <v>644</v>
      </c>
      <c r="J40" s="158" t="s">
        <v>645</v>
      </c>
      <c r="K40" s="160" t="s">
        <v>646</v>
      </c>
      <c r="L40" s="160" t="s">
        <v>647</v>
      </c>
      <c r="M40" s="161" t="s">
        <v>648</v>
      </c>
      <c r="N40" s="162"/>
      <c r="O40" s="158" t="s">
        <v>649</v>
      </c>
    </row>
    <row r="41" spans="2:16" x14ac:dyDescent="0.2">
      <c r="C41" s="164"/>
      <c r="D41" s="163"/>
      <c r="E41" s="151"/>
      <c r="F41" s="151"/>
      <c r="G41" s="151"/>
      <c r="H41" s="165"/>
      <c r="I41" s="166"/>
      <c r="J41" s="165"/>
      <c r="K41" s="167"/>
      <c r="L41" s="167"/>
      <c r="M41" s="167"/>
      <c r="N41" s="168"/>
      <c r="O41" s="165"/>
    </row>
    <row r="42" spans="2:16" x14ac:dyDescent="0.2">
      <c r="C42" s="169" t="s">
        <v>650</v>
      </c>
      <c r="D42" s="163">
        <v>1949</v>
      </c>
      <c r="E42" s="170" t="s">
        <v>650</v>
      </c>
      <c r="F42" s="170" t="s">
        <v>650</v>
      </c>
      <c r="G42" s="170" t="s">
        <v>650</v>
      </c>
      <c r="H42" s="171" t="s">
        <v>650</v>
      </c>
      <c r="I42" s="172" t="s">
        <v>650</v>
      </c>
      <c r="J42" s="171" t="s">
        <v>650</v>
      </c>
      <c r="K42" s="173" t="s">
        <v>650</v>
      </c>
      <c r="L42" s="173" t="s">
        <v>650</v>
      </c>
      <c r="M42" s="173" t="s">
        <v>650</v>
      </c>
      <c r="N42" s="174"/>
      <c r="O42" s="171" t="s">
        <v>650</v>
      </c>
    </row>
    <row r="43" spans="2:16" x14ac:dyDescent="0.2">
      <c r="C43" s="169" t="s">
        <v>652</v>
      </c>
      <c r="D43" s="175" t="s">
        <v>651</v>
      </c>
      <c r="E43" s="176" t="s">
        <v>652</v>
      </c>
      <c r="F43" s="176" t="s">
        <v>652</v>
      </c>
      <c r="G43" s="176" t="s">
        <v>652</v>
      </c>
      <c r="H43" s="177" t="s">
        <v>652</v>
      </c>
      <c r="I43" s="176" t="s">
        <v>652</v>
      </c>
      <c r="J43" s="177" t="s">
        <v>652</v>
      </c>
      <c r="K43" s="173" t="s">
        <v>652</v>
      </c>
      <c r="L43" s="173" t="s">
        <v>652</v>
      </c>
      <c r="M43" s="173" t="s">
        <v>652</v>
      </c>
      <c r="N43" s="174"/>
      <c r="O43" s="177" t="s">
        <v>652</v>
      </c>
    </row>
    <row r="44" spans="2:16" x14ac:dyDescent="0.2">
      <c r="C44" s="179" t="s">
        <v>650</v>
      </c>
      <c r="D44" s="178">
        <v>2000</v>
      </c>
      <c r="E44" s="180" t="s">
        <v>650</v>
      </c>
      <c r="F44" s="180" t="s">
        <v>650</v>
      </c>
      <c r="G44" s="180" t="s">
        <v>650</v>
      </c>
      <c r="H44" s="181" t="s">
        <v>650</v>
      </c>
      <c r="I44" s="182" t="s">
        <v>650</v>
      </c>
      <c r="J44" s="181" t="s">
        <v>650</v>
      </c>
      <c r="K44" s="183" t="s">
        <v>650</v>
      </c>
      <c r="L44" s="183" t="s">
        <v>650</v>
      </c>
      <c r="M44" s="183" t="s">
        <v>650</v>
      </c>
      <c r="N44" s="184"/>
      <c r="O44" s="181" t="s">
        <v>650</v>
      </c>
    </row>
    <row r="46" spans="2:16" x14ac:dyDescent="0.2">
      <c r="C46" s="143" t="s">
        <v>653</v>
      </c>
    </row>
    <row r="47" spans="2:16" x14ac:dyDescent="0.2">
      <c r="C47" s="185" t="s">
        <v>654</v>
      </c>
      <c r="D47" s="189" t="s">
        <v>58</v>
      </c>
    </row>
    <row r="48" spans="2:16" x14ac:dyDescent="0.2">
      <c r="C48" s="185" t="s">
        <v>655</v>
      </c>
      <c r="D48" s="189" t="s">
        <v>0</v>
      </c>
    </row>
    <row r="49" spans="2:17" x14ac:dyDescent="0.2">
      <c r="C49" s="185" t="s">
        <v>656</v>
      </c>
      <c r="D49" s="143" t="s">
        <v>657</v>
      </c>
    </row>
    <row r="50" spans="2:17" x14ac:dyDescent="0.2">
      <c r="C50" s="185" t="s">
        <v>658</v>
      </c>
      <c r="D50" s="189" t="s">
        <v>70</v>
      </c>
    </row>
    <row r="51" spans="2:17" x14ac:dyDescent="0.2">
      <c r="C51" s="185"/>
      <c r="D51" s="143" t="s">
        <v>659</v>
      </c>
    </row>
    <row r="52" spans="2:17" x14ac:dyDescent="0.2">
      <c r="C52" s="185"/>
      <c r="D52" s="189" t="s">
        <v>71</v>
      </c>
    </row>
    <row r="53" spans="2:17" x14ac:dyDescent="0.2">
      <c r="C53" s="185"/>
      <c r="D53" s="189" t="s">
        <v>660</v>
      </c>
    </row>
    <row r="54" spans="2:17" x14ac:dyDescent="0.2">
      <c r="D54" s="143" t="s">
        <v>661</v>
      </c>
    </row>
    <row r="55" spans="2:17" x14ac:dyDescent="0.2">
      <c r="D55" s="143" t="s">
        <v>662</v>
      </c>
    </row>
    <row r="56" spans="2:17" x14ac:dyDescent="0.2">
      <c r="C56" s="185" t="s">
        <v>663</v>
      </c>
      <c r="D56" s="143" t="s">
        <v>664</v>
      </c>
    </row>
    <row r="57" spans="2:17" x14ac:dyDescent="0.2">
      <c r="C57" s="185"/>
      <c r="D57" s="143" t="s">
        <v>665</v>
      </c>
    </row>
    <row r="58" spans="2:17" x14ac:dyDescent="0.2">
      <c r="C58" s="185"/>
      <c r="D58" s="143" t="s">
        <v>666</v>
      </c>
    </row>
    <row r="60" spans="2:17" ht="15" x14ac:dyDescent="0.25">
      <c r="B60" s="145" t="s">
        <v>518</v>
      </c>
      <c r="C60" s="186"/>
      <c r="D60" s="186"/>
      <c r="E60" s="186"/>
      <c r="F60" s="186"/>
    </row>
    <row r="62" spans="2:17" ht="14.25" customHeight="1" x14ac:dyDescent="0.25">
      <c r="C62" s="193" t="s">
        <v>519</v>
      </c>
      <c r="D62" s="187"/>
      <c r="E62" s="187"/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</row>
    <row r="63" spans="2:17" ht="15" x14ac:dyDescent="0.25">
      <c r="C63" s="193" t="s">
        <v>507</v>
      </c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</row>
    <row r="64" spans="2:17" ht="15" x14ac:dyDescent="0.25">
      <c r="C64" s="193" t="s">
        <v>508</v>
      </c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87"/>
    </row>
    <row r="65" spans="2:17" ht="15" x14ac:dyDescent="0.25">
      <c r="C65" s="193" t="s">
        <v>509</v>
      </c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87"/>
    </row>
    <row r="66" spans="2:17" ht="15" x14ac:dyDescent="0.25">
      <c r="C66" s="193" t="s">
        <v>510</v>
      </c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87"/>
    </row>
    <row r="67" spans="2:17" ht="15" x14ac:dyDescent="0.25">
      <c r="C67" s="193" t="s">
        <v>511</v>
      </c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87"/>
    </row>
    <row r="68" spans="2:17" ht="15" x14ac:dyDescent="0.25">
      <c r="C68" s="233" t="s">
        <v>512</v>
      </c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87"/>
    </row>
    <row r="69" spans="2:17" ht="15" x14ac:dyDescent="0.25">
      <c r="C69" s="233" t="s">
        <v>513</v>
      </c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</row>
    <row r="70" spans="2:17" ht="15" x14ac:dyDescent="0.25">
      <c r="C70" s="233" t="s">
        <v>514</v>
      </c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</row>
    <row r="71" spans="2:17" ht="15" x14ac:dyDescent="0.25">
      <c r="C71" s="233" t="s">
        <v>515</v>
      </c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</row>
    <row r="72" spans="2:17" ht="15" x14ac:dyDescent="0.25">
      <c r="C72" s="233" t="s">
        <v>516</v>
      </c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</row>
    <row r="73" spans="2:17" ht="15" x14ac:dyDescent="0.25">
      <c r="C73" s="233" t="s">
        <v>517</v>
      </c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</row>
    <row r="74" spans="2:17" ht="15" x14ac:dyDescent="0.25">
      <c r="C74" s="23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</row>
    <row r="75" spans="2:17" ht="15" x14ac:dyDescent="0.25">
      <c r="C75" s="23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</row>
    <row r="76" spans="2:17" ht="15" x14ac:dyDescent="0.25">
      <c r="B76" s="145" t="s">
        <v>667</v>
      </c>
      <c r="C76" s="186"/>
    </row>
    <row r="78" spans="2:17" ht="15.75" x14ac:dyDescent="0.25">
      <c r="C78" s="144" t="s">
        <v>984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87"/>
    </row>
    <row r="79" spans="2:17" ht="15" x14ac:dyDescent="0.25">
      <c r="C79" s="193" t="s">
        <v>971</v>
      </c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</row>
    <row r="80" spans="2:17" ht="15" x14ac:dyDescent="0.25">
      <c r="C80" s="193" t="s">
        <v>974</v>
      </c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</row>
    <row r="81" spans="3:17" ht="15" x14ac:dyDescent="0.25">
      <c r="C81" s="193" t="s">
        <v>972</v>
      </c>
      <c r="D81" s="193"/>
      <c r="E81" s="193"/>
      <c r="F81" s="193"/>
      <c r="G81" s="193"/>
      <c r="H81" s="193"/>
      <c r="I81" s="193"/>
      <c r="J81" s="193" t="s">
        <v>973</v>
      </c>
      <c r="K81" s="193"/>
      <c r="L81" s="193"/>
      <c r="M81" s="193"/>
      <c r="N81" s="193"/>
      <c r="O81" s="193"/>
      <c r="P81" s="193"/>
      <c r="Q81" s="193"/>
    </row>
    <row r="82" spans="3:17" ht="15" x14ac:dyDescent="0.25">
      <c r="C82" s="193" t="s">
        <v>983</v>
      </c>
    </row>
    <row r="83" spans="3:17" ht="15" x14ac:dyDescent="0.25">
      <c r="C83" s="193" t="s">
        <v>978</v>
      </c>
    </row>
    <row r="84" spans="3:17" ht="15" x14ac:dyDescent="0.25">
      <c r="C84" s="193" t="s">
        <v>979</v>
      </c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</row>
    <row r="85" spans="3:17" ht="15" x14ac:dyDescent="0.25">
      <c r="C85" s="193" t="s">
        <v>980</v>
      </c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</row>
    <row r="86" spans="3:17" ht="15" x14ac:dyDescent="0.25">
      <c r="C86" s="193" t="s">
        <v>987</v>
      </c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</row>
    <row r="87" spans="3:17" ht="15" x14ac:dyDescent="0.25">
      <c r="C87" s="193" t="s">
        <v>981</v>
      </c>
      <c r="D87" s="193"/>
      <c r="E87" s="193"/>
      <c r="F87" s="193"/>
      <c r="G87" s="193"/>
      <c r="H87" s="193"/>
      <c r="I87" s="193"/>
      <c r="J87" s="193"/>
      <c r="K87" s="193"/>
      <c r="L87" s="445"/>
      <c r="M87" s="193" t="s">
        <v>982</v>
      </c>
      <c r="N87" s="193"/>
      <c r="O87" s="193"/>
    </row>
    <row r="88" spans="3:17" x14ac:dyDescent="0.2">
      <c r="C88" s="143" t="s">
        <v>988</v>
      </c>
    </row>
  </sheetData>
  <mergeCells count="3">
    <mergeCell ref="I39:J39"/>
    <mergeCell ref="K39:M39"/>
    <mergeCell ref="E39:H39"/>
  </mergeCells>
  <phoneticPr fontId="0" type="noConversion"/>
  <pageMargins left="0.75" right="0.75" top="1" bottom="1" header="0.5" footer="0.5"/>
  <pageSetup scale="71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R736"/>
  <sheetViews>
    <sheetView workbookViewId="0">
      <selection activeCell="D3" sqref="D3"/>
    </sheetView>
  </sheetViews>
  <sheetFormatPr defaultRowHeight="12.75" x14ac:dyDescent="0.2"/>
  <cols>
    <col min="1" max="1" width="6.42578125" style="10" customWidth="1"/>
    <col min="2" max="2" width="6.85546875" style="10" customWidth="1"/>
    <col min="3" max="3" width="9.140625" style="10"/>
    <col min="4" max="4" width="11" style="10" customWidth="1"/>
    <col min="5" max="6" width="10.5703125" style="10" customWidth="1"/>
    <col min="7" max="7" width="11.28515625" style="10" customWidth="1"/>
    <col min="8" max="8" width="12.5703125" style="10" customWidth="1"/>
    <col min="9" max="9" width="10.5703125" style="10" customWidth="1"/>
    <col min="10" max="10" width="9.140625" style="10"/>
    <col min="11" max="11" width="12" style="10" customWidth="1"/>
    <col min="12" max="12" width="11.85546875" style="10" customWidth="1"/>
    <col min="13" max="14" width="12.140625" style="10" customWidth="1"/>
    <col min="15" max="15" width="12.7109375" style="10" customWidth="1"/>
    <col min="16" max="16" width="15.7109375" style="10" customWidth="1"/>
    <col min="17" max="17" width="9.140625" style="10"/>
    <col min="18" max="18" width="10.7109375" style="10" customWidth="1"/>
    <col min="19" max="19" width="14.85546875" style="10" customWidth="1"/>
    <col min="20" max="20" width="11" style="10" customWidth="1"/>
    <col min="21" max="21" width="10.28515625" style="10" customWidth="1"/>
    <col min="22" max="23" width="9.85546875" style="10" customWidth="1"/>
    <col min="24" max="24" width="9.140625" style="10"/>
    <col min="25" max="25" width="11.7109375" style="10" customWidth="1"/>
    <col min="26" max="29" width="11.140625" style="10" customWidth="1"/>
    <col min="30" max="30" width="10.140625" style="10" customWidth="1"/>
    <col min="31" max="31" width="9.140625" style="10"/>
    <col min="32" max="32" width="10.140625" style="10" customWidth="1"/>
    <col min="33" max="33" width="10.85546875" style="10" customWidth="1"/>
    <col min="34" max="34" width="10.7109375" style="10" customWidth="1"/>
    <col min="35" max="35" width="10.42578125" style="10" customWidth="1"/>
    <col min="36" max="36" width="11" style="10" customWidth="1"/>
    <col min="37" max="38" width="9.140625" style="10"/>
    <col min="39" max="39" width="10.85546875" style="10" customWidth="1"/>
    <col min="40" max="40" width="6.42578125" style="10" customWidth="1"/>
    <col min="41" max="41" width="9.140625" style="10"/>
    <col min="42" max="42" width="13.140625" style="10" customWidth="1"/>
    <col min="43" max="43" width="9.85546875" style="10" customWidth="1"/>
    <col min="44" max="45" width="10.5703125" style="10" customWidth="1"/>
    <col min="46" max="46" width="9.42578125" style="10" customWidth="1"/>
    <col min="47" max="47" width="9.140625" style="10"/>
    <col min="48" max="48" width="11.140625" style="10" customWidth="1"/>
    <col min="49" max="49" width="9.140625" style="10"/>
    <col min="50" max="51" width="10.7109375" style="10" customWidth="1"/>
    <col min="52" max="53" width="9.5703125" style="10" customWidth="1"/>
    <col min="54" max="54" width="9.140625" style="10"/>
    <col min="55" max="55" width="11.42578125" style="10" customWidth="1"/>
    <col min="56" max="56" width="9.140625" style="10"/>
    <col min="57" max="58" width="10.28515625" style="10" customWidth="1"/>
    <col min="59" max="61" width="9.140625" style="10"/>
    <col min="62" max="62" width="11.7109375" style="10" customWidth="1"/>
    <col min="63" max="66" width="10.85546875" style="10" customWidth="1"/>
    <col min="67" max="67" width="7.140625" style="10" customWidth="1"/>
    <col min="68" max="68" width="12.85546875" style="10" customWidth="1"/>
    <col min="69" max="72" width="11" style="10" customWidth="1"/>
    <col min="73" max="73" width="9.140625" style="10"/>
    <col min="74" max="74" width="11.140625" style="10" customWidth="1"/>
    <col min="75" max="75" width="8.42578125" style="10" customWidth="1"/>
    <col min="76" max="77" width="10.7109375" style="10" customWidth="1"/>
    <col min="78" max="79" width="9.140625" style="10"/>
    <col min="80" max="80" width="10" style="10" hidden="1" customWidth="1"/>
    <col min="81" max="81" width="9.85546875" style="10" hidden="1" customWidth="1"/>
    <col min="82" max="82" width="10.7109375" style="10" hidden="1" customWidth="1"/>
    <col min="83" max="83" width="10.85546875" style="10" hidden="1" customWidth="1"/>
    <col min="84" max="84" width="0" style="10" hidden="1" customWidth="1"/>
    <col min="85" max="16384" width="9.140625" style="10"/>
  </cols>
  <sheetData>
    <row r="1" spans="1:96" ht="15.75" x14ac:dyDescent="0.25">
      <c r="A1" s="9"/>
      <c r="B1" s="9"/>
      <c r="D1" s="11" t="s">
        <v>623</v>
      </c>
      <c r="AN1" s="12"/>
    </row>
    <row r="2" spans="1:96" x14ac:dyDescent="0.2">
      <c r="A2" s="9"/>
      <c r="B2" s="9"/>
      <c r="AN2" s="12"/>
    </row>
    <row r="3" spans="1:96" x14ac:dyDescent="0.2">
      <c r="A3" s="9"/>
      <c r="B3" s="9"/>
      <c r="D3" s="131" t="s">
        <v>976</v>
      </c>
      <c r="AN3" s="12"/>
    </row>
    <row r="4" spans="1:96" x14ac:dyDescent="0.2">
      <c r="A4" s="9"/>
      <c r="B4" s="9"/>
      <c r="AN4" s="12"/>
    </row>
    <row r="5" spans="1:96" x14ac:dyDescent="0.2">
      <c r="A5" s="9"/>
      <c r="B5" s="9"/>
      <c r="D5" s="13" t="s">
        <v>60</v>
      </c>
      <c r="G5" s="77" t="s">
        <v>542</v>
      </c>
      <c r="I5" s="82"/>
      <c r="K5" s="13" t="s">
        <v>345</v>
      </c>
      <c r="N5" s="77" t="s">
        <v>542</v>
      </c>
      <c r="P5" s="82"/>
      <c r="R5" s="13" t="s">
        <v>344</v>
      </c>
      <c r="Y5" s="13" t="s">
        <v>296</v>
      </c>
      <c r="AF5" s="13" t="s">
        <v>613</v>
      </c>
      <c r="AG5" s="13"/>
      <c r="AH5" s="13" t="str">
        <f>index_label</f>
        <v>1990 = 1</v>
      </c>
      <c r="AN5" s="12"/>
      <c r="AP5" s="13" t="s">
        <v>298</v>
      </c>
      <c r="AV5" s="13" t="s">
        <v>299</v>
      </c>
      <c r="BC5" s="13" t="s">
        <v>300</v>
      </c>
      <c r="BD5" s="13"/>
      <c r="BE5" s="13"/>
      <c r="BF5" s="13"/>
      <c r="BG5" s="13"/>
      <c r="BJ5" s="13" t="s">
        <v>301</v>
      </c>
      <c r="BP5" s="13" t="s">
        <v>302</v>
      </c>
      <c r="BV5" s="13" t="s">
        <v>303</v>
      </c>
      <c r="CB5" s="13" t="s">
        <v>304</v>
      </c>
      <c r="CH5" s="13" t="s">
        <v>305</v>
      </c>
      <c r="CL5" s="13" t="s">
        <v>306</v>
      </c>
      <c r="CP5" s="13" t="s">
        <v>306</v>
      </c>
    </row>
    <row r="6" spans="1:96" x14ac:dyDescent="0.2">
      <c r="A6" s="198" t="s">
        <v>379</v>
      </c>
      <c r="B6" s="9"/>
      <c r="AF6" s="14" t="s">
        <v>308</v>
      </c>
      <c r="AG6" s="14" t="s">
        <v>309</v>
      </c>
      <c r="AH6" s="14" t="s">
        <v>310</v>
      </c>
      <c r="AI6" s="14" t="s">
        <v>311</v>
      </c>
      <c r="AJ6" s="14" t="s">
        <v>312</v>
      </c>
      <c r="AK6" s="14" t="s">
        <v>313</v>
      </c>
      <c r="AN6" s="12"/>
      <c r="BC6" s="13" t="s">
        <v>314</v>
      </c>
      <c r="BD6" s="13"/>
      <c r="BE6" s="13"/>
      <c r="BF6" s="13"/>
      <c r="BG6" s="13"/>
      <c r="CL6" s="10" t="s">
        <v>315</v>
      </c>
      <c r="CP6" s="10" t="s">
        <v>316</v>
      </c>
    </row>
    <row r="7" spans="1:96" ht="54" customHeight="1" x14ac:dyDescent="0.2">
      <c r="A7" s="9"/>
      <c r="B7" s="9"/>
      <c r="D7" s="36" t="s">
        <v>292</v>
      </c>
      <c r="E7" s="36" t="s">
        <v>293</v>
      </c>
      <c r="F7" s="36" t="s">
        <v>284</v>
      </c>
      <c r="G7" s="36" t="s">
        <v>294</v>
      </c>
      <c r="H7" s="36" t="s">
        <v>285</v>
      </c>
      <c r="I7" s="37" t="s">
        <v>282</v>
      </c>
      <c r="J7" s="16"/>
      <c r="K7" s="37" t="str">
        <f t="shared" ref="K7:P7" si="0">D7</f>
        <v>Wood</v>
      </c>
      <c r="L7" s="37" t="str">
        <f t="shared" si="0"/>
        <v>Waste</v>
      </c>
      <c r="M7" s="37" t="str">
        <f t="shared" si="0"/>
        <v>Geothermal</v>
      </c>
      <c r="N7" s="37" t="str">
        <f t="shared" si="0"/>
        <v>Solar</v>
      </c>
      <c r="O7" s="37" t="str">
        <f t="shared" si="0"/>
        <v>Wind</v>
      </c>
      <c r="P7" s="37" t="str">
        <f t="shared" si="0"/>
        <v>Total</v>
      </c>
      <c r="Q7" s="16"/>
      <c r="R7" s="37" t="str">
        <f>D7</f>
        <v>Wood</v>
      </c>
      <c r="S7" s="37" t="str">
        <f>E7</f>
        <v>Waste</v>
      </c>
      <c r="T7" s="37" t="str">
        <f>F7</f>
        <v>Geothermal</v>
      </c>
      <c r="U7" s="37" t="str">
        <f>G7</f>
        <v>Solar</v>
      </c>
      <c r="V7" s="37" t="str">
        <f>H7</f>
        <v>Wind</v>
      </c>
      <c r="W7" s="37" t="s">
        <v>282</v>
      </c>
      <c r="X7" s="16"/>
      <c r="Y7" s="37" t="str">
        <f>D7</f>
        <v>Wood</v>
      </c>
      <c r="Z7" s="37" t="str">
        <f>E7</f>
        <v>Waste</v>
      </c>
      <c r="AA7" s="37" t="str">
        <f>F7</f>
        <v>Geothermal</v>
      </c>
      <c r="AB7" s="37" t="str">
        <f>G7</f>
        <v>Solar</v>
      </c>
      <c r="AC7" s="37" t="str">
        <f>H7</f>
        <v>Wind</v>
      </c>
      <c r="AD7" s="17"/>
      <c r="AE7" s="16"/>
      <c r="AF7" s="43" t="s">
        <v>347</v>
      </c>
      <c r="AG7" s="18" t="s">
        <v>317</v>
      </c>
      <c r="AH7" s="44" t="s">
        <v>348</v>
      </c>
      <c r="AI7" s="43" t="s">
        <v>81</v>
      </c>
      <c r="AJ7" s="19" t="s">
        <v>319</v>
      </c>
      <c r="AK7" s="18" t="s">
        <v>320</v>
      </c>
      <c r="AN7" s="12"/>
      <c r="AP7" s="37" t="str">
        <f>D7</f>
        <v>Wood</v>
      </c>
      <c r="AQ7" s="37" t="str">
        <f>E7</f>
        <v>Waste</v>
      </c>
      <c r="AR7" s="37" t="str">
        <f>F7</f>
        <v>Geothermal</v>
      </c>
      <c r="AS7" s="37" t="str">
        <f>G7</f>
        <v>Solar</v>
      </c>
      <c r="AT7" s="37" t="str">
        <f>H7</f>
        <v>Wind</v>
      </c>
      <c r="AV7" s="37" t="str">
        <f>D7</f>
        <v>Wood</v>
      </c>
      <c r="AW7" s="37" t="str">
        <f>E7</f>
        <v>Waste</v>
      </c>
      <c r="AX7" s="37" t="str">
        <f>F7</f>
        <v>Geothermal</v>
      </c>
      <c r="AY7" s="37" t="str">
        <f>G7</f>
        <v>Solar</v>
      </c>
      <c r="AZ7" s="37" t="str">
        <f>H7</f>
        <v>Wind</v>
      </c>
      <c r="BA7" s="37" t="s">
        <v>282</v>
      </c>
      <c r="BB7" s="16"/>
      <c r="BC7" s="37" t="str">
        <f>D7</f>
        <v>Wood</v>
      </c>
      <c r="BD7" s="37" t="str">
        <f>E7</f>
        <v>Waste</v>
      </c>
      <c r="BE7" s="37" t="str">
        <f>F7</f>
        <v>Geothermal</v>
      </c>
      <c r="BF7" s="37" t="str">
        <f>G7</f>
        <v>Solar</v>
      </c>
      <c r="BG7" s="37" t="str">
        <f>H7</f>
        <v>Wind</v>
      </c>
      <c r="BH7" s="16"/>
      <c r="BI7" s="16"/>
      <c r="BJ7" s="37" t="str">
        <f>D7</f>
        <v>Wood</v>
      </c>
      <c r="BK7" s="37" t="str">
        <f>E7</f>
        <v>Waste</v>
      </c>
      <c r="BL7" s="37" t="str">
        <f>F7</f>
        <v>Geothermal</v>
      </c>
      <c r="BM7" s="37" t="str">
        <f>G7</f>
        <v>Solar</v>
      </c>
      <c r="BN7" s="37" t="str">
        <f>H7</f>
        <v>Wind</v>
      </c>
      <c r="BO7" s="16"/>
      <c r="BP7" s="37" t="str">
        <f>D7</f>
        <v>Wood</v>
      </c>
      <c r="BQ7" s="37" t="str">
        <f>E7</f>
        <v>Waste</v>
      </c>
      <c r="BR7" s="37" t="str">
        <f>F7</f>
        <v>Geothermal</v>
      </c>
      <c r="BS7" s="37" t="str">
        <f>G7</f>
        <v>Solar</v>
      </c>
      <c r="BT7" s="37" t="str">
        <f>H7</f>
        <v>Wind</v>
      </c>
      <c r="BU7" s="16"/>
      <c r="BV7" s="37" t="str">
        <f>D7</f>
        <v>Wood</v>
      </c>
      <c r="BW7" s="37" t="str">
        <f>E7</f>
        <v>Waste</v>
      </c>
      <c r="BX7" s="37" t="str">
        <f>F7</f>
        <v>Geothermal</v>
      </c>
      <c r="BY7" s="37" t="str">
        <f>G7</f>
        <v>Solar</v>
      </c>
      <c r="BZ7" s="37" t="str">
        <f>H7</f>
        <v>Wind</v>
      </c>
      <c r="CA7" s="16"/>
      <c r="CB7" s="37" t="str">
        <f>D7</f>
        <v>Wood</v>
      </c>
      <c r="CC7" s="37" t="str">
        <f>E7</f>
        <v>Waste</v>
      </c>
      <c r="CD7" s="37" t="str">
        <f>F7</f>
        <v>Geothermal</v>
      </c>
      <c r="CE7" s="37" t="str">
        <f>G7</f>
        <v>Solar</v>
      </c>
      <c r="CF7" s="37" t="str">
        <f>H7</f>
        <v>Wind</v>
      </c>
      <c r="CG7" s="16"/>
      <c r="CH7" s="130" t="s">
        <v>321</v>
      </c>
      <c r="CI7" s="130" t="s">
        <v>322</v>
      </c>
      <c r="CJ7" s="130" t="s">
        <v>322</v>
      </c>
      <c r="CL7" s="130" t="s">
        <v>321</v>
      </c>
      <c r="CM7" s="130" t="s">
        <v>322</v>
      </c>
      <c r="CN7" s="130" t="s">
        <v>322</v>
      </c>
      <c r="CP7" s="130" t="s">
        <v>321</v>
      </c>
      <c r="CQ7" s="130" t="s">
        <v>322</v>
      </c>
      <c r="CR7" s="130" t="s">
        <v>322</v>
      </c>
    </row>
    <row r="8" spans="1:96" ht="28.5" customHeight="1" x14ac:dyDescent="0.2">
      <c r="A8" s="198" t="s">
        <v>379</v>
      </c>
      <c r="B8" s="9"/>
      <c r="D8" s="38" t="str">
        <f t="shared" ref="D8:I8" si="1">$A8</f>
        <v>Primary</v>
      </c>
      <c r="E8" s="38" t="str">
        <f t="shared" si="1"/>
        <v>Primary</v>
      </c>
      <c r="F8" s="38" t="str">
        <f t="shared" si="1"/>
        <v>Primary</v>
      </c>
      <c r="G8" s="38" t="str">
        <f t="shared" si="1"/>
        <v>Primary</v>
      </c>
      <c r="H8" s="38" t="str">
        <f t="shared" si="1"/>
        <v>Primary</v>
      </c>
      <c r="I8" s="38" t="str">
        <f t="shared" si="1"/>
        <v>Primary</v>
      </c>
      <c r="J8" s="16"/>
      <c r="K8" s="38"/>
      <c r="L8" s="38"/>
      <c r="M8" s="38"/>
      <c r="N8" s="38"/>
      <c r="O8" s="38"/>
      <c r="P8" s="38"/>
      <c r="Q8" s="16"/>
      <c r="R8" s="21"/>
      <c r="S8" s="21"/>
      <c r="T8" s="21"/>
      <c r="U8" s="21"/>
      <c r="V8" s="21"/>
      <c r="W8" s="21"/>
      <c r="X8" s="16"/>
      <c r="Y8" s="21"/>
      <c r="Z8" s="21"/>
      <c r="AA8" s="21"/>
      <c r="AB8" s="21"/>
      <c r="AC8" s="21"/>
      <c r="AD8" s="17"/>
      <c r="AE8" s="16"/>
      <c r="AF8" s="23"/>
      <c r="AG8" s="23"/>
      <c r="AH8" s="23"/>
      <c r="AI8" s="23"/>
      <c r="AJ8" s="24" t="s">
        <v>323</v>
      </c>
      <c r="AK8" s="25" t="s">
        <v>324</v>
      </c>
      <c r="AN8" s="12"/>
      <c r="CH8" s="10" t="s">
        <v>325</v>
      </c>
      <c r="CI8" s="10" t="s">
        <v>325</v>
      </c>
      <c r="CJ8" s="10" t="str">
        <f>index_label</f>
        <v>1990 = 1</v>
      </c>
      <c r="CL8" s="10" t="s">
        <v>325</v>
      </c>
      <c r="CM8" s="10" t="s">
        <v>325</v>
      </c>
      <c r="CN8" s="10" t="str">
        <f>index_label</f>
        <v>1990 = 1</v>
      </c>
      <c r="CP8" s="10" t="s">
        <v>325</v>
      </c>
      <c r="CQ8" s="10" t="s">
        <v>325</v>
      </c>
      <c r="CR8" s="10" t="str">
        <f>index_label</f>
        <v>1990 = 1</v>
      </c>
    </row>
    <row r="9" spans="1:96" ht="22.5" customHeight="1" thickBot="1" x14ac:dyDescent="0.25">
      <c r="A9" s="9"/>
      <c r="B9" s="9"/>
      <c r="D9" s="21" t="s">
        <v>326</v>
      </c>
      <c r="E9" s="21" t="s">
        <v>327</v>
      </c>
      <c r="F9" s="21" t="s">
        <v>327</v>
      </c>
      <c r="G9" s="21" t="s">
        <v>327</v>
      </c>
      <c r="H9" s="21" t="s">
        <v>327</v>
      </c>
      <c r="I9" s="21" t="s">
        <v>327</v>
      </c>
      <c r="J9" s="16"/>
      <c r="K9" s="39" t="s">
        <v>331</v>
      </c>
      <c r="L9" s="39" t="s">
        <v>331</v>
      </c>
      <c r="M9" s="39" t="s">
        <v>331</v>
      </c>
      <c r="N9" s="39" t="s">
        <v>331</v>
      </c>
      <c r="O9" s="39" t="s">
        <v>331</v>
      </c>
      <c r="P9" s="39" t="s">
        <v>331</v>
      </c>
      <c r="Q9" s="16"/>
      <c r="R9" s="40" t="s">
        <v>346</v>
      </c>
      <c r="S9" s="40" t="s">
        <v>346</v>
      </c>
      <c r="T9" s="40" t="s">
        <v>346</v>
      </c>
      <c r="U9" s="40" t="s">
        <v>346</v>
      </c>
      <c r="V9" s="40" t="s">
        <v>346</v>
      </c>
      <c r="W9" s="40" t="s">
        <v>346</v>
      </c>
      <c r="X9" s="16"/>
      <c r="Y9" s="38" t="str">
        <f>index_label</f>
        <v>1990 = 1</v>
      </c>
      <c r="Z9" s="38" t="str">
        <f>index_label</f>
        <v>1990 = 1</v>
      </c>
      <c r="AA9" s="38" t="str">
        <f>index_label</f>
        <v>1990 = 1</v>
      </c>
      <c r="AB9" s="38" t="str">
        <f>index_label</f>
        <v>1990 = 1</v>
      </c>
      <c r="AC9" s="38" t="str">
        <f>index_label</f>
        <v>1990 = 1</v>
      </c>
      <c r="AD9" s="17"/>
      <c r="AE9" s="16"/>
      <c r="AF9" s="26"/>
      <c r="AG9" s="26"/>
      <c r="AH9" s="26"/>
      <c r="AI9" s="26"/>
      <c r="AJ9" s="27"/>
      <c r="AK9" s="26"/>
      <c r="AN9" s="12"/>
      <c r="CH9" s="28"/>
      <c r="CI9" s="28"/>
      <c r="CJ9" s="28"/>
      <c r="CL9" s="28"/>
      <c r="CM9" s="28"/>
      <c r="CN9" s="28"/>
      <c r="CP9" s="28"/>
      <c r="CQ9" s="28"/>
      <c r="CR9" s="28"/>
    </row>
    <row r="10" spans="1:96" x14ac:dyDescent="0.2">
      <c r="A10" s="198" t="s">
        <v>379</v>
      </c>
      <c r="B10" s="9">
        <v>1949</v>
      </c>
      <c r="D10" s="42">
        <f>Table8.3d_03!I5*0.001</f>
        <v>5.8029999999999999</v>
      </c>
      <c r="E10" s="78">
        <v>9.9999999999999995E-7</v>
      </c>
      <c r="F10" s="78">
        <v>9.9999999999999995E-7</v>
      </c>
      <c r="G10" s="78">
        <v>9.9999999999999995E-7</v>
      </c>
      <c r="H10" s="78">
        <v>9.9999999999999995E-7</v>
      </c>
      <c r="I10" s="42">
        <f t="shared" ref="I10:I61" si="2">SUM(D10:H10)</f>
        <v>5.8030040000000005</v>
      </c>
      <c r="K10" s="417">
        <f>D10/R10*1000000</f>
        <v>829</v>
      </c>
      <c r="L10" s="83">
        <f t="shared" ref="L10:L20" si="3">E10/L$79*1000000</f>
        <v>9.5309122351923913E-5</v>
      </c>
      <c r="M10" s="83">
        <f t="shared" ref="M10:M20" si="4">F10/M$79*1000000</f>
        <v>9.2947075208913644E-5</v>
      </c>
      <c r="N10" s="83">
        <f t="shared" ref="N10:N20" si="5">G10/N$79*1000000</f>
        <v>9.5418181818181808E-5</v>
      </c>
      <c r="O10" s="83">
        <f t="shared" ref="O10:O20" si="6">H10/O$79*1000000</f>
        <v>9.5441176470588234E-5</v>
      </c>
      <c r="P10" s="29">
        <f t="shared" ref="P10:P41" si="7">SUM(K10:O10)</f>
        <v>829.0003791155558</v>
      </c>
      <c r="R10" s="416">
        <v>7000</v>
      </c>
      <c r="S10" s="79">
        <f t="shared" ref="S10:S30" si="8">E10/L10*1000000</f>
        <v>10492.175096393739</v>
      </c>
      <c r="T10" s="79">
        <f t="shared" ref="T10:V30" si="9">F10/M10*1000000</f>
        <v>10758.810836729801</v>
      </c>
      <c r="U10" s="79">
        <f t="shared" si="9"/>
        <v>10480.182926829269</v>
      </c>
      <c r="V10" s="79">
        <f t="shared" si="9"/>
        <v>10477.657935285053</v>
      </c>
      <c r="W10" s="41">
        <f t="shared" ref="W10:W25" si="10">I10/P10*1000000</f>
        <v>7000.0016238727312</v>
      </c>
      <c r="Y10" s="31">
        <f t="shared" ref="Y10:Y41" si="11">R10/R$75</f>
        <v>0.44710743253291846</v>
      </c>
      <c r="Z10" s="31">
        <f t="shared" ref="Z10:Z41" si="12">S10/S$75</f>
        <v>0.67202521983344798</v>
      </c>
      <c r="AA10" s="81">
        <f t="shared" ref="AA10:AA41" si="13">T10/T$75</f>
        <v>1.0343039863206693</v>
      </c>
      <c r="AB10" s="81">
        <f t="shared" ref="AB10:AB41" si="14">U10/U$75</f>
        <v>1.0076319827294331</v>
      </c>
      <c r="AC10" s="31">
        <f t="shared" ref="AC10:AC41" si="15">V10/V$75</f>
        <v>1.0072740000115799</v>
      </c>
      <c r="AD10" s="32"/>
      <c r="AF10" s="34">
        <f t="shared" ref="AF10:AF41" si="16">P10/P$75</f>
        <v>2.4008594062458918E-2</v>
      </c>
      <c r="AG10" s="34">
        <f t="shared" ref="AG10:AG41" si="17">W10/W$75</f>
        <v>0.54626119182958</v>
      </c>
      <c r="AH10" s="34">
        <f>CN10</f>
        <v>0.59482172643291409</v>
      </c>
      <c r="AI10" s="34">
        <f>CJ10</f>
        <v>0.91836119555594176</v>
      </c>
      <c r="AJ10" s="34">
        <f t="shared" ref="AJ10:AJ41" si="18">AF10*AH10*AI10</f>
        <v>1.3114963206711395E-2</v>
      </c>
      <c r="AK10" s="34">
        <f>AF10*AG10</f>
        <v>1.3114963206711386E-2</v>
      </c>
      <c r="AL10" s="80"/>
      <c r="AN10" s="12"/>
      <c r="AP10" s="31">
        <f>D10/$I10</f>
        <v>0.99999931070183645</v>
      </c>
      <c r="AQ10" s="31">
        <f t="shared" ref="AQ10:AT25" si="19">E10/$I10</f>
        <v>1.7232454087572571E-7</v>
      </c>
      <c r="AR10" s="31">
        <f t="shared" si="19"/>
        <v>1.7232454087572571E-7</v>
      </c>
      <c r="AS10" s="31">
        <f t="shared" si="19"/>
        <v>1.7232454087572571E-7</v>
      </c>
      <c r="AT10" s="31">
        <f t="shared" si="19"/>
        <v>1.7232454087572571E-7</v>
      </c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P10" s="31">
        <f t="shared" ref="BP10:BP41" si="20">K10/$P10</f>
        <v>0.99999954268349522</v>
      </c>
      <c r="BQ10" s="31">
        <f t="shared" ref="BQ10:BQ41" si="21">L10/$P10</f>
        <v>1.1496873192459494E-7</v>
      </c>
      <c r="BR10" s="31">
        <f t="shared" ref="BR10:BR41" si="22">M10/$P10</f>
        <v>1.1211946043749347E-7</v>
      </c>
      <c r="BS10" s="31">
        <f t="shared" ref="BS10:BS41" si="23">N10/$P10</f>
        <v>1.151002873122707E-7</v>
      </c>
      <c r="BT10" s="31">
        <f t="shared" ref="BT10:BT41" si="24">O10/$P10</f>
        <v>1.151280251191351E-7</v>
      </c>
      <c r="BV10" s="31"/>
      <c r="BW10" s="31"/>
      <c r="BX10" s="31"/>
      <c r="BY10" s="31"/>
      <c r="BZ10" s="31"/>
      <c r="CH10" s="31"/>
      <c r="CI10" s="31">
        <v>1</v>
      </c>
      <c r="CJ10" s="31">
        <f t="shared" ref="CJ10:CJ41" si="25">CI10/CI$75</f>
        <v>0.91836119555594176</v>
      </c>
      <c r="CK10" s="31"/>
      <c r="CL10" s="31"/>
      <c r="CM10" s="31">
        <v>1</v>
      </c>
      <c r="CN10" s="31">
        <f t="shared" ref="CN10:CN41" si="26">CM10/CM$75</f>
        <v>0.59482172643291409</v>
      </c>
      <c r="CO10" s="31"/>
      <c r="CP10" s="31"/>
      <c r="CQ10" s="31">
        <v>1</v>
      </c>
      <c r="CR10" s="31">
        <f t="shared" ref="CR10:CR41" si="27">CQ10/CQ$75</f>
        <v>1</v>
      </c>
    </row>
    <row r="11" spans="1:96" x14ac:dyDescent="0.2">
      <c r="A11" s="198" t="s">
        <v>379</v>
      </c>
      <c r="B11" s="9">
        <f t="shared" ref="B11:B42" si="28">B10+1</f>
        <v>1950</v>
      </c>
      <c r="D11" s="42">
        <f>Table8.3d_03!I6*0.001</f>
        <v>5.4660000000000002</v>
      </c>
      <c r="E11" s="78">
        <v>9.9999999999999995E-7</v>
      </c>
      <c r="F11" s="78">
        <v>9.9999999999999995E-7</v>
      </c>
      <c r="G11" s="78">
        <v>9.9999999999999995E-7</v>
      </c>
      <c r="H11" s="78">
        <v>9.9999999999999995E-7</v>
      </c>
      <c r="I11" s="42">
        <f t="shared" si="2"/>
        <v>5.4660040000000008</v>
      </c>
      <c r="K11" s="417">
        <f t="shared" ref="K11:K29" si="29">D11/R11*1000000</f>
        <v>780.85714285714289</v>
      </c>
      <c r="L11" s="83">
        <f t="shared" si="3"/>
        <v>9.5309122351923913E-5</v>
      </c>
      <c r="M11" s="83">
        <f t="shared" si="4"/>
        <v>9.2947075208913644E-5</v>
      </c>
      <c r="N11" s="83">
        <f t="shared" si="5"/>
        <v>9.5418181818181808E-5</v>
      </c>
      <c r="O11" s="83">
        <f t="shared" si="6"/>
        <v>9.5441176470588234E-5</v>
      </c>
      <c r="P11" s="29">
        <f t="shared" si="7"/>
        <v>780.85752197269869</v>
      </c>
      <c r="R11" s="416">
        <v>7000</v>
      </c>
      <c r="S11" s="79">
        <f t="shared" si="8"/>
        <v>10492.175096393739</v>
      </c>
      <c r="T11" s="79">
        <f t="shared" si="9"/>
        <v>10758.810836729801</v>
      </c>
      <c r="U11" s="79">
        <f t="shared" si="9"/>
        <v>10480.182926829269</v>
      </c>
      <c r="V11" s="79">
        <f t="shared" si="9"/>
        <v>10477.657935285053</v>
      </c>
      <c r="W11" s="41">
        <f t="shared" si="10"/>
        <v>7000.0017239907056</v>
      </c>
      <c r="Y11" s="31">
        <f t="shared" si="11"/>
        <v>0.44710743253291846</v>
      </c>
      <c r="Z11" s="31">
        <f t="shared" si="12"/>
        <v>0.67202521983344798</v>
      </c>
      <c r="AA11" s="81">
        <f t="shared" si="13"/>
        <v>1.0343039863206693</v>
      </c>
      <c r="AB11" s="81">
        <f t="shared" si="14"/>
        <v>1.0076319827294331</v>
      </c>
      <c r="AC11" s="31">
        <f t="shared" si="15"/>
        <v>1.0072740000115799</v>
      </c>
      <c r="AD11" s="31"/>
      <c r="AF11" s="34">
        <f t="shared" si="16"/>
        <v>2.2614333766241741E-2</v>
      </c>
      <c r="AG11" s="34">
        <f t="shared" si="17"/>
        <v>0.54626119964251585</v>
      </c>
      <c r="AH11" s="34">
        <f t="shared" ref="AH11:AH30" si="30">CN11</f>
        <v>0.59482173494039026</v>
      </c>
      <c r="AI11" s="34">
        <f t="shared" ref="AI11:AI30" si="31">CJ11</f>
        <v>0.91836119555594176</v>
      </c>
      <c r="AJ11" s="34">
        <f t="shared" si="18"/>
        <v>1.2353333092263477E-2</v>
      </c>
      <c r="AK11" s="34">
        <f t="shared" ref="AK11:AK69" si="32">AF11*AG11</f>
        <v>1.2353333092263467E-2</v>
      </c>
      <c r="AN11" s="12"/>
      <c r="AP11" s="31">
        <f t="shared" ref="AP11:AP69" si="33">D11/$I11</f>
        <v>0.99999926820397489</v>
      </c>
      <c r="AQ11" s="31">
        <f t="shared" si="19"/>
        <v>1.8294900625758778E-7</v>
      </c>
      <c r="AR11" s="31">
        <f t="shared" si="19"/>
        <v>1.8294900625758778E-7</v>
      </c>
      <c r="AS11" s="31">
        <f t="shared" si="19"/>
        <v>1.8294900625758778E-7</v>
      </c>
      <c r="AT11" s="31">
        <f t="shared" si="19"/>
        <v>1.8294900625758778E-7</v>
      </c>
      <c r="AV11" s="31">
        <f t="shared" ref="AV11:AV42" si="34">(AP11-AP10)/LN(AP11/AP10)</f>
        <v>0.99999928907242275</v>
      </c>
      <c r="AW11" s="31">
        <f t="shared" ref="AW11:AW42" si="35">(AQ11-AQ10)/LN(AQ11/AQ10)</f>
        <v>1.7758380677625521E-7</v>
      </c>
      <c r="AX11" s="31">
        <f t="shared" ref="AX11:AX42" si="36">(AR11-AR10)/LN(AR11/AR10)</f>
        <v>1.7758380677625521E-7</v>
      </c>
      <c r="AY11" s="31">
        <f t="shared" ref="AY11:AY42" si="37">(AS11-AS10)/LN(AS11/AS10)</f>
        <v>1.7758380677625521E-7</v>
      </c>
      <c r="AZ11" s="31">
        <f t="shared" ref="AZ11:AZ42" si="38">(AT11-AT10)/LN(AT11/AT10)</f>
        <v>1.7758380677625521E-7</v>
      </c>
      <c r="BA11" s="31">
        <f t="shared" ref="BA11:BA42" si="39">SUM(AV11:AZ11)</f>
        <v>0.99999999940764983</v>
      </c>
      <c r="BB11" s="31"/>
      <c r="BC11" s="31">
        <f t="shared" ref="BC11:BC42" si="40">AV11/$BA11</f>
        <v>0.99999928966477247</v>
      </c>
      <c r="BD11" s="31">
        <f t="shared" ref="BD11:BD42" si="41">AW11/$BA11</f>
        <v>1.7758380688144702E-7</v>
      </c>
      <c r="BE11" s="31">
        <f t="shared" ref="BE11:BE42" si="42">AX11/$BA11</f>
        <v>1.7758380688144702E-7</v>
      </c>
      <c r="BF11" s="31">
        <f t="shared" ref="BF11:BF42" si="43">AY11/$BA11</f>
        <v>1.7758380688144702E-7</v>
      </c>
      <c r="BG11" s="31">
        <f t="shared" ref="BG11:BG42" si="44">AZ11/$BA11</f>
        <v>1.7758380688144702E-7</v>
      </c>
      <c r="BJ11" s="31">
        <f t="shared" ref="BJ11:BJ42" si="45">LN(Y11/Y10)</f>
        <v>0</v>
      </c>
      <c r="BK11" s="31">
        <f t="shared" ref="BK11:BK42" si="46">LN(Z11/Z10)</f>
        <v>0</v>
      </c>
      <c r="BL11" s="31">
        <f t="shared" ref="BL11:BL42" si="47">LN(AA11/AA10)</f>
        <v>0</v>
      </c>
      <c r="BM11" s="31">
        <f t="shared" ref="BM11:BM42" si="48">LN(AB11/AB10)</f>
        <v>0</v>
      </c>
      <c r="BN11" s="31">
        <f t="shared" ref="BN11:BN42" si="49">LN(AC11/AC10)</f>
        <v>0</v>
      </c>
      <c r="BP11" s="31">
        <f t="shared" si="20"/>
        <v>0.99999951448818114</v>
      </c>
      <c r="BQ11" s="31">
        <f t="shared" si="21"/>
        <v>1.2205699461169593E-7</v>
      </c>
      <c r="BR11" s="31">
        <f t="shared" si="22"/>
        <v>1.1903205462386949E-7</v>
      </c>
      <c r="BS11" s="31">
        <f t="shared" si="23"/>
        <v>1.221966608929176E-7</v>
      </c>
      <c r="BT11" s="31">
        <f t="shared" si="24"/>
        <v>1.2222610884181911E-7</v>
      </c>
      <c r="BV11" s="31">
        <f t="shared" ref="BV11:BV42" si="50">LN(BP11/BP10)</f>
        <v>-2.81953273595654E-8</v>
      </c>
      <c r="BW11" s="31">
        <f t="shared" ref="BW11:BW42" si="51">LN(BQ11/BQ10)</f>
        <v>5.982790950726765E-2</v>
      </c>
      <c r="BX11" s="31">
        <f t="shared" ref="BX11:BX42" si="52">LN(BR11/BR10)</f>
        <v>5.9827909507267442E-2</v>
      </c>
      <c r="BY11" s="31">
        <f t="shared" ref="BY11:BY42" si="53">LN(BS11/BS10)</f>
        <v>5.9827909507267442E-2</v>
      </c>
      <c r="BZ11" s="31">
        <f t="shared" ref="BZ11:BZ42" si="54">LN(BT11/BT10)</f>
        <v>5.9827909507267442E-2</v>
      </c>
      <c r="CB11" s="31" t="e">
        <f>LN(#REF!/#REF!)</f>
        <v>#REF!</v>
      </c>
      <c r="CC11" s="31" t="e">
        <f>LN(#REF!/#REF!)</f>
        <v>#REF!</v>
      </c>
      <c r="CD11" s="31" t="e">
        <f>LN(#REF!/#REF!)</f>
        <v>#REF!</v>
      </c>
      <c r="CE11" s="31" t="e">
        <f>LN(#REF!/#REF!)</f>
        <v>#REF!</v>
      </c>
      <c r="CF11" s="31" t="e">
        <f>LN(#REF!/#REF!)</f>
        <v>#REF!</v>
      </c>
      <c r="CH11" s="31">
        <f t="shared" ref="CH11:CH42" si="55">EXP(SUMPRODUCT($BC11:$BG11,BJ11:BN11))</f>
        <v>1</v>
      </c>
      <c r="CI11" s="31">
        <f t="shared" ref="CI11:CI42" si="56">IF(ISERR(CH11),CI10,CH11*CI10)</f>
        <v>1</v>
      </c>
      <c r="CJ11" s="31">
        <f t="shared" si="25"/>
        <v>0.91836119555594176</v>
      </c>
      <c r="CK11" s="31"/>
      <c r="CL11" s="31">
        <f t="shared" ref="CL11:CL42" si="57">EXP(SUMPRODUCT($BC11:$BG11,BV11:BZ11))</f>
        <v>1.0000000143025645</v>
      </c>
      <c r="CM11" s="31">
        <f t="shared" ref="CM11:CM42" si="58">IF(ISERR(CL11),CM10,CL11*CM10)</f>
        <v>1.0000000143025645</v>
      </c>
      <c r="CN11" s="31">
        <f t="shared" si="26"/>
        <v>0.59482173494039026</v>
      </c>
      <c r="CO11" s="31"/>
      <c r="CP11" s="31" t="e">
        <f t="shared" ref="CP11:CP42" si="59">EXP(SUMPRODUCT($BC11:$BE11,CB11:CD11))</f>
        <v>#REF!</v>
      </c>
      <c r="CQ11" s="31">
        <f t="shared" ref="CQ11:CQ42" si="60">IF(ISERR(CP11),CQ10,CP11*CQ10)</f>
        <v>1</v>
      </c>
      <c r="CR11" s="31">
        <f t="shared" si="27"/>
        <v>1</v>
      </c>
    </row>
    <row r="12" spans="1:96" x14ac:dyDescent="0.2">
      <c r="A12" s="198" t="s">
        <v>379</v>
      </c>
      <c r="B12" s="9">
        <f t="shared" si="28"/>
        <v>1951</v>
      </c>
      <c r="D12" s="42">
        <f>Table8.3d_03!I7*0.001</f>
        <v>5.3310000000000004</v>
      </c>
      <c r="E12" s="78">
        <v>9.9999999999999995E-7</v>
      </c>
      <c r="F12" s="78">
        <v>9.9999999999999995E-7</v>
      </c>
      <c r="G12" s="78">
        <v>9.9999999999999995E-7</v>
      </c>
      <c r="H12" s="78">
        <v>9.9999999999999995E-7</v>
      </c>
      <c r="I12" s="42">
        <f t="shared" si="2"/>
        <v>5.331004000000001</v>
      </c>
      <c r="K12" s="417">
        <f t="shared" si="29"/>
        <v>761.57142857142867</v>
      </c>
      <c r="L12" s="83">
        <f t="shared" si="3"/>
        <v>9.5309122351923913E-5</v>
      </c>
      <c r="M12" s="83">
        <f t="shared" si="4"/>
        <v>9.2947075208913644E-5</v>
      </c>
      <c r="N12" s="83">
        <f t="shared" si="5"/>
        <v>9.5418181818181808E-5</v>
      </c>
      <c r="O12" s="83">
        <f t="shared" si="6"/>
        <v>9.5441176470588234E-5</v>
      </c>
      <c r="P12" s="29">
        <f t="shared" si="7"/>
        <v>761.57180768698447</v>
      </c>
      <c r="R12" s="416">
        <v>7000</v>
      </c>
      <c r="S12" s="79">
        <f t="shared" si="8"/>
        <v>10492.175096393739</v>
      </c>
      <c r="T12" s="79">
        <f t="shared" si="9"/>
        <v>10758.810836729801</v>
      </c>
      <c r="U12" s="79">
        <f t="shared" si="9"/>
        <v>10480.182926829269</v>
      </c>
      <c r="V12" s="79">
        <f t="shared" si="9"/>
        <v>10477.657935285053</v>
      </c>
      <c r="W12" s="41">
        <f t="shared" si="10"/>
        <v>7000.0017676482976</v>
      </c>
      <c r="Y12" s="31">
        <f t="shared" si="11"/>
        <v>0.44710743253291846</v>
      </c>
      <c r="Z12" s="31">
        <f t="shared" si="12"/>
        <v>0.67202521983344798</v>
      </c>
      <c r="AA12" s="81">
        <f t="shared" si="13"/>
        <v>1.0343039863206693</v>
      </c>
      <c r="AB12" s="81">
        <f t="shared" si="14"/>
        <v>1.0076319827294331</v>
      </c>
      <c r="AC12" s="31">
        <f t="shared" si="15"/>
        <v>1.0072740000115799</v>
      </c>
      <c r="AD12" s="31"/>
      <c r="AF12" s="34">
        <f t="shared" si="16"/>
        <v>2.205580219357314E-2</v>
      </c>
      <c r="AG12" s="34">
        <f t="shared" si="17"/>
        <v>0.54626120304943626</v>
      </c>
      <c r="AH12" s="34">
        <f t="shared" si="30"/>
        <v>0.59482173865017274</v>
      </c>
      <c r="AI12" s="34">
        <f t="shared" si="31"/>
        <v>0.91836119555594176</v>
      </c>
      <c r="AJ12" s="34">
        <f t="shared" si="18"/>
        <v>1.2048229040481665E-2</v>
      </c>
      <c r="AK12" s="34">
        <f t="shared" si="32"/>
        <v>1.2048229040481659E-2</v>
      </c>
      <c r="AN12" s="12"/>
      <c r="AP12" s="31">
        <f t="shared" si="33"/>
        <v>0.99999924967229425</v>
      </c>
      <c r="AQ12" s="31">
        <f t="shared" si="19"/>
        <v>1.8758192640635793E-7</v>
      </c>
      <c r="AR12" s="31">
        <f t="shared" si="19"/>
        <v>1.8758192640635793E-7</v>
      </c>
      <c r="AS12" s="31">
        <f t="shared" si="19"/>
        <v>1.8758192640635793E-7</v>
      </c>
      <c r="AT12" s="31">
        <f t="shared" si="19"/>
        <v>1.8758192640635793E-7</v>
      </c>
      <c r="AV12" s="31">
        <f t="shared" si="34"/>
        <v>0.99999925983925231</v>
      </c>
      <c r="AW12" s="31">
        <f t="shared" si="35"/>
        <v>1.8525581133778623E-7</v>
      </c>
      <c r="AX12" s="31">
        <f t="shared" si="36"/>
        <v>1.8525581133778623E-7</v>
      </c>
      <c r="AY12" s="31">
        <f t="shared" si="37"/>
        <v>1.8525581133778623E-7</v>
      </c>
      <c r="AZ12" s="31">
        <f t="shared" si="38"/>
        <v>1.8525581133778623E-7</v>
      </c>
      <c r="BA12" s="31">
        <f t="shared" si="39"/>
        <v>1.0000000008624976</v>
      </c>
      <c r="BB12" s="31"/>
      <c r="BC12" s="31">
        <f t="shared" si="40"/>
        <v>0.99999925897675535</v>
      </c>
      <c r="BD12" s="31">
        <f t="shared" si="41"/>
        <v>1.8525581117800353E-7</v>
      </c>
      <c r="BE12" s="31">
        <f t="shared" si="42"/>
        <v>1.8525581117800353E-7</v>
      </c>
      <c r="BF12" s="31">
        <f t="shared" si="43"/>
        <v>1.8525581117800353E-7</v>
      </c>
      <c r="BG12" s="31">
        <f t="shared" si="44"/>
        <v>1.8525581117800353E-7</v>
      </c>
      <c r="BJ12" s="31">
        <f t="shared" si="45"/>
        <v>0</v>
      </c>
      <c r="BK12" s="31">
        <f t="shared" si="46"/>
        <v>0</v>
      </c>
      <c r="BL12" s="31">
        <f t="shared" si="47"/>
        <v>0</v>
      </c>
      <c r="BM12" s="31">
        <f t="shared" si="48"/>
        <v>0</v>
      </c>
      <c r="BN12" s="31">
        <f t="shared" si="49"/>
        <v>0</v>
      </c>
      <c r="BP12" s="31">
        <f t="shared" si="20"/>
        <v>0.99999950219329026</v>
      </c>
      <c r="BQ12" s="31">
        <f t="shared" si="21"/>
        <v>1.2514791302660346E-7</v>
      </c>
      <c r="BR12" s="31">
        <f t="shared" si="22"/>
        <v>1.2204637076995904E-7</v>
      </c>
      <c r="BS12" s="31">
        <f t="shared" si="23"/>
        <v>1.252911161561798E-7</v>
      </c>
      <c r="BT12" s="31">
        <f t="shared" si="24"/>
        <v>1.2532130983217244E-7</v>
      </c>
      <c r="BV12" s="31">
        <f t="shared" si="50"/>
        <v>-1.2294896953955397E-8</v>
      </c>
      <c r="BW12" s="31">
        <f t="shared" si="51"/>
        <v>2.5008237370355152E-2</v>
      </c>
      <c r="BX12" s="31">
        <f t="shared" si="52"/>
        <v>2.5008237370355371E-2</v>
      </c>
      <c r="BY12" s="31">
        <f t="shared" si="53"/>
        <v>2.5008237370355152E-2</v>
      </c>
      <c r="BZ12" s="31">
        <f t="shared" si="54"/>
        <v>2.5008237370355371E-2</v>
      </c>
      <c r="CB12" s="31" t="e">
        <f>LN(#REF!/#REF!)</f>
        <v>#REF!</v>
      </c>
      <c r="CC12" s="31" t="e">
        <f>LN(#REF!/#REF!)</f>
        <v>#REF!</v>
      </c>
      <c r="CD12" s="31" t="e">
        <f>LN(#REF!/#REF!)</f>
        <v>#REF!</v>
      </c>
      <c r="CE12" s="31" t="e">
        <f>LN(#REF!/#REF!)</f>
        <v>#REF!</v>
      </c>
      <c r="CF12" s="31" t="e">
        <f>LN(#REF!/#REF!)</f>
        <v>#REF!</v>
      </c>
      <c r="CH12" s="31">
        <f t="shared" si="55"/>
        <v>1</v>
      </c>
      <c r="CI12" s="31">
        <f t="shared" si="56"/>
        <v>1</v>
      </c>
      <c r="CJ12" s="31">
        <f t="shared" si="25"/>
        <v>0.91836119555594176</v>
      </c>
      <c r="CK12" s="31"/>
      <c r="CL12" s="31">
        <f t="shared" si="57"/>
        <v>1.0000000062367973</v>
      </c>
      <c r="CM12" s="31">
        <f t="shared" si="58"/>
        <v>1.0000000205393618</v>
      </c>
      <c r="CN12" s="31">
        <f t="shared" si="26"/>
        <v>0.59482173865017274</v>
      </c>
      <c r="CO12" s="31"/>
      <c r="CP12" s="31" t="e">
        <f t="shared" si="59"/>
        <v>#REF!</v>
      </c>
      <c r="CQ12" s="31">
        <f t="shared" si="60"/>
        <v>1</v>
      </c>
      <c r="CR12" s="31">
        <f t="shared" si="27"/>
        <v>1</v>
      </c>
    </row>
    <row r="13" spans="1:96" x14ac:dyDescent="0.2">
      <c r="A13" s="198" t="s">
        <v>379</v>
      </c>
      <c r="B13" s="9">
        <f t="shared" si="28"/>
        <v>1952</v>
      </c>
      <c r="D13" s="42">
        <f>Table8.3d_03!I8*0.001</f>
        <v>6.4350000000000005</v>
      </c>
      <c r="E13" s="78">
        <v>9.9999999999999995E-7</v>
      </c>
      <c r="F13" s="78">
        <v>9.9999999999999995E-7</v>
      </c>
      <c r="G13" s="78">
        <v>9.9999999999999995E-7</v>
      </c>
      <c r="H13" s="78">
        <v>9.9999999999999995E-7</v>
      </c>
      <c r="I13" s="42">
        <f t="shared" si="2"/>
        <v>6.4350040000000011</v>
      </c>
      <c r="K13" s="417">
        <f t="shared" si="29"/>
        <v>919.28571428571433</v>
      </c>
      <c r="L13" s="83">
        <f t="shared" si="3"/>
        <v>9.5309122351923913E-5</v>
      </c>
      <c r="M13" s="83">
        <f t="shared" si="4"/>
        <v>9.2947075208913644E-5</v>
      </c>
      <c r="N13" s="83">
        <f t="shared" si="5"/>
        <v>9.5418181818181808E-5</v>
      </c>
      <c r="O13" s="83">
        <f t="shared" si="6"/>
        <v>9.5441176470588234E-5</v>
      </c>
      <c r="P13" s="29">
        <f t="shared" si="7"/>
        <v>919.28609340127014</v>
      </c>
      <c r="R13" s="416">
        <v>7000</v>
      </c>
      <c r="S13" s="79">
        <f t="shared" si="8"/>
        <v>10492.175096393739</v>
      </c>
      <c r="T13" s="79">
        <f t="shared" si="9"/>
        <v>10758.810836729801</v>
      </c>
      <c r="U13" s="79">
        <f t="shared" si="9"/>
        <v>10480.182926829269</v>
      </c>
      <c r="V13" s="79">
        <f t="shared" si="9"/>
        <v>10477.657935285053</v>
      </c>
      <c r="W13" s="41">
        <f t="shared" si="10"/>
        <v>7000.0014643875502</v>
      </c>
      <c r="Y13" s="31">
        <f t="shared" si="11"/>
        <v>0.44710743253291846</v>
      </c>
      <c r="Z13" s="31">
        <f t="shared" si="12"/>
        <v>0.67202521983344798</v>
      </c>
      <c r="AA13" s="81">
        <f t="shared" si="13"/>
        <v>1.0343039863206693</v>
      </c>
      <c r="AB13" s="81">
        <f t="shared" si="14"/>
        <v>1.0076319827294331</v>
      </c>
      <c r="AC13" s="31">
        <f t="shared" si="15"/>
        <v>1.0072740000115799</v>
      </c>
      <c r="AD13" s="31"/>
      <c r="AF13" s="34">
        <f t="shared" si="16"/>
        <v>2.662334927672971E-2</v>
      </c>
      <c r="AG13" s="34">
        <f t="shared" si="17"/>
        <v>0.54626117938378782</v>
      </c>
      <c r="AH13" s="34">
        <f t="shared" si="30"/>
        <v>0.59482171288073848</v>
      </c>
      <c r="AI13" s="34">
        <f t="shared" si="31"/>
        <v>0.91836119555594176</v>
      </c>
      <c r="AJ13" s="34">
        <f t="shared" si="18"/>
        <v>1.4543302175052895E-2</v>
      </c>
      <c r="AK13" s="34">
        <f t="shared" si="32"/>
        <v>1.4543302175052886E-2</v>
      </c>
      <c r="AN13" s="12"/>
      <c r="AP13" s="31">
        <f t="shared" si="33"/>
        <v>0.99999937839976472</v>
      </c>
      <c r="AQ13" s="31">
        <f t="shared" si="19"/>
        <v>1.5540005880338222E-7</v>
      </c>
      <c r="AR13" s="31">
        <f t="shared" si="19"/>
        <v>1.5540005880338222E-7</v>
      </c>
      <c r="AS13" s="31">
        <f t="shared" si="19"/>
        <v>1.5540005880338222E-7</v>
      </c>
      <c r="AT13" s="31">
        <f t="shared" si="19"/>
        <v>1.5540005880338222E-7</v>
      </c>
      <c r="AV13" s="31">
        <f t="shared" si="34"/>
        <v>0.99999931402404096</v>
      </c>
      <c r="AW13" s="31">
        <f t="shared" si="35"/>
        <v>1.7098653687695151E-7</v>
      </c>
      <c r="AX13" s="31">
        <f t="shared" si="36"/>
        <v>1.7098653687695151E-7</v>
      </c>
      <c r="AY13" s="31">
        <f t="shared" si="37"/>
        <v>1.7098653687695151E-7</v>
      </c>
      <c r="AZ13" s="31">
        <f t="shared" si="38"/>
        <v>1.7098653687695151E-7</v>
      </c>
      <c r="BA13" s="31">
        <f t="shared" si="39"/>
        <v>0.99999999797018868</v>
      </c>
      <c r="BB13" s="31"/>
      <c r="BC13" s="31">
        <f t="shared" si="40"/>
        <v>0.99999931605385084</v>
      </c>
      <c r="BD13" s="31">
        <f t="shared" si="41"/>
        <v>1.7098653722402191E-7</v>
      </c>
      <c r="BE13" s="31">
        <f t="shared" si="42"/>
        <v>1.7098653722402191E-7</v>
      </c>
      <c r="BF13" s="31">
        <f t="shared" si="43"/>
        <v>1.7098653722402191E-7</v>
      </c>
      <c r="BG13" s="31">
        <f t="shared" si="44"/>
        <v>1.7098653722402191E-7</v>
      </c>
      <c r="BJ13" s="31">
        <f t="shared" si="45"/>
        <v>0</v>
      </c>
      <c r="BK13" s="31">
        <f t="shared" si="46"/>
        <v>0</v>
      </c>
      <c r="BL13" s="31">
        <f t="shared" si="47"/>
        <v>0</v>
      </c>
      <c r="BM13" s="31">
        <f t="shared" si="48"/>
        <v>0</v>
      </c>
      <c r="BN13" s="31">
        <f t="shared" si="49"/>
        <v>0</v>
      </c>
      <c r="BP13" s="31">
        <f t="shared" si="20"/>
        <v>0.99999958759785612</v>
      </c>
      <c r="BQ13" s="31">
        <f t="shared" si="21"/>
        <v>1.0367732421502138E-7</v>
      </c>
      <c r="BR13" s="31">
        <f t="shared" si="22"/>
        <v>1.0110788782305888E-7</v>
      </c>
      <c r="BS13" s="31">
        <f t="shared" si="23"/>
        <v>1.0379595917212639E-7</v>
      </c>
      <c r="BT13" s="31">
        <f t="shared" si="24"/>
        <v>1.0382097276971205E-7</v>
      </c>
      <c r="BV13" s="31">
        <f t="shared" si="50"/>
        <v>8.5404604627357595E-8</v>
      </c>
      <c r="BW13" s="31">
        <f t="shared" si="51"/>
        <v>-0.18821291780286115</v>
      </c>
      <c r="BX13" s="31">
        <f t="shared" si="52"/>
        <v>-0.18821291780286126</v>
      </c>
      <c r="BY13" s="31">
        <f t="shared" si="53"/>
        <v>-0.18821291780286115</v>
      </c>
      <c r="BZ13" s="31">
        <f t="shared" si="54"/>
        <v>-0.18821291780286115</v>
      </c>
      <c r="CB13" s="31" t="e">
        <f>LN(#REF!/#REF!)</f>
        <v>#REF!</v>
      </c>
      <c r="CC13" s="31" t="e">
        <f>LN(#REF!/#REF!)</f>
        <v>#REF!</v>
      </c>
      <c r="CD13" s="31" t="e">
        <f>LN(#REF!/#REF!)</f>
        <v>#REF!</v>
      </c>
      <c r="CE13" s="31" t="e">
        <f>LN(#REF!/#REF!)</f>
        <v>#REF!</v>
      </c>
      <c r="CF13" s="31" t="e">
        <f>LN(#REF!/#REF!)</f>
        <v>#REF!</v>
      </c>
      <c r="CH13" s="31">
        <f t="shared" si="55"/>
        <v>1</v>
      </c>
      <c r="CI13" s="31">
        <f t="shared" si="56"/>
        <v>1</v>
      </c>
      <c r="CJ13" s="31">
        <f t="shared" si="25"/>
        <v>0.91836119555594176</v>
      </c>
      <c r="CK13" s="31"/>
      <c r="CL13" s="31">
        <f t="shared" si="57"/>
        <v>0.99999995667704689</v>
      </c>
      <c r="CM13" s="31">
        <f t="shared" si="58"/>
        <v>0.99999997721640776</v>
      </c>
      <c r="CN13" s="31">
        <f t="shared" si="26"/>
        <v>0.59482171288073848</v>
      </c>
      <c r="CO13" s="31"/>
      <c r="CP13" s="31" t="e">
        <f t="shared" si="59"/>
        <v>#REF!</v>
      </c>
      <c r="CQ13" s="31">
        <f t="shared" si="60"/>
        <v>1</v>
      </c>
      <c r="CR13" s="31">
        <f t="shared" si="27"/>
        <v>1</v>
      </c>
    </row>
    <row r="14" spans="1:96" x14ac:dyDescent="0.2">
      <c r="A14" s="198" t="s">
        <v>379</v>
      </c>
      <c r="B14" s="9">
        <f t="shared" si="28"/>
        <v>1953</v>
      </c>
      <c r="D14" s="42">
        <f>Table8.3d_03!I9*0.001</f>
        <v>5.0190000000000001</v>
      </c>
      <c r="E14" s="78">
        <v>9.9999999999999995E-7</v>
      </c>
      <c r="F14" s="78">
        <v>9.9999999999999995E-7</v>
      </c>
      <c r="G14" s="78">
        <v>9.9999999999999995E-7</v>
      </c>
      <c r="H14" s="78">
        <v>9.9999999999999995E-7</v>
      </c>
      <c r="I14" s="42">
        <f t="shared" si="2"/>
        <v>5.0190040000000007</v>
      </c>
      <c r="K14" s="417">
        <f t="shared" si="29"/>
        <v>717</v>
      </c>
      <c r="L14" s="83">
        <f t="shared" si="3"/>
        <v>9.5309122351923913E-5</v>
      </c>
      <c r="M14" s="83">
        <f t="shared" si="4"/>
        <v>9.2947075208913644E-5</v>
      </c>
      <c r="N14" s="83">
        <f t="shared" si="5"/>
        <v>9.5418181818181808E-5</v>
      </c>
      <c r="O14" s="83">
        <f t="shared" si="6"/>
        <v>9.5441176470588234E-5</v>
      </c>
      <c r="P14" s="29">
        <f t="shared" si="7"/>
        <v>717.0003791155558</v>
      </c>
      <c r="R14" s="416">
        <v>7000</v>
      </c>
      <c r="S14" s="79">
        <f t="shared" si="8"/>
        <v>10492.175096393739</v>
      </c>
      <c r="T14" s="79">
        <f t="shared" si="9"/>
        <v>10758.810836729801</v>
      </c>
      <c r="U14" s="79">
        <f t="shared" si="9"/>
        <v>10480.182926829269</v>
      </c>
      <c r="V14" s="79">
        <f t="shared" si="9"/>
        <v>10477.657935285053</v>
      </c>
      <c r="W14" s="41">
        <f t="shared" si="10"/>
        <v>7000.0018775319368</v>
      </c>
      <c r="Y14" s="31">
        <f t="shared" si="11"/>
        <v>0.44710743253291846</v>
      </c>
      <c r="Z14" s="31">
        <f t="shared" si="12"/>
        <v>0.67202521983344798</v>
      </c>
      <c r="AA14" s="81">
        <f t="shared" si="13"/>
        <v>1.0343039863206693</v>
      </c>
      <c r="AB14" s="81">
        <f t="shared" si="14"/>
        <v>1.0076319827294331</v>
      </c>
      <c r="AC14" s="31">
        <f t="shared" si="15"/>
        <v>1.0072740000115799</v>
      </c>
      <c r="AD14" s="31"/>
      <c r="AF14" s="34">
        <f t="shared" si="16"/>
        <v>2.0764973670072365E-2</v>
      </c>
      <c r="AG14" s="34">
        <f t="shared" si="17"/>
        <v>0.54626121162445818</v>
      </c>
      <c r="AH14" s="34">
        <f t="shared" si="30"/>
        <v>0.59482174798748122</v>
      </c>
      <c r="AI14" s="34">
        <f t="shared" si="31"/>
        <v>0.91836119555594176</v>
      </c>
      <c r="AJ14" s="34">
        <f t="shared" si="18"/>
        <v>1.1343099676363705E-2</v>
      </c>
      <c r="AK14" s="34">
        <f t="shared" si="32"/>
        <v>1.1343099676363702E-2</v>
      </c>
      <c r="AN14" s="12"/>
      <c r="AP14" s="31">
        <f t="shared" si="33"/>
        <v>0.99999920302912682</v>
      </c>
      <c r="AQ14" s="31">
        <f t="shared" si="19"/>
        <v>1.9924271827637511E-7</v>
      </c>
      <c r="AR14" s="31">
        <f t="shared" si="19"/>
        <v>1.9924271827637511E-7</v>
      </c>
      <c r="AS14" s="31">
        <f t="shared" si="19"/>
        <v>1.9924271827637511E-7</v>
      </c>
      <c r="AT14" s="31">
        <f t="shared" si="19"/>
        <v>1.9924271827637511E-7</v>
      </c>
      <c r="AV14" s="31">
        <f t="shared" si="34"/>
        <v>0.99999929063801396</v>
      </c>
      <c r="AW14" s="31">
        <f t="shared" si="35"/>
        <v>1.7641433686021991E-7</v>
      </c>
      <c r="AX14" s="31">
        <f t="shared" si="36"/>
        <v>1.7641433686021991E-7</v>
      </c>
      <c r="AY14" s="31">
        <f t="shared" si="37"/>
        <v>1.7641433686021991E-7</v>
      </c>
      <c r="AZ14" s="31">
        <f t="shared" si="38"/>
        <v>1.7641433686021991E-7</v>
      </c>
      <c r="BA14" s="31">
        <f t="shared" si="39"/>
        <v>0.99999999629536118</v>
      </c>
      <c r="BB14" s="31"/>
      <c r="BC14" s="31">
        <f t="shared" si="40"/>
        <v>0.99999929434265011</v>
      </c>
      <c r="BD14" s="31">
        <f t="shared" si="41"/>
        <v>1.7641433751377131E-7</v>
      </c>
      <c r="BE14" s="31">
        <f t="shared" si="42"/>
        <v>1.7641433751377131E-7</v>
      </c>
      <c r="BF14" s="31">
        <f t="shared" si="43"/>
        <v>1.7641433751377131E-7</v>
      </c>
      <c r="BG14" s="31">
        <f t="shared" si="44"/>
        <v>1.7641433751377131E-7</v>
      </c>
      <c r="BJ14" s="31">
        <f t="shared" si="45"/>
        <v>0</v>
      </c>
      <c r="BK14" s="31">
        <f t="shared" si="46"/>
        <v>0</v>
      </c>
      <c r="BL14" s="31">
        <f t="shared" si="47"/>
        <v>0</v>
      </c>
      <c r="BM14" s="31">
        <f t="shared" si="48"/>
        <v>0</v>
      </c>
      <c r="BN14" s="31">
        <f t="shared" si="49"/>
        <v>0</v>
      </c>
      <c r="BP14" s="31">
        <f t="shared" si="20"/>
        <v>0.99999947124776101</v>
      </c>
      <c r="BQ14" s="31">
        <f t="shared" si="21"/>
        <v>1.3292757595120233E-7</v>
      </c>
      <c r="BR14" s="31">
        <f t="shared" si="22"/>
        <v>1.2963323021330478E-7</v>
      </c>
      <c r="BS14" s="31">
        <f t="shared" si="23"/>
        <v>1.3307968112357677E-7</v>
      </c>
      <c r="BT14" s="31">
        <f t="shared" si="24"/>
        <v>1.3311175175153764E-7</v>
      </c>
      <c r="BV14" s="31">
        <f t="shared" si="50"/>
        <v>-1.1635014984432815E-7</v>
      </c>
      <c r="BW14" s="31">
        <f t="shared" si="51"/>
        <v>0.24852101402514359</v>
      </c>
      <c r="BX14" s="31">
        <f t="shared" si="52"/>
        <v>0.24852101402514359</v>
      </c>
      <c r="BY14" s="31">
        <f t="shared" si="53"/>
        <v>0.24852101402514376</v>
      </c>
      <c r="BZ14" s="31">
        <f t="shared" si="54"/>
        <v>0.24852101402514359</v>
      </c>
      <c r="CB14" s="31" t="e">
        <f>LN(#REF!/#REF!)</f>
        <v>#REF!</v>
      </c>
      <c r="CC14" s="31" t="e">
        <f>LN(#REF!/#REF!)</f>
        <v>#REF!</v>
      </c>
      <c r="CD14" s="31" t="e">
        <f>LN(#REF!/#REF!)</f>
        <v>#REF!</v>
      </c>
      <c r="CE14" s="31" t="e">
        <f>LN(#REF!/#REF!)</f>
        <v>#REF!</v>
      </c>
      <c r="CF14" s="31" t="e">
        <f>LN(#REF!/#REF!)</f>
        <v>#REF!</v>
      </c>
      <c r="CH14" s="31">
        <f t="shared" si="55"/>
        <v>1</v>
      </c>
      <c r="CI14" s="31">
        <f t="shared" si="56"/>
        <v>1</v>
      </c>
      <c r="CJ14" s="31">
        <f t="shared" si="25"/>
        <v>0.91836119555594176</v>
      </c>
      <c r="CK14" s="31"/>
      <c r="CL14" s="31">
        <f t="shared" si="57"/>
        <v>1.0000000590206142</v>
      </c>
      <c r="CM14" s="31">
        <f t="shared" si="58"/>
        <v>1.0000000362370205</v>
      </c>
      <c r="CN14" s="31">
        <f t="shared" si="26"/>
        <v>0.59482174798748122</v>
      </c>
      <c r="CO14" s="31"/>
      <c r="CP14" s="31" t="e">
        <f t="shared" si="59"/>
        <v>#REF!</v>
      </c>
      <c r="CQ14" s="31">
        <f t="shared" si="60"/>
        <v>1</v>
      </c>
      <c r="CR14" s="31">
        <f t="shared" si="27"/>
        <v>1</v>
      </c>
    </row>
    <row r="15" spans="1:96" x14ac:dyDescent="0.2">
      <c r="A15" s="198" t="s">
        <v>379</v>
      </c>
      <c r="B15" s="9">
        <f t="shared" si="28"/>
        <v>1954</v>
      </c>
      <c r="D15" s="42">
        <f>Table8.3d_03!I10*0.001</f>
        <v>3.2090000000000001</v>
      </c>
      <c r="E15" s="78">
        <v>9.9999999999999995E-7</v>
      </c>
      <c r="F15" s="78">
        <v>9.9999999999999995E-7</v>
      </c>
      <c r="G15" s="78">
        <v>9.9999999999999995E-7</v>
      </c>
      <c r="H15" s="78">
        <v>9.9999999999999995E-7</v>
      </c>
      <c r="I15" s="42">
        <f t="shared" si="2"/>
        <v>3.2090040000000006</v>
      </c>
      <c r="K15" s="417">
        <f t="shared" si="29"/>
        <v>458.42857142857144</v>
      </c>
      <c r="L15" s="83">
        <f t="shared" si="3"/>
        <v>9.5309122351923913E-5</v>
      </c>
      <c r="M15" s="83">
        <f t="shared" si="4"/>
        <v>9.2947075208913644E-5</v>
      </c>
      <c r="N15" s="83">
        <f t="shared" si="5"/>
        <v>9.5418181818181808E-5</v>
      </c>
      <c r="O15" s="83">
        <f t="shared" si="6"/>
        <v>9.5441176470588234E-5</v>
      </c>
      <c r="P15" s="29">
        <f t="shared" si="7"/>
        <v>458.4289505441273</v>
      </c>
      <c r="R15" s="416">
        <v>7000</v>
      </c>
      <c r="S15" s="79">
        <f t="shared" si="8"/>
        <v>10492.175096393739</v>
      </c>
      <c r="T15" s="79">
        <f t="shared" si="9"/>
        <v>10758.810836729801</v>
      </c>
      <c r="U15" s="79">
        <f t="shared" si="9"/>
        <v>10480.182926829269</v>
      </c>
      <c r="V15" s="79">
        <f t="shared" si="9"/>
        <v>10477.657935285053</v>
      </c>
      <c r="W15" s="41">
        <f t="shared" si="10"/>
        <v>7000.0029365316213</v>
      </c>
      <c r="Y15" s="31">
        <f t="shared" si="11"/>
        <v>0.44710743253291846</v>
      </c>
      <c r="Z15" s="31">
        <f t="shared" si="12"/>
        <v>0.67202521983344798</v>
      </c>
      <c r="AA15" s="81">
        <f t="shared" si="13"/>
        <v>1.0343039863206693</v>
      </c>
      <c r="AB15" s="81">
        <f t="shared" si="14"/>
        <v>1.0076319827294331</v>
      </c>
      <c r="AC15" s="31">
        <f t="shared" si="15"/>
        <v>1.0072740000115799</v>
      </c>
      <c r="AD15" s="31"/>
      <c r="AF15" s="34">
        <f t="shared" si="16"/>
        <v>1.3276513325404438E-2</v>
      </c>
      <c r="AG15" s="34">
        <f t="shared" si="17"/>
        <v>0.54626129426592906</v>
      </c>
      <c r="AH15" s="34">
        <f t="shared" si="30"/>
        <v>0.5948218379754634</v>
      </c>
      <c r="AI15" s="34">
        <f t="shared" si="31"/>
        <v>0.91836119555594176</v>
      </c>
      <c r="AJ15" s="34">
        <f t="shared" si="18"/>
        <v>7.2524453524742839E-3</v>
      </c>
      <c r="AK15" s="34">
        <f t="shared" si="32"/>
        <v>7.2524453524742821E-3</v>
      </c>
      <c r="AN15" s="12"/>
      <c r="AP15" s="31">
        <f t="shared" si="33"/>
        <v>0.99999875350731859</v>
      </c>
      <c r="AQ15" s="31">
        <f t="shared" si="19"/>
        <v>3.1162317030455551E-7</v>
      </c>
      <c r="AR15" s="31">
        <f t="shared" si="19"/>
        <v>3.1162317030455551E-7</v>
      </c>
      <c r="AS15" s="31">
        <f t="shared" si="19"/>
        <v>3.1162317030455551E-7</v>
      </c>
      <c r="AT15" s="31">
        <f t="shared" si="19"/>
        <v>3.1162317030455551E-7</v>
      </c>
      <c r="AV15" s="31">
        <f t="shared" si="34"/>
        <v>0.99999897823951656</v>
      </c>
      <c r="AW15" s="31">
        <f t="shared" si="35"/>
        <v>2.5125813522343496E-7</v>
      </c>
      <c r="AX15" s="31">
        <f t="shared" si="36"/>
        <v>2.5125813522343496E-7</v>
      </c>
      <c r="AY15" s="31">
        <f t="shared" si="37"/>
        <v>2.5125813522343496E-7</v>
      </c>
      <c r="AZ15" s="31">
        <f t="shared" si="38"/>
        <v>2.5125813522343496E-7</v>
      </c>
      <c r="BA15" s="31">
        <f t="shared" si="39"/>
        <v>0.9999999832720573</v>
      </c>
      <c r="BB15" s="31"/>
      <c r="BC15" s="31">
        <f t="shared" si="40"/>
        <v>0.99999899496744249</v>
      </c>
      <c r="BD15" s="31">
        <f t="shared" si="41"/>
        <v>2.512581394264667E-7</v>
      </c>
      <c r="BE15" s="31">
        <f t="shared" si="42"/>
        <v>2.512581394264667E-7</v>
      </c>
      <c r="BF15" s="31">
        <f t="shared" si="43"/>
        <v>2.512581394264667E-7</v>
      </c>
      <c r="BG15" s="31">
        <f t="shared" si="44"/>
        <v>2.512581394264667E-7</v>
      </c>
      <c r="BJ15" s="31">
        <f t="shared" si="45"/>
        <v>0</v>
      </c>
      <c r="BK15" s="31">
        <f t="shared" si="46"/>
        <v>0</v>
      </c>
      <c r="BL15" s="31">
        <f t="shared" si="47"/>
        <v>0</v>
      </c>
      <c r="BM15" s="31">
        <f t="shared" si="48"/>
        <v>0</v>
      </c>
      <c r="BN15" s="31">
        <f t="shared" si="49"/>
        <v>0</v>
      </c>
      <c r="BP15" s="31">
        <f t="shared" si="20"/>
        <v>0.99999917301131303</v>
      </c>
      <c r="BQ15" s="31">
        <f t="shared" si="21"/>
        <v>2.0790380328030719E-7</v>
      </c>
      <c r="BR15" s="31">
        <f t="shared" si="22"/>
        <v>2.0275132078502265E-7</v>
      </c>
      <c r="BS15" s="31">
        <f t="shared" si="23"/>
        <v>2.0814170157649561E-7</v>
      </c>
      <c r="BT15" s="31">
        <f t="shared" si="24"/>
        <v>2.0819186126291841E-7</v>
      </c>
      <c r="BV15" s="31">
        <f t="shared" si="50"/>
        <v>-2.9823665010620695E-7</v>
      </c>
      <c r="BW15" s="31">
        <f t="shared" si="51"/>
        <v>0.44727105030842662</v>
      </c>
      <c r="BX15" s="31">
        <f t="shared" si="52"/>
        <v>0.44727105030842651</v>
      </c>
      <c r="BY15" s="31">
        <f t="shared" si="53"/>
        <v>0.44727105030842662</v>
      </c>
      <c r="BZ15" s="31">
        <f t="shared" si="54"/>
        <v>0.44727105030842662</v>
      </c>
      <c r="CB15" s="31" t="e">
        <f>LN(#REF!/#REF!)</f>
        <v>#REF!</v>
      </c>
      <c r="CC15" s="31" t="e">
        <f>LN(#REF!/#REF!)</f>
        <v>#REF!</v>
      </c>
      <c r="CD15" s="31" t="e">
        <f>LN(#REF!/#REF!)</f>
        <v>#REF!</v>
      </c>
      <c r="CE15" s="31" t="e">
        <f>LN(#REF!/#REF!)</f>
        <v>#REF!</v>
      </c>
      <c r="CF15" s="31" t="e">
        <f>LN(#REF!/#REF!)</f>
        <v>#REF!</v>
      </c>
      <c r="CH15" s="31">
        <f t="shared" si="55"/>
        <v>1</v>
      </c>
      <c r="CI15" s="31">
        <f t="shared" si="56"/>
        <v>1</v>
      </c>
      <c r="CJ15" s="31">
        <f t="shared" si="25"/>
        <v>0.91836119555594176</v>
      </c>
      <c r="CK15" s="31"/>
      <c r="CL15" s="31">
        <f t="shared" si="57"/>
        <v>1.0000001512856287</v>
      </c>
      <c r="CM15" s="31">
        <f t="shared" si="58"/>
        <v>1.0000001875226547</v>
      </c>
      <c r="CN15" s="31">
        <f t="shared" si="26"/>
        <v>0.5948218379754634</v>
      </c>
      <c r="CO15" s="31"/>
      <c r="CP15" s="31" t="e">
        <f t="shared" si="59"/>
        <v>#REF!</v>
      </c>
      <c r="CQ15" s="31">
        <f t="shared" si="60"/>
        <v>1</v>
      </c>
      <c r="CR15" s="31">
        <f t="shared" si="27"/>
        <v>1</v>
      </c>
    </row>
    <row r="16" spans="1:96" x14ac:dyDescent="0.2">
      <c r="A16" s="198" t="s">
        <v>379</v>
      </c>
      <c r="B16" s="9">
        <f t="shared" si="28"/>
        <v>1955</v>
      </c>
      <c r="D16" s="42">
        <f>Table8.3d_03!I11*0.001</f>
        <v>3.234</v>
      </c>
      <c r="E16" s="78">
        <v>9.9999999999999995E-7</v>
      </c>
      <c r="F16" s="78">
        <v>9.9999999999999995E-7</v>
      </c>
      <c r="G16" s="78">
        <v>9.9999999999999995E-7</v>
      </c>
      <c r="H16" s="78">
        <v>9.9999999999999995E-7</v>
      </c>
      <c r="I16" s="42">
        <f t="shared" si="2"/>
        <v>3.2340040000000005</v>
      </c>
      <c r="K16" s="417">
        <f t="shared" si="29"/>
        <v>462</v>
      </c>
      <c r="L16" s="83">
        <f t="shared" si="3"/>
        <v>9.5309122351923913E-5</v>
      </c>
      <c r="M16" s="83">
        <f t="shared" si="4"/>
        <v>9.2947075208913644E-5</v>
      </c>
      <c r="N16" s="83">
        <f t="shared" si="5"/>
        <v>9.5418181818181808E-5</v>
      </c>
      <c r="O16" s="83">
        <f t="shared" si="6"/>
        <v>9.5441176470588234E-5</v>
      </c>
      <c r="P16" s="29">
        <f t="shared" si="7"/>
        <v>462.00037911555586</v>
      </c>
      <c r="R16" s="416">
        <v>7000</v>
      </c>
      <c r="S16" s="79">
        <f t="shared" si="8"/>
        <v>10492.175096393739</v>
      </c>
      <c r="T16" s="79">
        <f t="shared" si="9"/>
        <v>10758.810836729801</v>
      </c>
      <c r="U16" s="79">
        <f t="shared" si="9"/>
        <v>10480.182926829269</v>
      </c>
      <c r="V16" s="79">
        <f t="shared" si="9"/>
        <v>10477.657935285053</v>
      </c>
      <c r="W16" s="41">
        <f t="shared" si="10"/>
        <v>7000.0029138311793</v>
      </c>
      <c r="Y16" s="31">
        <f t="shared" si="11"/>
        <v>0.44710743253291846</v>
      </c>
      <c r="Z16" s="31">
        <f t="shared" si="12"/>
        <v>0.67202521983344798</v>
      </c>
      <c r="AA16" s="81">
        <f t="shared" si="13"/>
        <v>1.0343039863206693</v>
      </c>
      <c r="AB16" s="81">
        <f t="shared" si="14"/>
        <v>1.0076319827294331</v>
      </c>
      <c r="AC16" s="31">
        <f t="shared" si="15"/>
        <v>1.0072740000115799</v>
      </c>
      <c r="AD16" s="31"/>
      <c r="AF16" s="34">
        <f t="shared" si="16"/>
        <v>1.3379945098120846E-2</v>
      </c>
      <c r="AG16" s="34">
        <f t="shared" si="17"/>
        <v>0.54626129249444799</v>
      </c>
      <c r="AH16" s="34">
        <f t="shared" si="30"/>
        <v>0.5948218360465044</v>
      </c>
      <c r="AI16" s="34">
        <f t="shared" si="31"/>
        <v>0.91836119555594176</v>
      </c>
      <c r="AJ16" s="34">
        <f t="shared" si="18"/>
        <v>7.3089461028042497E-3</v>
      </c>
      <c r="AK16" s="34">
        <f t="shared" si="32"/>
        <v>7.3089461028042471E-3</v>
      </c>
      <c r="AN16" s="12"/>
      <c r="AP16" s="31">
        <f t="shared" si="33"/>
        <v>0.99999876314314995</v>
      </c>
      <c r="AQ16" s="31">
        <f t="shared" si="19"/>
        <v>3.0921421247469074E-7</v>
      </c>
      <c r="AR16" s="31">
        <f t="shared" si="19"/>
        <v>3.0921421247469074E-7</v>
      </c>
      <c r="AS16" s="31">
        <f t="shared" si="19"/>
        <v>3.0921421247469074E-7</v>
      </c>
      <c r="AT16" s="31">
        <f t="shared" si="19"/>
        <v>3.0921421247469074E-7</v>
      </c>
      <c r="AV16" s="31">
        <f t="shared" si="34"/>
        <v>0.99999874894124818</v>
      </c>
      <c r="AW16" s="31">
        <f t="shared" si="35"/>
        <v>3.104171335202861E-7</v>
      </c>
      <c r="AX16" s="31">
        <f t="shared" si="36"/>
        <v>3.104171335202861E-7</v>
      </c>
      <c r="AY16" s="31">
        <f t="shared" si="37"/>
        <v>3.104171335202861E-7</v>
      </c>
      <c r="AZ16" s="31">
        <f t="shared" si="38"/>
        <v>3.104171335202861E-7</v>
      </c>
      <c r="BA16" s="31">
        <f t="shared" si="39"/>
        <v>0.9999999906097824</v>
      </c>
      <c r="BB16" s="31"/>
      <c r="BC16" s="31">
        <f t="shared" si="40"/>
        <v>0.99999875833145413</v>
      </c>
      <c r="BD16" s="31">
        <f t="shared" si="41"/>
        <v>3.1041713643517057E-7</v>
      </c>
      <c r="BE16" s="31">
        <f t="shared" si="42"/>
        <v>3.1041713643517057E-7</v>
      </c>
      <c r="BF16" s="31">
        <f t="shared" si="43"/>
        <v>3.1041713643517057E-7</v>
      </c>
      <c r="BG16" s="31">
        <f t="shared" si="44"/>
        <v>3.1041713643517057E-7</v>
      </c>
      <c r="BJ16" s="31">
        <f t="shared" si="45"/>
        <v>0</v>
      </c>
      <c r="BK16" s="31">
        <f t="shared" si="46"/>
        <v>0</v>
      </c>
      <c r="BL16" s="31">
        <f t="shared" si="47"/>
        <v>0</v>
      </c>
      <c r="BM16" s="31">
        <f t="shared" si="48"/>
        <v>0</v>
      </c>
      <c r="BN16" s="31">
        <f t="shared" si="49"/>
        <v>0</v>
      </c>
      <c r="BP16" s="31">
        <f t="shared" si="20"/>
        <v>0.99999917940423211</v>
      </c>
      <c r="BQ16" s="31">
        <f t="shared" si="21"/>
        <v>2.0629663234125859E-7</v>
      </c>
      <c r="BR16" s="31">
        <f t="shared" si="22"/>
        <v>2.0118398038298072E-7</v>
      </c>
      <c r="BS16" s="31">
        <f t="shared" si="23"/>
        <v>2.0653269159832388E-7</v>
      </c>
      <c r="BT16" s="31">
        <f t="shared" si="24"/>
        <v>2.0658246353238689E-7</v>
      </c>
      <c r="BV16" s="31">
        <f t="shared" si="50"/>
        <v>6.3929243916338825E-9</v>
      </c>
      <c r="BW16" s="31">
        <f t="shared" si="51"/>
        <v>-7.760392634271026E-3</v>
      </c>
      <c r="BX16" s="31">
        <f t="shared" si="52"/>
        <v>-7.7603926342709141E-3</v>
      </c>
      <c r="BY16" s="31">
        <f t="shared" si="53"/>
        <v>-7.7603926342709141E-3</v>
      </c>
      <c r="BZ16" s="31">
        <f t="shared" si="54"/>
        <v>-7.7603926342709141E-3</v>
      </c>
      <c r="CB16" s="31" t="e">
        <f>LN(#REF!/#REF!)</f>
        <v>#REF!</v>
      </c>
      <c r="CC16" s="31" t="e">
        <f>LN(#REF!/#REF!)</f>
        <v>#REF!</v>
      </c>
      <c r="CD16" s="31" t="e">
        <f>LN(#REF!/#REF!)</f>
        <v>#REF!</v>
      </c>
      <c r="CE16" s="31" t="e">
        <f>LN(#REF!/#REF!)</f>
        <v>#REF!</v>
      </c>
      <c r="CF16" s="31" t="e">
        <f>LN(#REF!/#REF!)</f>
        <v>#REF!</v>
      </c>
      <c r="CH16" s="31">
        <f t="shared" si="55"/>
        <v>1</v>
      </c>
      <c r="CI16" s="31">
        <f t="shared" si="56"/>
        <v>1</v>
      </c>
      <c r="CJ16" s="31">
        <f t="shared" si="25"/>
        <v>0.91836119555594176</v>
      </c>
      <c r="CK16" s="31"/>
      <c r="CL16" s="31">
        <f t="shared" si="57"/>
        <v>0.99999999675708107</v>
      </c>
      <c r="CM16" s="31">
        <f t="shared" si="58"/>
        <v>1.0000001842797352</v>
      </c>
      <c r="CN16" s="31">
        <f t="shared" si="26"/>
        <v>0.5948218360465044</v>
      </c>
      <c r="CO16" s="31"/>
      <c r="CP16" s="31" t="e">
        <f t="shared" si="59"/>
        <v>#REF!</v>
      </c>
      <c r="CQ16" s="31">
        <f t="shared" si="60"/>
        <v>1</v>
      </c>
      <c r="CR16" s="31">
        <f t="shared" si="27"/>
        <v>1</v>
      </c>
    </row>
    <row r="17" spans="1:96" x14ac:dyDescent="0.2">
      <c r="A17" s="198" t="s">
        <v>379</v>
      </c>
      <c r="B17" s="9">
        <f t="shared" si="28"/>
        <v>1956</v>
      </c>
      <c r="D17" s="42">
        <f>Table8.3d_03!I12*0.001</f>
        <v>1.738</v>
      </c>
      <c r="E17" s="78">
        <v>9.9999999999999995E-7</v>
      </c>
      <c r="F17" s="78">
        <v>9.9999999999999995E-7</v>
      </c>
      <c r="G17" s="78">
        <v>9.9999999999999995E-7</v>
      </c>
      <c r="H17" s="78">
        <v>9.9999999999999995E-7</v>
      </c>
      <c r="I17" s="42">
        <f t="shared" si="2"/>
        <v>1.7380039999999997</v>
      </c>
      <c r="K17" s="417">
        <f t="shared" si="29"/>
        <v>248.28571428571428</v>
      </c>
      <c r="L17" s="83">
        <f t="shared" si="3"/>
        <v>9.5309122351923913E-5</v>
      </c>
      <c r="M17" s="83">
        <f t="shared" si="4"/>
        <v>9.2947075208913644E-5</v>
      </c>
      <c r="N17" s="83">
        <f t="shared" si="5"/>
        <v>9.5418181818181808E-5</v>
      </c>
      <c r="O17" s="83">
        <f t="shared" si="6"/>
        <v>9.5441176470588234E-5</v>
      </c>
      <c r="P17" s="29">
        <f t="shared" si="7"/>
        <v>248.28609340127014</v>
      </c>
      <c r="R17" s="416">
        <v>7000</v>
      </c>
      <c r="S17" s="79">
        <f t="shared" si="8"/>
        <v>10492.175096393739</v>
      </c>
      <c r="T17" s="79">
        <f t="shared" si="9"/>
        <v>10758.810836729801</v>
      </c>
      <c r="U17" s="79">
        <f t="shared" si="9"/>
        <v>10480.182926829269</v>
      </c>
      <c r="V17" s="79">
        <f t="shared" si="9"/>
        <v>10477.657935285053</v>
      </c>
      <c r="W17" s="41">
        <f t="shared" si="10"/>
        <v>7000.0054219351969</v>
      </c>
      <c r="Y17" s="31">
        <f t="shared" si="11"/>
        <v>0.44710743253291846</v>
      </c>
      <c r="Z17" s="31">
        <f t="shared" si="12"/>
        <v>0.67202521983344798</v>
      </c>
      <c r="AA17" s="81">
        <f t="shared" si="13"/>
        <v>1.0343039863206693</v>
      </c>
      <c r="AB17" s="81">
        <f t="shared" si="14"/>
        <v>1.0076319827294331</v>
      </c>
      <c r="AC17" s="31">
        <f t="shared" si="15"/>
        <v>1.0072740000115799</v>
      </c>
      <c r="AD17" s="31"/>
      <c r="AF17" s="34">
        <f t="shared" si="16"/>
        <v>7.1905878187709972E-3</v>
      </c>
      <c r="AG17" s="34">
        <f t="shared" si="17"/>
        <v>0.54626148822010112</v>
      </c>
      <c r="AH17" s="34">
        <f t="shared" si="30"/>
        <v>0.59482204917142101</v>
      </c>
      <c r="AI17" s="34">
        <f t="shared" si="31"/>
        <v>0.91836119555594176</v>
      </c>
      <c r="AJ17" s="34">
        <f t="shared" si="18"/>
        <v>3.9279412030591779E-3</v>
      </c>
      <c r="AK17" s="34">
        <f t="shared" si="32"/>
        <v>3.9279412030591753E-3</v>
      </c>
      <c r="AN17" s="12"/>
      <c r="AP17" s="31">
        <f t="shared" si="33"/>
        <v>0.99999769850932463</v>
      </c>
      <c r="AQ17" s="31">
        <f t="shared" si="19"/>
        <v>5.7537266887763211E-7</v>
      </c>
      <c r="AR17" s="31">
        <f t="shared" si="19"/>
        <v>5.7537266887763211E-7</v>
      </c>
      <c r="AS17" s="31">
        <f t="shared" si="19"/>
        <v>5.7537266887763211E-7</v>
      </c>
      <c r="AT17" s="31">
        <f t="shared" si="19"/>
        <v>5.7537266887763211E-7</v>
      </c>
      <c r="AV17" s="31">
        <f t="shared" si="34"/>
        <v>0.99999823079396166</v>
      </c>
      <c r="AW17" s="31">
        <f t="shared" si="35"/>
        <v>4.2860781917470986E-7</v>
      </c>
      <c r="AX17" s="31">
        <f t="shared" si="36"/>
        <v>4.2860781917470986E-7</v>
      </c>
      <c r="AY17" s="31">
        <f t="shared" si="37"/>
        <v>4.2860781917470986E-7</v>
      </c>
      <c r="AZ17" s="31">
        <f t="shared" si="38"/>
        <v>4.2860781917470986E-7</v>
      </c>
      <c r="BA17" s="31">
        <f t="shared" si="39"/>
        <v>0.99999994522523816</v>
      </c>
      <c r="BB17" s="31"/>
      <c r="BC17" s="31">
        <f t="shared" si="40"/>
        <v>0.99999828556862957</v>
      </c>
      <c r="BD17" s="31">
        <f t="shared" si="41"/>
        <v>4.2860784265160236E-7</v>
      </c>
      <c r="BE17" s="31">
        <f t="shared" si="42"/>
        <v>4.2860784265160236E-7</v>
      </c>
      <c r="BF17" s="31">
        <f t="shared" si="43"/>
        <v>4.2860784265160236E-7</v>
      </c>
      <c r="BG17" s="31">
        <f t="shared" si="44"/>
        <v>4.2860784265160236E-7</v>
      </c>
      <c r="BJ17" s="31">
        <f t="shared" si="45"/>
        <v>0</v>
      </c>
      <c r="BK17" s="31">
        <f t="shared" si="46"/>
        <v>0</v>
      </c>
      <c r="BL17" s="31">
        <f t="shared" si="47"/>
        <v>0</v>
      </c>
      <c r="BM17" s="31">
        <f t="shared" si="48"/>
        <v>0</v>
      </c>
      <c r="BN17" s="31">
        <f t="shared" si="49"/>
        <v>0</v>
      </c>
      <c r="BP17" s="31">
        <f t="shared" si="20"/>
        <v>0.99999847306971301</v>
      </c>
      <c r="BQ17" s="31">
        <f t="shared" si="21"/>
        <v>3.8386814600159296E-7</v>
      </c>
      <c r="BR17" s="31">
        <f t="shared" si="22"/>
        <v>3.7435473705205175E-7</v>
      </c>
      <c r="BS17" s="31">
        <f t="shared" si="23"/>
        <v>3.8430739519498874E-7</v>
      </c>
      <c r="BT17" s="31">
        <f t="shared" si="24"/>
        <v>3.8440000872839863E-7</v>
      </c>
      <c r="BV17" s="31">
        <f t="shared" si="50"/>
        <v>-7.0633534819826905E-7</v>
      </c>
      <c r="BW17" s="31">
        <f t="shared" si="51"/>
        <v>0.62098402797636665</v>
      </c>
      <c r="BX17" s="31">
        <f t="shared" si="52"/>
        <v>0.62098402797636665</v>
      </c>
      <c r="BY17" s="31">
        <f t="shared" si="53"/>
        <v>0.62098402797636665</v>
      </c>
      <c r="BZ17" s="31">
        <f t="shared" si="54"/>
        <v>0.62098402797636665</v>
      </c>
      <c r="CB17" s="31" t="e">
        <f>LN(#REF!/#REF!)</f>
        <v>#REF!</v>
      </c>
      <c r="CC17" s="31" t="e">
        <f>LN(#REF!/#REF!)</f>
        <v>#REF!</v>
      </c>
      <c r="CD17" s="31" t="e">
        <f>LN(#REF!/#REF!)</f>
        <v>#REF!</v>
      </c>
      <c r="CE17" s="31" t="e">
        <f>LN(#REF!/#REF!)</f>
        <v>#REF!</v>
      </c>
      <c r="CF17" s="31" t="e">
        <f>LN(#REF!/#REF!)</f>
        <v>#REF!</v>
      </c>
      <c r="CH17" s="31">
        <f t="shared" si="55"/>
        <v>1</v>
      </c>
      <c r="CI17" s="31">
        <f t="shared" si="56"/>
        <v>1</v>
      </c>
      <c r="CJ17" s="31">
        <f t="shared" si="25"/>
        <v>0.91836119555594176</v>
      </c>
      <c r="CK17" s="31"/>
      <c r="CL17" s="31">
        <f t="shared" si="57"/>
        <v>1.0000003583004251</v>
      </c>
      <c r="CM17" s="31">
        <f t="shared" si="58"/>
        <v>1.0000005425802263</v>
      </c>
      <c r="CN17" s="31">
        <f t="shared" si="26"/>
        <v>0.59482204917142101</v>
      </c>
      <c r="CO17" s="31"/>
      <c r="CP17" s="31" t="e">
        <f t="shared" si="59"/>
        <v>#REF!</v>
      </c>
      <c r="CQ17" s="31">
        <f t="shared" si="60"/>
        <v>1</v>
      </c>
      <c r="CR17" s="31">
        <f t="shared" si="27"/>
        <v>1</v>
      </c>
    </row>
    <row r="18" spans="1:96" x14ac:dyDescent="0.2">
      <c r="A18" s="198" t="s">
        <v>379</v>
      </c>
      <c r="B18" s="9">
        <f t="shared" si="28"/>
        <v>1957</v>
      </c>
      <c r="D18" s="42">
        <f>Table8.3d_03!I13*0.001</f>
        <v>2.008</v>
      </c>
      <c r="E18" s="78">
        <v>9.9999999999999995E-7</v>
      </c>
      <c r="F18" s="78">
        <v>9.9999999999999995E-7</v>
      </c>
      <c r="G18" s="78">
        <v>9.9999999999999995E-7</v>
      </c>
      <c r="H18" s="78">
        <v>9.9999999999999995E-7</v>
      </c>
      <c r="I18" s="42">
        <f t="shared" si="2"/>
        <v>2.0080040000000006</v>
      </c>
      <c r="K18" s="417">
        <f t="shared" si="29"/>
        <v>286.85714285714283</v>
      </c>
      <c r="L18" s="83">
        <f t="shared" si="3"/>
        <v>9.5309122351923913E-5</v>
      </c>
      <c r="M18" s="83">
        <f t="shared" si="4"/>
        <v>9.2947075208913644E-5</v>
      </c>
      <c r="N18" s="83">
        <f t="shared" si="5"/>
        <v>9.5418181818181808E-5</v>
      </c>
      <c r="O18" s="83">
        <f t="shared" si="6"/>
        <v>9.5441176470588234E-5</v>
      </c>
      <c r="P18" s="29">
        <f t="shared" si="7"/>
        <v>286.85752197269869</v>
      </c>
      <c r="R18" s="416">
        <v>7000</v>
      </c>
      <c r="S18" s="79">
        <f t="shared" si="8"/>
        <v>10492.175096393739</v>
      </c>
      <c r="T18" s="79">
        <f t="shared" si="9"/>
        <v>10758.810836729801</v>
      </c>
      <c r="U18" s="79">
        <f t="shared" si="9"/>
        <v>10480.182926829269</v>
      </c>
      <c r="V18" s="79">
        <f t="shared" si="9"/>
        <v>10477.657935285053</v>
      </c>
      <c r="W18" s="41">
        <f t="shared" si="10"/>
        <v>7000.0046928910924</v>
      </c>
      <c r="Y18" s="31">
        <f t="shared" si="11"/>
        <v>0.44710743253291846</v>
      </c>
      <c r="Z18" s="31">
        <f t="shared" si="12"/>
        <v>0.67202521983344798</v>
      </c>
      <c r="AA18" s="81">
        <f t="shared" si="13"/>
        <v>1.0343039863206693</v>
      </c>
      <c r="AB18" s="81">
        <f t="shared" si="14"/>
        <v>1.0076319827294331</v>
      </c>
      <c r="AC18" s="31">
        <f t="shared" si="15"/>
        <v>1.0072740000115799</v>
      </c>
      <c r="AD18" s="31"/>
      <c r="AF18" s="34">
        <f t="shared" si="16"/>
        <v>8.3076509641082028E-3</v>
      </c>
      <c r="AG18" s="34">
        <f t="shared" si="17"/>
        <v>0.54626143132747118</v>
      </c>
      <c r="AH18" s="34">
        <f t="shared" si="30"/>
        <v>0.59482198722125323</v>
      </c>
      <c r="AI18" s="34">
        <f t="shared" si="31"/>
        <v>0.91836119555594176</v>
      </c>
      <c r="AJ18" s="34">
        <f t="shared" si="18"/>
        <v>4.5381493066227931E-3</v>
      </c>
      <c r="AK18" s="34">
        <f t="shared" si="32"/>
        <v>4.5381493066227931E-3</v>
      </c>
      <c r="AN18" s="12"/>
      <c r="AP18" s="31">
        <f t="shared" si="33"/>
        <v>0.99999800797209537</v>
      </c>
      <c r="AQ18" s="31">
        <f t="shared" si="19"/>
        <v>4.9800697608172083E-7</v>
      </c>
      <c r="AR18" s="31">
        <f t="shared" si="19"/>
        <v>4.9800697608172083E-7</v>
      </c>
      <c r="AS18" s="31">
        <f t="shared" si="19"/>
        <v>4.9800697608172083E-7</v>
      </c>
      <c r="AT18" s="31">
        <f t="shared" si="19"/>
        <v>4.9800697608172083E-7</v>
      </c>
      <c r="AV18" s="31">
        <f t="shared" si="34"/>
        <v>0.99999785294415011</v>
      </c>
      <c r="AW18" s="31">
        <f t="shared" si="35"/>
        <v>5.3575915378574553E-7</v>
      </c>
      <c r="AX18" s="31">
        <f t="shared" si="36"/>
        <v>5.3575915378574553E-7</v>
      </c>
      <c r="AY18" s="31">
        <f t="shared" si="37"/>
        <v>5.3575915378574553E-7</v>
      </c>
      <c r="AZ18" s="31">
        <f t="shared" si="38"/>
        <v>5.3575915378574553E-7</v>
      </c>
      <c r="BA18" s="31">
        <f t="shared" si="39"/>
        <v>0.99999999598076539</v>
      </c>
      <c r="BB18" s="31"/>
      <c r="BC18" s="31">
        <f t="shared" si="40"/>
        <v>0.99999785696337606</v>
      </c>
      <c r="BD18" s="31">
        <f t="shared" si="41"/>
        <v>5.357591559390873E-7</v>
      </c>
      <c r="BE18" s="31">
        <f t="shared" si="42"/>
        <v>5.357591559390873E-7</v>
      </c>
      <c r="BF18" s="31">
        <f t="shared" si="43"/>
        <v>5.357591559390873E-7</v>
      </c>
      <c r="BG18" s="31">
        <f t="shared" si="44"/>
        <v>5.357591559390873E-7</v>
      </c>
      <c r="BJ18" s="31">
        <f t="shared" si="45"/>
        <v>0</v>
      </c>
      <c r="BK18" s="31">
        <f t="shared" si="46"/>
        <v>0</v>
      </c>
      <c r="BL18" s="31">
        <f t="shared" si="47"/>
        <v>0</v>
      </c>
      <c r="BM18" s="31">
        <f t="shared" si="48"/>
        <v>0</v>
      </c>
      <c r="BN18" s="31">
        <f t="shared" si="49"/>
        <v>0</v>
      </c>
      <c r="BP18" s="31">
        <f t="shared" si="20"/>
        <v>0.9999986783837731</v>
      </c>
      <c r="BQ18" s="31">
        <f t="shared" si="21"/>
        <v>3.3225247745462584E-7</v>
      </c>
      <c r="BR18" s="31">
        <f t="shared" si="22"/>
        <v>3.2401826024893213E-7</v>
      </c>
      <c r="BS18" s="31">
        <f t="shared" si="23"/>
        <v>3.3263266433453715E-7</v>
      </c>
      <c r="BT18" s="31">
        <f t="shared" si="24"/>
        <v>3.3271282486945464E-7</v>
      </c>
      <c r="BV18" s="31">
        <f t="shared" si="50"/>
        <v>2.053143524255811E-7</v>
      </c>
      <c r="BW18" s="31">
        <f t="shared" si="51"/>
        <v>-0.14440396967193</v>
      </c>
      <c r="BX18" s="31">
        <f t="shared" si="52"/>
        <v>-0.14440396967192987</v>
      </c>
      <c r="BY18" s="31">
        <f t="shared" si="53"/>
        <v>-0.14440396967193</v>
      </c>
      <c r="BZ18" s="31">
        <f t="shared" si="54"/>
        <v>-0.14440396967192987</v>
      </c>
      <c r="CB18" s="31" t="e">
        <f>LN(#REF!/#REF!)</f>
        <v>#REF!</v>
      </c>
      <c r="CC18" s="31" t="e">
        <f>LN(#REF!/#REF!)</f>
        <v>#REF!</v>
      </c>
      <c r="CD18" s="31" t="e">
        <f>LN(#REF!/#REF!)</f>
        <v>#REF!</v>
      </c>
      <c r="CE18" s="31" t="e">
        <f>LN(#REF!/#REF!)</f>
        <v>#REF!</v>
      </c>
      <c r="CF18" s="31" t="e">
        <f>LN(#REF!/#REF!)</f>
        <v>#REF!</v>
      </c>
      <c r="CH18" s="31">
        <f t="shared" si="55"/>
        <v>1</v>
      </c>
      <c r="CI18" s="31">
        <f t="shared" si="56"/>
        <v>1</v>
      </c>
      <c r="CJ18" s="31">
        <f t="shared" si="25"/>
        <v>0.91836119555594176</v>
      </c>
      <c r="CK18" s="31"/>
      <c r="CL18" s="31">
        <f t="shared" si="57"/>
        <v>0.99999989585092219</v>
      </c>
      <c r="CM18" s="31">
        <f t="shared" si="58"/>
        <v>1.0000004384310921</v>
      </c>
      <c r="CN18" s="31">
        <f t="shared" si="26"/>
        <v>0.59482198722125323</v>
      </c>
      <c r="CO18" s="31"/>
      <c r="CP18" s="31" t="e">
        <f t="shared" si="59"/>
        <v>#REF!</v>
      </c>
      <c r="CQ18" s="31">
        <f t="shared" si="60"/>
        <v>1</v>
      </c>
      <c r="CR18" s="31">
        <f t="shared" si="27"/>
        <v>1</v>
      </c>
    </row>
    <row r="19" spans="1:96" x14ac:dyDescent="0.2">
      <c r="A19" s="198" t="s">
        <v>379</v>
      </c>
      <c r="B19" s="9">
        <f t="shared" si="28"/>
        <v>1958</v>
      </c>
      <c r="D19" s="42">
        <f>Table8.3d_03!I14*0.001</f>
        <v>1.94</v>
      </c>
      <c r="E19" s="78">
        <v>9.9999999999999995E-7</v>
      </c>
      <c r="F19" s="78">
        <v>9.9999999999999995E-7</v>
      </c>
      <c r="G19" s="78">
        <v>9.9999999999999995E-7</v>
      </c>
      <c r="H19" s="78">
        <v>9.9999999999999995E-7</v>
      </c>
      <c r="I19" s="42">
        <f t="shared" si="2"/>
        <v>1.9400039999999996</v>
      </c>
      <c r="K19" s="417">
        <f t="shared" si="29"/>
        <v>277.14285714285717</v>
      </c>
      <c r="L19" s="83">
        <f t="shared" si="3"/>
        <v>9.5309122351923913E-5</v>
      </c>
      <c r="M19" s="83">
        <f t="shared" si="4"/>
        <v>9.2947075208913644E-5</v>
      </c>
      <c r="N19" s="83">
        <f t="shared" si="5"/>
        <v>9.5418181818181808E-5</v>
      </c>
      <c r="O19" s="83">
        <f t="shared" si="6"/>
        <v>9.5441176470588234E-5</v>
      </c>
      <c r="P19" s="29">
        <f t="shared" si="7"/>
        <v>277.14323625841303</v>
      </c>
      <c r="R19" s="416">
        <v>7000</v>
      </c>
      <c r="S19" s="79">
        <f t="shared" si="8"/>
        <v>10492.175096393739</v>
      </c>
      <c r="T19" s="79">
        <f t="shared" si="9"/>
        <v>10758.810836729801</v>
      </c>
      <c r="U19" s="79">
        <f t="shared" si="9"/>
        <v>10480.182926829269</v>
      </c>
      <c r="V19" s="79">
        <f t="shared" si="9"/>
        <v>10477.657935285053</v>
      </c>
      <c r="W19" s="41">
        <f t="shared" si="10"/>
        <v>7000.0048573839531</v>
      </c>
      <c r="Y19" s="31">
        <f t="shared" si="11"/>
        <v>0.44710743253291846</v>
      </c>
      <c r="Z19" s="31">
        <f t="shared" si="12"/>
        <v>0.67202521983344798</v>
      </c>
      <c r="AA19" s="81">
        <f t="shared" si="13"/>
        <v>1.0343039863206693</v>
      </c>
      <c r="AB19" s="81">
        <f t="shared" si="14"/>
        <v>1.0076319827294331</v>
      </c>
      <c r="AC19" s="31">
        <f t="shared" si="15"/>
        <v>1.0072740000115799</v>
      </c>
      <c r="AD19" s="31"/>
      <c r="AF19" s="34">
        <f t="shared" si="16"/>
        <v>8.0263165423195733E-3</v>
      </c>
      <c r="AG19" s="34">
        <f t="shared" si="17"/>
        <v>0.54626144416404909</v>
      </c>
      <c r="AH19" s="34">
        <f t="shared" si="30"/>
        <v>0.59482200119895423</v>
      </c>
      <c r="AI19" s="34">
        <f t="shared" si="31"/>
        <v>0.91836119555594176</v>
      </c>
      <c r="AJ19" s="34">
        <f t="shared" si="18"/>
        <v>4.3844672657252894E-3</v>
      </c>
      <c r="AK19" s="34">
        <f t="shared" si="32"/>
        <v>4.3844672657252868E-3</v>
      </c>
      <c r="AN19" s="12"/>
      <c r="AP19" s="31">
        <f t="shared" si="33"/>
        <v>0.99999793814858129</v>
      </c>
      <c r="AQ19" s="31">
        <f t="shared" si="19"/>
        <v>5.154628547157635E-7</v>
      </c>
      <c r="AR19" s="31">
        <f t="shared" si="19"/>
        <v>5.154628547157635E-7</v>
      </c>
      <c r="AS19" s="31">
        <f t="shared" si="19"/>
        <v>5.154628547157635E-7</v>
      </c>
      <c r="AT19" s="31">
        <f t="shared" si="19"/>
        <v>5.154628547157635E-7</v>
      </c>
      <c r="AV19" s="31">
        <f t="shared" si="34"/>
        <v>0.99999797276990032</v>
      </c>
      <c r="AW19" s="31">
        <f t="shared" si="35"/>
        <v>5.0668480178595878E-7</v>
      </c>
      <c r="AX19" s="31">
        <f t="shared" si="36"/>
        <v>5.0668480178595878E-7</v>
      </c>
      <c r="AY19" s="31">
        <f t="shared" si="37"/>
        <v>5.0668480178595878E-7</v>
      </c>
      <c r="AZ19" s="31">
        <f t="shared" si="38"/>
        <v>5.0668480178595878E-7</v>
      </c>
      <c r="BA19" s="31">
        <f t="shared" si="39"/>
        <v>0.99999999950910745</v>
      </c>
      <c r="BB19" s="31"/>
      <c r="BC19" s="31">
        <f t="shared" si="40"/>
        <v>0.99999797326079187</v>
      </c>
      <c r="BD19" s="31">
        <f t="shared" si="41"/>
        <v>5.0668480203468662E-7</v>
      </c>
      <c r="BE19" s="31">
        <f t="shared" si="42"/>
        <v>5.0668480203468662E-7</v>
      </c>
      <c r="BF19" s="31">
        <f t="shared" si="43"/>
        <v>5.0668480203468662E-7</v>
      </c>
      <c r="BG19" s="31">
        <f t="shared" si="44"/>
        <v>5.0668480203468662E-7</v>
      </c>
      <c r="BJ19" s="31">
        <f t="shared" si="45"/>
        <v>0</v>
      </c>
      <c r="BK19" s="31">
        <f t="shared" si="46"/>
        <v>0</v>
      </c>
      <c r="BL19" s="31">
        <f t="shared" si="47"/>
        <v>0</v>
      </c>
      <c r="BM19" s="31">
        <f t="shared" si="48"/>
        <v>0</v>
      </c>
      <c r="BN19" s="31">
        <f t="shared" si="49"/>
        <v>0</v>
      </c>
      <c r="BP19" s="31">
        <f t="shared" si="20"/>
        <v>0.99999863205914397</v>
      </c>
      <c r="BQ19" s="31">
        <f t="shared" si="21"/>
        <v>3.4389842465091258E-7</v>
      </c>
      <c r="BR19" s="31">
        <f t="shared" si="22"/>
        <v>3.3537558579365156E-7</v>
      </c>
      <c r="BS19" s="31">
        <f t="shared" si="23"/>
        <v>3.4429193765065329E-7</v>
      </c>
      <c r="BT19" s="31">
        <f t="shared" si="24"/>
        <v>3.4437490793243559E-7</v>
      </c>
      <c r="BV19" s="31">
        <f t="shared" si="50"/>
        <v>-4.6324691378954034E-8</v>
      </c>
      <c r="BW19" s="31">
        <f t="shared" si="51"/>
        <v>3.4451182429554507E-2</v>
      </c>
      <c r="BX19" s="31">
        <f t="shared" si="52"/>
        <v>3.4451182429554292E-2</v>
      </c>
      <c r="BY19" s="31">
        <f t="shared" si="53"/>
        <v>3.4451182429554507E-2</v>
      </c>
      <c r="BZ19" s="31">
        <f t="shared" si="54"/>
        <v>3.4451182429554292E-2</v>
      </c>
      <c r="CB19" s="31" t="e">
        <f>LN(#REF!/#REF!)</f>
        <v>#REF!</v>
      </c>
      <c r="CC19" s="31" t="e">
        <f>LN(#REF!/#REF!)</f>
        <v>#REF!</v>
      </c>
      <c r="CD19" s="31" t="e">
        <f>LN(#REF!/#REF!)</f>
        <v>#REF!</v>
      </c>
      <c r="CE19" s="31" t="e">
        <f>LN(#REF!/#REF!)</f>
        <v>#REF!</v>
      </c>
      <c r="CF19" s="31" t="e">
        <f>LN(#REF!/#REF!)</f>
        <v>#REF!</v>
      </c>
      <c r="CH19" s="31">
        <f t="shared" si="55"/>
        <v>1</v>
      </c>
      <c r="CI19" s="31">
        <f t="shared" si="56"/>
        <v>1</v>
      </c>
      <c r="CJ19" s="31">
        <f t="shared" si="25"/>
        <v>0.91836119555594176</v>
      </c>
      <c r="CK19" s="31"/>
      <c r="CL19" s="31">
        <f t="shared" si="57"/>
        <v>1.000000023498965</v>
      </c>
      <c r="CM19" s="31">
        <f t="shared" si="58"/>
        <v>1.0000004619300673</v>
      </c>
      <c r="CN19" s="31">
        <f t="shared" si="26"/>
        <v>0.59482200119895423</v>
      </c>
      <c r="CO19" s="31"/>
      <c r="CP19" s="31" t="e">
        <f>EXP(SUMPRODUCT($BC19:$BE19,CB19:CD19))</f>
        <v>#REF!</v>
      </c>
      <c r="CQ19" s="31">
        <f t="shared" si="60"/>
        <v>1</v>
      </c>
      <c r="CR19" s="31">
        <f t="shared" si="27"/>
        <v>1</v>
      </c>
    </row>
    <row r="20" spans="1:96" x14ac:dyDescent="0.2">
      <c r="A20" s="198" t="s">
        <v>379</v>
      </c>
      <c r="B20" s="9">
        <f t="shared" si="28"/>
        <v>1959</v>
      </c>
      <c r="D20" s="42">
        <f>Table8.3d_03!I15*0.001</f>
        <v>1.677</v>
      </c>
      <c r="E20" s="78">
        <v>9.9999999999999995E-7</v>
      </c>
      <c r="F20" s="78">
        <v>9.9999999999999995E-7</v>
      </c>
      <c r="G20" s="78">
        <v>9.9999999999999995E-7</v>
      </c>
      <c r="H20" s="78">
        <v>9.9999999999999995E-7</v>
      </c>
      <c r="I20" s="42">
        <f t="shared" si="2"/>
        <v>1.6770039999999997</v>
      </c>
      <c r="K20" s="417">
        <f t="shared" si="29"/>
        <v>239.57142857142858</v>
      </c>
      <c r="L20" s="83">
        <f t="shared" si="3"/>
        <v>9.5309122351923913E-5</v>
      </c>
      <c r="M20" s="83">
        <f t="shared" si="4"/>
        <v>9.2947075208913644E-5</v>
      </c>
      <c r="N20" s="83">
        <f t="shared" si="5"/>
        <v>9.5418181818181808E-5</v>
      </c>
      <c r="O20" s="83">
        <f t="shared" si="6"/>
        <v>9.5441176470588234E-5</v>
      </c>
      <c r="P20" s="29">
        <f t="shared" si="7"/>
        <v>239.57180768698444</v>
      </c>
      <c r="R20" s="416">
        <v>7000</v>
      </c>
      <c r="S20" s="79">
        <f t="shared" si="8"/>
        <v>10492.175096393739</v>
      </c>
      <c r="T20" s="79">
        <f t="shared" si="9"/>
        <v>10758.810836729801</v>
      </c>
      <c r="U20" s="79">
        <f t="shared" si="9"/>
        <v>10480.182926829269</v>
      </c>
      <c r="V20" s="79">
        <f t="shared" si="9"/>
        <v>10477.657935285053</v>
      </c>
      <c r="W20" s="41">
        <f t="shared" si="10"/>
        <v>7000.0056191549484</v>
      </c>
      <c r="Y20" s="31">
        <f t="shared" si="11"/>
        <v>0.44710743253291846</v>
      </c>
      <c r="Z20" s="31">
        <f t="shared" si="12"/>
        <v>0.67202521983344798</v>
      </c>
      <c r="AA20" s="81">
        <f t="shared" si="13"/>
        <v>1.0343039863206693</v>
      </c>
      <c r="AB20" s="81">
        <f t="shared" si="14"/>
        <v>1.0076319827294331</v>
      </c>
      <c r="AC20" s="31">
        <f t="shared" si="15"/>
        <v>1.0072740000115799</v>
      </c>
      <c r="AD20" s="31"/>
      <c r="AF20" s="34">
        <f t="shared" si="16"/>
        <v>6.9382142933429626E-3</v>
      </c>
      <c r="AG20" s="34">
        <f t="shared" si="17"/>
        <v>0.546261503610597</v>
      </c>
      <c r="AH20" s="34">
        <f t="shared" si="30"/>
        <v>0.59482206593007325</v>
      </c>
      <c r="AI20" s="34">
        <f t="shared" si="31"/>
        <v>0.91836119555594176</v>
      </c>
      <c r="AJ20" s="34">
        <f t="shared" si="18"/>
        <v>3.7900793722540648E-3</v>
      </c>
      <c r="AK20" s="34">
        <f t="shared" si="32"/>
        <v>3.7900793722540627E-3</v>
      </c>
      <c r="AL20" s="81"/>
      <c r="AM20" s="81"/>
      <c r="AN20" s="12"/>
      <c r="AP20" s="31">
        <f t="shared" si="33"/>
        <v>0.99999761479400184</v>
      </c>
      <c r="AQ20" s="31">
        <f t="shared" si="19"/>
        <v>5.9630149957901123E-7</v>
      </c>
      <c r="AR20" s="31">
        <f t="shared" si="19"/>
        <v>5.9630149957901123E-7</v>
      </c>
      <c r="AS20" s="31">
        <f t="shared" si="19"/>
        <v>5.9630149957901123E-7</v>
      </c>
      <c r="AT20" s="31">
        <f t="shared" si="19"/>
        <v>5.9630149957901123E-7</v>
      </c>
      <c r="AV20" s="31">
        <f t="shared" si="34"/>
        <v>0.99999777653791755</v>
      </c>
      <c r="AW20" s="31">
        <f t="shared" si="35"/>
        <v>5.5490113509637622E-7</v>
      </c>
      <c r="AX20" s="31">
        <f t="shared" si="36"/>
        <v>5.5490113509637622E-7</v>
      </c>
      <c r="AY20" s="31">
        <f t="shared" si="37"/>
        <v>5.5490113509637622E-7</v>
      </c>
      <c r="AZ20" s="31">
        <f t="shared" si="38"/>
        <v>5.5490113509637622E-7</v>
      </c>
      <c r="BA20" s="31">
        <f t="shared" si="39"/>
        <v>0.99999999614245771</v>
      </c>
      <c r="BB20" s="31"/>
      <c r="BC20" s="31">
        <f t="shared" si="40"/>
        <v>0.99999778039545129</v>
      </c>
      <c r="BD20" s="31">
        <f t="shared" si="41"/>
        <v>5.5490113723693086E-7</v>
      </c>
      <c r="BE20" s="31">
        <f t="shared" si="42"/>
        <v>5.5490113723693086E-7</v>
      </c>
      <c r="BF20" s="31">
        <f t="shared" si="43"/>
        <v>5.5490113723693086E-7</v>
      </c>
      <c r="BG20" s="31">
        <f t="shared" si="44"/>
        <v>5.5490113723693086E-7</v>
      </c>
      <c r="BJ20" s="31">
        <f t="shared" si="45"/>
        <v>0</v>
      </c>
      <c r="BK20" s="31">
        <f t="shared" si="46"/>
        <v>0</v>
      </c>
      <c r="BL20" s="31">
        <f t="shared" si="47"/>
        <v>0</v>
      </c>
      <c r="BM20" s="31">
        <f t="shared" si="48"/>
        <v>0</v>
      </c>
      <c r="BN20" s="31">
        <f t="shared" si="49"/>
        <v>0</v>
      </c>
      <c r="BP20" s="31">
        <f t="shared" si="20"/>
        <v>0.99999841752850838</v>
      </c>
      <c r="BQ20" s="31">
        <f t="shared" si="21"/>
        <v>3.9783112742736091E-7</v>
      </c>
      <c r="BR20" s="31">
        <f t="shared" si="22"/>
        <v>3.879716737386513E-7</v>
      </c>
      <c r="BS20" s="31">
        <f t="shared" si="23"/>
        <v>3.9828635405569772E-7</v>
      </c>
      <c r="BT20" s="31">
        <f t="shared" si="24"/>
        <v>3.9838233635273189E-7</v>
      </c>
      <c r="BV20" s="31">
        <f t="shared" si="50"/>
        <v>-2.1453095203311344E-7</v>
      </c>
      <c r="BW20" s="31">
        <f t="shared" si="51"/>
        <v>0.14568127570321301</v>
      </c>
      <c r="BX20" s="31">
        <f t="shared" si="52"/>
        <v>0.14568127570321301</v>
      </c>
      <c r="BY20" s="31">
        <f t="shared" si="53"/>
        <v>0.14568127570321301</v>
      </c>
      <c r="BZ20" s="31">
        <f t="shared" si="54"/>
        <v>0.14568127570321301</v>
      </c>
      <c r="CB20" s="31" t="e">
        <f>LN(#REF!/#REF!)</f>
        <v>#REF!</v>
      </c>
      <c r="CC20" s="31" t="e">
        <f>LN(#REF!/#REF!)</f>
        <v>#REF!</v>
      </c>
      <c r="CD20" s="31" t="e">
        <f>LN(#REF!/#REF!)</f>
        <v>#REF!</v>
      </c>
      <c r="CE20" s="31" t="e">
        <f>LN(#REF!/#REF!)</f>
        <v>#REF!</v>
      </c>
      <c r="CF20" s="31" t="e">
        <f>LN(#REF!/#REF!)</f>
        <v>#REF!</v>
      </c>
      <c r="CH20" s="31">
        <f t="shared" si="55"/>
        <v>1</v>
      </c>
      <c r="CI20" s="31">
        <f t="shared" si="56"/>
        <v>1</v>
      </c>
      <c r="CJ20" s="31">
        <f t="shared" si="25"/>
        <v>0.91836119555594176</v>
      </c>
      <c r="CK20" s="31"/>
      <c r="CL20" s="31">
        <f t="shared" si="57"/>
        <v>1.0000001088243524</v>
      </c>
      <c r="CM20" s="31">
        <f t="shared" si="58"/>
        <v>1.0000005707544699</v>
      </c>
      <c r="CN20" s="31">
        <f t="shared" si="26"/>
        <v>0.59482206593007325</v>
      </c>
      <c r="CO20" s="31"/>
      <c r="CP20" s="31" t="e">
        <f t="shared" si="59"/>
        <v>#REF!</v>
      </c>
      <c r="CQ20" s="31">
        <f t="shared" si="60"/>
        <v>1</v>
      </c>
      <c r="CR20" s="31">
        <f t="shared" si="27"/>
        <v>1</v>
      </c>
    </row>
    <row r="21" spans="1:96" x14ac:dyDescent="0.2">
      <c r="A21" s="198" t="s">
        <v>379</v>
      </c>
      <c r="B21" s="9">
        <f t="shared" si="28"/>
        <v>1960</v>
      </c>
      <c r="D21" s="42">
        <f>Table8.3d_03!I16*0.001</f>
        <v>1.508</v>
      </c>
      <c r="E21" s="78">
        <v>9.9999999999999995E-7</v>
      </c>
      <c r="F21" s="29">
        <f>Table8.4b10!T20*0.001</f>
        <v>0.35899999999999999</v>
      </c>
      <c r="G21" s="78">
        <v>9.9999999999999995E-7</v>
      </c>
      <c r="H21" s="78">
        <v>9.9999999999999995E-7</v>
      </c>
      <c r="I21" s="42">
        <f t="shared" si="2"/>
        <v>1.8670029999999997</v>
      </c>
      <c r="K21" s="417">
        <f t="shared" si="29"/>
        <v>215.42857142857144</v>
      </c>
      <c r="L21" s="83">
        <f t="shared" ref="L21:L30" si="61">E21/L$79*1000000</f>
        <v>9.5309122351923913E-5</v>
      </c>
      <c r="M21" s="29">
        <f>Table8.2b10!V20*0.001</f>
        <v>33.368000000000002</v>
      </c>
      <c r="N21" s="83">
        <f t="shared" ref="N21:N43" si="62">G21/N$79*1000000</f>
        <v>9.5418181818181808E-5</v>
      </c>
      <c r="O21" s="83">
        <f t="shared" ref="O21:O43" si="63">H21/O$79*1000000</f>
        <v>9.5441176470588234E-5</v>
      </c>
      <c r="P21" s="29">
        <f t="shared" si="7"/>
        <v>248.79685759705208</v>
      </c>
      <c r="R21" s="416">
        <v>7000</v>
      </c>
      <c r="S21" s="79">
        <f t="shared" si="8"/>
        <v>10492.175096393739</v>
      </c>
      <c r="T21" s="41">
        <f t="shared" si="9"/>
        <v>10758.810836729801</v>
      </c>
      <c r="U21" s="79">
        <f t="shared" ref="U21:U44" si="64">G21/N21*1000000</f>
        <v>10480.182926829269</v>
      </c>
      <c r="V21" s="79">
        <f t="shared" ref="V21:V44" si="65">H21/O21*1000000</f>
        <v>10477.657935285053</v>
      </c>
      <c r="W21" s="41">
        <f t="shared" si="10"/>
        <v>7504.1261293732723</v>
      </c>
      <c r="Y21" s="31">
        <f t="shared" si="11"/>
        <v>0.44710743253291846</v>
      </c>
      <c r="Z21" s="31">
        <f t="shared" si="12"/>
        <v>0.67202521983344798</v>
      </c>
      <c r="AA21" s="31">
        <f t="shared" si="13"/>
        <v>1.0343039863206693</v>
      </c>
      <c r="AB21" s="81">
        <f t="shared" si="14"/>
        <v>1.0076319827294331</v>
      </c>
      <c r="AC21" s="31">
        <f t="shared" si="15"/>
        <v>1.0072740000115799</v>
      </c>
      <c r="AD21" s="31"/>
      <c r="AF21" s="34">
        <f t="shared" si="16"/>
        <v>7.2053800077097408E-3</v>
      </c>
      <c r="AG21" s="34">
        <f t="shared" si="17"/>
        <v>0.58560170458975669</v>
      </c>
      <c r="AH21" s="34">
        <f t="shared" si="30"/>
        <v>0.63765946059519163</v>
      </c>
      <c r="AI21" s="34">
        <f t="shared" si="31"/>
        <v>0.91836119555594176</v>
      </c>
      <c r="AJ21" s="34">
        <f t="shared" si="18"/>
        <v>4.2194828147317813E-3</v>
      </c>
      <c r="AK21" s="34">
        <f t="shared" si="32"/>
        <v>4.2194828147317787E-3</v>
      </c>
      <c r="AN21" s="12"/>
      <c r="AP21" s="31">
        <f t="shared" si="33"/>
        <v>0.80771161053303087</v>
      </c>
      <c r="AQ21" s="31">
        <f t="shared" si="19"/>
        <v>5.3561777886805759E-7</v>
      </c>
      <c r="AR21" s="31">
        <f t="shared" si="19"/>
        <v>0.19228678261363266</v>
      </c>
      <c r="AS21" s="31">
        <f t="shared" si="19"/>
        <v>5.3561777886805759E-7</v>
      </c>
      <c r="AT21" s="31">
        <f t="shared" si="19"/>
        <v>5.3561777886805759E-7</v>
      </c>
      <c r="AV21" s="31">
        <f t="shared" si="34"/>
        <v>0.90043535590668777</v>
      </c>
      <c r="AW21" s="31">
        <f t="shared" si="35"/>
        <v>5.6541700031234039E-7</v>
      </c>
      <c r="AX21" s="31">
        <f t="shared" si="36"/>
        <v>1.5160039816316324E-2</v>
      </c>
      <c r="AY21" s="31">
        <f t="shared" si="37"/>
        <v>5.6541700031234039E-7</v>
      </c>
      <c r="AZ21" s="31">
        <f t="shared" si="38"/>
        <v>5.6541700031234039E-7</v>
      </c>
      <c r="BA21" s="31">
        <f t="shared" si="39"/>
        <v>0.91559709197400507</v>
      </c>
      <c r="BB21" s="31"/>
      <c r="BC21" s="31">
        <f t="shared" si="40"/>
        <v>0.98344060264037214</v>
      </c>
      <c r="BD21" s="31">
        <f t="shared" si="41"/>
        <v>6.1753909581922661E-7</v>
      </c>
      <c r="BE21" s="31">
        <f t="shared" si="42"/>
        <v>1.6557544742340374E-2</v>
      </c>
      <c r="BF21" s="31">
        <f t="shared" si="43"/>
        <v>6.1753909581922661E-7</v>
      </c>
      <c r="BG21" s="31">
        <f t="shared" si="44"/>
        <v>6.1753909581922661E-7</v>
      </c>
      <c r="BJ21" s="31">
        <f t="shared" si="45"/>
        <v>0</v>
      </c>
      <c r="BK21" s="31">
        <f t="shared" si="46"/>
        <v>0</v>
      </c>
      <c r="BL21" s="31">
        <f t="shared" si="47"/>
        <v>0</v>
      </c>
      <c r="BM21" s="31">
        <f t="shared" si="48"/>
        <v>0</v>
      </c>
      <c r="BN21" s="31">
        <f t="shared" si="49"/>
        <v>0</v>
      </c>
      <c r="BP21" s="31">
        <f t="shared" si="20"/>
        <v>0.86588140022844085</v>
      </c>
      <c r="BQ21" s="31">
        <f t="shared" si="21"/>
        <v>3.8308008900291355E-7</v>
      </c>
      <c r="BR21" s="31">
        <f t="shared" si="22"/>
        <v>0.13411744956217392</v>
      </c>
      <c r="BS21" s="31">
        <f t="shared" si="23"/>
        <v>3.8351843644552681E-7</v>
      </c>
      <c r="BT21" s="31">
        <f t="shared" si="24"/>
        <v>3.8361085984921657E-7</v>
      </c>
      <c r="BV21" s="31">
        <f t="shared" si="50"/>
        <v>-0.14400574856300147</v>
      </c>
      <c r="BW21" s="31">
        <f t="shared" si="51"/>
        <v>-3.7783535307693891E-2</v>
      </c>
      <c r="BX21" s="31">
        <f t="shared" si="52"/>
        <v>12.753294132162722</v>
      </c>
      <c r="BY21" s="31">
        <f t="shared" si="53"/>
        <v>-3.778353530769412E-2</v>
      </c>
      <c r="BZ21" s="31">
        <f t="shared" si="54"/>
        <v>-3.7783535307694002E-2</v>
      </c>
      <c r="CB21" s="31" t="e">
        <f>LN(#REF!/#REF!)</f>
        <v>#REF!</v>
      </c>
      <c r="CC21" s="31" t="e">
        <f>LN(#REF!/#REF!)</f>
        <v>#REF!</v>
      </c>
      <c r="CD21" s="31" t="e">
        <f>LN(#REF!/#REF!)</f>
        <v>#REF!</v>
      </c>
      <c r="CE21" s="31" t="e">
        <f>LN(#REF!/#REF!)</f>
        <v>#REF!</v>
      </c>
      <c r="CF21" s="31" t="e">
        <f>LN(#REF!/#REF!)</f>
        <v>#REF!</v>
      </c>
      <c r="CH21" s="31">
        <f t="shared" si="55"/>
        <v>1</v>
      </c>
      <c r="CI21" s="31">
        <f t="shared" si="56"/>
        <v>1</v>
      </c>
      <c r="CJ21" s="31">
        <f t="shared" si="25"/>
        <v>0.91836119555594176</v>
      </c>
      <c r="CK21" s="31"/>
      <c r="CL21" s="31">
        <f t="shared" si="57"/>
        <v>1.0720171579346793</v>
      </c>
      <c r="CM21" s="31">
        <f t="shared" si="58"/>
        <v>1.072017769793264</v>
      </c>
      <c r="CN21" s="31">
        <f t="shared" si="26"/>
        <v>0.63765946059519163</v>
      </c>
      <c r="CO21" s="31"/>
      <c r="CP21" s="31" t="e">
        <f t="shared" si="59"/>
        <v>#REF!</v>
      </c>
      <c r="CQ21" s="31">
        <f t="shared" si="60"/>
        <v>1</v>
      </c>
      <c r="CR21" s="31">
        <f t="shared" si="27"/>
        <v>1</v>
      </c>
    </row>
    <row r="22" spans="1:96" x14ac:dyDescent="0.2">
      <c r="A22" s="198" t="s">
        <v>379</v>
      </c>
      <c r="B22" s="9">
        <f t="shared" si="28"/>
        <v>1961</v>
      </c>
      <c r="D22" s="42">
        <f>Table8.3d_03!I17*0.001</f>
        <v>1.339</v>
      </c>
      <c r="E22" s="78">
        <v>9.9999999999999995E-7</v>
      </c>
      <c r="F22" s="29">
        <f>Table8.4b10!T21*0.001</f>
        <v>1.0010000000000001</v>
      </c>
      <c r="G22" s="78">
        <v>9.9999999999999995E-7</v>
      </c>
      <c r="H22" s="78">
        <v>9.9999999999999995E-7</v>
      </c>
      <c r="I22" s="42">
        <f t="shared" si="2"/>
        <v>2.3400030000000003</v>
      </c>
      <c r="K22" s="417">
        <f t="shared" si="29"/>
        <v>191.28571428571428</v>
      </c>
      <c r="L22" s="83">
        <f t="shared" si="61"/>
        <v>9.5309122351923913E-5</v>
      </c>
      <c r="M22" s="29">
        <f>Table8.2b10!V21*0.001</f>
        <v>94.021000000000001</v>
      </c>
      <c r="N22" s="83">
        <f t="shared" si="62"/>
        <v>9.5418181818181808E-5</v>
      </c>
      <c r="O22" s="83">
        <f t="shared" si="63"/>
        <v>9.5441176470588234E-5</v>
      </c>
      <c r="P22" s="29">
        <f t="shared" si="7"/>
        <v>285.30700045419496</v>
      </c>
      <c r="R22" s="416">
        <v>7000</v>
      </c>
      <c r="S22" s="79">
        <f t="shared" si="8"/>
        <v>10492.175096393739</v>
      </c>
      <c r="T22" s="41">
        <f t="shared" si="9"/>
        <v>10646.557683921679</v>
      </c>
      <c r="U22" s="79">
        <f t="shared" si="64"/>
        <v>10480.182926829269</v>
      </c>
      <c r="V22" s="79">
        <f t="shared" si="65"/>
        <v>10477.657935285053</v>
      </c>
      <c r="W22" s="41">
        <f t="shared" si="10"/>
        <v>8201.7020131816898</v>
      </c>
      <c r="Y22" s="31">
        <f t="shared" si="11"/>
        <v>0.44710743253291846</v>
      </c>
      <c r="Z22" s="31">
        <f t="shared" si="12"/>
        <v>0.67202521983344798</v>
      </c>
      <c r="AA22" s="31">
        <f t="shared" si="13"/>
        <v>1.0235124699357792</v>
      </c>
      <c r="AB22" s="81">
        <f t="shared" si="14"/>
        <v>1.0076319827294331</v>
      </c>
      <c r="AC22" s="31">
        <f t="shared" si="15"/>
        <v>1.0072740000115799</v>
      </c>
      <c r="AD22" s="31"/>
      <c r="AF22" s="34">
        <f t="shared" si="16"/>
        <v>8.2627464711059438E-3</v>
      </c>
      <c r="AG22" s="34">
        <f t="shared" si="17"/>
        <v>0.64003863963005736</v>
      </c>
      <c r="AH22" s="34">
        <f t="shared" si="30"/>
        <v>0.69914092159676877</v>
      </c>
      <c r="AI22" s="34">
        <f t="shared" si="31"/>
        <v>0.91546442191979327</v>
      </c>
      <c r="AJ22" s="34">
        <f t="shared" si="18"/>
        <v>5.2884770109747053E-3</v>
      </c>
      <c r="AK22" s="34">
        <f t="shared" si="32"/>
        <v>5.2884770109747053E-3</v>
      </c>
      <c r="AN22" s="12"/>
      <c r="AP22" s="31">
        <f t="shared" si="33"/>
        <v>0.57222148860492905</v>
      </c>
      <c r="AQ22" s="31">
        <f t="shared" si="19"/>
        <v>4.2734987946596644E-7</v>
      </c>
      <c r="AR22" s="31">
        <f t="shared" si="19"/>
        <v>0.42777722934543244</v>
      </c>
      <c r="AS22" s="31">
        <f t="shared" si="19"/>
        <v>4.2734987946596644E-7</v>
      </c>
      <c r="AT22" s="31">
        <f t="shared" si="19"/>
        <v>4.2734987946596644E-7</v>
      </c>
      <c r="AV22" s="31">
        <f t="shared" si="34"/>
        <v>0.68321586447571514</v>
      </c>
      <c r="AW22" s="31">
        <f t="shared" si="35"/>
        <v>4.7944815761278472E-7</v>
      </c>
      <c r="AX22" s="31">
        <f t="shared" si="36"/>
        <v>0.29450491744990709</v>
      </c>
      <c r="AY22" s="31">
        <f t="shared" si="37"/>
        <v>4.7944815761278472E-7</v>
      </c>
      <c r="AZ22" s="31">
        <f t="shared" si="38"/>
        <v>4.7944815761278472E-7</v>
      </c>
      <c r="BA22" s="31">
        <f t="shared" si="39"/>
        <v>0.97772222027009503</v>
      </c>
      <c r="BB22" s="31"/>
      <c r="BC22" s="31">
        <f t="shared" si="40"/>
        <v>0.69878320274543548</v>
      </c>
      <c r="BD22" s="31">
        <f t="shared" si="41"/>
        <v>4.9037256970628891E-7</v>
      </c>
      <c r="BE22" s="31">
        <f t="shared" si="42"/>
        <v>0.30121532613685542</v>
      </c>
      <c r="BF22" s="31">
        <f t="shared" si="43"/>
        <v>4.9037256970628891E-7</v>
      </c>
      <c r="BG22" s="31">
        <f t="shared" si="44"/>
        <v>4.9037256970628891E-7</v>
      </c>
      <c r="BJ22" s="31">
        <f t="shared" si="45"/>
        <v>0</v>
      </c>
      <c r="BK22" s="31">
        <f t="shared" si="46"/>
        <v>0</v>
      </c>
      <c r="BL22" s="31">
        <f t="shared" si="47"/>
        <v>-1.0488413852722372E-2</v>
      </c>
      <c r="BM22" s="31">
        <f t="shared" si="48"/>
        <v>0</v>
      </c>
      <c r="BN22" s="31">
        <f t="shared" si="49"/>
        <v>0</v>
      </c>
      <c r="BP22" s="31">
        <f t="shared" si="20"/>
        <v>0.67045573358241006</v>
      </c>
      <c r="BQ22" s="31">
        <f t="shared" si="21"/>
        <v>3.3405812756152635E-7</v>
      </c>
      <c r="BR22" s="31">
        <f t="shared" si="22"/>
        <v>0.32954326339810486</v>
      </c>
      <c r="BS22" s="31">
        <f t="shared" si="23"/>
        <v>3.3444038059451985E-7</v>
      </c>
      <c r="BT22" s="31">
        <f t="shared" si="24"/>
        <v>3.3452097676765903E-7</v>
      </c>
      <c r="BV22" s="31">
        <f t="shared" si="50"/>
        <v>-0.25579026741539534</v>
      </c>
      <c r="BW22" s="31">
        <f t="shared" si="51"/>
        <v>-0.13692906453866635</v>
      </c>
      <c r="BX22" s="31">
        <f t="shared" si="52"/>
        <v>0.89899174014099792</v>
      </c>
      <c r="BY22" s="31">
        <f t="shared" si="53"/>
        <v>-0.13692906453866635</v>
      </c>
      <c r="BZ22" s="31">
        <f t="shared" si="54"/>
        <v>-0.13692906453866649</v>
      </c>
      <c r="CB22" s="31" t="e">
        <f>LN(#REF!/#REF!)</f>
        <v>#REF!</v>
      </c>
      <c r="CC22" s="31" t="e">
        <f>LN(#REF!/#REF!)</f>
        <v>#REF!</v>
      </c>
      <c r="CD22" s="31" t="e">
        <f>LN(#REF!/#REF!)</f>
        <v>#REF!</v>
      </c>
      <c r="CE22" s="31" t="e">
        <f>LN(#REF!/#REF!)</f>
        <v>#REF!</v>
      </c>
      <c r="CF22" s="31" t="e">
        <f>LN(#REF!/#REF!)</f>
        <v>#REF!</v>
      </c>
      <c r="CH22" s="31">
        <f t="shared" si="55"/>
        <v>0.99684571424602186</v>
      </c>
      <c r="CI22" s="31">
        <f t="shared" si="56"/>
        <v>0.99684571424602186</v>
      </c>
      <c r="CJ22" s="31">
        <f t="shared" si="25"/>
        <v>0.91546442191979327</v>
      </c>
      <c r="CK22" s="31"/>
      <c r="CL22" s="31">
        <f t="shared" si="57"/>
        <v>1.0964173901602439</v>
      </c>
      <c r="CM22" s="31">
        <f t="shared" si="58"/>
        <v>1.1753789253621356</v>
      </c>
      <c r="CN22" s="31">
        <f t="shared" si="26"/>
        <v>0.69914092159676877</v>
      </c>
      <c r="CO22" s="31"/>
      <c r="CP22" s="31" t="e">
        <f t="shared" si="59"/>
        <v>#REF!</v>
      </c>
      <c r="CQ22" s="31">
        <f t="shared" si="60"/>
        <v>1</v>
      </c>
      <c r="CR22" s="31">
        <f t="shared" si="27"/>
        <v>1</v>
      </c>
    </row>
    <row r="23" spans="1:96" x14ac:dyDescent="0.2">
      <c r="A23" s="198" t="s">
        <v>379</v>
      </c>
      <c r="B23" s="9">
        <f t="shared" si="28"/>
        <v>1962</v>
      </c>
      <c r="D23" s="42">
        <f>Table8.3d_03!I18*0.001</f>
        <v>1.349</v>
      </c>
      <c r="E23" s="78">
        <v>9.9999999999999995E-7</v>
      </c>
      <c r="F23" s="29">
        <f>Table8.4b10!T22*0.001</f>
        <v>1.0609999999999999</v>
      </c>
      <c r="G23" s="78">
        <v>9.9999999999999995E-7</v>
      </c>
      <c r="H23" s="78">
        <v>9.9999999999999995E-7</v>
      </c>
      <c r="I23" s="42">
        <f t="shared" si="2"/>
        <v>2.4100030000000001</v>
      </c>
      <c r="K23" s="417">
        <f t="shared" si="29"/>
        <v>192.71428571428569</v>
      </c>
      <c r="L23" s="83">
        <f t="shared" si="61"/>
        <v>9.5309122351923913E-5</v>
      </c>
      <c r="M23" s="29">
        <f>Table8.2b10!V22*0.001</f>
        <v>100.462</v>
      </c>
      <c r="N23" s="83">
        <f t="shared" si="62"/>
        <v>9.5418181818181808E-5</v>
      </c>
      <c r="O23" s="83">
        <f t="shared" si="63"/>
        <v>9.5441176470588234E-5</v>
      </c>
      <c r="P23" s="29">
        <f t="shared" si="7"/>
        <v>293.17657188276638</v>
      </c>
      <c r="R23" s="416">
        <v>7000</v>
      </c>
      <c r="S23" s="79">
        <f t="shared" si="8"/>
        <v>10492.175096393739</v>
      </c>
      <c r="T23" s="41">
        <f t="shared" si="9"/>
        <v>10561.207222631443</v>
      </c>
      <c r="U23" s="79">
        <f t="shared" si="64"/>
        <v>10480.182926829269</v>
      </c>
      <c r="V23" s="79">
        <f t="shared" si="65"/>
        <v>10477.657935285053</v>
      </c>
      <c r="W23" s="41">
        <f t="shared" si="10"/>
        <v>8220.3123684920392</v>
      </c>
      <c r="Y23" s="31">
        <f t="shared" si="11"/>
        <v>0.44710743253291846</v>
      </c>
      <c r="Z23" s="31">
        <f t="shared" si="12"/>
        <v>0.67202521983344798</v>
      </c>
      <c r="AA23" s="31">
        <f t="shared" si="13"/>
        <v>1.0153072580692946</v>
      </c>
      <c r="AB23" s="81">
        <f t="shared" si="14"/>
        <v>1.0076319827294331</v>
      </c>
      <c r="AC23" s="31">
        <f t="shared" si="15"/>
        <v>1.0072740000115799</v>
      </c>
      <c r="AD23" s="31"/>
      <c r="AF23" s="34">
        <f t="shared" si="16"/>
        <v>8.4906563136510939E-3</v>
      </c>
      <c r="AG23" s="34">
        <f t="shared" si="17"/>
        <v>0.6414909414177502</v>
      </c>
      <c r="AH23" s="34">
        <f t="shared" si="30"/>
        <v>0.70317947984837781</v>
      </c>
      <c r="AI23" s="34">
        <f t="shared" si="31"/>
        <v>0.91227198716900992</v>
      </c>
      <c r="AJ23" s="34">
        <f t="shared" si="18"/>
        <v>5.446679111898607E-3</v>
      </c>
      <c r="AK23" s="34">
        <f t="shared" si="32"/>
        <v>5.4466791118986044E-3</v>
      </c>
      <c r="AN23" s="12"/>
      <c r="AP23" s="31">
        <f t="shared" si="33"/>
        <v>0.55975034055974204</v>
      </c>
      <c r="AQ23" s="31">
        <f t="shared" si="19"/>
        <v>4.1493724281671016E-7</v>
      </c>
      <c r="AR23" s="31">
        <f t="shared" si="19"/>
        <v>0.44024841462852948</v>
      </c>
      <c r="AS23" s="31">
        <f t="shared" si="19"/>
        <v>4.1493724281671016E-7</v>
      </c>
      <c r="AT23" s="31">
        <f t="shared" si="19"/>
        <v>4.1493724281671016E-7</v>
      </c>
      <c r="AV23" s="31">
        <f t="shared" si="34"/>
        <v>0.565963014341064</v>
      </c>
      <c r="AW23" s="31">
        <f t="shared" si="35"/>
        <v>4.211130722363094E-7</v>
      </c>
      <c r="AX23" s="31">
        <f t="shared" si="36"/>
        <v>0.43398295746520349</v>
      </c>
      <c r="AY23" s="31">
        <f t="shared" si="37"/>
        <v>4.211130722363094E-7</v>
      </c>
      <c r="AZ23" s="31">
        <f t="shared" si="38"/>
        <v>4.211130722363094E-7</v>
      </c>
      <c r="BA23" s="31">
        <f t="shared" si="39"/>
        <v>0.99994723514548411</v>
      </c>
      <c r="BB23" s="31"/>
      <c r="BC23" s="31">
        <f t="shared" si="40"/>
        <v>0.56599287887297478</v>
      </c>
      <c r="BD23" s="31">
        <f t="shared" si="41"/>
        <v>4.2113529337879604E-7</v>
      </c>
      <c r="BE23" s="31">
        <f t="shared" si="42"/>
        <v>0.43400585772114519</v>
      </c>
      <c r="BF23" s="31">
        <f t="shared" si="43"/>
        <v>4.2113529337879604E-7</v>
      </c>
      <c r="BG23" s="31">
        <f t="shared" si="44"/>
        <v>4.2113529337879604E-7</v>
      </c>
      <c r="BJ23" s="31">
        <f t="shared" si="45"/>
        <v>0</v>
      </c>
      <c r="BK23" s="31">
        <f t="shared" si="46"/>
        <v>0</v>
      </c>
      <c r="BL23" s="31">
        <f t="shared" si="47"/>
        <v>-8.0490256719199273E-3</v>
      </c>
      <c r="BM23" s="31">
        <f t="shared" si="48"/>
        <v>0</v>
      </c>
      <c r="BN23" s="31">
        <f t="shared" si="49"/>
        <v>0</v>
      </c>
      <c r="BP23" s="31">
        <f t="shared" si="20"/>
        <v>0.65733180682441117</v>
      </c>
      <c r="BQ23" s="31">
        <f t="shared" si="21"/>
        <v>3.2509119586143304E-7</v>
      </c>
      <c r="BR23" s="31">
        <f t="shared" si="22"/>
        <v>0.34266721707958342</v>
      </c>
      <c r="BS23" s="31">
        <f t="shared" si="23"/>
        <v>3.2546318829438061E-7</v>
      </c>
      <c r="BT23" s="31">
        <f t="shared" si="24"/>
        <v>3.2554162107043348E-7</v>
      </c>
      <c r="BV23" s="31">
        <f t="shared" si="50"/>
        <v>-1.9768756314458579E-2</v>
      </c>
      <c r="BW23" s="31">
        <f t="shared" si="51"/>
        <v>-2.7209266831041842E-2</v>
      </c>
      <c r="BX23" s="31">
        <f t="shared" si="52"/>
        <v>3.9052118139640664E-2</v>
      </c>
      <c r="BY23" s="31">
        <f t="shared" si="53"/>
        <v>-2.7209266831041842E-2</v>
      </c>
      <c r="BZ23" s="31">
        <f t="shared" si="54"/>
        <v>-2.7209266831041731E-2</v>
      </c>
      <c r="CB23" s="31" t="e">
        <f>LN(#REF!/#REF!)</f>
        <v>#REF!</v>
      </c>
      <c r="CC23" s="31" t="e">
        <f>LN(#REF!/#REF!)</f>
        <v>#REF!</v>
      </c>
      <c r="CD23" s="31" t="e">
        <f>LN(#REF!/#REF!)</f>
        <v>#REF!</v>
      </c>
      <c r="CE23" s="31" t="e">
        <f>LN(#REF!/#REF!)</f>
        <v>#REF!</v>
      </c>
      <c r="CF23" s="31" t="e">
        <f>LN(#REF!/#REF!)</f>
        <v>#REF!</v>
      </c>
      <c r="CH23" s="31">
        <f t="shared" si="55"/>
        <v>0.99651277026791651</v>
      </c>
      <c r="CI23" s="31">
        <f t="shared" si="56"/>
        <v>0.99336948423300309</v>
      </c>
      <c r="CJ23" s="31">
        <f t="shared" si="25"/>
        <v>0.91227198716900992</v>
      </c>
      <c r="CK23" s="31"/>
      <c r="CL23" s="31">
        <f t="shared" si="57"/>
        <v>1.005776458117178</v>
      </c>
      <c r="CM23" s="31">
        <f t="shared" si="58"/>
        <v>1.1821684524963036</v>
      </c>
      <c r="CN23" s="31">
        <f t="shared" si="26"/>
        <v>0.70317947984837781</v>
      </c>
      <c r="CO23" s="31"/>
      <c r="CP23" s="31" t="e">
        <f t="shared" si="59"/>
        <v>#REF!</v>
      </c>
      <c r="CQ23" s="31">
        <f t="shared" si="60"/>
        <v>1</v>
      </c>
      <c r="CR23" s="31">
        <f t="shared" si="27"/>
        <v>1</v>
      </c>
    </row>
    <row r="24" spans="1:96" x14ac:dyDescent="0.2">
      <c r="A24" s="198" t="s">
        <v>379</v>
      </c>
      <c r="B24" s="9">
        <f t="shared" si="28"/>
        <v>1963</v>
      </c>
      <c r="D24" s="42">
        <f>Table8.3d_03!I19*0.001</f>
        <v>1.341</v>
      </c>
      <c r="E24" s="78">
        <v>9.9999999999999995E-7</v>
      </c>
      <c r="F24" s="29">
        <f>Table8.4b10!T23*0.001</f>
        <v>1.76</v>
      </c>
      <c r="G24" s="78">
        <v>9.9999999999999995E-7</v>
      </c>
      <c r="H24" s="78">
        <v>9.9999999999999995E-7</v>
      </c>
      <c r="I24" s="42">
        <f t="shared" si="2"/>
        <v>3.1010030000000004</v>
      </c>
      <c r="K24" s="417">
        <f t="shared" si="29"/>
        <v>191.57142857142856</v>
      </c>
      <c r="L24" s="83">
        <f t="shared" si="61"/>
        <v>9.5309122351923913E-5</v>
      </c>
      <c r="M24" s="29">
        <f>Table8.2b10!V23*0.001</f>
        <v>167.953</v>
      </c>
      <c r="N24" s="83">
        <f t="shared" si="62"/>
        <v>9.5418181818181808E-5</v>
      </c>
      <c r="O24" s="83">
        <f t="shared" si="63"/>
        <v>9.5441176470588234E-5</v>
      </c>
      <c r="P24" s="29">
        <f t="shared" si="7"/>
        <v>359.5247147399092</v>
      </c>
      <c r="R24" s="416">
        <v>7000</v>
      </c>
      <c r="S24" s="79">
        <f t="shared" si="8"/>
        <v>10492.175096393739</v>
      </c>
      <c r="T24" s="41">
        <f t="shared" si="9"/>
        <v>10479.122135359297</v>
      </c>
      <c r="U24" s="79">
        <f t="shared" si="64"/>
        <v>10480.182926829269</v>
      </c>
      <c r="V24" s="79">
        <f t="shared" si="65"/>
        <v>10477.657935285053</v>
      </c>
      <c r="W24" s="41">
        <f t="shared" si="10"/>
        <v>8625.284640705042</v>
      </c>
      <c r="Y24" s="31">
        <f t="shared" si="11"/>
        <v>0.44710743253291846</v>
      </c>
      <c r="Z24" s="31">
        <f t="shared" si="12"/>
        <v>0.67202521983344798</v>
      </c>
      <c r="AA24" s="31">
        <f t="shared" si="13"/>
        <v>1.0074159646660112</v>
      </c>
      <c r="AB24" s="81">
        <f t="shared" si="14"/>
        <v>1.0076319827294331</v>
      </c>
      <c r="AC24" s="31">
        <f t="shared" si="15"/>
        <v>1.0072740000115799</v>
      </c>
      <c r="AD24" s="31"/>
      <c r="AF24" s="34">
        <f t="shared" si="16"/>
        <v>1.0412158002654706E-2</v>
      </c>
      <c r="AG24" s="34">
        <f t="shared" si="17"/>
        <v>0.6730938820974437</v>
      </c>
      <c r="AH24" s="34">
        <f t="shared" si="30"/>
        <v>0.74072841846932902</v>
      </c>
      <c r="AI24" s="34">
        <f t="shared" si="31"/>
        <v>0.90869185698093224</v>
      </c>
      <c r="AJ24" s="34">
        <f t="shared" si="18"/>
        <v>7.008359851018821E-3</v>
      </c>
      <c r="AK24" s="34">
        <f t="shared" si="32"/>
        <v>7.008359851018821E-3</v>
      </c>
      <c r="AN24" s="12"/>
      <c r="AP24" s="31">
        <f t="shared" si="33"/>
        <v>0.43244072966069358</v>
      </c>
      <c r="AQ24" s="31">
        <f t="shared" si="19"/>
        <v>3.2247630847180727E-7</v>
      </c>
      <c r="AR24" s="31">
        <f t="shared" si="19"/>
        <v>0.5675583029103809</v>
      </c>
      <c r="AS24" s="31">
        <f t="shared" si="19"/>
        <v>3.2247630847180727E-7</v>
      </c>
      <c r="AT24" s="31">
        <f t="shared" si="19"/>
        <v>3.2247630847180727E-7</v>
      </c>
      <c r="AV24" s="31">
        <f t="shared" si="34"/>
        <v>0.49336092822770627</v>
      </c>
      <c r="AW24" s="31">
        <f t="shared" si="35"/>
        <v>3.6676639824450088E-7</v>
      </c>
      <c r="AX24" s="31">
        <f t="shared" si="36"/>
        <v>0.50121148007198413</v>
      </c>
      <c r="AY24" s="31">
        <f t="shared" si="37"/>
        <v>3.6676639824450088E-7</v>
      </c>
      <c r="AZ24" s="31">
        <f t="shared" si="38"/>
        <v>3.6676639824450088E-7</v>
      </c>
      <c r="BA24" s="31">
        <f t="shared" si="39"/>
        <v>0.99457350859888516</v>
      </c>
      <c r="BB24" s="31"/>
      <c r="BC24" s="31">
        <f t="shared" si="40"/>
        <v>0.49605275423305129</v>
      </c>
      <c r="BD24" s="31">
        <f t="shared" si="41"/>
        <v>3.6876751197725596E-7</v>
      </c>
      <c r="BE24" s="31">
        <f t="shared" si="42"/>
        <v>0.5039461394644128</v>
      </c>
      <c r="BF24" s="31">
        <f t="shared" si="43"/>
        <v>3.6876751197725596E-7</v>
      </c>
      <c r="BG24" s="31">
        <f t="shared" si="44"/>
        <v>3.6876751197725596E-7</v>
      </c>
      <c r="BJ24" s="31">
        <f t="shared" si="45"/>
        <v>0</v>
      </c>
      <c r="BK24" s="31">
        <f t="shared" si="46"/>
        <v>0</v>
      </c>
      <c r="BL24" s="31">
        <f t="shared" si="47"/>
        <v>-7.8026823946298401E-3</v>
      </c>
      <c r="BM24" s="31">
        <f t="shared" si="48"/>
        <v>0</v>
      </c>
      <c r="BN24" s="31">
        <f t="shared" si="49"/>
        <v>0</v>
      </c>
      <c r="BP24" s="31">
        <f t="shared" si="20"/>
        <v>0.53284634050823731</v>
      </c>
      <c r="BQ24" s="31">
        <f t="shared" si="21"/>
        <v>2.6509755364349112E-7</v>
      </c>
      <c r="BR24" s="31">
        <f t="shared" si="22"/>
        <v>0.46715286352845636</v>
      </c>
      <c r="BS24" s="31">
        <f t="shared" si="23"/>
        <v>2.6540089709051056E-7</v>
      </c>
      <c r="BT24" s="31">
        <f t="shared" si="24"/>
        <v>2.6546485556530712E-7</v>
      </c>
      <c r="BV24" s="31">
        <f t="shared" si="50"/>
        <v>-0.20995583334412851</v>
      </c>
      <c r="BW24" s="31">
        <f t="shared" si="51"/>
        <v>-0.20400786041805105</v>
      </c>
      <c r="BX24" s="31">
        <f t="shared" si="52"/>
        <v>0.30989677139479305</v>
      </c>
      <c r="BY24" s="31">
        <f t="shared" si="53"/>
        <v>-0.20400786041805116</v>
      </c>
      <c r="BZ24" s="31">
        <f t="shared" si="54"/>
        <v>-0.20400786041805116</v>
      </c>
      <c r="CB24" s="31" t="e">
        <f>LN(#REF!/#REF!)</f>
        <v>#REF!</v>
      </c>
      <c r="CC24" s="31" t="e">
        <f>LN(#REF!/#REF!)</f>
        <v>#REF!</v>
      </c>
      <c r="CD24" s="31" t="e">
        <f>LN(#REF!/#REF!)</f>
        <v>#REF!</v>
      </c>
      <c r="CE24" s="31" t="e">
        <f>LN(#REF!/#REF!)</f>
        <v>#REF!</v>
      </c>
      <c r="CF24" s="31" t="e">
        <f>LN(#REF!/#REF!)</f>
        <v>#REF!</v>
      </c>
      <c r="CH24" s="31">
        <f t="shared" si="55"/>
        <v>0.99607558903656834</v>
      </c>
      <c r="CI24" s="31">
        <f t="shared" si="56"/>
        <v>0.98947109413834067</v>
      </c>
      <c r="CJ24" s="31">
        <f t="shared" si="25"/>
        <v>0.90869185698093224</v>
      </c>
      <c r="CK24" s="31"/>
      <c r="CL24" s="31">
        <f t="shared" si="57"/>
        <v>1.0533987974578662</v>
      </c>
      <c r="CM24" s="31">
        <f t="shared" si="58"/>
        <v>1.245294826252233</v>
      </c>
      <c r="CN24" s="31">
        <f t="shared" si="26"/>
        <v>0.74072841846932902</v>
      </c>
      <c r="CO24" s="31"/>
      <c r="CP24" s="31" t="e">
        <f t="shared" si="59"/>
        <v>#REF!</v>
      </c>
      <c r="CQ24" s="31">
        <f t="shared" si="60"/>
        <v>1</v>
      </c>
      <c r="CR24" s="31">
        <f t="shared" si="27"/>
        <v>1</v>
      </c>
    </row>
    <row r="25" spans="1:96" x14ac:dyDescent="0.2">
      <c r="A25" s="198" t="s">
        <v>379</v>
      </c>
      <c r="B25" s="9">
        <f t="shared" si="28"/>
        <v>1964</v>
      </c>
      <c r="D25" s="42">
        <f>Table8.3d_03!I20*0.001</f>
        <v>1.5489999999999999</v>
      </c>
      <c r="E25" s="78">
        <v>9.9999999999999995E-7</v>
      </c>
      <c r="F25" s="29">
        <f>Table8.4b10!T24*0.001</f>
        <v>2.1320000000000001</v>
      </c>
      <c r="G25" s="78">
        <v>9.9999999999999995E-7</v>
      </c>
      <c r="H25" s="78">
        <v>9.9999999999999995E-7</v>
      </c>
      <c r="I25" s="42">
        <f t="shared" si="2"/>
        <v>3.6810030000000005</v>
      </c>
      <c r="K25" s="417">
        <f t="shared" si="29"/>
        <v>221.28571428571428</v>
      </c>
      <c r="L25" s="83">
        <f t="shared" si="61"/>
        <v>9.5309122351923913E-5</v>
      </c>
      <c r="M25" s="29">
        <f>Table8.2b10!V24*0.001</f>
        <v>203.791</v>
      </c>
      <c r="N25" s="83">
        <f t="shared" si="62"/>
        <v>9.5418181818181808E-5</v>
      </c>
      <c r="O25" s="83">
        <f t="shared" si="63"/>
        <v>9.5441176470588234E-5</v>
      </c>
      <c r="P25" s="29">
        <f t="shared" si="7"/>
        <v>425.07700045419494</v>
      </c>
      <c r="R25" s="416">
        <v>7000</v>
      </c>
      <c r="S25" s="79">
        <f t="shared" si="8"/>
        <v>10492.175096393739</v>
      </c>
      <c r="T25" s="41">
        <f t="shared" si="9"/>
        <v>10461.698504840744</v>
      </c>
      <c r="U25" s="79">
        <f t="shared" si="64"/>
        <v>10480.182926829269</v>
      </c>
      <c r="V25" s="79">
        <f t="shared" si="65"/>
        <v>10477.657935285053</v>
      </c>
      <c r="W25" s="41">
        <f t="shared" si="10"/>
        <v>8659.6146017470892</v>
      </c>
      <c r="Y25" s="31">
        <f t="shared" si="11"/>
        <v>0.44710743253291846</v>
      </c>
      <c r="Z25" s="31">
        <f t="shared" si="12"/>
        <v>0.67202521983344798</v>
      </c>
      <c r="AA25" s="31">
        <f t="shared" si="13"/>
        <v>1.0057409347045219</v>
      </c>
      <c r="AB25" s="81">
        <f t="shared" si="14"/>
        <v>1.0076319827294331</v>
      </c>
      <c r="AC25" s="31">
        <f t="shared" si="15"/>
        <v>1.0072740000115799</v>
      </c>
      <c r="AD25" s="31"/>
      <c r="AF25" s="34">
        <f t="shared" si="16"/>
        <v>1.2310610955426196E-2</v>
      </c>
      <c r="AG25" s="34">
        <f t="shared" si="17"/>
        <v>0.67577289939514495</v>
      </c>
      <c r="AH25" s="34">
        <f t="shared" si="30"/>
        <v>0.74438655197230863</v>
      </c>
      <c r="AI25" s="34">
        <f t="shared" si="31"/>
        <v>0.90782523892275224</v>
      </c>
      <c r="AJ25" s="34">
        <f t="shared" si="18"/>
        <v>8.3191772586739942E-3</v>
      </c>
      <c r="AK25" s="34">
        <f t="shared" si="32"/>
        <v>8.3191772586739959E-3</v>
      </c>
      <c r="AN25" s="12"/>
      <c r="AP25" s="31">
        <f t="shared" si="33"/>
        <v>0.42080921966105428</v>
      </c>
      <c r="AQ25" s="31">
        <f t="shared" si="19"/>
        <v>2.7166508693418608E-7</v>
      </c>
      <c r="AR25" s="31">
        <f t="shared" si="19"/>
        <v>0.57918996534368483</v>
      </c>
      <c r="AS25" s="31">
        <f t="shared" si="19"/>
        <v>2.7166508693418608E-7</v>
      </c>
      <c r="AT25" s="31">
        <f t="shared" si="19"/>
        <v>2.7166508693418608E-7</v>
      </c>
      <c r="AV25" s="31">
        <f t="shared" si="34"/>
        <v>0.42659854654524265</v>
      </c>
      <c r="AW25" s="31">
        <f t="shared" si="35"/>
        <v>2.9634504693950878E-7</v>
      </c>
      <c r="AX25" s="31">
        <f t="shared" si="36"/>
        <v>0.57335446993294437</v>
      </c>
      <c r="AY25" s="31">
        <f t="shared" si="37"/>
        <v>2.9634504693950878E-7</v>
      </c>
      <c r="AZ25" s="31">
        <f t="shared" si="38"/>
        <v>2.9634504693950878E-7</v>
      </c>
      <c r="BA25" s="31">
        <f t="shared" si="39"/>
        <v>0.99995390551332786</v>
      </c>
      <c r="BB25" s="31"/>
      <c r="BC25" s="31">
        <f t="shared" si="40"/>
        <v>0.42661821129269717</v>
      </c>
      <c r="BD25" s="31">
        <f t="shared" si="41"/>
        <v>2.9635870744199917E-7</v>
      </c>
      <c r="BE25" s="31">
        <f t="shared" si="42"/>
        <v>0.57338089963118044</v>
      </c>
      <c r="BF25" s="31">
        <f t="shared" si="43"/>
        <v>2.9635870744199917E-7</v>
      </c>
      <c r="BG25" s="31">
        <f t="shared" si="44"/>
        <v>2.9635870744199917E-7</v>
      </c>
      <c r="BJ25" s="31">
        <f t="shared" si="45"/>
        <v>0</v>
      </c>
      <c r="BK25" s="31">
        <f t="shared" si="46"/>
        <v>0</v>
      </c>
      <c r="BL25" s="31">
        <f t="shared" si="47"/>
        <v>-1.6640832600284855E-3</v>
      </c>
      <c r="BM25" s="31">
        <f t="shared" si="48"/>
        <v>0</v>
      </c>
      <c r="BN25" s="31">
        <f t="shared" si="49"/>
        <v>0</v>
      </c>
      <c r="BP25" s="31">
        <f t="shared" si="20"/>
        <v>0.5205779518752377</v>
      </c>
      <c r="BQ25" s="31">
        <f t="shared" si="21"/>
        <v>2.2421613554740924E-7</v>
      </c>
      <c r="BR25" s="31">
        <f t="shared" si="22"/>
        <v>0.47942137490913228</v>
      </c>
      <c r="BS25" s="31">
        <f t="shared" si="23"/>
        <v>2.2447269957261258E-7</v>
      </c>
      <c r="BT25" s="31">
        <f t="shared" si="24"/>
        <v>2.2452679483625154E-7</v>
      </c>
      <c r="BV25" s="31">
        <f t="shared" si="50"/>
        <v>-2.3293450581747897E-2</v>
      </c>
      <c r="BW25" s="31">
        <f t="shared" si="51"/>
        <v>-0.16748740771693824</v>
      </c>
      <c r="BX25" s="31">
        <f t="shared" si="52"/>
        <v>2.5923372796627854E-2</v>
      </c>
      <c r="BY25" s="31">
        <f t="shared" si="53"/>
        <v>-0.1674874077169381</v>
      </c>
      <c r="BZ25" s="31">
        <f t="shared" si="54"/>
        <v>-0.16748740771693824</v>
      </c>
      <c r="CB25" s="31" t="e">
        <f>LN(#REF!/#REF!)</f>
        <v>#REF!</v>
      </c>
      <c r="CC25" s="31" t="e">
        <f>LN(#REF!/#REF!)</f>
        <v>#REF!</v>
      </c>
      <c r="CD25" s="31" t="e">
        <f>LN(#REF!/#REF!)</f>
        <v>#REF!</v>
      </c>
      <c r="CE25" s="31" t="e">
        <f>LN(#REF!/#REF!)</f>
        <v>#REF!</v>
      </c>
      <c r="CF25" s="31" t="e">
        <f>LN(#REF!/#REF!)</f>
        <v>#REF!</v>
      </c>
      <c r="CH25" s="31">
        <f t="shared" si="55"/>
        <v>0.99904630150306473</v>
      </c>
      <c r="CI25" s="31">
        <f t="shared" si="56"/>
        <v>0.98852743704309998</v>
      </c>
      <c r="CJ25" s="31">
        <f t="shared" si="25"/>
        <v>0.90782523892275224</v>
      </c>
      <c r="CK25" s="31"/>
      <c r="CL25" s="31">
        <f t="shared" si="57"/>
        <v>1.0049385623823357</v>
      </c>
      <c r="CM25" s="31">
        <f t="shared" si="58"/>
        <v>1.2514447924360794</v>
      </c>
      <c r="CN25" s="31">
        <f t="shared" si="26"/>
        <v>0.74438655197230863</v>
      </c>
      <c r="CO25" s="31"/>
      <c r="CP25" s="31" t="e">
        <f t="shared" si="59"/>
        <v>#REF!</v>
      </c>
      <c r="CQ25" s="31">
        <f t="shared" si="60"/>
        <v>1</v>
      </c>
      <c r="CR25" s="31">
        <f t="shared" si="27"/>
        <v>1</v>
      </c>
    </row>
    <row r="26" spans="1:96" x14ac:dyDescent="0.2">
      <c r="A26" s="198" t="s">
        <v>379</v>
      </c>
      <c r="B26" s="9">
        <f t="shared" si="28"/>
        <v>1965</v>
      </c>
      <c r="D26" s="42">
        <f>Table8.3d_03!I21*0.001</f>
        <v>2.81</v>
      </c>
      <c r="E26" s="78">
        <v>9.9999999999999995E-7</v>
      </c>
      <c r="F26" s="29">
        <f>Table8.4b10!T25*0.001</f>
        <v>1.978</v>
      </c>
      <c r="G26" s="78">
        <v>9.9999999999999995E-7</v>
      </c>
      <c r="H26" s="78">
        <v>9.9999999999999995E-7</v>
      </c>
      <c r="I26" s="42">
        <f t="shared" si="2"/>
        <v>4.7880030000000007</v>
      </c>
      <c r="K26" s="417">
        <f t="shared" si="29"/>
        <v>401.42857142857144</v>
      </c>
      <c r="L26" s="83">
        <f t="shared" si="61"/>
        <v>9.5309122351923913E-5</v>
      </c>
      <c r="M26" s="29">
        <f>Table8.2b10!V25*0.001</f>
        <v>189.214</v>
      </c>
      <c r="N26" s="83">
        <f t="shared" si="62"/>
        <v>9.5418181818181808E-5</v>
      </c>
      <c r="O26" s="83">
        <f t="shared" si="63"/>
        <v>9.5441176470588234E-5</v>
      </c>
      <c r="P26" s="29">
        <f t="shared" si="7"/>
        <v>590.64285759705206</v>
      </c>
      <c r="R26" s="416">
        <v>7000</v>
      </c>
      <c r="S26" s="79">
        <f t="shared" si="8"/>
        <v>10492.175096393739</v>
      </c>
      <c r="T26" s="41">
        <f t="shared" si="9"/>
        <v>10453.771919625397</v>
      </c>
      <c r="U26" s="79">
        <f t="shared" si="64"/>
        <v>10480.182926829269</v>
      </c>
      <c r="V26" s="79">
        <f t="shared" si="65"/>
        <v>10477.657935285053</v>
      </c>
      <c r="W26" s="41">
        <f t="shared" ref="W26:W43" si="66">I26/P26*1000000</f>
        <v>8106.4266475333707</v>
      </c>
      <c r="Y26" s="31">
        <f t="shared" si="11"/>
        <v>0.44710743253291846</v>
      </c>
      <c r="Z26" s="31">
        <f t="shared" si="12"/>
        <v>0.67202521983344798</v>
      </c>
      <c r="AA26" s="31">
        <f t="shared" si="13"/>
        <v>1.0049789082305407</v>
      </c>
      <c r="AB26" s="81">
        <f t="shared" si="14"/>
        <v>1.0076319827294331</v>
      </c>
      <c r="AC26" s="31">
        <f t="shared" si="15"/>
        <v>1.0072740000115799</v>
      </c>
      <c r="AD26" s="31"/>
      <c r="AF26" s="34">
        <f t="shared" si="16"/>
        <v>1.7105546584993428E-2</v>
      </c>
      <c r="AG26" s="34">
        <f t="shared" si="17"/>
        <v>0.63260360781327096</v>
      </c>
      <c r="AH26" s="34">
        <f t="shared" si="30"/>
        <v>0.69709619358650365</v>
      </c>
      <c r="AI26" s="34">
        <f t="shared" si="31"/>
        <v>0.90748395075660426</v>
      </c>
      <c r="AJ26" s="34">
        <f t="shared" si="18"/>
        <v>1.0821030483284819E-2</v>
      </c>
      <c r="AK26" s="34">
        <f t="shared" si="32"/>
        <v>1.0821030483284819E-2</v>
      </c>
      <c r="AN26" s="12"/>
      <c r="AP26" s="31">
        <f t="shared" si="33"/>
        <v>0.58688350863606387</v>
      </c>
      <c r="AQ26" s="31">
        <f t="shared" ref="AQ26:AQ69" si="67">E26/$I26</f>
        <v>2.0885534115162413E-7</v>
      </c>
      <c r="AR26" s="31">
        <f t="shared" ref="AR26:AR69" si="68">F26/$I26</f>
        <v>0.41311586479791257</v>
      </c>
      <c r="AS26" s="31">
        <f t="shared" ref="AS26:AS69" si="69">G26/$I26</f>
        <v>2.0885534115162413E-7</v>
      </c>
      <c r="AT26" s="31">
        <f t="shared" ref="AT26:AT69" si="70">H26/$I26</f>
        <v>2.0885534115162413E-7</v>
      </c>
      <c r="AV26" s="31">
        <f t="shared" si="34"/>
        <v>0.49925115899834482</v>
      </c>
      <c r="AW26" s="31">
        <f t="shared" si="35"/>
        <v>2.3888559292023998E-7</v>
      </c>
      <c r="AX26" s="31">
        <f t="shared" si="36"/>
        <v>0.49148538664575314</v>
      </c>
      <c r="AY26" s="31">
        <f t="shared" si="37"/>
        <v>2.3888559292023998E-7</v>
      </c>
      <c r="AZ26" s="31">
        <f t="shared" si="38"/>
        <v>2.3888559292023998E-7</v>
      </c>
      <c r="BA26" s="31">
        <f t="shared" si="39"/>
        <v>0.99073726230087678</v>
      </c>
      <c r="BB26" s="31"/>
      <c r="BC26" s="31">
        <f t="shared" si="40"/>
        <v>0.50391882691369627</v>
      </c>
      <c r="BD26" s="31">
        <f t="shared" si="41"/>
        <v>2.4111901511148865E-7</v>
      </c>
      <c r="BE26" s="31">
        <f t="shared" si="42"/>
        <v>0.49608044972925835</v>
      </c>
      <c r="BF26" s="31">
        <f t="shared" si="43"/>
        <v>2.4111901511148865E-7</v>
      </c>
      <c r="BG26" s="31">
        <f t="shared" si="44"/>
        <v>2.4111901511148865E-7</v>
      </c>
      <c r="BJ26" s="31">
        <f t="shared" si="45"/>
        <v>0</v>
      </c>
      <c r="BK26" s="31">
        <f t="shared" si="46"/>
        <v>0</v>
      </c>
      <c r="BL26" s="31">
        <f t="shared" si="47"/>
        <v>-7.5796388357255275E-4</v>
      </c>
      <c r="BM26" s="31">
        <f t="shared" si="48"/>
        <v>0</v>
      </c>
      <c r="BN26" s="31">
        <f t="shared" si="49"/>
        <v>0</v>
      </c>
      <c r="BP26" s="31">
        <f t="shared" si="20"/>
        <v>0.67964687334360985</v>
      </c>
      <c r="BQ26" s="31">
        <f t="shared" si="21"/>
        <v>1.6136506372002153E-7</v>
      </c>
      <c r="BR26" s="31">
        <f t="shared" si="22"/>
        <v>0.32035264215297671</v>
      </c>
      <c r="BS26" s="31">
        <f t="shared" si="23"/>
        <v>1.6154970908541474E-7</v>
      </c>
      <c r="BT26" s="31">
        <f t="shared" si="24"/>
        <v>1.6158864065313061E-7</v>
      </c>
      <c r="BV26" s="31">
        <f t="shared" si="50"/>
        <v>0.26663371908806149</v>
      </c>
      <c r="BW26" s="31">
        <f t="shared" si="51"/>
        <v>-0.32894120282286132</v>
      </c>
      <c r="BX26" s="31">
        <f t="shared" si="52"/>
        <v>-0.40315751204236638</v>
      </c>
      <c r="BY26" s="31">
        <f t="shared" si="53"/>
        <v>-0.32894120282286132</v>
      </c>
      <c r="BZ26" s="31">
        <f t="shared" si="54"/>
        <v>-0.32894120282286116</v>
      </c>
      <c r="CB26" s="31" t="e">
        <f>LN(#REF!/#REF!)</f>
        <v>#REF!</v>
      </c>
      <c r="CC26" s="31" t="e">
        <f>LN(#REF!/#REF!)</f>
        <v>#REF!</v>
      </c>
      <c r="CD26" s="31" t="e">
        <f>LN(#REF!/#REF!)</f>
        <v>#REF!</v>
      </c>
      <c r="CE26" s="31" t="e">
        <f>LN(#REF!/#REF!)</f>
        <v>#REF!</v>
      </c>
      <c r="CF26" s="31" t="e">
        <f>LN(#REF!/#REF!)</f>
        <v>#REF!</v>
      </c>
      <c r="CH26" s="31">
        <f t="shared" si="55"/>
        <v>0.99962405961905954</v>
      </c>
      <c r="CI26" s="31">
        <f t="shared" si="56"/>
        <v>0.98815580966184791</v>
      </c>
      <c r="CJ26" s="31">
        <f t="shared" si="25"/>
        <v>0.90748395075660426</v>
      </c>
      <c r="CK26" s="31"/>
      <c r="CL26" s="31">
        <f t="shared" si="57"/>
        <v>0.93647069756901757</v>
      </c>
      <c r="CM26" s="31">
        <f t="shared" si="58"/>
        <v>1.1719413777417298</v>
      </c>
      <c r="CN26" s="31">
        <f t="shared" si="26"/>
        <v>0.69709619358650365</v>
      </c>
      <c r="CO26" s="31"/>
      <c r="CP26" s="31" t="e">
        <f t="shared" si="59"/>
        <v>#REF!</v>
      </c>
      <c r="CQ26" s="31">
        <f t="shared" si="60"/>
        <v>1</v>
      </c>
      <c r="CR26" s="31">
        <f t="shared" si="27"/>
        <v>1</v>
      </c>
    </row>
    <row r="27" spans="1:96" x14ac:dyDescent="0.2">
      <c r="A27" s="198" t="s">
        <v>379</v>
      </c>
      <c r="B27" s="9">
        <f t="shared" si="28"/>
        <v>1966</v>
      </c>
      <c r="D27" s="42">
        <f>Table8.3d_03!I22*0.001</f>
        <v>3.4780000000000002</v>
      </c>
      <c r="E27" s="78">
        <v>9.9999999999999995E-7</v>
      </c>
      <c r="F27" s="29">
        <f>Table8.4b10!T26*0.001</f>
        <v>1.958</v>
      </c>
      <c r="G27" s="78">
        <v>9.9999999999999995E-7</v>
      </c>
      <c r="H27" s="78">
        <v>9.9999999999999995E-7</v>
      </c>
      <c r="I27" s="42">
        <f t="shared" si="2"/>
        <v>5.4360030000000004</v>
      </c>
      <c r="K27" s="417">
        <f t="shared" si="29"/>
        <v>496.85714285714283</v>
      </c>
      <c r="L27" s="83">
        <f t="shared" si="61"/>
        <v>9.5309122351923913E-5</v>
      </c>
      <c r="M27" s="29">
        <f>Table8.2b10!V26*0.001</f>
        <v>187.988</v>
      </c>
      <c r="N27" s="83">
        <f t="shared" si="62"/>
        <v>9.5418181818181808E-5</v>
      </c>
      <c r="O27" s="83">
        <f t="shared" si="63"/>
        <v>9.5441176470588234E-5</v>
      </c>
      <c r="P27" s="29">
        <f t="shared" si="7"/>
        <v>684.84542902562339</v>
      </c>
      <c r="R27" s="416">
        <v>7000</v>
      </c>
      <c r="S27" s="79">
        <f t="shared" si="8"/>
        <v>10492.175096393739</v>
      </c>
      <c r="T27" s="41">
        <f t="shared" si="9"/>
        <v>10415.558439900418</v>
      </c>
      <c r="U27" s="79">
        <f t="shared" si="64"/>
        <v>10480.182926829269</v>
      </c>
      <c r="V27" s="79">
        <f t="shared" si="65"/>
        <v>10477.657935285053</v>
      </c>
      <c r="W27" s="41">
        <f t="shared" si="66"/>
        <v>7937.5619221612897</v>
      </c>
      <c r="Y27" s="31">
        <f t="shared" si="11"/>
        <v>0.44710743253291846</v>
      </c>
      <c r="Z27" s="31">
        <f t="shared" si="12"/>
        <v>0.67202521983344798</v>
      </c>
      <c r="AA27" s="31">
        <f t="shared" si="13"/>
        <v>1.0013052350885427</v>
      </c>
      <c r="AB27" s="81">
        <f t="shared" si="14"/>
        <v>1.0076319827294331</v>
      </c>
      <c r="AC27" s="31">
        <f t="shared" si="15"/>
        <v>1.0072740000115799</v>
      </c>
      <c r="AD27" s="31"/>
      <c r="AF27" s="34">
        <f t="shared" si="16"/>
        <v>1.9833737493037754E-2</v>
      </c>
      <c r="AG27" s="34">
        <f t="shared" si="17"/>
        <v>0.61942586142173606</v>
      </c>
      <c r="AH27" s="34">
        <f t="shared" si="30"/>
        <v>0.68354164872313083</v>
      </c>
      <c r="AI27" s="34">
        <f t="shared" si="31"/>
        <v>0.90620061349419712</v>
      </c>
      <c r="AJ27" s="34">
        <f t="shared" si="18"/>
        <v>1.2285529931837496E-2</v>
      </c>
      <c r="AK27" s="34">
        <f t="shared" si="32"/>
        <v>1.2285529931837494E-2</v>
      </c>
      <c r="AN27" s="12"/>
      <c r="AP27" s="31">
        <f t="shared" si="33"/>
        <v>0.63980832975993573</v>
      </c>
      <c r="AQ27" s="31">
        <f t="shared" si="67"/>
        <v>1.8395869170785959E-7</v>
      </c>
      <c r="AR27" s="31">
        <f t="shared" si="68"/>
        <v>0.36019111836398909</v>
      </c>
      <c r="AS27" s="31">
        <f t="shared" si="69"/>
        <v>1.8395869170785959E-7</v>
      </c>
      <c r="AT27" s="31">
        <f t="shared" si="70"/>
        <v>1.8395869170785959E-7</v>
      </c>
      <c r="AV27" s="31">
        <f t="shared" si="34"/>
        <v>0.6129651622783775</v>
      </c>
      <c r="AW27" s="31">
        <f t="shared" si="35"/>
        <v>1.9614374149234563E-7</v>
      </c>
      <c r="AX27" s="31">
        <f t="shared" si="36"/>
        <v>0.38604904511437843</v>
      </c>
      <c r="AY27" s="31">
        <f t="shared" si="37"/>
        <v>1.9614374149234563E-7</v>
      </c>
      <c r="AZ27" s="31">
        <f t="shared" si="38"/>
        <v>1.9614374149234563E-7</v>
      </c>
      <c r="BA27" s="31">
        <f t="shared" si="39"/>
        <v>0.99901479582398034</v>
      </c>
      <c r="BB27" s="31"/>
      <c r="BC27" s="31">
        <f t="shared" si="40"/>
        <v>0.61356965366344562</v>
      </c>
      <c r="BD27" s="31">
        <f t="shared" si="41"/>
        <v>1.963371736957786E-7</v>
      </c>
      <c r="BE27" s="31">
        <f t="shared" si="42"/>
        <v>0.38642975732503332</v>
      </c>
      <c r="BF27" s="31">
        <f t="shared" si="43"/>
        <v>1.963371736957786E-7</v>
      </c>
      <c r="BG27" s="31">
        <f t="shared" si="44"/>
        <v>1.963371736957786E-7</v>
      </c>
      <c r="BJ27" s="31">
        <f t="shared" si="45"/>
        <v>0</v>
      </c>
      <c r="BK27" s="31">
        <f t="shared" si="46"/>
        <v>0</v>
      </c>
      <c r="BL27" s="31">
        <f t="shared" si="47"/>
        <v>-3.6621704458134458E-3</v>
      </c>
      <c r="BM27" s="31">
        <f t="shared" si="48"/>
        <v>0</v>
      </c>
      <c r="BN27" s="31">
        <f t="shared" si="49"/>
        <v>0</v>
      </c>
      <c r="BP27" s="31">
        <f t="shared" si="20"/>
        <v>0.72550260511201137</v>
      </c>
      <c r="BQ27" s="31">
        <f t="shared" si="21"/>
        <v>1.3916880848212238E-7</v>
      </c>
      <c r="BR27" s="31">
        <f t="shared" si="22"/>
        <v>0.27449697702949327</v>
      </c>
      <c r="BS27" s="31">
        <f t="shared" si="23"/>
        <v>1.3932805531598541E-7</v>
      </c>
      <c r="BT27" s="31">
        <f t="shared" si="24"/>
        <v>1.3936163172816814E-7</v>
      </c>
      <c r="BV27" s="31">
        <f t="shared" si="50"/>
        <v>6.5291303720618296E-2</v>
      </c>
      <c r="BW27" s="31">
        <f t="shared" si="51"/>
        <v>-0.1479816288658185</v>
      </c>
      <c r="BX27" s="31">
        <f t="shared" si="52"/>
        <v>-0.15448214751220701</v>
      </c>
      <c r="BY27" s="31">
        <f t="shared" si="53"/>
        <v>-0.1479816288658185</v>
      </c>
      <c r="BZ27" s="31">
        <f t="shared" si="54"/>
        <v>-0.14798162886581864</v>
      </c>
      <c r="CB27" s="31" t="e">
        <f>LN(#REF!/#REF!)</f>
        <v>#REF!</v>
      </c>
      <c r="CC27" s="31" t="e">
        <f>LN(#REF!/#REF!)</f>
        <v>#REF!</v>
      </c>
      <c r="CD27" s="31" t="e">
        <f>LN(#REF!/#REF!)</f>
        <v>#REF!</v>
      </c>
      <c r="CE27" s="31" t="e">
        <f>LN(#REF!/#REF!)</f>
        <v>#REF!</v>
      </c>
      <c r="CF27" s="31" t="e">
        <f>LN(#REF!/#REF!)</f>
        <v>#REF!</v>
      </c>
      <c r="CH27" s="31">
        <f t="shared" si="55"/>
        <v>0.99858582924652584</v>
      </c>
      <c r="CI27" s="31">
        <f t="shared" si="56"/>
        <v>0.98675838861594856</v>
      </c>
      <c r="CJ27" s="31">
        <f t="shared" si="25"/>
        <v>0.90620061349419712</v>
      </c>
      <c r="CK27" s="31"/>
      <c r="CL27" s="31">
        <f t="shared" si="57"/>
        <v>0.98055570380662127</v>
      </c>
      <c r="CM27" s="31">
        <f t="shared" si="58"/>
        <v>1.1491538024716432</v>
      </c>
      <c r="CN27" s="31">
        <f t="shared" si="26"/>
        <v>0.68354164872313083</v>
      </c>
      <c r="CO27" s="31"/>
      <c r="CP27" s="31" t="e">
        <f t="shared" si="59"/>
        <v>#REF!</v>
      </c>
      <c r="CQ27" s="31">
        <f t="shared" si="60"/>
        <v>1</v>
      </c>
      <c r="CR27" s="31">
        <f t="shared" si="27"/>
        <v>1</v>
      </c>
    </row>
    <row r="28" spans="1:96" x14ac:dyDescent="0.2">
      <c r="A28" s="198" t="s">
        <v>379</v>
      </c>
      <c r="B28" s="9">
        <f t="shared" si="28"/>
        <v>1967</v>
      </c>
      <c r="D28" s="42">
        <f>Table8.3d_03!I23*0.001</f>
        <v>3.2930000000000001</v>
      </c>
      <c r="E28" s="78">
        <v>9.9999999999999995E-7</v>
      </c>
      <c r="F28" s="29">
        <f>Table8.4b10!T27*0.001</f>
        <v>3.3000000000000003</v>
      </c>
      <c r="G28" s="78">
        <v>9.9999999999999995E-7</v>
      </c>
      <c r="H28" s="78">
        <v>9.9999999999999995E-7</v>
      </c>
      <c r="I28" s="42">
        <f t="shared" si="2"/>
        <v>6.5930030000000013</v>
      </c>
      <c r="K28" s="417">
        <f t="shared" si="29"/>
        <v>470.42857142857144</v>
      </c>
      <c r="L28" s="83">
        <f t="shared" si="61"/>
        <v>9.5309122351923913E-5</v>
      </c>
      <c r="M28" s="29">
        <f>Table8.2b10!V27*0.001</f>
        <v>316.30900000000003</v>
      </c>
      <c r="N28" s="83">
        <f t="shared" si="62"/>
        <v>9.5418181818181808E-5</v>
      </c>
      <c r="O28" s="83">
        <f t="shared" si="63"/>
        <v>9.5441176470588234E-5</v>
      </c>
      <c r="P28" s="29">
        <f t="shared" si="7"/>
        <v>786.73785759705208</v>
      </c>
      <c r="R28" s="416">
        <v>7000</v>
      </c>
      <c r="S28" s="79">
        <f t="shared" si="8"/>
        <v>10492.175096393739</v>
      </c>
      <c r="T28" s="41">
        <f t="shared" si="9"/>
        <v>10432.836245569995</v>
      </c>
      <c r="U28" s="79">
        <f t="shared" si="64"/>
        <v>10480.182926829269</v>
      </c>
      <c r="V28" s="79">
        <f t="shared" si="65"/>
        <v>10477.657935285053</v>
      </c>
      <c r="W28" s="41">
        <f t="shared" si="66"/>
        <v>8380.1776364711004</v>
      </c>
      <c r="Y28" s="31">
        <f t="shared" si="11"/>
        <v>0.44710743253291846</v>
      </c>
      <c r="Z28" s="31">
        <f t="shared" si="12"/>
        <v>0.67202521983344798</v>
      </c>
      <c r="AA28" s="31">
        <f t="shared" si="13"/>
        <v>1.0029662461008295</v>
      </c>
      <c r="AB28" s="81">
        <f t="shared" si="14"/>
        <v>1.0076319827294331</v>
      </c>
      <c r="AC28" s="31">
        <f t="shared" si="15"/>
        <v>1.0072740000115799</v>
      </c>
      <c r="AD28" s="31"/>
      <c r="AF28" s="34">
        <f t="shared" si="16"/>
        <v>2.2784633556824148E-2</v>
      </c>
      <c r="AG28" s="34">
        <f t="shared" si="17"/>
        <v>0.65396639449772864</v>
      </c>
      <c r="AH28" s="34">
        <f t="shared" si="30"/>
        <v>0.72114396980550222</v>
      </c>
      <c r="AI28" s="34">
        <f t="shared" si="31"/>
        <v>0.90684581980780921</v>
      </c>
      <c r="AJ28" s="34">
        <f t="shared" si="18"/>
        <v>1.4900384657108247E-2</v>
      </c>
      <c r="AK28" s="34">
        <f t="shared" si="32"/>
        <v>1.4900384657108247E-2</v>
      </c>
      <c r="AN28" s="12"/>
      <c r="AP28" s="31">
        <f t="shared" si="33"/>
        <v>0.49946890665755794</v>
      </c>
      <c r="AQ28" s="31">
        <f t="shared" si="67"/>
        <v>1.5167595100442087E-7</v>
      </c>
      <c r="AR28" s="31">
        <f t="shared" si="68"/>
        <v>0.50053063831458888</v>
      </c>
      <c r="AS28" s="31">
        <f t="shared" si="69"/>
        <v>1.5167595100442087E-7</v>
      </c>
      <c r="AT28" s="31">
        <f t="shared" si="70"/>
        <v>1.5167595100442087E-7</v>
      </c>
      <c r="AV28" s="31">
        <f t="shared" si="34"/>
        <v>0.56674563083399221</v>
      </c>
      <c r="AW28" s="31">
        <f t="shared" si="35"/>
        <v>1.6729852361400565E-7</v>
      </c>
      <c r="AX28" s="31">
        <f t="shared" si="36"/>
        <v>0.42651976394993957</v>
      </c>
      <c r="AY28" s="31">
        <f t="shared" si="37"/>
        <v>1.6729852361400565E-7</v>
      </c>
      <c r="AZ28" s="31">
        <f t="shared" si="38"/>
        <v>1.6729852361400565E-7</v>
      </c>
      <c r="BA28" s="31">
        <f t="shared" si="39"/>
        <v>0.99326589667950249</v>
      </c>
      <c r="BB28" s="31"/>
      <c r="BC28" s="31">
        <f t="shared" si="40"/>
        <v>0.57058802957861365</v>
      </c>
      <c r="BD28" s="31">
        <f t="shared" si="41"/>
        <v>1.6843276727136835E-7</v>
      </c>
      <c r="BE28" s="31">
        <f t="shared" si="42"/>
        <v>0.42941146512308465</v>
      </c>
      <c r="BF28" s="31">
        <f t="shared" si="43"/>
        <v>1.6843276727136835E-7</v>
      </c>
      <c r="BG28" s="31">
        <f t="shared" si="44"/>
        <v>1.6843276727136835E-7</v>
      </c>
      <c r="BJ28" s="31">
        <f t="shared" si="45"/>
        <v>0</v>
      </c>
      <c r="BK28" s="31">
        <f t="shared" si="46"/>
        <v>0</v>
      </c>
      <c r="BL28" s="31">
        <f t="shared" si="47"/>
        <v>1.6574714634601361E-3</v>
      </c>
      <c r="BM28" s="31">
        <f t="shared" si="48"/>
        <v>0</v>
      </c>
      <c r="BN28" s="31">
        <f t="shared" si="49"/>
        <v>0</v>
      </c>
      <c r="BP28" s="31">
        <f t="shared" si="20"/>
        <v>0.59794830881204841</v>
      </c>
      <c r="BQ28" s="31">
        <f t="shared" si="21"/>
        <v>1.2114470078131019E-7</v>
      </c>
      <c r="BR28" s="31">
        <f t="shared" si="22"/>
        <v>0.40205132744737671</v>
      </c>
      <c r="BS28" s="31">
        <f t="shared" si="23"/>
        <v>1.2128332315114379E-7</v>
      </c>
      <c r="BT28" s="31">
        <f t="shared" si="24"/>
        <v>1.213125509964602E-7</v>
      </c>
      <c r="BV28" s="31">
        <f t="shared" si="50"/>
        <v>-0.19336035299850299</v>
      </c>
      <c r="BW28" s="31">
        <f t="shared" si="51"/>
        <v>-0.13870194046063911</v>
      </c>
      <c r="BX28" s="31">
        <f t="shared" si="52"/>
        <v>0.38163951244001687</v>
      </c>
      <c r="BY28" s="31">
        <f t="shared" si="53"/>
        <v>-0.13870194046063897</v>
      </c>
      <c r="BZ28" s="31">
        <f t="shared" si="54"/>
        <v>-0.13870194046063911</v>
      </c>
      <c r="CB28" s="31" t="e">
        <f>LN(#REF!/#REF!)</f>
        <v>#REF!</v>
      </c>
      <c r="CC28" s="31" t="e">
        <f>LN(#REF!/#REF!)</f>
        <v>#REF!</v>
      </c>
      <c r="CD28" s="31" t="e">
        <f>LN(#REF!/#REF!)</f>
        <v>#REF!</v>
      </c>
      <c r="CE28" s="31" t="e">
        <f>LN(#REF!/#REF!)</f>
        <v>#REF!</v>
      </c>
      <c r="CF28" s="31" t="e">
        <f>LN(#REF!/#REF!)</f>
        <v>#REF!</v>
      </c>
      <c r="CH28" s="31">
        <f t="shared" si="55"/>
        <v>1.0007119905945818</v>
      </c>
      <c r="CI28" s="31">
        <f t="shared" si="56"/>
        <v>0.98746095130776779</v>
      </c>
      <c r="CJ28" s="31">
        <f t="shared" si="25"/>
        <v>0.90684581980780921</v>
      </c>
      <c r="CK28" s="31"/>
      <c r="CL28" s="31">
        <f t="shared" si="57"/>
        <v>1.055011016742891</v>
      </c>
      <c r="CM28" s="31">
        <f t="shared" si="58"/>
        <v>1.2123699215395676</v>
      </c>
      <c r="CN28" s="31">
        <f t="shared" si="26"/>
        <v>0.72114396980550222</v>
      </c>
      <c r="CO28" s="31"/>
      <c r="CP28" s="31" t="e">
        <f t="shared" si="59"/>
        <v>#REF!</v>
      </c>
      <c r="CQ28" s="31">
        <f t="shared" si="60"/>
        <v>1</v>
      </c>
      <c r="CR28" s="31">
        <f t="shared" si="27"/>
        <v>1</v>
      </c>
    </row>
    <row r="29" spans="1:96" x14ac:dyDescent="0.2">
      <c r="A29" s="198" t="s">
        <v>379</v>
      </c>
      <c r="B29" s="9">
        <f t="shared" si="28"/>
        <v>1968</v>
      </c>
      <c r="D29" s="42">
        <f>Table8.3d_03!I24*0.001</f>
        <v>3.9</v>
      </c>
      <c r="E29" s="78">
        <v>9.9999999999999995E-7</v>
      </c>
      <c r="F29" s="29">
        <f>Table8.4b10!T28*0.001</f>
        <v>4.532</v>
      </c>
      <c r="G29" s="78">
        <v>9.9999999999999995E-7</v>
      </c>
      <c r="H29" s="78">
        <v>9.9999999999999995E-7</v>
      </c>
      <c r="I29" s="42">
        <f t="shared" si="2"/>
        <v>8.4320029999999981</v>
      </c>
      <c r="K29" s="417">
        <f t="shared" si="29"/>
        <v>557.14285714285722</v>
      </c>
      <c r="L29" s="83">
        <f t="shared" si="61"/>
        <v>9.5309122351923913E-5</v>
      </c>
      <c r="M29" s="29">
        <f>Table8.2b10!V28*0.001</f>
        <v>435.82600000000002</v>
      </c>
      <c r="N29" s="83">
        <f t="shared" si="62"/>
        <v>9.5418181818181808E-5</v>
      </c>
      <c r="O29" s="83">
        <f t="shared" si="63"/>
        <v>9.5441176470588234E-5</v>
      </c>
      <c r="P29" s="29">
        <f t="shared" si="7"/>
        <v>992.9691433113378</v>
      </c>
      <c r="R29" s="416">
        <v>7000</v>
      </c>
      <c r="S29" s="79">
        <f t="shared" si="8"/>
        <v>10492.175096393739</v>
      </c>
      <c r="T29" s="41">
        <f t="shared" si="9"/>
        <v>10398.645330934824</v>
      </c>
      <c r="U29" s="79">
        <f t="shared" si="64"/>
        <v>10480.182926829269</v>
      </c>
      <c r="V29" s="79">
        <f t="shared" si="65"/>
        <v>10477.657935285053</v>
      </c>
      <c r="W29" s="41">
        <f t="shared" si="66"/>
        <v>8491.7069747818023</v>
      </c>
      <c r="Y29" s="31">
        <f t="shared" si="11"/>
        <v>0.44710743253291846</v>
      </c>
      <c r="Z29" s="31">
        <f t="shared" si="12"/>
        <v>0.67202521983344798</v>
      </c>
      <c r="AA29" s="31">
        <f t="shared" si="13"/>
        <v>0.99967928438733056</v>
      </c>
      <c r="AB29" s="81">
        <f t="shared" si="14"/>
        <v>1.0076319827294331</v>
      </c>
      <c r="AC29" s="31">
        <f t="shared" si="15"/>
        <v>1.0072740000115799</v>
      </c>
      <c r="AD29" s="31"/>
      <c r="AF29" s="34">
        <f t="shared" si="16"/>
        <v>2.875727644870767E-2</v>
      </c>
      <c r="AG29" s="34">
        <f t="shared" si="17"/>
        <v>0.66266984237433968</v>
      </c>
      <c r="AH29" s="34">
        <f t="shared" si="30"/>
        <v>0.73198752568767522</v>
      </c>
      <c r="AI29" s="34">
        <f t="shared" si="31"/>
        <v>0.90530209753477187</v>
      </c>
      <c r="AJ29" s="34">
        <f t="shared" si="18"/>
        <v>1.9056579851380435E-2</v>
      </c>
      <c r="AK29" s="34">
        <f t="shared" si="32"/>
        <v>1.9056579851380422E-2</v>
      </c>
      <c r="AN29" s="12"/>
      <c r="AP29" s="31">
        <f t="shared" si="33"/>
        <v>0.46252355460499728</v>
      </c>
      <c r="AQ29" s="31">
        <f t="shared" si="67"/>
        <v>1.1859578323205058E-7</v>
      </c>
      <c r="AR29" s="31">
        <f t="shared" si="68"/>
        <v>0.53747608960765325</v>
      </c>
      <c r="AS29" s="31">
        <f t="shared" si="69"/>
        <v>1.1859578323205058E-7</v>
      </c>
      <c r="AT29" s="31">
        <f t="shared" si="70"/>
        <v>1.1859578323205058E-7</v>
      </c>
      <c r="AV29" s="31">
        <f t="shared" si="34"/>
        <v>0.48075965630370959</v>
      </c>
      <c r="AW29" s="31">
        <f t="shared" si="35"/>
        <v>1.3445833682788934E-7</v>
      </c>
      <c r="AX29" s="31">
        <f t="shared" si="36"/>
        <v>0.5187841252094193</v>
      </c>
      <c r="AY29" s="31">
        <f t="shared" si="37"/>
        <v>1.3445833682788934E-7</v>
      </c>
      <c r="AZ29" s="31">
        <f t="shared" si="38"/>
        <v>1.3445833682788934E-7</v>
      </c>
      <c r="BA29" s="31">
        <f t="shared" si="39"/>
        <v>0.99954418488813934</v>
      </c>
      <c r="BB29" s="31"/>
      <c r="BC29" s="31">
        <f t="shared" si="40"/>
        <v>0.48097889375196778</v>
      </c>
      <c r="BD29" s="31">
        <f t="shared" si="41"/>
        <v>1.3451965291853187E-7</v>
      </c>
      <c r="BE29" s="31">
        <f t="shared" si="42"/>
        <v>0.51902070268907352</v>
      </c>
      <c r="BF29" s="31">
        <f t="shared" si="43"/>
        <v>1.3451965291853187E-7</v>
      </c>
      <c r="BG29" s="31">
        <f t="shared" si="44"/>
        <v>1.3451965291853187E-7</v>
      </c>
      <c r="BJ29" s="31">
        <f t="shared" si="45"/>
        <v>0</v>
      </c>
      <c r="BK29" s="31">
        <f t="shared" si="46"/>
        <v>0</v>
      </c>
      <c r="BL29" s="31">
        <f t="shared" si="47"/>
        <v>-3.282622526096457E-3</v>
      </c>
      <c r="BM29" s="31">
        <f t="shared" si="48"/>
        <v>0</v>
      </c>
      <c r="BN29" s="31">
        <f t="shared" si="49"/>
        <v>0</v>
      </c>
      <c r="BP29" s="31">
        <f t="shared" si="20"/>
        <v>0.56108778494858969</v>
      </c>
      <c r="BQ29" s="31">
        <f t="shared" si="21"/>
        <v>9.5983971902780945E-8</v>
      </c>
      <c r="BR29" s="31">
        <f t="shared" si="22"/>
        <v>0.43891192685667391</v>
      </c>
      <c r="BS29" s="31">
        <f t="shared" si="23"/>
        <v>9.609380357981998E-8</v>
      </c>
      <c r="BT29" s="31">
        <f t="shared" si="24"/>
        <v>9.6116961049073996E-8</v>
      </c>
      <c r="BV29" s="31">
        <f t="shared" si="50"/>
        <v>-6.3626937410516976E-2</v>
      </c>
      <c r="BW29" s="31">
        <f t="shared" si="51"/>
        <v>-0.2328044871518905</v>
      </c>
      <c r="BX29" s="31">
        <f t="shared" si="52"/>
        <v>8.7719010067531356E-2</v>
      </c>
      <c r="BY29" s="31">
        <f t="shared" si="53"/>
        <v>-0.23280448715189064</v>
      </c>
      <c r="BZ29" s="31">
        <f t="shared" si="54"/>
        <v>-0.23280448715189064</v>
      </c>
      <c r="CB29" s="31" t="e">
        <f>LN(#REF!/#REF!)</f>
        <v>#REF!</v>
      </c>
      <c r="CC29" s="31" t="e">
        <f>LN(#REF!/#REF!)</f>
        <v>#REF!</v>
      </c>
      <c r="CD29" s="31" t="e">
        <f>LN(#REF!/#REF!)</f>
        <v>#REF!</v>
      </c>
      <c r="CE29" s="31" t="e">
        <f>LN(#REF!/#REF!)</f>
        <v>#REF!</v>
      </c>
      <c r="CF29" s="31" t="e">
        <f>LN(#REF!/#REF!)</f>
        <v>#REF!</v>
      </c>
      <c r="CH29" s="31">
        <f t="shared" si="55"/>
        <v>0.99829770150634367</v>
      </c>
      <c r="CI29" s="31">
        <f t="shared" si="56"/>
        <v>0.98577999801781213</v>
      </c>
      <c r="CJ29" s="31">
        <f t="shared" si="25"/>
        <v>0.90530209753477187</v>
      </c>
      <c r="CK29" s="31"/>
      <c r="CL29" s="31">
        <f t="shared" si="57"/>
        <v>1.0150366034192833</v>
      </c>
      <c r="CM29" s="31">
        <f t="shared" si="58"/>
        <v>1.2305998472472257</v>
      </c>
      <c r="CN29" s="31">
        <f t="shared" si="26"/>
        <v>0.73198752568767522</v>
      </c>
      <c r="CO29" s="31"/>
      <c r="CP29" s="31" t="e">
        <f t="shared" si="59"/>
        <v>#REF!</v>
      </c>
      <c r="CQ29" s="31">
        <f t="shared" si="60"/>
        <v>1</v>
      </c>
      <c r="CR29" s="31">
        <f t="shared" si="27"/>
        <v>1</v>
      </c>
    </row>
    <row r="30" spans="1:96" x14ac:dyDescent="0.2">
      <c r="A30" s="198" t="s">
        <v>379</v>
      </c>
      <c r="B30" s="9">
        <f t="shared" si="28"/>
        <v>1969</v>
      </c>
      <c r="D30" s="42">
        <f>Table8.3d_03!I25*0.001</f>
        <v>3.3420000000000001</v>
      </c>
      <c r="E30" s="78">
        <v>9.9999999999999995E-7</v>
      </c>
      <c r="F30" s="29">
        <f>Table8.4b10!T29*0.001</f>
        <v>6.4219999999999997</v>
      </c>
      <c r="G30" s="78">
        <v>9.9999999999999995E-7</v>
      </c>
      <c r="H30" s="78">
        <v>9.9999999999999995E-7</v>
      </c>
      <c r="I30" s="42">
        <f t="shared" si="2"/>
        <v>9.7640029999999989</v>
      </c>
      <c r="K30" s="417">
        <f>D30/R30*1000000</f>
        <v>477.42857142857144</v>
      </c>
      <c r="L30" s="83">
        <f t="shared" si="61"/>
        <v>9.5309122351923913E-5</v>
      </c>
      <c r="M30" s="29">
        <f>Table8.2b10!V29*0.001</f>
        <v>614.71</v>
      </c>
      <c r="N30" s="83">
        <f t="shared" si="62"/>
        <v>9.5418181818181808E-5</v>
      </c>
      <c r="O30" s="83">
        <f t="shared" si="63"/>
        <v>9.5441176470588234E-5</v>
      </c>
      <c r="P30" s="29">
        <f t="shared" si="7"/>
        <v>1092.138857597052</v>
      </c>
      <c r="R30" s="416">
        <v>7000</v>
      </c>
      <c r="S30" s="79">
        <f t="shared" si="8"/>
        <v>10492.175096393739</v>
      </c>
      <c r="T30" s="41">
        <f t="shared" si="9"/>
        <v>10447.202746010313</v>
      </c>
      <c r="U30" s="79">
        <f t="shared" si="64"/>
        <v>10480.182926829269</v>
      </c>
      <c r="V30" s="79">
        <f t="shared" si="65"/>
        <v>10477.657935285053</v>
      </c>
      <c r="W30" s="41">
        <f t="shared" si="66"/>
        <v>8940.2578546495206</v>
      </c>
      <c r="Y30" s="31">
        <f t="shared" si="11"/>
        <v>0.44710743253291846</v>
      </c>
      <c r="Z30" s="31">
        <f t="shared" si="12"/>
        <v>0.67202521983344798</v>
      </c>
      <c r="AA30" s="31">
        <f t="shared" si="13"/>
        <v>1.0043473772407292</v>
      </c>
      <c r="AB30" s="81">
        <f t="shared" si="14"/>
        <v>1.0076319827294331</v>
      </c>
      <c r="AC30" s="31">
        <f t="shared" si="15"/>
        <v>1.0072740000115799</v>
      </c>
      <c r="AD30" s="31"/>
      <c r="AF30" s="34">
        <f t="shared" si="16"/>
        <v>3.1629320266245979E-2</v>
      </c>
      <c r="AG30" s="34">
        <f t="shared" si="17"/>
        <v>0.69767353971593915</v>
      </c>
      <c r="AH30" s="34">
        <f t="shared" si="30"/>
        <v>0.76850663701143829</v>
      </c>
      <c r="AI30" s="34">
        <f t="shared" si="31"/>
        <v>0.90783020746450027</v>
      </c>
      <c r="AJ30" s="34">
        <f t="shared" si="18"/>
        <v>2.2066939828960932E-2</v>
      </c>
      <c r="AK30" s="34">
        <f t="shared" si="32"/>
        <v>2.2066939828960921E-2</v>
      </c>
      <c r="AN30" s="12"/>
      <c r="AP30" s="31">
        <f t="shared" si="33"/>
        <v>0.34227764985324161</v>
      </c>
      <c r="AQ30" s="31">
        <f t="shared" si="67"/>
        <v>1.0241701072807946E-7</v>
      </c>
      <c r="AR30" s="31">
        <f t="shared" si="68"/>
        <v>0.65772204289572633</v>
      </c>
      <c r="AS30" s="31">
        <f t="shared" si="69"/>
        <v>1.0241701072807946E-7</v>
      </c>
      <c r="AT30" s="31">
        <f t="shared" si="70"/>
        <v>1.0241701072807946E-7</v>
      </c>
      <c r="AV30" s="31">
        <f t="shared" si="34"/>
        <v>0.39938822829032511</v>
      </c>
      <c r="AW30" s="31">
        <f t="shared" si="35"/>
        <v>1.103087253377864E-7</v>
      </c>
      <c r="AX30" s="31">
        <f t="shared" si="36"/>
        <v>0.59557731985898454</v>
      </c>
      <c r="AY30" s="31">
        <f t="shared" si="37"/>
        <v>1.103087253377864E-7</v>
      </c>
      <c r="AZ30" s="31">
        <f t="shared" si="38"/>
        <v>1.103087253377864E-7</v>
      </c>
      <c r="BA30" s="31">
        <f t="shared" si="39"/>
        <v>0.99496587907548573</v>
      </c>
      <c r="BB30" s="31"/>
      <c r="BC30" s="31">
        <f t="shared" si="40"/>
        <v>0.40140896958339256</v>
      </c>
      <c r="BD30" s="31">
        <f t="shared" si="41"/>
        <v>1.1086684242909353E-7</v>
      </c>
      <c r="BE30" s="31">
        <f t="shared" si="42"/>
        <v>0.5985906978160801</v>
      </c>
      <c r="BF30" s="31">
        <f t="shared" si="43"/>
        <v>1.1086684242909353E-7</v>
      </c>
      <c r="BG30" s="31">
        <f t="shared" si="44"/>
        <v>1.1086684242909353E-7</v>
      </c>
      <c r="BJ30" s="31">
        <f t="shared" si="45"/>
        <v>0</v>
      </c>
      <c r="BK30" s="31">
        <f t="shared" si="46"/>
        <v>0</v>
      </c>
      <c r="BL30" s="31">
        <f t="shared" si="47"/>
        <v>4.658721748248649E-3</v>
      </c>
      <c r="BM30" s="31">
        <f t="shared" si="48"/>
        <v>0</v>
      </c>
      <c r="BN30" s="31">
        <f t="shared" si="49"/>
        <v>0</v>
      </c>
      <c r="BP30" s="31">
        <f t="shared" si="20"/>
        <v>0.43715006393877448</v>
      </c>
      <c r="BQ30" s="31">
        <f t="shared" si="21"/>
        <v>8.7268319123472208E-8</v>
      </c>
      <c r="BR30" s="31">
        <f t="shared" si="22"/>
        <v>0.56284967403549624</v>
      </c>
      <c r="BS30" s="31">
        <f t="shared" si="23"/>
        <v>8.7368177731651256E-8</v>
      </c>
      <c r="BT30" s="31">
        <f t="shared" si="24"/>
        <v>8.7389232428356232E-8</v>
      </c>
      <c r="BV30" s="31">
        <f t="shared" si="50"/>
        <v>-0.24960084080065156</v>
      </c>
      <c r="BW30" s="31">
        <f t="shared" si="51"/>
        <v>-9.5193717838252714E-2</v>
      </c>
      <c r="BX30" s="31">
        <f t="shared" si="52"/>
        <v>0.24871381291506092</v>
      </c>
      <c r="BY30" s="31">
        <f t="shared" si="53"/>
        <v>-9.5193717838252714E-2</v>
      </c>
      <c r="BZ30" s="31">
        <f t="shared" si="54"/>
        <v>-9.5193717838252589E-2</v>
      </c>
      <c r="CB30" s="31" t="e">
        <f>LN(#REF!/#REF!)</f>
        <v>#REF!</v>
      </c>
      <c r="CC30" s="31" t="e">
        <f>LN(#REF!/#REF!)</f>
        <v>#REF!</v>
      </c>
      <c r="CD30" s="31" t="e">
        <f>LN(#REF!/#REF!)</f>
        <v>#REF!</v>
      </c>
      <c r="CE30" s="31" t="e">
        <f>LN(#REF!/#REF!)</f>
        <v>#REF!</v>
      </c>
      <c r="CF30" s="31" t="e">
        <f>LN(#REF!/#REF!)</f>
        <v>#REF!</v>
      </c>
      <c r="CH30" s="31">
        <f t="shared" si="55"/>
        <v>1.0027925594523781</v>
      </c>
      <c r="CI30" s="31">
        <f t="shared" si="56"/>
        <v>0.98853284726924207</v>
      </c>
      <c r="CJ30" s="31">
        <f t="shared" si="25"/>
        <v>0.90783020746450027</v>
      </c>
      <c r="CK30" s="31"/>
      <c r="CL30" s="31">
        <f t="shared" si="57"/>
        <v>1.0498903465458032</v>
      </c>
      <c r="CM30" s="31">
        <f t="shared" si="58"/>
        <v>1.2919949000856021</v>
      </c>
      <c r="CN30" s="31">
        <f t="shared" si="26"/>
        <v>0.76850663701143829</v>
      </c>
      <c r="CO30" s="31"/>
      <c r="CP30" s="31" t="e">
        <f t="shared" si="59"/>
        <v>#REF!</v>
      </c>
      <c r="CQ30" s="31">
        <f t="shared" si="60"/>
        <v>1</v>
      </c>
      <c r="CR30" s="31">
        <f t="shared" si="27"/>
        <v>1</v>
      </c>
    </row>
    <row r="31" spans="1:96" x14ac:dyDescent="0.2">
      <c r="A31" s="198" t="s">
        <v>379</v>
      </c>
      <c r="B31" s="9">
        <f t="shared" si="28"/>
        <v>1970</v>
      </c>
      <c r="D31" s="42">
        <f>Table8.3d_03!I26*0.001</f>
        <v>1.427</v>
      </c>
      <c r="E31" s="42">
        <f>Table8.3d_03!J26*0.001</f>
        <v>2.3130000000000002</v>
      </c>
      <c r="F31" s="29">
        <f>Table8.4b10!T30*0.001</f>
        <v>5.5110000000000001</v>
      </c>
      <c r="G31" s="78">
        <v>9.9999999999999995E-7</v>
      </c>
      <c r="H31" s="78">
        <v>9.9999999999999995E-7</v>
      </c>
      <c r="I31" s="29">
        <f t="shared" si="2"/>
        <v>9.2510019999999997</v>
      </c>
      <c r="K31" s="29">
        <f>Table8.2b11!S30*0.001</f>
        <v>220.45000000000002</v>
      </c>
      <c r="L31" s="29">
        <f>Table8.2b10!T30*0.001</f>
        <v>220.45000000000002</v>
      </c>
      <c r="M31" s="29">
        <f>Table8.2b10!V30*0.001</f>
        <v>525.18299999999999</v>
      </c>
      <c r="N31" s="83">
        <f t="shared" si="62"/>
        <v>9.5418181818181808E-5</v>
      </c>
      <c r="O31" s="83">
        <f t="shared" si="63"/>
        <v>9.5441176470588234E-5</v>
      </c>
      <c r="P31" s="29">
        <f t="shared" si="7"/>
        <v>966.0831908593583</v>
      </c>
      <c r="R31" s="41">
        <f t="shared" ref="R31:R69" si="71">D31/K31*1000000</f>
        <v>6473.1231571784983</v>
      </c>
      <c r="S31" s="41">
        <f t="shared" ref="S31:T69" si="72">E31/L31*1000000</f>
        <v>10492.175096393739</v>
      </c>
      <c r="T31" s="41">
        <f t="shared" si="72"/>
        <v>10493.485128041084</v>
      </c>
      <c r="U31" s="79">
        <f t="shared" si="64"/>
        <v>10480.182926829269</v>
      </c>
      <c r="V31" s="79">
        <f t="shared" si="65"/>
        <v>10477.657935285053</v>
      </c>
      <c r="W31" s="41">
        <f t="shared" si="66"/>
        <v>9575.7819694295395</v>
      </c>
      <c r="Y31" s="31">
        <f t="shared" si="11"/>
        <v>0.41345449646792254</v>
      </c>
      <c r="Z31" s="31">
        <f t="shared" si="12"/>
        <v>0.67202521983344798</v>
      </c>
      <c r="AA31" s="31">
        <f t="shared" si="13"/>
        <v>1.0087967585856839</v>
      </c>
      <c r="AB31" s="31">
        <f t="shared" si="14"/>
        <v>1.0076319827294331</v>
      </c>
      <c r="AC31" s="31">
        <f t="shared" si="15"/>
        <v>1.0072740000115799</v>
      </c>
      <c r="AD31" s="31"/>
      <c r="AF31" s="34">
        <f t="shared" si="16"/>
        <v>2.7978635166190029E-2</v>
      </c>
      <c r="AG31" s="34">
        <f t="shared" si="17"/>
        <v>0.7472681225503508</v>
      </c>
      <c r="AH31" s="34">
        <f t="shared" ref="AH31:AH69" si="73">CN31</f>
        <v>0.83796117406485759</v>
      </c>
      <c r="AI31" s="34">
        <f t="shared" ref="AI31:AI69" si="74">CJ31</f>
        <v>0.89176938702951536</v>
      </c>
      <c r="AJ31" s="34">
        <f t="shared" si="18"/>
        <v>2.0907542172160051E-2</v>
      </c>
      <c r="AK31" s="34">
        <f t="shared" si="32"/>
        <v>2.0907542172160044E-2</v>
      </c>
      <c r="AN31" s="12"/>
      <c r="AP31" s="31">
        <f t="shared" si="33"/>
        <v>0.15425356085751576</v>
      </c>
      <c r="AQ31" s="31">
        <f t="shared" si="67"/>
        <v>0.25002697005146041</v>
      </c>
      <c r="AR31" s="31">
        <f t="shared" si="68"/>
        <v>0.59571925289822658</v>
      </c>
      <c r="AS31" s="31">
        <f t="shared" si="69"/>
        <v>1.0809639863876367E-7</v>
      </c>
      <c r="AT31" s="31">
        <f t="shared" si="70"/>
        <v>1.0809639863876367E-7</v>
      </c>
      <c r="AV31" s="31">
        <f t="shared" si="34"/>
        <v>0.23590753929461836</v>
      </c>
      <c r="AW31" s="31">
        <f t="shared" si="35"/>
        <v>1.6999348424293542E-2</v>
      </c>
      <c r="AX31" s="31">
        <f t="shared" si="36"/>
        <v>0.62620914174030906</v>
      </c>
      <c r="AY31" s="31">
        <f t="shared" si="37"/>
        <v>1.0523116259711927E-7</v>
      </c>
      <c r="AZ31" s="31">
        <f t="shared" si="38"/>
        <v>1.0523116259711927E-7</v>
      </c>
      <c r="BA31" s="31">
        <f t="shared" si="39"/>
        <v>0.87911623992154608</v>
      </c>
      <c r="BB31" s="31"/>
      <c r="BC31" s="31">
        <f t="shared" si="40"/>
        <v>0.26834624203469515</v>
      </c>
      <c r="BD31" s="31">
        <f t="shared" si="41"/>
        <v>1.9336860874974389E-2</v>
      </c>
      <c r="BE31" s="31">
        <f t="shared" si="42"/>
        <v>0.71231665768817232</v>
      </c>
      <c r="BF31" s="31">
        <f t="shared" si="43"/>
        <v>1.1970107912749999E-7</v>
      </c>
      <c r="BG31" s="31">
        <f t="shared" si="44"/>
        <v>1.1970107912749999E-7</v>
      </c>
      <c r="BJ31" s="31">
        <f t="shared" si="45"/>
        <v>-7.8251443382423513E-2</v>
      </c>
      <c r="BK31" s="31">
        <f t="shared" si="46"/>
        <v>0</v>
      </c>
      <c r="BL31" s="31">
        <f t="shared" si="47"/>
        <v>4.420337829386666E-3</v>
      </c>
      <c r="BM31" s="31">
        <f t="shared" si="48"/>
        <v>0</v>
      </c>
      <c r="BN31" s="31">
        <f t="shared" si="49"/>
        <v>0</v>
      </c>
      <c r="BP31" s="31">
        <f t="shared" si="20"/>
        <v>0.22818945830524545</v>
      </c>
      <c r="BQ31" s="31">
        <f t="shared" si="21"/>
        <v>0.22818945830524545</v>
      </c>
      <c r="BR31" s="31">
        <f t="shared" si="22"/>
        <v>0.54362088582954737</v>
      </c>
      <c r="BS31" s="31">
        <f t="shared" si="23"/>
        <v>9.8768079934508167E-8</v>
      </c>
      <c r="BT31" s="31">
        <f t="shared" si="24"/>
        <v>9.8791881872709752E-8</v>
      </c>
      <c r="BV31" s="31">
        <f t="shared" si="50"/>
        <v>-0.65010029051011142</v>
      </c>
      <c r="BW31" s="31">
        <f t="shared" si="51"/>
        <v>14.776699298999544</v>
      </c>
      <c r="BX31" s="31">
        <f t="shared" si="52"/>
        <v>-3.4760480809642967E-2</v>
      </c>
      <c r="BY31" s="31">
        <f t="shared" si="53"/>
        <v>0.12264335778596749</v>
      </c>
      <c r="BZ31" s="31">
        <f t="shared" si="54"/>
        <v>0.12264335778596749</v>
      </c>
      <c r="CB31" s="31" t="e">
        <f>LN(#REF!/#REF!)</f>
        <v>#REF!</v>
      </c>
      <c r="CC31" s="31" t="e">
        <f>LN(#REF!/#REF!)</f>
        <v>#REF!</v>
      </c>
      <c r="CD31" s="31" t="e">
        <f>LN(#REF!/#REF!)</f>
        <v>#REF!</v>
      </c>
      <c r="CE31" s="31" t="e">
        <f>LN(#REF!/#REF!)</f>
        <v>#REF!</v>
      </c>
      <c r="CF31" s="31" t="e">
        <f>LN(#REF!/#REF!)</f>
        <v>#REF!</v>
      </c>
      <c r="CH31" s="31">
        <f t="shared" si="55"/>
        <v>0.9823085635365213</v>
      </c>
      <c r="CI31" s="31">
        <f t="shared" si="56"/>
        <v>0.97104428120971653</v>
      </c>
      <c r="CJ31" s="31">
        <f t="shared" si="25"/>
        <v>0.89176938702951536</v>
      </c>
      <c r="CK31" s="31"/>
      <c r="CL31" s="31">
        <f t="shared" si="57"/>
        <v>1.0903759755719398</v>
      </c>
      <c r="CM31" s="31">
        <f t="shared" si="58"/>
        <v>1.4087601996148094</v>
      </c>
      <c r="CN31" s="31">
        <f t="shared" si="26"/>
        <v>0.83796117406485759</v>
      </c>
      <c r="CO31" s="31"/>
      <c r="CP31" s="31" t="e">
        <f t="shared" si="59"/>
        <v>#REF!</v>
      </c>
      <c r="CQ31" s="31">
        <f t="shared" si="60"/>
        <v>1</v>
      </c>
      <c r="CR31" s="31">
        <f t="shared" si="27"/>
        <v>1</v>
      </c>
    </row>
    <row r="32" spans="1:96" x14ac:dyDescent="0.2">
      <c r="A32" s="198" t="s">
        <v>379</v>
      </c>
      <c r="B32" s="9">
        <f t="shared" si="28"/>
        <v>1971</v>
      </c>
      <c r="D32" s="42">
        <f>Table8.3d_03!I27*0.001</f>
        <v>1.167</v>
      </c>
      <c r="E32" s="42">
        <f>Table8.3d_03!J27*0.001</f>
        <v>2.0939999999999999</v>
      </c>
      <c r="F32" s="29">
        <f>Table8.4b10!T31*0.001</f>
        <v>5.7389999999999999</v>
      </c>
      <c r="G32" s="78">
        <v>9.9999999999999995E-7</v>
      </c>
      <c r="H32" s="78">
        <v>9.9999999999999995E-7</v>
      </c>
      <c r="I32" s="29">
        <f t="shared" si="2"/>
        <v>9.0000019999999985</v>
      </c>
      <c r="K32" s="29">
        <f>Table8.2b11!S31*0.001</f>
        <v>199.869</v>
      </c>
      <c r="L32" s="29">
        <f>Table8.2b10!T31*0.001</f>
        <v>199.869</v>
      </c>
      <c r="M32" s="29">
        <f>Table8.2b10!V31*0.001</f>
        <v>547.75200000000007</v>
      </c>
      <c r="N32" s="83">
        <f t="shared" si="62"/>
        <v>9.5418181818181808E-5</v>
      </c>
      <c r="O32" s="83">
        <f t="shared" si="63"/>
        <v>9.5441176470588234E-5</v>
      </c>
      <c r="P32" s="29">
        <f t="shared" si="7"/>
        <v>947.49019085935822</v>
      </c>
      <c r="R32" s="41">
        <f t="shared" si="71"/>
        <v>5838.8244300016513</v>
      </c>
      <c r="S32" s="41">
        <f t="shared" si="72"/>
        <v>10476.862344835867</v>
      </c>
      <c r="T32" s="41">
        <f t="shared" si="72"/>
        <v>10477.36932042238</v>
      </c>
      <c r="U32" s="79">
        <f t="shared" si="64"/>
        <v>10480.182926829269</v>
      </c>
      <c r="V32" s="79">
        <f t="shared" si="65"/>
        <v>10477.657935285053</v>
      </c>
      <c r="W32" s="41">
        <f t="shared" si="66"/>
        <v>9498.781187209066</v>
      </c>
      <c r="Y32" s="31">
        <f t="shared" si="11"/>
        <v>0.37294025712978851</v>
      </c>
      <c r="Z32" s="31">
        <f t="shared" si="12"/>
        <v>0.67104443604577835</v>
      </c>
      <c r="AA32" s="31">
        <f t="shared" si="13"/>
        <v>1.007247456872348</v>
      </c>
      <c r="AB32" s="31">
        <f t="shared" si="14"/>
        <v>1.0076319827294331</v>
      </c>
      <c r="AC32" s="31">
        <f t="shared" si="15"/>
        <v>1.0072740000115799</v>
      </c>
      <c r="AD32" s="31"/>
      <c r="AF32" s="34">
        <f t="shared" si="16"/>
        <v>2.7440165220157499E-2</v>
      </c>
      <c r="AG32" s="34">
        <f t="shared" si="17"/>
        <v>0.74125918979180461</v>
      </c>
      <c r="AH32" s="34">
        <f t="shared" si="73"/>
        <v>0.84455726208199799</v>
      </c>
      <c r="AI32" s="34">
        <f t="shared" si="74"/>
        <v>0.87768967608478887</v>
      </c>
      <c r="AJ32" s="34">
        <f t="shared" si="18"/>
        <v>2.0340274638847213E-2</v>
      </c>
      <c r="AK32" s="34">
        <f t="shared" si="32"/>
        <v>2.0340274638847203E-2</v>
      </c>
      <c r="AN32" s="12"/>
      <c r="AP32" s="31">
        <f t="shared" si="33"/>
        <v>0.12966663785185828</v>
      </c>
      <c r="AQ32" s="31">
        <f t="shared" si="67"/>
        <v>0.23266661496297447</v>
      </c>
      <c r="AR32" s="31">
        <f t="shared" si="68"/>
        <v>0.63766652496299459</v>
      </c>
      <c r="AS32" s="31">
        <f t="shared" si="69"/>
        <v>1.1111108641975859E-7</v>
      </c>
      <c r="AT32" s="31">
        <f t="shared" si="70"/>
        <v>1.1111108641975859E-7</v>
      </c>
      <c r="AV32" s="31">
        <f t="shared" si="34"/>
        <v>0.14160452381820673</v>
      </c>
      <c r="AW32" s="31">
        <f t="shared" si="35"/>
        <v>0.24124269404559245</v>
      </c>
      <c r="AX32" s="31">
        <f t="shared" si="36"/>
        <v>0.61645504543687923</v>
      </c>
      <c r="AY32" s="31">
        <f t="shared" si="37"/>
        <v>1.0959683218064682E-7</v>
      </c>
      <c r="AZ32" s="31">
        <f t="shared" si="38"/>
        <v>1.0959683218064682E-7</v>
      </c>
      <c r="BA32" s="31">
        <f t="shared" si="39"/>
        <v>0.99930248249434273</v>
      </c>
      <c r="BB32" s="31"/>
      <c r="BC32" s="31">
        <f t="shared" si="40"/>
        <v>0.14170336439548312</v>
      </c>
      <c r="BD32" s="31">
        <f t="shared" si="41"/>
        <v>0.24141108250169707</v>
      </c>
      <c r="BE32" s="31">
        <f t="shared" si="42"/>
        <v>0.61688533375615739</v>
      </c>
      <c r="BF32" s="31">
        <f t="shared" si="43"/>
        <v>1.0967333124909681E-7</v>
      </c>
      <c r="BG32" s="31">
        <f t="shared" si="44"/>
        <v>1.0967333124909681E-7</v>
      </c>
      <c r="BJ32" s="31">
        <f t="shared" si="45"/>
        <v>-0.10312922532815391</v>
      </c>
      <c r="BK32" s="31">
        <f t="shared" si="46"/>
        <v>-1.4605109388305256E-3</v>
      </c>
      <c r="BL32" s="31">
        <f t="shared" si="47"/>
        <v>-1.5369722612702693E-3</v>
      </c>
      <c r="BM32" s="31">
        <f t="shared" si="48"/>
        <v>0</v>
      </c>
      <c r="BN32" s="31">
        <f t="shared" si="49"/>
        <v>0</v>
      </c>
      <c r="BP32" s="31">
        <f t="shared" si="20"/>
        <v>0.21094571946831667</v>
      </c>
      <c r="BQ32" s="31">
        <f t="shared" si="21"/>
        <v>0.21094571946831667</v>
      </c>
      <c r="BR32" s="31">
        <f t="shared" si="22"/>
        <v>0.57810835962660245</v>
      </c>
      <c r="BS32" s="31">
        <f t="shared" si="23"/>
        <v>1.0070624766219381E-7</v>
      </c>
      <c r="BT32" s="31">
        <f t="shared" si="24"/>
        <v>1.0073051667587675E-7</v>
      </c>
      <c r="BV32" s="31">
        <f t="shared" si="50"/>
        <v>-7.8575394703562576E-2</v>
      </c>
      <c r="BW32" s="31">
        <f t="shared" si="51"/>
        <v>-7.8575394703562576E-2</v>
      </c>
      <c r="BX32" s="31">
        <f t="shared" si="52"/>
        <v>6.1509221644961497E-2</v>
      </c>
      <c r="BY32" s="31">
        <f t="shared" si="53"/>
        <v>1.9433365158564052E-2</v>
      </c>
      <c r="BZ32" s="31">
        <f t="shared" si="54"/>
        <v>1.9433365158564052E-2</v>
      </c>
      <c r="CB32" s="31" t="e">
        <f>LN(#REF!/#REF!)</f>
        <v>#REF!</v>
      </c>
      <c r="CC32" s="31" t="e">
        <f>LN(#REF!/#REF!)</f>
        <v>#REF!</v>
      </c>
      <c r="CD32" s="31" t="e">
        <f>LN(#REF!/#REF!)</f>
        <v>#REF!</v>
      </c>
      <c r="CE32" s="31" t="e">
        <f>LN(#REF!/#REF!)</f>
        <v>#REF!</v>
      </c>
      <c r="CF32" s="31" t="e">
        <f>LN(#REF!/#REF!)</f>
        <v>#REF!</v>
      </c>
      <c r="CH32" s="31">
        <f t="shared" si="55"/>
        <v>0.98421148881144482</v>
      </c>
      <c r="CI32" s="31">
        <f t="shared" si="56"/>
        <v>0.95571293771125443</v>
      </c>
      <c r="CJ32" s="31">
        <f t="shared" si="25"/>
        <v>0.87768967608478887</v>
      </c>
      <c r="CK32" s="31"/>
      <c r="CL32" s="31">
        <f t="shared" si="57"/>
        <v>1.0078715914547012</v>
      </c>
      <c r="CM32" s="31">
        <f t="shared" si="58"/>
        <v>1.4198493843638205</v>
      </c>
      <c r="CN32" s="31">
        <f t="shared" si="26"/>
        <v>0.84455726208199799</v>
      </c>
      <c r="CO32" s="31"/>
      <c r="CP32" s="31" t="e">
        <f t="shared" si="59"/>
        <v>#REF!</v>
      </c>
      <c r="CQ32" s="31">
        <f t="shared" si="60"/>
        <v>1</v>
      </c>
      <c r="CR32" s="31">
        <f t="shared" si="27"/>
        <v>1</v>
      </c>
    </row>
    <row r="33" spans="1:96" x14ac:dyDescent="0.2">
      <c r="A33" s="198" t="s">
        <v>379</v>
      </c>
      <c r="B33" s="9">
        <f t="shared" si="28"/>
        <v>1972</v>
      </c>
      <c r="D33" s="42">
        <f>Table8.3d_03!I28*0.001</f>
        <v>1.3580000000000001</v>
      </c>
      <c r="E33" s="42">
        <f>Table8.3d_03!J28*0.001</f>
        <v>2.073</v>
      </c>
      <c r="F33" s="29">
        <f>Table8.4b10!T32*0.001</f>
        <v>15.079000000000001</v>
      </c>
      <c r="G33" s="78">
        <v>9.9999999999999995E-7</v>
      </c>
      <c r="H33" s="78">
        <v>9.9999999999999995E-7</v>
      </c>
      <c r="I33" s="29">
        <f t="shared" si="2"/>
        <v>18.510002000000004</v>
      </c>
      <c r="K33" s="29">
        <f>Table8.2b11!S32*0.001</f>
        <v>199.774</v>
      </c>
      <c r="L33" s="29">
        <f>Table8.2b10!T32*0.001</f>
        <v>199.774</v>
      </c>
      <c r="M33" s="29">
        <f>Table8.2b10!V32*0.001</f>
        <v>1452.7950000000001</v>
      </c>
      <c r="N33" s="83">
        <f t="shared" si="62"/>
        <v>9.5418181818181808E-5</v>
      </c>
      <c r="O33" s="83">
        <f t="shared" si="63"/>
        <v>9.5441176470588234E-5</v>
      </c>
      <c r="P33" s="29">
        <f t="shared" si="7"/>
        <v>1852.3431908593584</v>
      </c>
      <c r="R33" s="41">
        <f t="shared" si="71"/>
        <v>6797.6813799593547</v>
      </c>
      <c r="S33" s="41">
        <f t="shared" si="72"/>
        <v>10376.725700041046</v>
      </c>
      <c r="T33" s="41">
        <f t="shared" si="72"/>
        <v>10379.30334286668</v>
      </c>
      <c r="U33" s="79">
        <f t="shared" si="64"/>
        <v>10480.182926829269</v>
      </c>
      <c r="V33" s="79">
        <f t="shared" si="65"/>
        <v>10477.657935285053</v>
      </c>
      <c r="W33" s="41">
        <f t="shared" si="66"/>
        <v>9992.7497730119067</v>
      </c>
      <c r="Y33" s="31">
        <f t="shared" si="11"/>
        <v>0.43418483842435046</v>
      </c>
      <c r="Z33" s="31">
        <f t="shared" si="12"/>
        <v>0.66463067053830482</v>
      </c>
      <c r="AA33" s="31">
        <f t="shared" si="13"/>
        <v>0.99781983210530423</v>
      </c>
      <c r="AB33" s="31">
        <f t="shared" si="14"/>
        <v>1.0076319827294331</v>
      </c>
      <c r="AC33" s="31">
        <f t="shared" si="15"/>
        <v>1.0072740000115799</v>
      </c>
      <c r="AD33" s="31"/>
      <c r="AF33" s="34">
        <f t="shared" si="16"/>
        <v>5.3645519174730254E-2</v>
      </c>
      <c r="AG33" s="34">
        <f t="shared" si="17"/>
        <v>0.77980716205038036</v>
      </c>
      <c r="AH33" s="34">
        <f t="shared" si="73"/>
        <v>0.88250597864044245</v>
      </c>
      <c r="AI33" s="34">
        <f t="shared" si="74"/>
        <v>0.88362819167720996</v>
      </c>
      <c r="AJ33" s="34">
        <f t="shared" si="18"/>
        <v>4.1833160064365674E-2</v>
      </c>
      <c r="AK33" s="34">
        <f t="shared" si="32"/>
        <v>4.183316006436566E-2</v>
      </c>
      <c r="AN33" s="12"/>
      <c r="AP33" s="31">
        <f t="shared" si="33"/>
        <v>7.3365740317045874E-2</v>
      </c>
      <c r="AQ33" s="31">
        <f t="shared" si="67"/>
        <v>0.11199350491696325</v>
      </c>
      <c r="AR33" s="31">
        <f t="shared" si="68"/>
        <v>0.81464064671629954</v>
      </c>
      <c r="AS33" s="31">
        <f t="shared" si="69"/>
        <v>5.4024845594290038E-8</v>
      </c>
      <c r="AT33" s="31">
        <f t="shared" si="70"/>
        <v>5.4024845594290038E-8</v>
      </c>
      <c r="AV33" s="31">
        <f t="shared" si="34"/>
        <v>9.8858529851165375E-2</v>
      </c>
      <c r="AW33" s="31">
        <f t="shared" si="35"/>
        <v>0.16504207968677947</v>
      </c>
      <c r="AX33" s="31">
        <f t="shared" si="36"/>
        <v>0.72254497900117109</v>
      </c>
      <c r="AY33" s="31">
        <f t="shared" si="37"/>
        <v>7.9166987546226007E-8</v>
      </c>
      <c r="AZ33" s="31">
        <f t="shared" si="38"/>
        <v>7.9166987546226007E-8</v>
      </c>
      <c r="BA33" s="31">
        <f t="shared" si="39"/>
        <v>0.98644574687309095</v>
      </c>
      <c r="BB33" s="31"/>
      <c r="BC33" s="31">
        <f t="shared" si="40"/>
        <v>0.10021689501377495</v>
      </c>
      <c r="BD33" s="31">
        <f t="shared" si="41"/>
        <v>0.16730983960338633</v>
      </c>
      <c r="BE33" s="31">
        <f t="shared" si="42"/>
        <v>0.73247310487327644</v>
      </c>
      <c r="BF33" s="31">
        <f t="shared" si="43"/>
        <v>8.0254781164778096E-8</v>
      </c>
      <c r="BG33" s="31">
        <f t="shared" si="44"/>
        <v>8.0254781164778096E-8</v>
      </c>
      <c r="BJ33" s="31">
        <f t="shared" si="45"/>
        <v>0.15205210015724249</v>
      </c>
      <c r="BK33" s="31">
        <f t="shared" si="46"/>
        <v>-9.60385466954531E-3</v>
      </c>
      <c r="BL33" s="31">
        <f t="shared" si="47"/>
        <v>-9.4038681840315289E-3</v>
      </c>
      <c r="BM33" s="31">
        <f t="shared" si="48"/>
        <v>0</v>
      </c>
      <c r="BN33" s="31">
        <f t="shared" si="49"/>
        <v>0</v>
      </c>
      <c r="BP33" s="31">
        <f t="shared" si="20"/>
        <v>0.10784934508130686</v>
      </c>
      <c r="BQ33" s="31">
        <f t="shared" si="21"/>
        <v>0.10784934508130686</v>
      </c>
      <c r="BR33" s="31">
        <f t="shared" si="22"/>
        <v>0.78430120680067084</v>
      </c>
      <c r="BS33" s="31">
        <f t="shared" si="23"/>
        <v>5.1512150820126595E-8</v>
      </c>
      <c r="BT33" s="31">
        <f t="shared" si="24"/>
        <v>5.1524564638753666E-8</v>
      </c>
      <c r="BV33" s="31">
        <f t="shared" si="50"/>
        <v>-0.67086554635526374</v>
      </c>
      <c r="BW33" s="31">
        <f t="shared" si="51"/>
        <v>-0.67086554635526374</v>
      </c>
      <c r="BX33" s="31">
        <f t="shared" si="52"/>
        <v>0.30503181441135802</v>
      </c>
      <c r="BY33" s="31">
        <f t="shared" si="53"/>
        <v>-0.67039012203010684</v>
      </c>
      <c r="BZ33" s="31">
        <f t="shared" si="54"/>
        <v>-0.67039012203010684</v>
      </c>
      <c r="CB33" s="31" t="e">
        <f>LN(#REF!/#REF!)</f>
        <v>#REF!</v>
      </c>
      <c r="CC33" s="31" t="e">
        <f>LN(#REF!/#REF!)</f>
        <v>#REF!</v>
      </c>
      <c r="CD33" s="31" t="e">
        <f>LN(#REF!/#REF!)</f>
        <v>#REF!</v>
      </c>
      <c r="CE33" s="31" t="e">
        <f>LN(#REF!/#REF!)</f>
        <v>#REF!</v>
      </c>
      <c r="CF33" s="31" t="e">
        <f>LN(#REF!/#REF!)</f>
        <v>#REF!</v>
      </c>
      <c r="CH33" s="31">
        <f t="shared" si="55"/>
        <v>1.0067660766148141</v>
      </c>
      <c r="CI33" s="31">
        <f t="shared" si="56"/>
        <v>0.96217936466957787</v>
      </c>
      <c r="CJ33" s="31">
        <f t="shared" si="25"/>
        <v>0.88362819167720996</v>
      </c>
      <c r="CK33" s="31"/>
      <c r="CL33" s="31">
        <f t="shared" si="57"/>
        <v>1.044933266531737</v>
      </c>
      <c r="CM33" s="31">
        <f t="shared" si="58"/>
        <v>1.4836478551863628</v>
      </c>
      <c r="CN33" s="31">
        <f t="shared" si="26"/>
        <v>0.88250597864044245</v>
      </c>
      <c r="CO33" s="31"/>
      <c r="CP33" s="31" t="e">
        <f t="shared" si="59"/>
        <v>#REF!</v>
      </c>
      <c r="CQ33" s="31">
        <f t="shared" si="60"/>
        <v>1</v>
      </c>
      <c r="CR33" s="31">
        <f t="shared" si="27"/>
        <v>1</v>
      </c>
    </row>
    <row r="34" spans="1:96" x14ac:dyDescent="0.2">
      <c r="A34" s="198" t="s">
        <v>379</v>
      </c>
      <c r="B34" s="9">
        <f t="shared" si="28"/>
        <v>1973</v>
      </c>
      <c r="D34" s="42">
        <f>Table8.3d_03!I29*0.001</f>
        <v>1.355</v>
      </c>
      <c r="E34" s="42">
        <f>Table8.3d_03!J29*0.001</f>
        <v>2.056</v>
      </c>
      <c r="F34" s="29">
        <f>Table8.4b10!T33*0.001</f>
        <v>20.422000000000001</v>
      </c>
      <c r="G34" s="78">
        <v>9.9999999999999995E-7</v>
      </c>
      <c r="H34" s="78">
        <v>9.9999999999999995E-7</v>
      </c>
      <c r="I34" s="29">
        <f t="shared" si="2"/>
        <v>23.833002000000004</v>
      </c>
      <c r="K34" s="29">
        <f>Table8.2b11!S33*0.001</f>
        <v>197.89000000000001</v>
      </c>
      <c r="L34" s="29">
        <f>Table8.2b10!T33*0.001</f>
        <v>197.89000000000001</v>
      </c>
      <c r="M34" s="29">
        <f>Table8.2b10!V33*0.001</f>
        <v>1965.713</v>
      </c>
      <c r="N34" s="83">
        <f t="shared" si="62"/>
        <v>9.5418181818181808E-5</v>
      </c>
      <c r="O34" s="83">
        <f t="shared" si="63"/>
        <v>9.5441176470588234E-5</v>
      </c>
      <c r="P34" s="29">
        <f t="shared" si="7"/>
        <v>2361.4931908593585</v>
      </c>
      <c r="R34" s="41">
        <f t="shared" si="71"/>
        <v>6847.238364748091</v>
      </c>
      <c r="S34" s="41">
        <f t="shared" si="72"/>
        <v>10389.61038961039</v>
      </c>
      <c r="T34" s="41">
        <f t="shared" si="72"/>
        <v>10389.105632409208</v>
      </c>
      <c r="U34" s="79">
        <f t="shared" si="64"/>
        <v>10480.182926829269</v>
      </c>
      <c r="V34" s="79">
        <f t="shared" si="65"/>
        <v>10477.657935285053</v>
      </c>
      <c r="W34" s="41">
        <f t="shared" si="66"/>
        <v>10092.344154220094</v>
      </c>
      <c r="Y34" s="31">
        <f t="shared" si="11"/>
        <v>0.4373501664576312</v>
      </c>
      <c r="Z34" s="31">
        <f t="shared" si="12"/>
        <v>0.66545593663049007</v>
      </c>
      <c r="AA34" s="31">
        <f t="shared" si="13"/>
        <v>0.99876218040966269</v>
      </c>
      <c r="AB34" s="31">
        <f t="shared" si="14"/>
        <v>1.0076319827294331</v>
      </c>
      <c r="AC34" s="31">
        <f t="shared" si="15"/>
        <v>1.0072740000115799</v>
      </c>
      <c r="AD34" s="31"/>
      <c r="AF34" s="34">
        <f t="shared" si="16"/>
        <v>6.8390959556726791E-2</v>
      </c>
      <c r="AG34" s="34">
        <f t="shared" si="17"/>
        <v>0.78757923815858777</v>
      </c>
      <c r="AH34" s="34">
        <f t="shared" si="73"/>
        <v>0.89006981775448191</v>
      </c>
      <c r="AI34" s="34">
        <f t="shared" si="74"/>
        <v>0.88485107847554834</v>
      </c>
      <c r="AJ34" s="34">
        <f t="shared" si="18"/>
        <v>5.3863299824621694E-2</v>
      </c>
      <c r="AK34" s="34">
        <f t="shared" si="32"/>
        <v>5.3863299824621673E-2</v>
      </c>
      <c r="AN34" s="12"/>
      <c r="AP34" s="31">
        <f t="shared" si="33"/>
        <v>5.6853937242148503E-2</v>
      </c>
      <c r="AQ34" s="31">
        <f t="shared" si="67"/>
        <v>8.6266933557090281E-2</v>
      </c>
      <c r="AR34" s="31">
        <f t="shared" si="68"/>
        <v>0.85687904528351055</v>
      </c>
      <c r="AS34" s="31">
        <f t="shared" si="69"/>
        <v>4.1958625270958304E-8</v>
      </c>
      <c r="AT34" s="31">
        <f t="shared" si="70"/>
        <v>4.1958625270958304E-8</v>
      </c>
      <c r="AV34" s="31">
        <f t="shared" si="34"/>
        <v>6.4759381590734258E-2</v>
      </c>
      <c r="AW34" s="31">
        <f t="shared" si="35"/>
        <v>9.8571312299516614E-2</v>
      </c>
      <c r="AX34" s="31">
        <f t="shared" si="36"/>
        <v>0.83558192545100296</v>
      </c>
      <c r="AY34" s="31">
        <f t="shared" si="37"/>
        <v>4.7737850799058992E-8</v>
      </c>
      <c r="AZ34" s="31">
        <f t="shared" si="38"/>
        <v>4.7737850799058992E-8</v>
      </c>
      <c r="BA34" s="31">
        <f t="shared" si="39"/>
        <v>0.99891271481695543</v>
      </c>
      <c r="BB34" s="31"/>
      <c r="BC34" s="31">
        <f t="shared" si="40"/>
        <v>6.4829870147964846E-2</v>
      </c>
      <c r="BD34" s="31">
        <f t="shared" si="41"/>
        <v>9.8678604083620253E-2</v>
      </c>
      <c r="BE34" s="31">
        <f t="shared" si="42"/>
        <v>0.83649143018879102</v>
      </c>
      <c r="BF34" s="31">
        <f t="shared" si="43"/>
        <v>4.7789811953496514E-8</v>
      </c>
      <c r="BG34" s="31">
        <f t="shared" si="44"/>
        <v>4.7789811953496514E-8</v>
      </c>
      <c r="BJ34" s="31">
        <f t="shared" si="45"/>
        <v>7.2638320510104394E-3</v>
      </c>
      <c r="BK34" s="31">
        <f t="shared" si="46"/>
        <v>1.2409209951268708E-3</v>
      </c>
      <c r="BL34" s="31">
        <f t="shared" si="47"/>
        <v>9.4396159879822953E-4</v>
      </c>
      <c r="BM34" s="31">
        <f t="shared" si="48"/>
        <v>0</v>
      </c>
      <c r="BN34" s="31">
        <f t="shared" si="49"/>
        <v>0</v>
      </c>
      <c r="BP34" s="31">
        <f t="shared" si="20"/>
        <v>8.379867482403662E-2</v>
      </c>
      <c r="BQ34" s="31">
        <f t="shared" si="21"/>
        <v>8.379867482403662E-2</v>
      </c>
      <c r="BR34" s="31">
        <f t="shared" si="22"/>
        <v>0.83240256953045366</v>
      </c>
      <c r="BS34" s="31">
        <f t="shared" si="23"/>
        <v>4.0405867858318356E-8</v>
      </c>
      <c r="BT34" s="31">
        <f t="shared" si="24"/>
        <v>4.0415605194210506E-8</v>
      </c>
      <c r="BV34" s="31">
        <f t="shared" si="50"/>
        <v>-0.25231810651337921</v>
      </c>
      <c r="BW34" s="31">
        <f t="shared" si="51"/>
        <v>-0.25231810651337921</v>
      </c>
      <c r="BX34" s="31">
        <f t="shared" si="52"/>
        <v>5.952304249336101E-2</v>
      </c>
      <c r="BY34" s="31">
        <f t="shared" si="53"/>
        <v>-0.24284269965752853</v>
      </c>
      <c r="BZ34" s="31">
        <f t="shared" si="54"/>
        <v>-0.24284269965752853</v>
      </c>
      <c r="CB34" s="31" t="e">
        <f>LN(#REF!/#REF!)</f>
        <v>#REF!</v>
      </c>
      <c r="CC34" s="31" t="e">
        <f>LN(#REF!/#REF!)</f>
        <v>#REF!</v>
      </c>
      <c r="CD34" s="31" t="e">
        <f>LN(#REF!/#REF!)</f>
        <v>#REF!</v>
      </c>
      <c r="CE34" s="31" t="e">
        <f>LN(#REF!/#REF!)</f>
        <v>#REF!</v>
      </c>
      <c r="CF34" s="31" t="e">
        <f>LN(#REF!/#REF!)</f>
        <v>#REF!</v>
      </c>
      <c r="CH34" s="31">
        <f t="shared" si="55"/>
        <v>1.0013839381878675</v>
      </c>
      <c r="CI34" s="31">
        <f t="shared" si="56"/>
        <v>0.96351096143592219</v>
      </c>
      <c r="CJ34" s="31">
        <f t="shared" si="25"/>
        <v>0.88485107847554834</v>
      </c>
      <c r="CK34" s="31"/>
      <c r="CL34" s="31">
        <f t="shared" si="57"/>
        <v>1.0085708644441049</v>
      </c>
      <c r="CM34" s="31">
        <f t="shared" si="58"/>
        <v>1.4963639998359521</v>
      </c>
      <c r="CN34" s="31">
        <f t="shared" si="26"/>
        <v>0.89006981775448191</v>
      </c>
      <c r="CO34" s="31"/>
      <c r="CP34" s="31" t="e">
        <f t="shared" si="59"/>
        <v>#REF!</v>
      </c>
      <c r="CQ34" s="31">
        <f t="shared" si="60"/>
        <v>1</v>
      </c>
      <c r="CR34" s="31">
        <f t="shared" si="27"/>
        <v>1</v>
      </c>
    </row>
    <row r="35" spans="1:96" x14ac:dyDescent="0.2">
      <c r="A35" s="198" t="s">
        <v>379</v>
      </c>
      <c r="B35" s="9">
        <f t="shared" si="28"/>
        <v>1974</v>
      </c>
      <c r="D35" s="42">
        <f>Table8.3d_03!I30*0.001</f>
        <v>0.71099999999999997</v>
      </c>
      <c r="E35" s="42">
        <f>Table8.3d_03!J30*0.001</f>
        <v>1.9020000000000001</v>
      </c>
      <c r="F35" s="29">
        <f>Table8.4b10!T34*0.001</f>
        <v>25.61</v>
      </c>
      <c r="G35" s="78">
        <v>9.9999999999999995E-7</v>
      </c>
      <c r="H35" s="78">
        <v>9.9999999999999995E-7</v>
      </c>
      <c r="I35" s="29">
        <f t="shared" si="2"/>
        <v>28.223002000000001</v>
      </c>
      <c r="K35" s="29">
        <f>Table8.2b11!S34*0.001</f>
        <v>182.154</v>
      </c>
      <c r="L35" s="29">
        <f>Table8.2b10!T34*0.001</f>
        <v>182.154</v>
      </c>
      <c r="M35" s="29">
        <f>Table8.2b10!V34*0.001</f>
        <v>2452.636</v>
      </c>
      <c r="N35" s="83">
        <f t="shared" si="62"/>
        <v>9.5418181818181808E-5</v>
      </c>
      <c r="O35" s="83">
        <f t="shared" si="63"/>
        <v>9.5441176470588234E-5</v>
      </c>
      <c r="P35" s="29">
        <f t="shared" si="7"/>
        <v>2816.9441908593585</v>
      </c>
      <c r="R35" s="41">
        <f t="shared" si="71"/>
        <v>3903.290622220758</v>
      </c>
      <c r="S35" s="41">
        <f t="shared" si="72"/>
        <v>10441.714153957641</v>
      </c>
      <c r="T35" s="41">
        <f t="shared" si="72"/>
        <v>10441.826671385399</v>
      </c>
      <c r="U35" s="79">
        <f t="shared" si="64"/>
        <v>10480.182926829269</v>
      </c>
      <c r="V35" s="79">
        <f t="shared" si="65"/>
        <v>10477.657935285053</v>
      </c>
      <c r="W35" s="41">
        <f t="shared" si="66"/>
        <v>10019.013543676232</v>
      </c>
      <c r="Y35" s="31">
        <f t="shared" si="11"/>
        <v>0.24931289264727727</v>
      </c>
      <c r="Z35" s="31">
        <f t="shared" si="12"/>
        <v>0.66879318971366108</v>
      </c>
      <c r="AA35" s="31">
        <f t="shared" si="13"/>
        <v>1.0038305454551639</v>
      </c>
      <c r="AB35" s="31">
        <f t="shared" si="14"/>
        <v>1.0076319827294331</v>
      </c>
      <c r="AC35" s="31">
        <f t="shared" si="15"/>
        <v>1.0072740000115799</v>
      </c>
      <c r="AD35" s="31"/>
      <c r="AF35" s="34">
        <f t="shared" si="16"/>
        <v>8.1581228765055788E-2</v>
      </c>
      <c r="AG35" s="34">
        <f t="shared" si="17"/>
        <v>0.78185671566992598</v>
      </c>
      <c r="AH35" s="34">
        <f t="shared" si="73"/>
        <v>0.89880858839676214</v>
      </c>
      <c r="AI35" s="34">
        <f t="shared" si="74"/>
        <v>0.86988122472722773</v>
      </c>
      <c r="AJ35" s="34">
        <f t="shared" si="18"/>
        <v>6.3784831582563428E-2</v>
      </c>
      <c r="AK35" s="34">
        <f t="shared" si="32"/>
        <v>6.3784831582563414E-2</v>
      </c>
      <c r="AN35" s="12"/>
      <c r="AP35" s="31">
        <f t="shared" si="33"/>
        <v>2.5192217326845668E-2</v>
      </c>
      <c r="AQ35" s="31">
        <f t="shared" si="67"/>
        <v>6.7391838756203193E-2</v>
      </c>
      <c r="AR35" s="31">
        <f t="shared" si="68"/>
        <v>0.90741587305276739</v>
      </c>
      <c r="AS35" s="31">
        <f t="shared" si="69"/>
        <v>3.5432091880233008E-8</v>
      </c>
      <c r="AT35" s="31">
        <f t="shared" si="70"/>
        <v>3.5432091880233008E-8</v>
      </c>
      <c r="AV35" s="31">
        <f t="shared" si="34"/>
        <v>3.8898833786113314E-2</v>
      </c>
      <c r="AW35" s="31">
        <f t="shared" si="35"/>
        <v>7.6441389880402819E-2</v>
      </c>
      <c r="AX35" s="31">
        <f t="shared" si="36"/>
        <v>0.88190614180323068</v>
      </c>
      <c r="AY35" s="31">
        <f t="shared" si="37"/>
        <v>3.8603451076341716E-8</v>
      </c>
      <c r="AZ35" s="31">
        <f t="shared" si="38"/>
        <v>3.8603451076341716E-8</v>
      </c>
      <c r="BA35" s="31">
        <f t="shared" si="39"/>
        <v>0.99724644267664897</v>
      </c>
      <c r="BB35" s="31"/>
      <c r="BC35" s="31">
        <f t="shared" si="40"/>
        <v>3.9006239703104184E-2</v>
      </c>
      <c r="BD35" s="31">
        <f t="shared" si="41"/>
        <v>7.6652456814216452E-2</v>
      </c>
      <c r="BE35" s="31">
        <f t="shared" si="42"/>
        <v>0.88434122606259657</v>
      </c>
      <c r="BF35" s="31">
        <f t="shared" si="43"/>
        <v>3.8710041394310239E-8</v>
      </c>
      <c r="BG35" s="31">
        <f t="shared" si="44"/>
        <v>3.8710041394310239E-8</v>
      </c>
      <c r="BJ35" s="31">
        <f t="shared" si="45"/>
        <v>-0.56202546588634572</v>
      </c>
      <c r="BK35" s="31">
        <f t="shared" si="46"/>
        <v>5.0024541544944545E-3</v>
      </c>
      <c r="BL35" s="31">
        <f t="shared" si="47"/>
        <v>5.0618139193480197E-3</v>
      </c>
      <c r="BM35" s="31">
        <f t="shared" si="48"/>
        <v>0</v>
      </c>
      <c r="BN35" s="31">
        <f t="shared" si="49"/>
        <v>0</v>
      </c>
      <c r="BP35" s="31">
        <f t="shared" si="20"/>
        <v>6.4663687903746048E-2</v>
      </c>
      <c r="BQ35" s="31">
        <f t="shared" si="21"/>
        <v>6.4663687903746048E-2</v>
      </c>
      <c r="BR35" s="31">
        <f t="shared" si="22"/>
        <v>0.87067255643846464</v>
      </c>
      <c r="BS35" s="31">
        <f t="shared" si="23"/>
        <v>3.3872940091536854E-8</v>
      </c>
      <c r="BT35" s="31">
        <f t="shared" si="24"/>
        <v>3.3881103069163827E-8</v>
      </c>
      <c r="BV35" s="31">
        <f t="shared" si="50"/>
        <v>-0.25921738781721609</v>
      </c>
      <c r="BW35" s="31">
        <f t="shared" si="51"/>
        <v>-0.25921738781721609</v>
      </c>
      <c r="BX35" s="31">
        <f t="shared" si="52"/>
        <v>4.4949784965738204E-2</v>
      </c>
      <c r="BY35" s="31">
        <f t="shared" si="53"/>
        <v>-0.17635855019300112</v>
      </c>
      <c r="BZ35" s="31">
        <f t="shared" si="54"/>
        <v>-0.17635855019300126</v>
      </c>
      <c r="CB35" s="31" t="e">
        <f>LN(#REF!/#REF!)</f>
        <v>#REF!</v>
      </c>
      <c r="CC35" s="31" t="e">
        <f>LN(#REF!/#REF!)</f>
        <v>#REF!</v>
      </c>
      <c r="CD35" s="31" t="e">
        <f>LN(#REF!/#REF!)</f>
        <v>#REF!</v>
      </c>
      <c r="CE35" s="31" t="e">
        <f>LN(#REF!/#REF!)</f>
        <v>#REF!</v>
      </c>
      <c r="CF35" s="31" t="e">
        <f>LN(#REF!/#REF!)</f>
        <v>#REF!</v>
      </c>
      <c r="CH35" s="31">
        <f t="shared" si="55"/>
        <v>0.98308206418857369</v>
      </c>
      <c r="CI35" s="31">
        <f t="shared" si="56"/>
        <v>0.9472103448367436</v>
      </c>
      <c r="CJ35" s="31">
        <f t="shared" si="25"/>
        <v>0.86988122472722773</v>
      </c>
      <c r="CK35" s="31"/>
      <c r="CL35" s="31">
        <f t="shared" si="57"/>
        <v>1.0098180732207356</v>
      </c>
      <c r="CM35" s="31">
        <f t="shared" si="58"/>
        <v>1.5110554111512142</v>
      </c>
      <c r="CN35" s="31">
        <f t="shared" si="26"/>
        <v>0.89880858839676214</v>
      </c>
      <c r="CO35" s="31"/>
      <c r="CP35" s="31" t="e">
        <f t="shared" si="59"/>
        <v>#REF!</v>
      </c>
      <c r="CQ35" s="31">
        <f t="shared" si="60"/>
        <v>1</v>
      </c>
      <c r="CR35" s="31">
        <f t="shared" si="27"/>
        <v>1</v>
      </c>
    </row>
    <row r="36" spans="1:96" x14ac:dyDescent="0.2">
      <c r="A36" s="198" t="s">
        <v>379</v>
      </c>
      <c r="B36" s="9">
        <f t="shared" si="28"/>
        <v>1975</v>
      </c>
      <c r="D36" s="42">
        <f>Table8.3d_03!I31*0.001</f>
        <v>0.183</v>
      </c>
      <c r="E36" s="42">
        <f>Table8.3d_03!J31*0.001</f>
        <v>1.806</v>
      </c>
      <c r="F36" s="29">
        <f>Table8.4b10!T35*0.001</f>
        <v>33.78</v>
      </c>
      <c r="G36" s="78">
        <v>9.9999999999999995E-7</v>
      </c>
      <c r="H36" s="78">
        <v>9.9999999999999995E-7</v>
      </c>
      <c r="I36" s="29">
        <f t="shared" si="2"/>
        <v>35.769001999999993</v>
      </c>
      <c r="K36" s="29">
        <f>Table8.2b11!S35*0.001</f>
        <v>173.56800000000001</v>
      </c>
      <c r="L36" s="29">
        <f>Table8.2b10!T35*0.001</f>
        <v>173.56800000000001</v>
      </c>
      <c r="M36" s="29">
        <f>Table8.2b10!V35*0.001</f>
        <v>3246.172</v>
      </c>
      <c r="N36" s="83">
        <f t="shared" si="62"/>
        <v>9.5418181818181808E-5</v>
      </c>
      <c r="O36" s="83">
        <f t="shared" si="63"/>
        <v>9.5441176470588234E-5</v>
      </c>
      <c r="P36" s="29">
        <f t="shared" si="7"/>
        <v>3593.3081908593585</v>
      </c>
      <c r="R36" s="41">
        <f t="shared" si="71"/>
        <v>1054.341814159292</v>
      </c>
      <c r="S36" s="41">
        <f t="shared" si="72"/>
        <v>10405.143805309734</v>
      </c>
      <c r="T36" s="41">
        <f t="shared" si="72"/>
        <v>10406.10294217312</v>
      </c>
      <c r="U36" s="79">
        <f t="shared" si="64"/>
        <v>10480.182926829269</v>
      </c>
      <c r="V36" s="79">
        <f t="shared" si="65"/>
        <v>10477.657935285053</v>
      </c>
      <c r="W36" s="41">
        <f t="shared" si="66"/>
        <v>9954.3373682750116</v>
      </c>
      <c r="Y36" s="31">
        <f t="shared" si="11"/>
        <v>6.7343437362980069E-2</v>
      </c>
      <c r="Z36" s="31">
        <f t="shared" si="12"/>
        <v>0.66645085398596793</v>
      </c>
      <c r="AA36" s="31">
        <f t="shared" si="13"/>
        <v>1.0003962257992818</v>
      </c>
      <c r="AB36" s="31">
        <f t="shared" si="14"/>
        <v>1.0076319827294331</v>
      </c>
      <c r="AC36" s="31">
        <f t="shared" si="15"/>
        <v>1.0072740000115799</v>
      </c>
      <c r="AD36" s="31"/>
      <c r="AF36" s="34">
        <f t="shared" si="16"/>
        <v>0.10406542610715215</v>
      </c>
      <c r="AG36" s="34">
        <f t="shared" si="17"/>
        <v>0.77680956188968109</v>
      </c>
      <c r="AH36" s="34">
        <f t="shared" si="73"/>
        <v>0.91097682491882759</v>
      </c>
      <c r="AI36" s="34">
        <f t="shared" si="74"/>
        <v>0.85272154092273345</v>
      </c>
      <c r="AJ36" s="34">
        <f t="shared" si="18"/>
        <v>8.0839018062159929E-2</v>
      </c>
      <c r="AK36" s="34">
        <f t="shared" si="32"/>
        <v>8.0839018062159845E-2</v>
      </c>
      <c r="AN36" s="12"/>
      <c r="AP36" s="31">
        <f t="shared" si="33"/>
        <v>5.1161617536882925E-3</v>
      </c>
      <c r="AQ36" s="31">
        <f t="shared" si="67"/>
        <v>5.0490645503612326E-2</v>
      </c>
      <c r="AR36" s="31">
        <f t="shared" si="68"/>
        <v>0.94439313682836346</v>
      </c>
      <c r="AS36" s="31">
        <f t="shared" si="69"/>
        <v>2.7957168052941486E-8</v>
      </c>
      <c r="AT36" s="31">
        <f t="shared" si="70"/>
        <v>2.7957168052941486E-8</v>
      </c>
      <c r="AV36" s="31">
        <f t="shared" si="34"/>
        <v>1.2593733189348802E-2</v>
      </c>
      <c r="AW36" s="31">
        <f t="shared" si="35"/>
        <v>5.8535141038261421E-2</v>
      </c>
      <c r="AX36" s="31">
        <f t="shared" si="36"/>
        <v>0.92578143038274996</v>
      </c>
      <c r="AY36" s="31">
        <f t="shared" si="37"/>
        <v>3.1547172818305136E-8</v>
      </c>
      <c r="AZ36" s="31">
        <f t="shared" si="38"/>
        <v>3.1547172818305136E-8</v>
      </c>
      <c r="BA36" s="31">
        <f t="shared" si="39"/>
        <v>0.99691036770470576</v>
      </c>
      <c r="BB36" s="31"/>
      <c r="BC36" s="31">
        <f t="shared" si="40"/>
        <v>1.2632763784315647E-2</v>
      </c>
      <c r="BD36" s="31">
        <f t="shared" si="41"/>
        <v>5.8716553598527808E-2</v>
      </c>
      <c r="BE36" s="31">
        <f t="shared" si="42"/>
        <v>0.92865061932726845</v>
      </c>
      <c r="BF36" s="31">
        <f t="shared" si="43"/>
        <v>3.1644944059454002E-8</v>
      </c>
      <c r="BG36" s="31">
        <f t="shared" si="44"/>
        <v>3.1644944059454002E-8</v>
      </c>
      <c r="BJ36" s="31">
        <f t="shared" si="45"/>
        <v>-1.3089032472630435</v>
      </c>
      <c r="BK36" s="31">
        <f t="shared" si="46"/>
        <v>-3.5084794296285212E-3</v>
      </c>
      <c r="BL36" s="31">
        <f t="shared" si="47"/>
        <v>-3.4270802749908191E-3</v>
      </c>
      <c r="BM36" s="31">
        <f t="shared" si="48"/>
        <v>0</v>
      </c>
      <c r="BN36" s="31">
        <f t="shared" si="49"/>
        <v>0</v>
      </c>
      <c r="BP36" s="31">
        <f t="shared" si="20"/>
        <v>4.8303120907224578E-2</v>
      </c>
      <c r="BQ36" s="31">
        <f t="shared" si="21"/>
        <v>4.8303120907224578E-2</v>
      </c>
      <c r="BR36" s="31">
        <f t="shared" si="22"/>
        <v>0.9033937050703299</v>
      </c>
      <c r="BS36" s="31">
        <f t="shared" si="23"/>
        <v>2.6554410796409324E-8</v>
      </c>
      <c r="BT36" s="31">
        <f t="shared" si="24"/>
        <v>2.6560810095101522E-8</v>
      </c>
      <c r="BV36" s="31">
        <f t="shared" si="50"/>
        <v>-0.291703632362663</v>
      </c>
      <c r="BW36" s="31">
        <f t="shared" si="51"/>
        <v>-0.291703632362663</v>
      </c>
      <c r="BX36" s="31">
        <f t="shared" si="52"/>
        <v>3.6892488779324613E-2</v>
      </c>
      <c r="BY36" s="31">
        <f t="shared" si="53"/>
        <v>-0.24342060266388668</v>
      </c>
      <c r="BZ36" s="31">
        <f t="shared" si="54"/>
        <v>-0.24342060266388654</v>
      </c>
      <c r="CB36" s="31" t="e">
        <f>LN(#REF!/#REF!)</f>
        <v>#REF!</v>
      </c>
      <c r="CC36" s="31" t="e">
        <f>LN(#REF!/#REF!)</f>
        <v>#REF!</v>
      </c>
      <c r="CD36" s="31" t="e">
        <f>LN(#REF!/#REF!)</f>
        <v>#REF!</v>
      </c>
      <c r="CE36" s="31" t="e">
        <f>LN(#REF!/#REF!)</f>
        <v>#REF!</v>
      </c>
      <c r="CF36" s="31" t="e">
        <f>LN(#REF!/#REF!)</f>
        <v>#REF!</v>
      </c>
      <c r="CH36" s="31">
        <f t="shared" si="55"/>
        <v>0.98027353238957982</v>
      </c>
      <c r="CI36" s="31">
        <f t="shared" si="56"/>
        <v>0.92852523064906667</v>
      </c>
      <c r="CJ36" s="31">
        <f t="shared" si="25"/>
        <v>0.85272154092273345</v>
      </c>
      <c r="CK36" s="31"/>
      <c r="CL36" s="31">
        <f t="shared" si="57"/>
        <v>1.0135381845246609</v>
      </c>
      <c r="CM36" s="31">
        <f t="shared" si="58"/>
        <v>1.5315123581343668</v>
      </c>
      <c r="CN36" s="31">
        <f t="shared" si="26"/>
        <v>0.91097682491882759</v>
      </c>
      <c r="CO36" s="31"/>
      <c r="CP36" s="31" t="e">
        <f t="shared" si="59"/>
        <v>#REF!</v>
      </c>
      <c r="CQ36" s="31">
        <f t="shared" si="60"/>
        <v>1</v>
      </c>
      <c r="CR36" s="31">
        <f t="shared" si="27"/>
        <v>1</v>
      </c>
    </row>
    <row r="37" spans="1:96" x14ac:dyDescent="0.2">
      <c r="A37" s="198" t="s">
        <v>379</v>
      </c>
      <c r="B37" s="9">
        <f t="shared" si="28"/>
        <v>1976</v>
      </c>
      <c r="D37" s="42">
        <f>Table8.3d_03!I32*0.001</f>
        <v>0.875</v>
      </c>
      <c r="E37" s="42">
        <f>Table8.3d_03!J32*0.001</f>
        <v>1.889</v>
      </c>
      <c r="F37" s="29">
        <f>Table8.4b10!T36*0.001</f>
        <v>37.512999999999998</v>
      </c>
      <c r="G37" s="78">
        <v>9.9999999999999995E-7</v>
      </c>
      <c r="H37" s="78">
        <v>9.9999999999999995E-7</v>
      </c>
      <c r="I37" s="29">
        <f t="shared" si="2"/>
        <v>40.277001999999996</v>
      </c>
      <c r="K37" s="29">
        <f>Table8.2b11!S36*0.001</f>
        <v>182.078</v>
      </c>
      <c r="L37" s="29">
        <f>Table8.2b10!T36*0.001</f>
        <v>182.078</v>
      </c>
      <c r="M37" s="29">
        <f>Table8.2b10!V36*0.001</f>
        <v>3616.4070000000002</v>
      </c>
      <c r="N37" s="83">
        <f t="shared" si="62"/>
        <v>9.5418181818181808E-5</v>
      </c>
      <c r="O37" s="83">
        <f t="shared" si="63"/>
        <v>9.5441176470588234E-5</v>
      </c>
      <c r="P37" s="29">
        <f t="shared" si="7"/>
        <v>3980.5631908593587</v>
      </c>
      <c r="R37" s="41">
        <f t="shared" si="71"/>
        <v>4805.6327507991073</v>
      </c>
      <c r="S37" s="41">
        <f t="shared" si="72"/>
        <v>10374.674590010874</v>
      </c>
      <c r="T37" s="41">
        <f t="shared" si="72"/>
        <v>10373.002817437306</v>
      </c>
      <c r="U37" s="79">
        <f t="shared" si="64"/>
        <v>10480.182926829269</v>
      </c>
      <c r="V37" s="79">
        <f t="shared" si="65"/>
        <v>10477.657935285053</v>
      </c>
      <c r="W37" s="41">
        <f t="shared" si="66"/>
        <v>10118.417939574185</v>
      </c>
      <c r="Y37" s="31">
        <f t="shared" si="11"/>
        <v>0.30694773155798505</v>
      </c>
      <c r="Z37" s="31">
        <f t="shared" si="12"/>
        <v>0.6644992966662272</v>
      </c>
      <c r="AA37" s="31">
        <f t="shared" si="13"/>
        <v>0.99721412775131835</v>
      </c>
      <c r="AB37" s="31">
        <f t="shared" si="14"/>
        <v>1.0076319827294331</v>
      </c>
      <c r="AC37" s="31">
        <f t="shared" si="15"/>
        <v>1.0072740000115799</v>
      </c>
      <c r="AD37" s="31"/>
      <c r="AF37" s="34">
        <f t="shared" si="16"/>
        <v>0.11528067802727406</v>
      </c>
      <c r="AG37" s="34">
        <f t="shared" si="17"/>
        <v>0.78961396583843002</v>
      </c>
      <c r="AH37" s="34">
        <f t="shared" si="73"/>
        <v>0.91282749947471598</v>
      </c>
      <c r="AI37" s="34">
        <f t="shared" si="74"/>
        <v>0.86501991481721519</v>
      </c>
      <c r="AJ37" s="34">
        <f t="shared" si="18"/>
        <v>9.1027233361659063E-2</v>
      </c>
      <c r="AK37" s="34">
        <f t="shared" si="32"/>
        <v>9.1027233361659021E-2</v>
      </c>
      <c r="AN37" s="12"/>
      <c r="AP37" s="31">
        <f t="shared" si="33"/>
        <v>2.1724556360972449E-2</v>
      </c>
      <c r="AQ37" s="31">
        <f t="shared" si="67"/>
        <v>4.6900213675287954E-2</v>
      </c>
      <c r="AR37" s="31">
        <f t="shared" si="68"/>
        <v>0.93137518030761079</v>
      </c>
      <c r="AS37" s="31">
        <f t="shared" si="69"/>
        <v>2.4828064412539942E-8</v>
      </c>
      <c r="AT37" s="31">
        <f t="shared" si="70"/>
        <v>2.4828064412539942E-8</v>
      </c>
      <c r="AV37" s="31">
        <f t="shared" si="34"/>
        <v>1.148544228785723E-2</v>
      </c>
      <c r="AW37" s="31">
        <f t="shared" si="35"/>
        <v>4.8673360652785255E-2</v>
      </c>
      <c r="AX37" s="31">
        <f t="shared" si="36"/>
        <v>0.93786910079431607</v>
      </c>
      <c r="AY37" s="31">
        <f t="shared" si="37"/>
        <v>2.6361671713368553E-8</v>
      </c>
      <c r="AZ37" s="31">
        <f t="shared" si="38"/>
        <v>2.6361671713368553E-8</v>
      </c>
      <c r="BA37" s="31">
        <f t="shared" si="39"/>
        <v>0.998027956458302</v>
      </c>
      <c r="BB37" s="31"/>
      <c r="BC37" s="31">
        <f t="shared" si="40"/>
        <v>1.1508136834779232E-2</v>
      </c>
      <c r="BD37" s="31">
        <f t="shared" si="41"/>
        <v>4.8769536301880988E-2</v>
      </c>
      <c r="BE37" s="31">
        <f t="shared" si="42"/>
        <v>0.93972227403581821</v>
      </c>
      <c r="BF37" s="31">
        <f t="shared" si="43"/>
        <v>2.6413760799765687E-8</v>
      </c>
      <c r="BG37" s="31">
        <f t="shared" si="44"/>
        <v>2.6413760799765687E-8</v>
      </c>
      <c r="BJ37" s="31">
        <f t="shared" si="45"/>
        <v>1.5168720202591517</v>
      </c>
      <c r="BK37" s="31">
        <f t="shared" si="46"/>
        <v>-2.9325797324627778E-3</v>
      </c>
      <c r="BL37" s="31">
        <f t="shared" si="47"/>
        <v>-3.185907335565355E-3</v>
      </c>
      <c r="BM37" s="31">
        <f t="shared" si="48"/>
        <v>0</v>
      </c>
      <c r="BN37" s="31">
        <f t="shared" si="49"/>
        <v>0</v>
      </c>
      <c r="BP37" s="31">
        <f t="shared" si="20"/>
        <v>4.5741768506051883E-2</v>
      </c>
      <c r="BQ37" s="31">
        <f t="shared" si="21"/>
        <v>4.5741768506051883E-2</v>
      </c>
      <c r="BR37" s="31">
        <f t="shared" si="22"/>
        <v>0.90851641504006841</v>
      </c>
      <c r="BS37" s="31">
        <f t="shared" si="23"/>
        <v>2.3971025516512927E-8</v>
      </c>
      <c r="BT37" s="31">
        <f t="shared" si="24"/>
        <v>2.3976802249930759E-8</v>
      </c>
      <c r="BV37" s="31">
        <f t="shared" si="50"/>
        <v>-5.4484321459079943E-2</v>
      </c>
      <c r="BW37" s="31">
        <f t="shared" si="51"/>
        <v>-5.4484321459079943E-2</v>
      </c>
      <c r="BX37" s="31">
        <f t="shared" si="52"/>
        <v>5.6545008078159164E-3</v>
      </c>
      <c r="BY37" s="31">
        <f t="shared" si="53"/>
        <v>-0.1023500347161216</v>
      </c>
      <c r="BZ37" s="31">
        <f t="shared" si="54"/>
        <v>-0.1023500347161216</v>
      </c>
      <c r="CB37" s="31" t="e">
        <f>LN(#REF!/#REF!)</f>
        <v>#REF!</v>
      </c>
      <c r="CC37" s="31" t="e">
        <f>LN(#REF!/#REF!)</f>
        <v>#REF!</v>
      </c>
      <c r="CD37" s="31" t="e">
        <f>LN(#REF!/#REF!)</f>
        <v>#REF!</v>
      </c>
      <c r="CE37" s="31" t="e">
        <f>LN(#REF!/#REF!)</f>
        <v>#REF!</v>
      </c>
      <c r="CF37" s="31" t="e">
        <f>LN(#REF!/#REF!)</f>
        <v>#REF!</v>
      </c>
      <c r="CH37" s="31">
        <f t="shared" si="55"/>
        <v>1.0144224970336433</v>
      </c>
      <c r="CI37" s="31">
        <f t="shared" si="56"/>
        <v>0.94191688303376575</v>
      </c>
      <c r="CJ37" s="31">
        <f t="shared" si="25"/>
        <v>0.86501991481721519</v>
      </c>
      <c r="CK37" s="31"/>
      <c r="CL37" s="31">
        <f t="shared" si="57"/>
        <v>1.0020315275924316</v>
      </c>
      <c r="CM37" s="31">
        <f t="shared" si="58"/>
        <v>1.5346236677480669</v>
      </c>
      <c r="CN37" s="31">
        <f t="shared" si="26"/>
        <v>0.91282749947471598</v>
      </c>
      <c r="CO37" s="31"/>
      <c r="CP37" s="31" t="e">
        <f t="shared" si="59"/>
        <v>#REF!</v>
      </c>
      <c r="CQ37" s="31">
        <f t="shared" si="60"/>
        <v>1</v>
      </c>
      <c r="CR37" s="31">
        <f t="shared" si="27"/>
        <v>1</v>
      </c>
    </row>
    <row r="38" spans="1:96" x14ac:dyDescent="0.2">
      <c r="A38" s="198" t="s">
        <v>379</v>
      </c>
      <c r="B38" s="9">
        <f t="shared" si="28"/>
        <v>1977</v>
      </c>
      <c r="D38" s="42">
        <f>Table8.3d_03!I33*0.001</f>
        <v>3.21</v>
      </c>
      <c r="E38" s="42">
        <f>Table8.3d_03!J33*0.001</f>
        <v>1.8080000000000001</v>
      </c>
      <c r="F38" s="29">
        <f>Table8.4b10!T37*0.001</f>
        <v>37.381999999999998</v>
      </c>
      <c r="G38" s="78">
        <v>9.9999999999999995E-7</v>
      </c>
      <c r="H38" s="78">
        <v>9.9999999999999995E-7</v>
      </c>
      <c r="I38" s="29">
        <f t="shared" si="2"/>
        <v>42.400001999999994</v>
      </c>
      <c r="K38" s="29">
        <f>Table8.2b11!S37*0.001</f>
        <v>173.27100000000002</v>
      </c>
      <c r="L38" s="29">
        <f>Table8.2b10!T37*0.001</f>
        <v>173.27100000000002</v>
      </c>
      <c r="M38" s="29">
        <f>Table8.2b10!V37*0.001</f>
        <v>3582.335</v>
      </c>
      <c r="N38" s="83">
        <f t="shared" si="62"/>
        <v>9.5418181818181808E-5</v>
      </c>
      <c r="O38" s="83">
        <f t="shared" si="63"/>
        <v>9.5441176470588234E-5</v>
      </c>
      <c r="P38" s="29">
        <f t="shared" si="7"/>
        <v>3928.8771908593585</v>
      </c>
      <c r="R38" s="41">
        <f t="shared" si="71"/>
        <v>18525.892965354848</v>
      </c>
      <c r="S38" s="41">
        <f t="shared" si="72"/>
        <v>10434.521645283976</v>
      </c>
      <c r="T38" s="41">
        <f t="shared" si="72"/>
        <v>10435.09331204368</v>
      </c>
      <c r="U38" s="79">
        <f t="shared" si="64"/>
        <v>10480.182926829269</v>
      </c>
      <c r="V38" s="79">
        <f t="shared" si="65"/>
        <v>10477.657935285053</v>
      </c>
      <c r="W38" s="41">
        <f t="shared" si="66"/>
        <v>10791.887844864374</v>
      </c>
      <c r="Y38" s="31">
        <f t="shared" si="11"/>
        <v>1.1832949198742089</v>
      </c>
      <c r="Z38" s="31">
        <f t="shared" si="12"/>
        <v>0.66833250857003101</v>
      </c>
      <c r="AA38" s="31">
        <f t="shared" si="13"/>
        <v>1.0031832303834376</v>
      </c>
      <c r="AB38" s="31">
        <f t="shared" si="14"/>
        <v>1.0076319827294331</v>
      </c>
      <c r="AC38" s="31">
        <f t="shared" si="15"/>
        <v>1.0072740000115799</v>
      </c>
      <c r="AD38" s="31"/>
      <c r="AF38" s="34">
        <f t="shared" si="16"/>
        <v>0.11378380513798038</v>
      </c>
      <c r="AG38" s="34">
        <f t="shared" si="17"/>
        <v>0.84216973552147167</v>
      </c>
      <c r="AH38" s="34">
        <f t="shared" si="73"/>
        <v>0.91287691185498698</v>
      </c>
      <c r="AI38" s="34">
        <f t="shared" si="74"/>
        <v>0.92254467670801721</v>
      </c>
      <c r="AJ38" s="34">
        <f t="shared" si="18"/>
        <v>9.5825277079679652E-2</v>
      </c>
      <c r="AK38" s="34">
        <f t="shared" si="32"/>
        <v>9.5825277079679611E-2</v>
      </c>
      <c r="AN38" s="12"/>
      <c r="AP38" s="31">
        <f t="shared" si="33"/>
        <v>7.5707543598700786E-2</v>
      </c>
      <c r="AQ38" s="31">
        <f t="shared" si="67"/>
        <v>4.2641507422570411E-2</v>
      </c>
      <c r="AR38" s="31">
        <f t="shared" si="68"/>
        <v>0.88165090180891981</v>
      </c>
      <c r="AS38" s="31">
        <f t="shared" si="69"/>
        <v>2.3584904547881863E-8</v>
      </c>
      <c r="AT38" s="31">
        <f t="shared" si="70"/>
        <v>2.3584904547881863E-8</v>
      </c>
      <c r="AV38" s="31">
        <f t="shared" si="34"/>
        <v>4.324054229288099E-2</v>
      </c>
      <c r="AW38" s="31">
        <f t="shared" si="35"/>
        <v>4.4737082007874858E-2</v>
      </c>
      <c r="AX38" s="31">
        <f t="shared" si="36"/>
        <v>0.90628570474299841</v>
      </c>
      <c r="AY38" s="31">
        <f t="shared" si="37"/>
        <v>2.4201163184712434E-8</v>
      </c>
      <c r="AZ38" s="31">
        <f t="shared" si="38"/>
        <v>2.4201163184712434E-8</v>
      </c>
      <c r="BA38" s="31">
        <f t="shared" si="39"/>
        <v>0.99426337744608062</v>
      </c>
      <c r="BB38" s="31"/>
      <c r="BC38" s="31">
        <f t="shared" si="40"/>
        <v>4.3490028169347862E-2</v>
      </c>
      <c r="BD38" s="31">
        <f t="shared" si="41"/>
        <v>4.4995202501362346E-2</v>
      </c>
      <c r="BE38" s="31">
        <f t="shared" si="42"/>
        <v>0.91151472064769545</v>
      </c>
      <c r="BF38" s="31">
        <f t="shared" si="43"/>
        <v>2.4340797150627099E-8</v>
      </c>
      <c r="BG38" s="31">
        <f t="shared" si="44"/>
        <v>2.4340797150627099E-8</v>
      </c>
      <c r="BJ38" s="31">
        <f t="shared" si="45"/>
        <v>1.3493806536156807</v>
      </c>
      <c r="BK38" s="31">
        <f t="shared" si="46"/>
        <v>5.7519972998457741E-3</v>
      </c>
      <c r="BL38" s="31">
        <f t="shared" si="47"/>
        <v>5.9679346448373053E-3</v>
      </c>
      <c r="BM38" s="31">
        <f t="shared" si="48"/>
        <v>0</v>
      </c>
      <c r="BN38" s="31">
        <f t="shared" si="49"/>
        <v>0</v>
      </c>
      <c r="BP38" s="31">
        <f t="shared" si="20"/>
        <v>4.4101912984992199E-2</v>
      </c>
      <c r="BQ38" s="31">
        <f t="shared" si="21"/>
        <v>4.4101912984992199E-2</v>
      </c>
      <c r="BR38" s="31">
        <f t="shared" si="22"/>
        <v>0.91179612545141431</v>
      </c>
      <c r="BS38" s="31">
        <f t="shared" si="23"/>
        <v>2.4286374244574212E-8</v>
      </c>
      <c r="BT38" s="31">
        <f t="shared" si="24"/>
        <v>2.4292226973302901E-8</v>
      </c>
      <c r="BV38" s="31">
        <f t="shared" si="50"/>
        <v>-3.650869231191229E-2</v>
      </c>
      <c r="BW38" s="31">
        <f t="shared" si="51"/>
        <v>-3.650869231191229E-2</v>
      </c>
      <c r="BX38" s="31">
        <f t="shared" si="52"/>
        <v>3.6034624684436255E-3</v>
      </c>
      <c r="BY38" s="31">
        <f t="shared" si="53"/>
        <v>1.3069631537321203E-2</v>
      </c>
      <c r="BZ38" s="31">
        <f t="shared" si="54"/>
        <v>1.3069631537321203E-2</v>
      </c>
      <c r="CB38" s="31" t="e">
        <f>LN(#REF!/#REF!)</f>
        <v>#REF!</v>
      </c>
      <c r="CC38" s="31" t="e">
        <f>LN(#REF!/#REF!)</f>
        <v>#REF!</v>
      </c>
      <c r="CD38" s="31" t="e">
        <f>LN(#REF!/#REF!)</f>
        <v>#REF!</v>
      </c>
      <c r="CE38" s="31" t="e">
        <f>LN(#REF!/#REF!)</f>
        <v>#REF!</v>
      </c>
      <c r="CF38" s="31" t="e">
        <f>LN(#REF!/#REF!)</f>
        <v>#REF!</v>
      </c>
      <c r="CH38" s="31">
        <f t="shared" si="55"/>
        <v>1.0665010838541877</v>
      </c>
      <c r="CI38" s="31">
        <f t="shared" si="56"/>
        <v>1.0045553766560693</v>
      </c>
      <c r="CJ38" s="31">
        <f t="shared" si="25"/>
        <v>0.92254467670801721</v>
      </c>
      <c r="CK38" s="31"/>
      <c r="CL38" s="31">
        <f t="shared" si="57"/>
        <v>1.0000541311258693</v>
      </c>
      <c r="CM38" s="31">
        <f t="shared" si="58"/>
        <v>1.5347067386549877</v>
      </c>
      <c r="CN38" s="31">
        <f t="shared" si="26"/>
        <v>0.91287691185498698</v>
      </c>
      <c r="CO38" s="31"/>
      <c r="CP38" s="31" t="e">
        <f t="shared" si="59"/>
        <v>#REF!</v>
      </c>
      <c r="CQ38" s="31">
        <f t="shared" si="60"/>
        <v>1</v>
      </c>
      <c r="CR38" s="31">
        <f t="shared" si="27"/>
        <v>1</v>
      </c>
    </row>
    <row r="39" spans="1:96" x14ac:dyDescent="0.2">
      <c r="A39" s="198" t="s">
        <v>379</v>
      </c>
      <c r="B39" s="9">
        <f t="shared" si="28"/>
        <v>1978</v>
      </c>
      <c r="D39" s="42">
        <f>Table8.3d_03!I34*0.001</f>
        <v>2.0430000000000001</v>
      </c>
      <c r="E39" s="42">
        <f>Table8.3d_03!J34*0.001</f>
        <v>1.4550000000000001</v>
      </c>
      <c r="F39" s="29">
        <f>Table8.4b10!T38*0.001</f>
        <v>30.850999999999999</v>
      </c>
      <c r="G39" s="78">
        <v>9.9999999999999995E-7</v>
      </c>
      <c r="H39" s="78">
        <v>9.9999999999999995E-7</v>
      </c>
      <c r="I39" s="29">
        <f t="shared" si="2"/>
        <v>34.349001999999992</v>
      </c>
      <c r="K39" s="29">
        <f>Table8.2b11!S38*0.001</f>
        <v>140.434</v>
      </c>
      <c r="L39" s="29">
        <f>Table8.2b10!T38*0.001</f>
        <v>140.434</v>
      </c>
      <c r="M39" s="29">
        <f>Table8.2b10!V38*0.001</f>
        <v>2977.63</v>
      </c>
      <c r="N39" s="83">
        <f t="shared" si="62"/>
        <v>9.5418181818181808E-5</v>
      </c>
      <c r="O39" s="83">
        <f t="shared" si="63"/>
        <v>9.5441176470588234E-5</v>
      </c>
      <c r="P39" s="29">
        <f t="shared" si="7"/>
        <v>3258.4981908593586</v>
      </c>
      <c r="R39" s="41">
        <f t="shared" si="71"/>
        <v>14547.759089679139</v>
      </c>
      <c r="S39" s="41">
        <f t="shared" si="72"/>
        <v>10360.738852414657</v>
      </c>
      <c r="T39" s="41">
        <f t="shared" si="72"/>
        <v>10360.924627975939</v>
      </c>
      <c r="U39" s="79">
        <f t="shared" si="64"/>
        <v>10480.182926829269</v>
      </c>
      <c r="V39" s="79">
        <f t="shared" si="65"/>
        <v>10477.657935285053</v>
      </c>
      <c r="W39" s="41">
        <f t="shared" si="66"/>
        <v>10541.359849870343</v>
      </c>
      <c r="Y39" s="31">
        <f t="shared" si="11"/>
        <v>0.92920160224198101</v>
      </c>
      <c r="Z39" s="31">
        <f t="shared" si="12"/>
        <v>0.6636067108071847</v>
      </c>
      <c r="AA39" s="31">
        <f t="shared" si="13"/>
        <v>0.99605298460111269</v>
      </c>
      <c r="AB39" s="31">
        <f t="shared" si="14"/>
        <v>1.0076319827294331</v>
      </c>
      <c r="AC39" s="31">
        <f t="shared" si="15"/>
        <v>1.0072740000115799</v>
      </c>
      <c r="AD39" s="31"/>
      <c r="AF39" s="34">
        <f t="shared" si="16"/>
        <v>9.43690283966616E-2</v>
      </c>
      <c r="AG39" s="34">
        <f t="shared" si="17"/>
        <v>0.82261920846653647</v>
      </c>
      <c r="AH39" s="34">
        <f t="shared" si="73"/>
        <v>0.9123562827044237</v>
      </c>
      <c r="AI39" s="34">
        <f t="shared" si="74"/>
        <v>0.90164250968723914</v>
      </c>
      <c r="AJ39" s="34">
        <f t="shared" si="18"/>
        <v>7.7629775443417898E-2</v>
      </c>
      <c r="AK39" s="34">
        <f t="shared" si="32"/>
        <v>7.762977544341787E-2</v>
      </c>
      <c r="AN39" s="12"/>
      <c r="AP39" s="31">
        <f t="shared" si="33"/>
        <v>5.9477710589670135E-2</v>
      </c>
      <c r="AQ39" s="31">
        <f t="shared" si="67"/>
        <v>4.2359309303950092E-2</v>
      </c>
      <c r="AR39" s="31">
        <f t="shared" si="68"/>
        <v>0.89816292188052527</v>
      </c>
      <c r="AS39" s="31">
        <f t="shared" si="69"/>
        <v>2.9112927356666728E-8</v>
      </c>
      <c r="AT39" s="31">
        <f t="shared" si="70"/>
        <v>2.9112927356666728E-8</v>
      </c>
      <c r="AV39" s="31">
        <f t="shared" si="34"/>
        <v>6.72666205953181E-2</v>
      </c>
      <c r="AW39" s="31">
        <f t="shared" si="35"/>
        <v>4.2500252215716745E-2</v>
      </c>
      <c r="AX39" s="31">
        <f t="shared" si="36"/>
        <v>0.8898813798610461</v>
      </c>
      <c r="AY39" s="31">
        <f t="shared" si="37"/>
        <v>2.6251982078402756E-8</v>
      </c>
      <c r="AZ39" s="31">
        <f t="shared" si="38"/>
        <v>2.6251982078402756E-8</v>
      </c>
      <c r="BA39" s="31">
        <f t="shared" si="39"/>
        <v>0.99964830517604497</v>
      </c>
      <c r="BB39" s="31"/>
      <c r="BC39" s="31">
        <f t="shared" si="40"/>
        <v>6.7290286240691402E-2</v>
      </c>
      <c r="BD39" s="31">
        <f t="shared" si="41"/>
        <v>4.2515204593111533E-2</v>
      </c>
      <c r="BE39" s="31">
        <f t="shared" si="42"/>
        <v>0.89019445664376118</v>
      </c>
      <c r="BF39" s="31">
        <f t="shared" si="43"/>
        <v>2.6261218012848629E-8</v>
      </c>
      <c r="BG39" s="31">
        <f t="shared" si="44"/>
        <v>2.6261218012848629E-8</v>
      </c>
      <c r="BJ39" s="31">
        <f t="shared" si="45"/>
        <v>-0.24173240597741694</v>
      </c>
      <c r="BK39" s="31">
        <f t="shared" si="46"/>
        <v>-7.0961460175063733E-3</v>
      </c>
      <c r="BL39" s="31">
        <f t="shared" si="47"/>
        <v>-7.1330000536350821E-3</v>
      </c>
      <c r="BM39" s="31">
        <f t="shared" si="48"/>
        <v>0</v>
      </c>
      <c r="BN39" s="31">
        <f t="shared" si="49"/>
        <v>0</v>
      </c>
      <c r="BP39" s="31">
        <f t="shared" si="20"/>
        <v>4.30977682890668E-2</v>
      </c>
      <c r="BQ39" s="31">
        <f t="shared" si="21"/>
        <v>4.30977682890668E-2</v>
      </c>
      <c r="BR39" s="31">
        <f t="shared" si="22"/>
        <v>0.91380440484906778</v>
      </c>
      <c r="BS39" s="31">
        <f t="shared" si="23"/>
        <v>2.9282870889984234E-8</v>
      </c>
      <c r="BT39" s="31">
        <f t="shared" si="24"/>
        <v>2.9289927715263724E-8</v>
      </c>
      <c r="BV39" s="31">
        <f t="shared" si="50"/>
        <v>-2.3031943923438439E-2</v>
      </c>
      <c r="BW39" s="31">
        <f t="shared" si="51"/>
        <v>-2.3031943923438439E-2</v>
      </c>
      <c r="BX39" s="31">
        <f t="shared" si="52"/>
        <v>2.2001310521370747E-3</v>
      </c>
      <c r="BY39" s="31">
        <f t="shared" si="53"/>
        <v>0.18708727140558409</v>
      </c>
      <c r="BZ39" s="31">
        <f t="shared" si="54"/>
        <v>0.1870872714055839</v>
      </c>
      <c r="CB39" s="31" t="e">
        <f>LN(#REF!/#REF!)</f>
        <v>#REF!</v>
      </c>
      <c r="CC39" s="31" t="e">
        <f>LN(#REF!/#REF!)</f>
        <v>#REF!</v>
      </c>
      <c r="CD39" s="31" t="e">
        <f>LN(#REF!/#REF!)</f>
        <v>#REF!</v>
      </c>
      <c r="CE39" s="31" t="e">
        <f>LN(#REF!/#REF!)</f>
        <v>#REF!</v>
      </c>
      <c r="CF39" s="31" t="e">
        <f>LN(#REF!/#REF!)</f>
        <v>#REF!</v>
      </c>
      <c r="CH39" s="31">
        <f t="shared" si="55"/>
        <v>0.97734292165083569</v>
      </c>
      <c r="CI39" s="31">
        <f t="shared" si="56"/>
        <v>0.9817950867810985</v>
      </c>
      <c r="CJ39" s="31">
        <f t="shared" si="25"/>
        <v>0.90164250968723914</v>
      </c>
      <c r="CK39" s="31"/>
      <c r="CL39" s="31">
        <f t="shared" si="57"/>
        <v>0.99942968307796798</v>
      </c>
      <c r="CM39" s="31">
        <f t="shared" si="58"/>
        <v>1.5338314694315762</v>
      </c>
      <c r="CN39" s="31">
        <f t="shared" si="26"/>
        <v>0.9123562827044237</v>
      </c>
      <c r="CO39" s="31"/>
      <c r="CP39" s="31" t="e">
        <f t="shared" si="59"/>
        <v>#REF!</v>
      </c>
      <c r="CQ39" s="31">
        <f t="shared" si="60"/>
        <v>1</v>
      </c>
      <c r="CR39" s="31">
        <f t="shared" si="27"/>
        <v>1</v>
      </c>
    </row>
    <row r="40" spans="1:96" x14ac:dyDescent="0.2">
      <c r="A40" s="198" t="s">
        <v>379</v>
      </c>
      <c r="B40" s="9">
        <f t="shared" si="28"/>
        <v>1979</v>
      </c>
      <c r="D40" s="42">
        <f>Table8.3d_03!I35*0.001</f>
        <v>3.1040000000000001</v>
      </c>
      <c r="E40" s="42">
        <f>Table8.3d_03!J35*0.001</f>
        <v>2.052</v>
      </c>
      <c r="F40" s="29">
        <f>Table8.4b10!T39*0.001</f>
        <v>40.262</v>
      </c>
      <c r="G40" s="78">
        <v>9.9999999999999995E-7</v>
      </c>
      <c r="H40" s="78">
        <v>9.9999999999999995E-7</v>
      </c>
      <c r="I40" s="29">
        <f t="shared" si="2"/>
        <v>45.418001999999994</v>
      </c>
      <c r="K40" s="29">
        <f>Table8.2b11!S39*0.001</f>
        <v>198.19200000000001</v>
      </c>
      <c r="L40" s="29">
        <f>Table8.2b10!T39*0.001</f>
        <v>198.19200000000001</v>
      </c>
      <c r="M40" s="29">
        <f>Table8.2b10!V39*0.001</f>
        <v>3888.9680000000003</v>
      </c>
      <c r="N40" s="83">
        <f t="shared" si="62"/>
        <v>9.5418181818181808E-5</v>
      </c>
      <c r="O40" s="83">
        <f t="shared" si="63"/>
        <v>9.5441176470588234E-5</v>
      </c>
      <c r="P40" s="29">
        <f t="shared" si="7"/>
        <v>4285.3521908593584</v>
      </c>
      <c r="R40" s="41">
        <f t="shared" si="71"/>
        <v>15661.580689432471</v>
      </c>
      <c r="S40" s="41">
        <f t="shared" si="72"/>
        <v>10353.596512472754</v>
      </c>
      <c r="T40" s="41">
        <f t="shared" si="72"/>
        <v>10352.875107226389</v>
      </c>
      <c r="U40" s="79">
        <f t="shared" si="64"/>
        <v>10480.182926829269</v>
      </c>
      <c r="V40" s="79">
        <f t="shared" si="65"/>
        <v>10477.657935285053</v>
      </c>
      <c r="W40" s="41">
        <f t="shared" si="66"/>
        <v>10598.429248563616</v>
      </c>
      <c r="Y40" s="31">
        <f t="shared" si="11"/>
        <v>1.000344161637041</v>
      </c>
      <c r="Z40" s="31">
        <f t="shared" si="12"/>
        <v>0.66314924297754163</v>
      </c>
      <c r="AA40" s="31">
        <f t="shared" si="13"/>
        <v>0.99527913965434522</v>
      </c>
      <c r="AB40" s="31">
        <f t="shared" si="14"/>
        <v>1.0076319827294331</v>
      </c>
      <c r="AC40" s="31">
        <f t="shared" si="15"/>
        <v>1.0072740000115799</v>
      </c>
      <c r="AD40" s="31"/>
      <c r="AF40" s="34">
        <f t="shared" si="16"/>
        <v>0.1241076406681232</v>
      </c>
      <c r="AG40" s="34">
        <f t="shared" si="17"/>
        <v>0.82707274996870783</v>
      </c>
      <c r="AH40" s="34">
        <f t="shared" si="73"/>
        <v>0.9136482636893366</v>
      </c>
      <c r="AI40" s="34">
        <f t="shared" si="74"/>
        <v>0.90524196546816149</v>
      </c>
      <c r="AJ40" s="34">
        <f t="shared" si="18"/>
        <v>0.10264604765951293</v>
      </c>
      <c r="AK40" s="34">
        <f t="shared" si="32"/>
        <v>0.10264604765951289</v>
      </c>
      <c r="AN40" s="12"/>
      <c r="AP40" s="31">
        <f t="shared" si="33"/>
        <v>6.8342944720465704E-2</v>
      </c>
      <c r="AQ40" s="31">
        <f t="shared" si="67"/>
        <v>4.5180322991751162E-2</v>
      </c>
      <c r="AR40" s="31">
        <f t="shared" si="68"/>
        <v>0.8864766882523808</v>
      </c>
      <c r="AS40" s="31">
        <f t="shared" si="69"/>
        <v>2.2017701263036628E-8</v>
      </c>
      <c r="AT40" s="31">
        <f t="shared" si="70"/>
        <v>2.2017701263036628E-8</v>
      </c>
      <c r="AV40" s="31">
        <f t="shared" si="34"/>
        <v>6.3807718461001819E-2</v>
      </c>
      <c r="AW40" s="31">
        <f t="shared" si="35"/>
        <v>4.3754660491953784E-2</v>
      </c>
      <c r="AX40" s="31">
        <f t="shared" si="36"/>
        <v>0.89230705089307849</v>
      </c>
      <c r="AY40" s="31">
        <f t="shared" si="37"/>
        <v>2.5400366275038126E-8</v>
      </c>
      <c r="AZ40" s="31">
        <f t="shared" si="38"/>
        <v>2.5400366275038126E-8</v>
      </c>
      <c r="BA40" s="31">
        <f t="shared" si="39"/>
        <v>0.99986948064676662</v>
      </c>
      <c r="BB40" s="31"/>
      <c r="BC40" s="31">
        <f t="shared" si="40"/>
        <v>6.3816047690272271E-2</v>
      </c>
      <c r="BD40" s="31">
        <f t="shared" si="41"/>
        <v>4.3760372067413275E-2</v>
      </c>
      <c r="BE40" s="31">
        <f t="shared" si="42"/>
        <v>0.89242352943495062</v>
      </c>
      <c r="BF40" s="31">
        <f t="shared" si="43"/>
        <v>2.5403681947175619E-8</v>
      </c>
      <c r="BG40" s="31">
        <f t="shared" si="44"/>
        <v>2.5403681947175619E-8</v>
      </c>
      <c r="BJ40" s="31">
        <f t="shared" si="45"/>
        <v>7.3773656190249948E-2</v>
      </c>
      <c r="BK40" s="31">
        <f t="shared" si="46"/>
        <v>-6.8960361017000231E-4</v>
      </c>
      <c r="BL40" s="31">
        <f t="shared" si="47"/>
        <v>-7.7721338022491634E-4</v>
      </c>
      <c r="BM40" s="31">
        <f t="shared" si="48"/>
        <v>0</v>
      </c>
      <c r="BN40" s="31">
        <f t="shared" si="49"/>
        <v>0</v>
      </c>
      <c r="BP40" s="31">
        <f t="shared" si="20"/>
        <v>4.6248707497774127E-2</v>
      </c>
      <c r="BQ40" s="31">
        <f t="shared" si="21"/>
        <v>4.6248707497774127E-2</v>
      </c>
      <c r="BR40" s="31">
        <f t="shared" si="22"/>
        <v>0.90750254046683854</v>
      </c>
      <c r="BS40" s="31">
        <f t="shared" si="23"/>
        <v>2.2266123662299791E-8</v>
      </c>
      <c r="BT40" s="31">
        <f t="shared" si="24"/>
        <v>2.2271489534550729E-8</v>
      </c>
      <c r="BV40" s="31">
        <f t="shared" si="50"/>
        <v>7.056230164082164E-2</v>
      </c>
      <c r="BW40" s="31">
        <f t="shared" si="51"/>
        <v>7.056230164082164E-2</v>
      </c>
      <c r="BX40" s="31">
        <f t="shared" si="52"/>
        <v>-6.9201839344579892E-3</v>
      </c>
      <c r="BY40" s="31">
        <f t="shared" si="53"/>
        <v>-0.27393632865441558</v>
      </c>
      <c r="BZ40" s="31">
        <f t="shared" si="54"/>
        <v>-0.27393632865441558</v>
      </c>
      <c r="CB40" s="31" t="e">
        <f>LN(#REF!/#REF!)</f>
        <v>#REF!</v>
      </c>
      <c r="CC40" s="31" t="e">
        <f>LN(#REF!/#REF!)</f>
        <v>#REF!</v>
      </c>
      <c r="CD40" s="31" t="e">
        <f>LN(#REF!/#REF!)</f>
        <v>#REF!</v>
      </c>
      <c r="CE40" s="31" t="e">
        <f>LN(#REF!/#REF!)</f>
        <v>#REF!</v>
      </c>
      <c r="CF40" s="31" t="e">
        <f>LN(#REF!/#REF!)</f>
        <v>#REF!</v>
      </c>
      <c r="CH40" s="31">
        <f t="shared" si="55"/>
        <v>1.0039921096690205</v>
      </c>
      <c r="CI40" s="31">
        <f t="shared" si="56"/>
        <v>0.98571452044003416</v>
      </c>
      <c r="CJ40" s="31">
        <f t="shared" si="25"/>
        <v>0.90524196546816149</v>
      </c>
      <c r="CK40" s="31"/>
      <c r="CL40" s="31">
        <f t="shared" si="57"/>
        <v>1.0014160926048354</v>
      </c>
      <c r="CM40" s="31">
        <f t="shared" si="58"/>
        <v>1.5360035168325021</v>
      </c>
      <c r="CN40" s="31">
        <f t="shared" si="26"/>
        <v>0.9136482636893366</v>
      </c>
      <c r="CO40" s="31"/>
      <c r="CP40" s="31" t="e">
        <f t="shared" si="59"/>
        <v>#REF!</v>
      </c>
      <c r="CQ40" s="31">
        <f t="shared" si="60"/>
        <v>1</v>
      </c>
      <c r="CR40" s="31">
        <f t="shared" si="27"/>
        <v>1</v>
      </c>
    </row>
    <row r="41" spans="1:96" x14ac:dyDescent="0.2">
      <c r="A41" s="198" t="s">
        <v>379</v>
      </c>
      <c r="B41" s="9">
        <f t="shared" si="28"/>
        <v>1980</v>
      </c>
      <c r="D41" s="42">
        <f>Table8.3d_03!I36*0.001</f>
        <v>2.8610000000000002</v>
      </c>
      <c r="E41" s="42">
        <f>Table8.3d_03!J36*0.001</f>
        <v>1.639</v>
      </c>
      <c r="F41" s="29">
        <f>Table8.4b10!T40*0.001</f>
        <v>52.698999999999998</v>
      </c>
      <c r="G41" s="78">
        <v>9.9999999999999995E-7</v>
      </c>
      <c r="H41" s="78">
        <v>9.9999999999999995E-7</v>
      </c>
      <c r="I41" s="29">
        <f t="shared" si="2"/>
        <v>57.199001999999993</v>
      </c>
      <c r="K41" s="29">
        <f>Table8.2b11!S40*0.001</f>
        <v>157.797</v>
      </c>
      <c r="L41" s="29">
        <f>Table8.2b10!T40*0.001</f>
        <v>157.797</v>
      </c>
      <c r="M41" s="29">
        <f>Table8.2b10!V40*0.001</f>
        <v>5073.0789999999997</v>
      </c>
      <c r="N41" s="83">
        <f t="shared" si="62"/>
        <v>9.5418181818181808E-5</v>
      </c>
      <c r="O41" s="83">
        <f t="shared" si="63"/>
        <v>9.5441176470588234E-5</v>
      </c>
      <c r="P41" s="29">
        <f t="shared" si="7"/>
        <v>5388.6731908593574</v>
      </c>
      <c r="R41" s="41">
        <f t="shared" si="71"/>
        <v>18130.889687383158</v>
      </c>
      <c r="S41" s="41">
        <f t="shared" si="72"/>
        <v>10386.762739469064</v>
      </c>
      <c r="T41" s="41">
        <f t="shared" si="72"/>
        <v>10387.971486349808</v>
      </c>
      <c r="U41" s="79">
        <f t="shared" si="64"/>
        <v>10480.182926829269</v>
      </c>
      <c r="V41" s="79">
        <f t="shared" si="65"/>
        <v>10477.657935285053</v>
      </c>
      <c r="W41" s="41">
        <f t="shared" si="66"/>
        <v>10614.672661356588</v>
      </c>
      <c r="Y41" s="31">
        <f t="shared" si="11"/>
        <v>1.1580650768090648</v>
      </c>
      <c r="Z41" s="31">
        <f t="shared" si="12"/>
        <v>0.66527354425763574</v>
      </c>
      <c r="AA41" s="31">
        <f t="shared" si="13"/>
        <v>0.99865314867668509</v>
      </c>
      <c r="AB41" s="31">
        <f t="shared" si="14"/>
        <v>1.0076319827294331</v>
      </c>
      <c r="AC41" s="31">
        <f t="shared" si="15"/>
        <v>1.0072740000115799</v>
      </c>
      <c r="AD41" s="31"/>
      <c r="AF41" s="34">
        <f t="shared" si="16"/>
        <v>0.15606080580159035</v>
      </c>
      <c r="AG41" s="34">
        <f t="shared" si="17"/>
        <v>0.82834034196488793</v>
      </c>
      <c r="AH41" s="34">
        <f t="shared" si="73"/>
        <v>0.90432907864505641</v>
      </c>
      <c r="AI41" s="34">
        <f t="shared" si="74"/>
        <v>0.9159722511698718</v>
      </c>
      <c r="AJ41" s="34">
        <f t="shared" si="18"/>
        <v>0.12927146124500535</v>
      </c>
      <c r="AK41" s="34">
        <f t="shared" si="32"/>
        <v>0.12927146124500533</v>
      </c>
      <c r="AN41" s="12"/>
      <c r="AP41" s="31">
        <f t="shared" si="33"/>
        <v>5.0018355215358488E-2</v>
      </c>
      <c r="AQ41" s="31">
        <f t="shared" si="67"/>
        <v>2.8654346102052624E-2</v>
      </c>
      <c r="AR41" s="31">
        <f t="shared" si="68"/>
        <v>0.92132726371694396</v>
      </c>
      <c r="AS41" s="31">
        <f t="shared" si="69"/>
        <v>1.7482822514980244E-8</v>
      </c>
      <c r="AT41" s="31">
        <f t="shared" si="70"/>
        <v>1.7482822514980244E-8</v>
      </c>
      <c r="AV41" s="31">
        <f t="shared" si="34"/>
        <v>5.8704756477041375E-2</v>
      </c>
      <c r="AW41" s="31">
        <f t="shared" si="35"/>
        <v>3.6292390094695204E-2</v>
      </c>
      <c r="AX41" s="31">
        <f t="shared" si="36"/>
        <v>0.90378999085127465</v>
      </c>
      <c r="AY41" s="31">
        <f t="shared" si="37"/>
        <v>1.9663183255257426E-8</v>
      </c>
      <c r="AZ41" s="31">
        <f t="shared" si="38"/>
        <v>1.9663183255257426E-8</v>
      </c>
      <c r="BA41" s="31">
        <f t="shared" si="39"/>
        <v>0.99878717674937789</v>
      </c>
      <c r="BB41" s="31"/>
      <c r="BC41" s="31">
        <f t="shared" si="40"/>
        <v>5.8776041426663164E-2</v>
      </c>
      <c r="BD41" s="31">
        <f t="shared" si="41"/>
        <v>3.6336459797983493E-2</v>
      </c>
      <c r="BE41" s="31">
        <f t="shared" si="42"/>
        <v>0.90488745940123283</v>
      </c>
      <c r="BF41" s="31">
        <f t="shared" si="43"/>
        <v>1.9687060179579616E-8</v>
      </c>
      <c r="BG41" s="31">
        <f t="shared" si="44"/>
        <v>1.9687060179579616E-8</v>
      </c>
      <c r="BJ41" s="31">
        <f t="shared" si="45"/>
        <v>0.1464064727346345</v>
      </c>
      <c r="BK41" s="31">
        <f t="shared" si="46"/>
        <v>3.1982334408026899E-3</v>
      </c>
      <c r="BL41" s="31">
        <f t="shared" si="47"/>
        <v>3.3842796592375604E-3</v>
      </c>
      <c r="BM41" s="31">
        <f t="shared" si="48"/>
        <v>0</v>
      </c>
      <c r="BN41" s="31">
        <f t="shared" si="49"/>
        <v>0</v>
      </c>
      <c r="BP41" s="31">
        <f t="shared" si="20"/>
        <v>2.9283089623558217E-2</v>
      </c>
      <c r="BQ41" s="31">
        <f t="shared" si="21"/>
        <v>2.9283089623558217E-2</v>
      </c>
      <c r="BR41" s="31">
        <f t="shared" si="22"/>
        <v>0.94143378533426547</v>
      </c>
      <c r="BS41" s="31">
        <f t="shared" si="23"/>
        <v>1.7707175484317134E-8</v>
      </c>
      <c r="BT41" s="31">
        <f t="shared" si="24"/>
        <v>1.7711442704018903E-8</v>
      </c>
      <c r="BV41" s="31">
        <f t="shared" si="50"/>
        <v>-0.45702331411732322</v>
      </c>
      <c r="BW41" s="31">
        <f t="shared" si="51"/>
        <v>-0.45702331411732322</v>
      </c>
      <c r="BX41" s="31">
        <f t="shared" si="52"/>
        <v>3.6707651169650704E-2</v>
      </c>
      <c r="BY41" s="31">
        <f t="shared" si="53"/>
        <v>-0.22909645312968988</v>
      </c>
      <c r="BZ41" s="31">
        <f t="shared" si="54"/>
        <v>-0.22909645312968988</v>
      </c>
      <c r="CB41" s="31" t="e">
        <f>LN(#REF!/#REF!)</f>
        <v>#REF!</v>
      </c>
      <c r="CC41" s="31" t="e">
        <f>LN(#REF!/#REF!)</f>
        <v>#REF!</v>
      </c>
      <c r="CD41" s="31" t="e">
        <f>LN(#REF!/#REF!)</f>
        <v>#REF!</v>
      </c>
      <c r="CE41" s="31" t="e">
        <f>LN(#REF!/#REF!)</f>
        <v>#REF!</v>
      </c>
      <c r="CF41" s="31" t="e">
        <f>LN(#REF!/#REF!)</f>
        <v>#REF!</v>
      </c>
      <c r="CH41" s="31">
        <f t="shared" si="55"/>
        <v>1.0118535000707363</v>
      </c>
      <c r="CI41" s="31">
        <f t="shared" si="56"/>
        <v>0.99739868757779582</v>
      </c>
      <c r="CJ41" s="31">
        <f t="shared" si="25"/>
        <v>0.9159722511698718</v>
      </c>
      <c r="CK41" s="31"/>
      <c r="CL41" s="31">
        <f t="shared" si="57"/>
        <v>0.98980002982039395</v>
      </c>
      <c r="CM41" s="31">
        <f t="shared" si="58"/>
        <v>1.5203363267650405</v>
      </c>
      <c r="CN41" s="31">
        <f t="shared" si="26"/>
        <v>0.90432907864505641</v>
      </c>
      <c r="CO41" s="31"/>
      <c r="CP41" s="31" t="e">
        <f t="shared" si="59"/>
        <v>#REF!</v>
      </c>
      <c r="CQ41" s="31">
        <f t="shared" si="60"/>
        <v>1</v>
      </c>
      <c r="CR41" s="31">
        <f t="shared" si="27"/>
        <v>1</v>
      </c>
    </row>
    <row r="42" spans="1:96" x14ac:dyDescent="0.2">
      <c r="A42" s="198" t="s">
        <v>379</v>
      </c>
      <c r="B42" s="9">
        <f t="shared" si="28"/>
        <v>1981</v>
      </c>
      <c r="D42" s="42">
        <f>Table8.3d_03!I37*0.001</f>
        <v>2.5630000000000002</v>
      </c>
      <c r="E42" s="42">
        <f>Table8.3d_03!J37*0.001</f>
        <v>1.282</v>
      </c>
      <c r="F42" s="29">
        <f>Table8.4b10!T41*0.001</f>
        <v>59.437000000000005</v>
      </c>
      <c r="G42" s="78">
        <v>9.9999999999999995E-7</v>
      </c>
      <c r="H42" s="78">
        <v>9.9999999999999995E-7</v>
      </c>
      <c r="I42" s="29">
        <f t="shared" si="2"/>
        <v>63.282001999999999</v>
      </c>
      <c r="K42" s="29">
        <f>Table8.2b11!S41*0.001</f>
        <v>122.628</v>
      </c>
      <c r="L42" s="29">
        <f>Table8.2b10!T41*0.001</f>
        <v>122.628</v>
      </c>
      <c r="M42" s="29">
        <f>Table8.2b10!V41*0.001</f>
        <v>5686.1630000000005</v>
      </c>
      <c r="N42" s="83">
        <f t="shared" si="62"/>
        <v>9.5418181818181808E-5</v>
      </c>
      <c r="O42" s="83">
        <f t="shared" si="63"/>
        <v>9.5441176470588234E-5</v>
      </c>
      <c r="P42" s="29">
        <f t="shared" ref="P42:P65" si="75">SUM(K42:O42)</f>
        <v>5931.4191908593584</v>
      </c>
      <c r="R42" s="41">
        <f t="shared" si="71"/>
        <v>20900.609974883391</v>
      </c>
      <c r="S42" s="41">
        <f t="shared" si="72"/>
        <v>10454.382359656849</v>
      </c>
      <c r="T42" s="41">
        <f t="shared" si="72"/>
        <v>10452.91877844515</v>
      </c>
      <c r="U42" s="79">
        <f t="shared" si="64"/>
        <v>10480.182926829269</v>
      </c>
      <c r="V42" s="79">
        <f t="shared" si="65"/>
        <v>10477.657935285053</v>
      </c>
      <c r="W42" s="41">
        <f t="shared" si="66"/>
        <v>10668.947845992916</v>
      </c>
      <c r="Y42" s="31">
        <f t="shared" ref="Y42:Y69" si="76">R42/R$75</f>
        <v>1.3349740091774314</v>
      </c>
      <c r="Z42" s="31">
        <f t="shared" ref="Z42:Z69" si="77">S42/S$75</f>
        <v>0.66960458998497685</v>
      </c>
      <c r="AA42" s="31">
        <f t="shared" ref="AA42:AA69" si="78">T42/T$75</f>
        <v>1.0048968910506668</v>
      </c>
      <c r="AB42" s="31">
        <f t="shared" ref="AB42:AB69" si="79">U42/U$75</f>
        <v>1.0076319827294331</v>
      </c>
      <c r="AC42" s="31">
        <f t="shared" ref="AC42:AC69" si="80">V42/V$75</f>
        <v>1.0072740000115799</v>
      </c>
      <c r="AD42" s="31"/>
      <c r="AF42" s="34">
        <f t="shared" ref="AF42:AF69" si="81">P42/P$75</f>
        <v>0.17177921645771743</v>
      </c>
      <c r="AG42" s="34">
        <f t="shared" ref="AG42:AG69" si="82">W42/W$75</f>
        <v>0.83257583056036177</v>
      </c>
      <c r="AH42" s="34">
        <f t="shared" si="73"/>
        <v>0.8977777598289941</v>
      </c>
      <c r="AI42" s="34">
        <f t="shared" si="74"/>
        <v>0.92737408723395975</v>
      </c>
      <c r="AJ42" s="34">
        <f t="shared" ref="AJ42:AJ69" si="83">AF42*AH42*AI42</f>
        <v>0.14301922381529239</v>
      </c>
      <c r="AK42" s="34">
        <f t="shared" si="32"/>
        <v>0.14301922381529225</v>
      </c>
      <c r="AN42" s="12"/>
      <c r="AP42" s="31">
        <f t="shared" si="33"/>
        <v>4.0501247100241868E-2</v>
      </c>
      <c r="AQ42" s="31">
        <f t="shared" si="67"/>
        <v>2.0258524690795972E-2</v>
      </c>
      <c r="AR42" s="31">
        <f t="shared" si="68"/>
        <v>0.93924019660439961</v>
      </c>
      <c r="AS42" s="31">
        <f t="shared" si="69"/>
        <v>1.5802281350074861E-8</v>
      </c>
      <c r="AT42" s="31">
        <f t="shared" si="70"/>
        <v>1.5802281350074861E-8</v>
      </c>
      <c r="AV42" s="31">
        <f t="shared" si="34"/>
        <v>4.5092537388583473E-2</v>
      </c>
      <c r="AW42" s="31">
        <f t="shared" si="35"/>
        <v>2.4214330204958008E-2</v>
      </c>
      <c r="AX42" s="31">
        <f t="shared" si="36"/>
        <v>0.93025498614366908</v>
      </c>
      <c r="AY42" s="31">
        <f t="shared" si="37"/>
        <v>1.6628400752326422E-8</v>
      </c>
      <c r="AZ42" s="31">
        <f t="shared" si="38"/>
        <v>1.6628400752326422E-8</v>
      </c>
      <c r="BA42" s="31">
        <f t="shared" si="39"/>
        <v>0.99956188699401216</v>
      </c>
      <c r="BB42" s="31"/>
      <c r="BC42" s="31">
        <f t="shared" si="40"/>
        <v>4.5112301674677197E-2</v>
      </c>
      <c r="BD42" s="31">
        <f t="shared" si="41"/>
        <v>2.4224943467760555E-2</v>
      </c>
      <c r="BE42" s="31">
        <f t="shared" si="42"/>
        <v>0.93066272158618402</v>
      </c>
      <c r="BF42" s="31">
        <f t="shared" si="43"/>
        <v>1.6635689064068961E-8</v>
      </c>
      <c r="BG42" s="31">
        <f t="shared" si="44"/>
        <v>1.6635689064068961E-8</v>
      </c>
      <c r="BJ42" s="31">
        <f t="shared" si="45"/>
        <v>0.14216124772009939</v>
      </c>
      <c r="BK42" s="31">
        <f t="shared" si="46"/>
        <v>6.489073142924154E-3</v>
      </c>
      <c r="BL42" s="31">
        <f t="shared" si="47"/>
        <v>6.232699421008848E-3</v>
      </c>
      <c r="BM42" s="31">
        <f t="shared" si="48"/>
        <v>0</v>
      </c>
      <c r="BN42" s="31">
        <f t="shared" si="49"/>
        <v>0</v>
      </c>
      <c r="BP42" s="31">
        <f t="shared" ref="BP42:BP69" si="84">K42/$P42</f>
        <v>2.0674310153120937E-2</v>
      </c>
      <c r="BQ42" s="31">
        <f t="shared" ref="BQ42:BQ69" si="85">L42/$P42</f>
        <v>2.0674310153120937E-2</v>
      </c>
      <c r="BR42" s="31">
        <f t="shared" ref="BR42:BR69" si="86">M42/$P42</f>
        <v>0.95865134751606984</v>
      </c>
      <c r="BS42" s="31">
        <f t="shared" ref="BS42:BS69" si="87">N42/$P42</f>
        <v>1.6086905805819027E-8</v>
      </c>
      <c r="BT42" s="31">
        <f t="shared" ref="BT42:BT69" si="88">O42/$P42</f>
        <v>1.6090782559706506E-8</v>
      </c>
      <c r="BV42" s="31">
        <f t="shared" si="50"/>
        <v>-0.34811832933702186</v>
      </c>
      <c r="BW42" s="31">
        <f t="shared" si="51"/>
        <v>-0.34811832933702186</v>
      </c>
      <c r="BX42" s="31">
        <f t="shared" si="52"/>
        <v>1.8123433685433184E-2</v>
      </c>
      <c r="BY42" s="31">
        <f t="shared" si="53"/>
        <v>-9.5964314930883476E-2</v>
      </c>
      <c r="BZ42" s="31">
        <f t="shared" si="54"/>
        <v>-9.5964314930883476E-2</v>
      </c>
      <c r="CB42" s="31" t="e">
        <f>LN(#REF!/#REF!)</f>
        <v>#REF!</v>
      </c>
      <c r="CC42" s="31" t="e">
        <f>LN(#REF!/#REF!)</f>
        <v>#REF!</v>
      </c>
      <c r="CD42" s="31" t="e">
        <f>LN(#REF!/#REF!)</f>
        <v>#REF!</v>
      </c>
      <c r="CE42" s="31" t="e">
        <f>LN(#REF!/#REF!)</f>
        <v>#REF!</v>
      </c>
      <c r="CF42" s="31" t="e">
        <f>LN(#REF!/#REF!)</f>
        <v>#REF!</v>
      </c>
      <c r="CH42" s="31">
        <f t="shared" si="55"/>
        <v>1.0124477963710425</v>
      </c>
      <c r="CI42" s="31">
        <f t="shared" si="56"/>
        <v>1.0098141033415093</v>
      </c>
      <c r="CJ42" s="31">
        <f t="shared" ref="CJ42:CJ69" si="89">CI42/CI$75</f>
        <v>0.92737408723395975</v>
      </c>
      <c r="CK42" s="31"/>
      <c r="CL42" s="31">
        <f t="shared" si="57"/>
        <v>0.99275560305339494</v>
      </c>
      <c r="CM42" s="31">
        <f t="shared" si="58"/>
        <v>1.5093224069216111</v>
      </c>
      <c r="CN42" s="31">
        <f t="shared" ref="CN42:CN69" si="90">CM42/CM$75</f>
        <v>0.8977777598289941</v>
      </c>
      <c r="CO42" s="31"/>
      <c r="CP42" s="31" t="e">
        <f t="shared" si="59"/>
        <v>#REF!</v>
      </c>
      <c r="CQ42" s="31">
        <f t="shared" si="60"/>
        <v>1</v>
      </c>
      <c r="CR42" s="31">
        <f t="shared" ref="CR42:CR69" si="91">CQ42/CQ$75</f>
        <v>1</v>
      </c>
    </row>
    <row r="43" spans="1:96" x14ac:dyDescent="0.2">
      <c r="A43" s="198" t="s">
        <v>379</v>
      </c>
      <c r="B43" s="9">
        <f t="shared" ref="B43:B73" si="92">B42+1</f>
        <v>1982</v>
      </c>
      <c r="D43" s="42">
        <f>Table8.3d_03!I38*0.001</f>
        <v>2.048</v>
      </c>
      <c r="E43" s="42">
        <f>Table8.3d_03!J38*0.001</f>
        <v>1.3069999999999999</v>
      </c>
      <c r="F43" s="29">
        <f>Table8.4b10!T42*0.001</f>
        <v>50.627000000000002</v>
      </c>
      <c r="G43" s="78">
        <v>9.9999999999999995E-7</v>
      </c>
      <c r="H43" s="78">
        <v>9.9999999999999995E-7</v>
      </c>
      <c r="I43" s="29">
        <f t="shared" si="2"/>
        <v>53.982001999999994</v>
      </c>
      <c r="K43" s="29">
        <f>Table8.2b11!S42*0.001</f>
        <v>124.979</v>
      </c>
      <c r="L43" s="29">
        <f>Table8.2b10!T42*0.001</f>
        <v>124.979</v>
      </c>
      <c r="M43" s="29">
        <f>Table8.2b10!V42*0.001</f>
        <v>4842.8649999999998</v>
      </c>
      <c r="N43" s="83">
        <f t="shared" si="62"/>
        <v>9.5418181818181808E-5</v>
      </c>
      <c r="O43" s="83">
        <f t="shared" si="63"/>
        <v>9.5441176470588234E-5</v>
      </c>
      <c r="P43" s="29">
        <f t="shared" si="75"/>
        <v>5092.8231908593571</v>
      </c>
      <c r="R43" s="41">
        <f t="shared" si="71"/>
        <v>16386.752974499719</v>
      </c>
      <c r="S43" s="41">
        <f t="shared" si="72"/>
        <v>10457.75690315973</v>
      </c>
      <c r="T43" s="41">
        <f t="shared" si="72"/>
        <v>10453.935841697014</v>
      </c>
      <c r="U43" s="79">
        <f t="shared" si="64"/>
        <v>10480.182926829269</v>
      </c>
      <c r="V43" s="79">
        <f t="shared" si="65"/>
        <v>10477.657935285053</v>
      </c>
      <c r="W43" s="41">
        <f t="shared" si="66"/>
        <v>10599.622248203581</v>
      </c>
      <c r="Y43" s="31">
        <f t="shared" si="76"/>
        <v>1.0466627214256763</v>
      </c>
      <c r="Z43" s="31">
        <f t="shared" si="77"/>
        <v>0.66982072994819009</v>
      </c>
      <c r="AA43" s="31">
        <f t="shared" si="78"/>
        <v>1.0049946669658407</v>
      </c>
      <c r="AB43" s="31">
        <f t="shared" si="79"/>
        <v>1.0076319827294331</v>
      </c>
      <c r="AC43" s="31">
        <f t="shared" si="80"/>
        <v>1.0072740000115799</v>
      </c>
      <c r="AD43" s="31"/>
      <c r="AF43" s="34">
        <f t="shared" si="81"/>
        <v>0.14749272461330853</v>
      </c>
      <c r="AG43" s="34">
        <f t="shared" si="82"/>
        <v>0.82716584843356489</v>
      </c>
      <c r="AH43" s="34">
        <f t="shared" si="73"/>
        <v>0.90040502325027927</v>
      </c>
      <c r="AI43" s="34">
        <f t="shared" si="74"/>
        <v>0.9186597443089165</v>
      </c>
      <c r="AJ43" s="34">
        <f t="shared" si="83"/>
        <v>0.12200094469254559</v>
      </c>
      <c r="AK43" s="34">
        <f t="shared" si="32"/>
        <v>0.12200094469254549</v>
      </c>
      <c r="AN43" s="12"/>
      <c r="AP43" s="31">
        <f t="shared" si="33"/>
        <v>3.7938570711030691E-2</v>
      </c>
      <c r="AQ43" s="31">
        <f t="shared" si="67"/>
        <v>2.4211773398104059E-2</v>
      </c>
      <c r="AR43" s="31">
        <f t="shared" si="68"/>
        <v>0.93784961884147999</v>
      </c>
      <c r="AS43" s="31">
        <f t="shared" si="69"/>
        <v>1.8524692729995453E-8</v>
      </c>
      <c r="AT43" s="31">
        <f t="shared" si="70"/>
        <v>1.8524692729995453E-8</v>
      </c>
      <c r="AV43" s="31">
        <f t="shared" ref="AV43:AV69" si="93">(AP43-AP42)/LN(AP43/AP42)</f>
        <v>3.9205950899849171E-2</v>
      </c>
      <c r="AW43" s="31">
        <f t="shared" ref="AW43:AW69" si="94">(AQ43-AQ42)/LN(AQ43/AQ42)</f>
        <v>2.21764535139473E-2</v>
      </c>
      <c r="AX43" s="31">
        <f t="shared" ref="AX43:AX69" si="95">(AR43-AR42)/LN(AR43/AR42)</f>
        <v>0.93854473602924038</v>
      </c>
      <c r="AY43" s="31">
        <f t="shared" ref="AY43:AY69" si="96">(AS43-AS42)/LN(AS43/AS42)</f>
        <v>1.7127441547947811E-8</v>
      </c>
      <c r="AZ43" s="31">
        <f t="shared" ref="AZ43:AZ69" si="97">(AT43-AT42)/LN(AT43/AT42)</f>
        <v>1.7127441547947811E-8</v>
      </c>
      <c r="BA43" s="31">
        <f t="shared" ref="BA43:BA69" si="98">SUM(AV43:AZ43)</f>
        <v>0.99992717469792003</v>
      </c>
      <c r="BB43" s="31"/>
      <c r="BC43" s="31">
        <f t="shared" ref="BC43:BC69" si="99">AV43/$BA43</f>
        <v>3.9208806293011655E-2</v>
      </c>
      <c r="BD43" s="31">
        <f t="shared" ref="BD43:BD69" si="100">AW43/$BA43</f>
        <v>2.217806863849545E-2</v>
      </c>
      <c r="BE43" s="31">
        <f t="shared" ref="BE43:BE69" si="101">AX43/$BA43</f>
        <v>0.93861309081111488</v>
      </c>
      <c r="BF43" s="31">
        <f t="shared" ref="BF43:BF69" si="102">AY43/$BA43</f>
        <v>1.7128688949894819E-8</v>
      </c>
      <c r="BG43" s="31">
        <f t="shared" ref="BG43:BG69" si="103">AZ43/$BA43</f>
        <v>1.7128688949894819E-8</v>
      </c>
      <c r="BJ43" s="31">
        <f t="shared" ref="BJ43:BJ69" si="104">LN(Y43/Y42)</f>
        <v>-0.24330508097532091</v>
      </c>
      <c r="BK43" s="31">
        <f t="shared" ref="BK43:BK69" si="105">LN(Z43/Z42)</f>
        <v>3.2273537295841501E-4</v>
      </c>
      <c r="BL43" s="31">
        <f t="shared" ref="BL43:BL69" si="106">LN(AA43/AA42)</f>
        <v>9.7294717081580293E-5</v>
      </c>
      <c r="BM43" s="31">
        <f t="shared" ref="BM43:BM65" si="107">LN(AB43/AB42)</f>
        <v>0</v>
      </c>
      <c r="BN43" s="31">
        <f t="shared" ref="BN43:BN65" si="108">LN(AC43/AC42)</f>
        <v>0</v>
      </c>
      <c r="BP43" s="31">
        <f t="shared" si="84"/>
        <v>2.4540219700600129E-2</v>
      </c>
      <c r="BQ43" s="31">
        <f t="shared" si="85"/>
        <v>2.4540219700600129E-2</v>
      </c>
      <c r="BR43" s="31">
        <f t="shared" si="86"/>
        <v>0.95091952312265926</v>
      </c>
      <c r="BS43" s="31">
        <f t="shared" si="87"/>
        <v>1.8735812778546716E-8</v>
      </c>
      <c r="BT43" s="31">
        <f t="shared" si="88"/>
        <v>1.8740327887660988E-8</v>
      </c>
      <c r="BV43" s="31">
        <f t="shared" ref="BV43:BV69" si="109">LN(BP43/BP42)</f>
        <v>0.1714215178778615</v>
      </c>
      <c r="BW43" s="31">
        <f t="shared" ref="BW43:BW69" si="110">LN(BQ43/BQ42)</f>
        <v>0.1714215178778615</v>
      </c>
      <c r="BX43" s="31">
        <f t="shared" ref="BX43:BX69" si="111">LN(BR43/BR42)</f>
        <v>-8.0980148632135759E-3</v>
      </c>
      <c r="BY43" s="31">
        <f t="shared" ref="BY43:BY69" si="112">LN(BS43/BS42)</f>
        <v>0.15243117710721343</v>
      </c>
      <c r="BZ43" s="31">
        <f t="shared" ref="BZ43:BZ69" si="113">LN(BT43/BT42)</f>
        <v>0.15243117710721327</v>
      </c>
      <c r="CB43" s="31" t="e">
        <f>LN(#REF!/#REF!)</f>
        <v>#REF!</v>
      </c>
      <c r="CC43" s="31" t="e">
        <f>LN(#REF!/#REF!)</f>
        <v>#REF!</v>
      </c>
      <c r="CD43" s="31" t="e">
        <f>LN(#REF!/#REF!)</f>
        <v>#REF!</v>
      </c>
      <c r="CE43" s="31" t="e">
        <f>LN(#REF!/#REF!)</f>
        <v>#REF!</v>
      </c>
      <c r="CF43" s="31" t="e">
        <f>LN(#REF!/#REF!)</f>
        <v>#REF!</v>
      </c>
      <c r="CH43" s="31">
        <f t="shared" ref="CH43:CH69" si="114">EXP(SUMPRODUCT($BC43:$BG43,BJ43:BN43))</f>
        <v>0.99060320635976018</v>
      </c>
      <c r="CI43" s="31">
        <f t="shared" ref="CI43:CI69" si="115">IF(ISERR(CH43),CI42,CH43*CI42)</f>
        <v>1.0003250885974053</v>
      </c>
      <c r="CJ43" s="31">
        <f t="shared" si="89"/>
        <v>0.9186597443089165</v>
      </c>
      <c r="CK43" s="31"/>
      <c r="CL43" s="31">
        <f t="shared" ref="CL43:CL69" si="116">EXP(SUMPRODUCT($BC43:$BG43,BV43:BZ43))</f>
        <v>1.0029264073346902</v>
      </c>
      <c r="CM43" s="31">
        <f t="shared" ref="CM43:CM69" si="117">IF(ISERR(CL43),CM42,CL43*CM42)</f>
        <v>1.5137392990836387</v>
      </c>
      <c r="CN43" s="31">
        <f t="shared" si="90"/>
        <v>0.90040502325027927</v>
      </c>
      <c r="CO43" s="31"/>
      <c r="CP43" s="31" t="e">
        <f t="shared" ref="CP43:CP69" si="118">EXP(SUMPRODUCT($BC43:$BE43,CB43:CD43))</f>
        <v>#REF!</v>
      </c>
      <c r="CQ43" s="31">
        <f t="shared" ref="CQ43:CQ69" si="119">IF(ISERR(CP43),CQ42,CP43*CQ42)</f>
        <v>1</v>
      </c>
      <c r="CR43" s="31">
        <f t="shared" si="91"/>
        <v>1</v>
      </c>
    </row>
    <row r="44" spans="1:96" x14ac:dyDescent="0.2">
      <c r="A44" s="198" t="s">
        <v>379</v>
      </c>
      <c r="B44" s="9">
        <f t="shared" si="92"/>
        <v>1983</v>
      </c>
      <c r="D44" s="42">
        <f>Table8.3d_03!I39*0.001</f>
        <v>2.2709999999999999</v>
      </c>
      <c r="E44" s="42">
        <f>Table8.3d_03!J39*0.001</f>
        <v>1.712</v>
      </c>
      <c r="F44" s="29">
        <f>Table8.4b10!T43*0.001</f>
        <v>63.910000000000004</v>
      </c>
      <c r="G44" s="78">
        <v>9.9999999999999995E-7</v>
      </c>
      <c r="H44" s="78">
        <v>9.9999999999999995E-7</v>
      </c>
      <c r="I44" s="29">
        <f t="shared" si="2"/>
        <v>67.893001999999996</v>
      </c>
      <c r="K44" s="29">
        <f>Table8.2b11!S43*0.001</f>
        <v>162.745</v>
      </c>
      <c r="L44" s="29">
        <f>Table8.2b10!T43*0.001</f>
        <v>162.745</v>
      </c>
      <c r="M44" s="29">
        <f>Table8.2b10!V43*0.001</f>
        <v>6075.1010000000006</v>
      </c>
      <c r="N44" s="83">
        <f>G44/N$79*1000000</f>
        <v>9.5418181818181808E-5</v>
      </c>
      <c r="O44" s="29">
        <f>Table8.2b10!Z43*0.001</f>
        <v>2.6680000000000001</v>
      </c>
      <c r="P44" s="29">
        <f t="shared" si="75"/>
        <v>6403.2590954181815</v>
      </c>
      <c r="R44" s="41">
        <f t="shared" si="71"/>
        <v>13954.345755629971</v>
      </c>
      <c r="S44" s="41">
        <f t="shared" si="72"/>
        <v>10519.524409352052</v>
      </c>
      <c r="T44" s="41">
        <f t="shared" si="72"/>
        <v>10519.989708813071</v>
      </c>
      <c r="U44" s="79">
        <f t="shared" si="64"/>
        <v>10480.182926829269</v>
      </c>
      <c r="V44" s="79">
        <f t="shared" si="65"/>
        <v>0.3748125937031484</v>
      </c>
      <c r="W44" s="41">
        <f t="shared" ref="V44:W61" si="120">I44/P44*1000000</f>
        <v>10602.882217991222</v>
      </c>
      <c r="Y44" s="31">
        <f t="shared" si="76"/>
        <v>0.89129881478233497</v>
      </c>
      <c r="Z44" s="31">
        <f t="shared" si="77"/>
        <v>0.67377694699051971</v>
      </c>
      <c r="AA44" s="31">
        <f t="shared" si="78"/>
        <v>1.0113447905163724</v>
      </c>
      <c r="AB44" s="31">
        <f t="shared" si="79"/>
        <v>1.0076319827294331</v>
      </c>
      <c r="AC44" s="31">
        <f t="shared" si="80"/>
        <v>3.6032764463770799E-5</v>
      </c>
      <c r="AD44" s="31"/>
      <c r="AF44" s="34">
        <f t="shared" si="81"/>
        <v>0.18544412303243815</v>
      </c>
      <c r="AG44" s="34">
        <f t="shared" si="82"/>
        <v>0.82742024765762401</v>
      </c>
      <c r="AH44" s="34">
        <f t="shared" si="73"/>
        <v>0.90037963172104829</v>
      </c>
      <c r="AI44" s="34">
        <f t="shared" si="74"/>
        <v>0.91896819797670881</v>
      </c>
      <c r="AJ44" s="34">
        <f t="shared" si="83"/>
        <v>0.15344022220615094</v>
      </c>
      <c r="AK44" s="34">
        <f t="shared" si="32"/>
        <v>0.15344022220615086</v>
      </c>
      <c r="AN44" s="12"/>
      <c r="AP44" s="31">
        <f t="shared" si="33"/>
        <v>3.3449691913755707E-2</v>
      </c>
      <c r="AQ44" s="31">
        <f t="shared" si="67"/>
        <v>2.5216148197423943E-2</v>
      </c>
      <c r="AR44" s="31">
        <f t="shared" si="68"/>
        <v>0.94133413043070346</v>
      </c>
      <c r="AS44" s="31">
        <f t="shared" si="69"/>
        <v>1.4729058526532676E-8</v>
      </c>
      <c r="AT44" s="31">
        <f t="shared" si="70"/>
        <v>1.4729058526532676E-8</v>
      </c>
      <c r="AV44" s="31">
        <f t="shared" si="93"/>
        <v>3.5647038317660779E-2</v>
      </c>
      <c r="AW44" s="31">
        <f t="shared" si="94"/>
        <v>2.4710558942423733E-2</v>
      </c>
      <c r="AX44" s="31">
        <f t="shared" si="95"/>
        <v>0.9395907977649639</v>
      </c>
      <c r="AY44" s="31">
        <f t="shared" si="96"/>
        <v>1.6554416455280111E-8</v>
      </c>
      <c r="AZ44" s="31">
        <f t="shared" si="97"/>
        <v>1.6554416455280111E-8</v>
      </c>
      <c r="BA44" s="31">
        <f t="shared" si="98"/>
        <v>0.99994842813388141</v>
      </c>
      <c r="BB44" s="31"/>
      <c r="BC44" s="31">
        <f t="shared" si="99"/>
        <v>3.5648876796762222E-2</v>
      </c>
      <c r="BD44" s="31">
        <f t="shared" si="100"/>
        <v>2.4711833377786239E-2</v>
      </c>
      <c r="BE44" s="31">
        <f t="shared" si="101"/>
        <v>0.939639256714911</v>
      </c>
      <c r="BF44" s="31">
        <f t="shared" si="102"/>
        <v>1.6555270241460561E-8</v>
      </c>
      <c r="BG44" s="31">
        <f t="shared" si="103"/>
        <v>1.6555270241460561E-8</v>
      </c>
      <c r="BJ44" s="31">
        <f t="shared" si="104"/>
        <v>-0.16068227951566336</v>
      </c>
      <c r="BK44" s="31">
        <f t="shared" si="105"/>
        <v>5.889007615642366E-3</v>
      </c>
      <c r="BL44" s="31">
        <f t="shared" si="106"/>
        <v>6.2986859888367521E-3</v>
      </c>
      <c r="BM44" s="31">
        <f t="shared" si="107"/>
        <v>0</v>
      </c>
      <c r="BN44" s="31">
        <f t="shared" si="108"/>
        <v>-10.238329581495622</v>
      </c>
      <c r="BP44" s="31">
        <f t="shared" si="84"/>
        <v>2.541596358586385E-2</v>
      </c>
      <c r="BQ44" s="31">
        <f t="shared" si="85"/>
        <v>2.541596358586385E-2</v>
      </c>
      <c r="BR44" s="31">
        <f t="shared" si="86"/>
        <v>0.94875139510550299</v>
      </c>
      <c r="BS44" s="31">
        <f t="shared" si="87"/>
        <v>1.4901502562415097E-8</v>
      </c>
      <c r="BT44" s="31">
        <f t="shared" si="88"/>
        <v>4.1666282126691915E-4</v>
      </c>
      <c r="BV44" s="31">
        <f t="shared" si="109"/>
        <v>3.5064072243903954E-2</v>
      </c>
      <c r="BW44" s="31">
        <f t="shared" si="110"/>
        <v>3.5064072243903954E-2</v>
      </c>
      <c r="BX44" s="31">
        <f t="shared" si="111"/>
        <v>-2.2826363637600739E-3</v>
      </c>
      <c r="BY44" s="31">
        <f t="shared" si="112"/>
        <v>-0.22897476321791918</v>
      </c>
      <c r="BZ44" s="31">
        <f t="shared" si="113"/>
        <v>10.009354818277703</v>
      </c>
      <c r="CB44" s="31" t="e">
        <f>LN(#REF!/#REF!)</f>
        <v>#REF!</v>
      </c>
      <c r="CC44" s="31" t="e">
        <f>LN(#REF!/#REF!)</f>
        <v>#REF!</v>
      </c>
      <c r="CD44" s="31" t="e">
        <f>LN(#REF!/#REF!)</f>
        <v>#REF!</v>
      </c>
      <c r="CE44" s="31" t="e">
        <f>LN(#REF!/#REF!)</f>
        <v>#REF!</v>
      </c>
      <c r="CF44" s="31" t="e">
        <f>LN(#REF!/#REF!)</f>
        <v>#REF!</v>
      </c>
      <c r="CH44" s="31">
        <f t="shared" si="114"/>
        <v>1.0003357648680082</v>
      </c>
      <c r="CI44" s="31">
        <f t="shared" si="115"/>
        <v>1.0006609626187435</v>
      </c>
      <c r="CJ44" s="31">
        <f t="shared" si="89"/>
        <v>0.91896819797670881</v>
      </c>
      <c r="CK44" s="31"/>
      <c r="CL44" s="31">
        <f t="shared" si="116"/>
        <v>0.99997179988052554</v>
      </c>
      <c r="CM44" s="31">
        <f t="shared" si="117"/>
        <v>1.5136966114545514</v>
      </c>
      <c r="CN44" s="31">
        <f t="shared" si="90"/>
        <v>0.90037963172104829</v>
      </c>
      <c r="CO44" s="31"/>
      <c r="CP44" s="31" t="e">
        <f t="shared" si="118"/>
        <v>#REF!</v>
      </c>
      <c r="CQ44" s="31">
        <f t="shared" si="119"/>
        <v>1</v>
      </c>
      <c r="CR44" s="31">
        <f t="shared" si="91"/>
        <v>1</v>
      </c>
    </row>
    <row r="45" spans="1:96" x14ac:dyDescent="0.2">
      <c r="A45" s="198" t="s">
        <v>379</v>
      </c>
      <c r="B45" s="9">
        <f t="shared" si="92"/>
        <v>1984</v>
      </c>
      <c r="D45" s="42">
        <f>Table8.3d_03!I40*0.001</f>
        <v>4.8170000000000002</v>
      </c>
      <c r="E45" s="42">
        <f>Table8.3d_03!J40*0.001</f>
        <v>4.4320000000000004</v>
      </c>
      <c r="F45" s="29">
        <f>Table8.4b10!T44*0.001</f>
        <v>80.811000000000007</v>
      </c>
      <c r="G45" s="29">
        <f>Table8.4b10!V44*0.001</f>
        <v>5.5E-2</v>
      </c>
      <c r="H45" s="29">
        <f>Table8.4b10!X44*0.001</f>
        <v>6.8000000000000005E-2</v>
      </c>
      <c r="I45" s="29">
        <f t="shared" si="2"/>
        <v>90.183000000000007</v>
      </c>
      <c r="K45" s="29">
        <f>Table8.2b11!S44*0.001</f>
        <v>424.54</v>
      </c>
      <c r="L45" s="29">
        <f>Table8.2b10!T44*0.001</f>
        <v>424.54</v>
      </c>
      <c r="M45" s="29">
        <f>Table8.2b10!V44*0.001</f>
        <v>7740.5039999999999</v>
      </c>
      <c r="N45" s="29">
        <f>Table8.2b10!X44*0.001</f>
        <v>5.2480000000000002</v>
      </c>
      <c r="O45" s="29">
        <f>Table8.2b10!Z44*0.001</f>
        <v>6.49</v>
      </c>
      <c r="P45" s="29">
        <f t="shared" si="75"/>
        <v>8601.3220000000001</v>
      </c>
      <c r="R45" s="41">
        <f t="shared" si="71"/>
        <v>11346.398454798134</v>
      </c>
      <c r="S45" s="41">
        <f t="shared" si="72"/>
        <v>10439.534555047818</v>
      </c>
      <c r="T45" s="41">
        <f t="shared" si="72"/>
        <v>10440.017859302186</v>
      </c>
      <c r="U45" s="41">
        <f t="shared" ref="U45:U61" si="121">G45/N45*1000000</f>
        <v>10480.182926829268</v>
      </c>
      <c r="V45" s="41">
        <f t="shared" si="120"/>
        <v>10477.657935285053</v>
      </c>
      <c r="W45" s="41">
        <f t="shared" si="120"/>
        <v>10484.783618146141</v>
      </c>
      <c r="Y45" s="31">
        <f t="shared" si="76"/>
        <v>0.72472272594575249</v>
      </c>
      <c r="Z45" s="31">
        <f t="shared" si="77"/>
        <v>0.66865358611163717</v>
      </c>
      <c r="AA45" s="31">
        <f t="shared" si="78"/>
        <v>1.0036566543461405</v>
      </c>
      <c r="AB45" s="31">
        <f t="shared" si="79"/>
        <v>1.0076319827294331</v>
      </c>
      <c r="AC45" s="31">
        <f t="shared" si="80"/>
        <v>1.0072740000115799</v>
      </c>
      <c r="AD45" s="31"/>
      <c r="AF45" s="34">
        <f t="shared" si="81"/>
        <v>0.24910199500609889</v>
      </c>
      <c r="AG45" s="34">
        <f t="shared" si="82"/>
        <v>0.81820415238062216</v>
      </c>
      <c r="AH45" s="34">
        <f t="shared" si="73"/>
        <v>0.90420444985549053</v>
      </c>
      <c r="AI45" s="34">
        <f t="shared" si="74"/>
        <v>0.90488843813076503</v>
      </c>
      <c r="AJ45" s="34">
        <f t="shared" si="83"/>
        <v>0.2038162866802872</v>
      </c>
      <c r="AK45" s="34">
        <f t="shared" si="32"/>
        <v>0.20381628668028712</v>
      </c>
      <c r="AN45" s="12"/>
      <c r="AP45" s="31">
        <f t="shared" si="33"/>
        <v>5.3413614539325589E-2</v>
      </c>
      <c r="AQ45" s="31">
        <f t="shared" si="67"/>
        <v>4.9144517259350436E-2</v>
      </c>
      <c r="AR45" s="31">
        <f t="shared" si="68"/>
        <v>0.8960779747846046</v>
      </c>
      <c r="AS45" s="31">
        <f t="shared" si="69"/>
        <v>6.0987103999645157E-4</v>
      </c>
      <c r="AT45" s="31">
        <f t="shared" si="70"/>
        <v>7.5402237672288566E-4</v>
      </c>
      <c r="AV45" s="31">
        <f t="shared" si="93"/>
        <v>4.2655849680300416E-2</v>
      </c>
      <c r="AW45" s="31">
        <f t="shared" si="94"/>
        <v>3.5859525262621837E-2</v>
      </c>
      <c r="AX45" s="31">
        <f>(AR45-AR44)/LN(AR45/AR44)</f>
        <v>0.91852024316970038</v>
      </c>
      <c r="AY45" s="31">
        <f t="shared" si="96"/>
        <v>5.736487226982362E-5</v>
      </c>
      <c r="AZ45" s="31">
        <f t="shared" si="97"/>
        <v>6.9536379368777013E-5</v>
      </c>
      <c r="BA45" s="31">
        <f t="shared" si="98"/>
        <v>0.99716251936426126</v>
      </c>
      <c r="BB45" s="31"/>
      <c r="BC45" s="31">
        <f t="shared" si="99"/>
        <v>4.2777229239919244E-2</v>
      </c>
      <c r="BD45" s="31">
        <f t="shared" si="100"/>
        <v>3.5961565508382726E-2</v>
      </c>
      <c r="BE45" s="31">
        <f t="shared" si="101"/>
        <v>0.92113394289558825</v>
      </c>
      <c r="BF45" s="31">
        <f t="shared" si="102"/>
        <v>5.7528107159900543E-5</v>
      </c>
      <c r="BG45" s="31">
        <f t="shared" si="103"/>
        <v>6.9734248949819913E-5</v>
      </c>
      <c r="BJ45" s="31">
        <f t="shared" si="104"/>
        <v>-0.20689060664109185</v>
      </c>
      <c r="BK45" s="31">
        <f t="shared" si="105"/>
        <v>-7.6329994403219045E-3</v>
      </c>
      <c r="BL45" s="31">
        <f t="shared" si="106"/>
        <v>-7.6309359452189007E-3</v>
      </c>
      <c r="BM45" s="31">
        <f t="shared" si="107"/>
        <v>0</v>
      </c>
      <c r="BN45" s="31">
        <f t="shared" si="108"/>
        <v>10.238329581495622</v>
      </c>
      <c r="BP45" s="31">
        <f t="shared" si="84"/>
        <v>4.935752899379886E-2</v>
      </c>
      <c r="BQ45" s="31">
        <f t="shared" si="85"/>
        <v>4.935752899379886E-2</v>
      </c>
      <c r="BR45" s="31">
        <f t="shared" si="86"/>
        <v>0.8999202680704198</v>
      </c>
      <c r="BS45" s="31">
        <f t="shared" si="87"/>
        <v>6.101387670406945E-4</v>
      </c>
      <c r="BT45" s="31">
        <f t="shared" si="88"/>
        <v>7.5453517494171245E-4</v>
      </c>
      <c r="BV45" s="31">
        <f t="shared" si="109"/>
        <v>0.66371285319916973</v>
      </c>
      <c r="BW45" s="31">
        <f t="shared" si="110"/>
        <v>0.66371285319916973</v>
      </c>
      <c r="BX45" s="31">
        <f t="shared" si="111"/>
        <v>-5.2840630808665287E-2</v>
      </c>
      <c r="BY45" s="31">
        <f t="shared" si="112"/>
        <v>10.619979646248023</v>
      </c>
      <c r="BZ45" s="31">
        <f t="shared" si="113"/>
        <v>0.59382458469603661</v>
      </c>
      <c r="CB45" s="31" t="e">
        <f>LN(#REF!/#REF!)</f>
        <v>#REF!</v>
      </c>
      <c r="CC45" s="31" t="e">
        <f>LN(#REF!/#REF!)</f>
        <v>#REF!</v>
      </c>
      <c r="CD45" s="31" t="e">
        <f>LN(#REF!/#REF!)</f>
        <v>#REF!</v>
      </c>
      <c r="CE45" s="31" t="e">
        <f>LN(#REF!/#REF!)</f>
        <v>#REF!</v>
      </c>
      <c r="CF45" s="31" t="e">
        <f>LN(#REF!/#REF!)</f>
        <v>#REF!</v>
      </c>
      <c r="CH45" s="31">
        <f>EXP(SUMPRODUCT($BC45:$BG45,BJ45:BN45))</f>
        <v>0.98467873003990436</v>
      </c>
      <c r="CI45" s="31">
        <f t="shared" si="115"/>
        <v>0.98532956587193254</v>
      </c>
      <c r="CJ45" s="31">
        <f t="shared" si="89"/>
        <v>0.90488843813076503</v>
      </c>
      <c r="CK45" s="31"/>
      <c r="CL45" s="31">
        <f t="shared" si="116"/>
        <v>1.0042480060628773</v>
      </c>
      <c r="CM45" s="31">
        <f t="shared" si="117"/>
        <v>1.5201268038373672</v>
      </c>
      <c r="CN45" s="31">
        <f t="shared" si="90"/>
        <v>0.90420444985549053</v>
      </c>
      <c r="CO45" s="31"/>
      <c r="CP45" s="31" t="e">
        <f t="shared" si="118"/>
        <v>#REF!</v>
      </c>
      <c r="CQ45" s="31">
        <f t="shared" si="119"/>
        <v>1</v>
      </c>
      <c r="CR45" s="31">
        <f t="shared" si="91"/>
        <v>1</v>
      </c>
    </row>
    <row r="46" spans="1:96" x14ac:dyDescent="0.2">
      <c r="A46" s="198" t="s">
        <v>379</v>
      </c>
      <c r="B46" s="9">
        <f t="shared" si="92"/>
        <v>1985</v>
      </c>
      <c r="D46" s="42">
        <f>Table8.3d_03!I41*0.001</f>
        <v>7.7650000000000006</v>
      </c>
      <c r="E46" s="42">
        <f>Table8.3d_03!J41*0.001</f>
        <v>6.6820000000000004</v>
      </c>
      <c r="F46" s="29">
        <f>Table8.4b10!T45*0.001</f>
        <v>97.421000000000006</v>
      </c>
      <c r="G46" s="29">
        <f>Table8.4b10!V45*0.001</f>
        <v>0.111</v>
      </c>
      <c r="H46" s="29">
        <f>Table8.4b10!X45*0.001</f>
        <v>0.06</v>
      </c>
      <c r="I46" s="29">
        <f t="shared" si="2"/>
        <v>112.03900000000002</v>
      </c>
      <c r="K46" s="29">
        <f>Table8.2b11!S45*0.001</f>
        <v>639.57799999999997</v>
      </c>
      <c r="L46" s="29">
        <f>Table8.2b10!T45*0.001</f>
        <v>639.57799999999997</v>
      </c>
      <c r="M46" s="29">
        <f>Table8.2b10!V45*0.001</f>
        <v>9325.23</v>
      </c>
      <c r="N46" s="29">
        <f>Table8.2b10!X45*0.001</f>
        <v>10.63</v>
      </c>
      <c r="O46" s="29">
        <f>Table8.2b10!Z45*0.001</f>
        <v>5.7620000000000005</v>
      </c>
      <c r="P46" s="29">
        <f t="shared" si="75"/>
        <v>10620.777999999998</v>
      </c>
      <c r="R46" s="41">
        <f t="shared" si="71"/>
        <v>12140.817851771013</v>
      </c>
      <c r="S46" s="41">
        <f t="shared" si="72"/>
        <v>10447.513829431282</v>
      </c>
      <c r="T46" s="41">
        <f t="shared" si="72"/>
        <v>10447.034550354254</v>
      </c>
      <c r="U46" s="41">
        <f t="shared" si="121"/>
        <v>10442.14487300094</v>
      </c>
      <c r="V46" s="41">
        <f t="shared" si="120"/>
        <v>10413.051023950016</v>
      </c>
      <c r="W46" s="41">
        <f t="shared" si="120"/>
        <v>10549.038874553262</v>
      </c>
      <c r="Y46" s="31">
        <f t="shared" si="76"/>
        <v>0.77546427122216577</v>
      </c>
      <c r="Z46" s="31">
        <f t="shared" si="77"/>
        <v>0.66916465970432837</v>
      </c>
      <c r="AA46" s="31">
        <f t="shared" si="78"/>
        <v>1.004331207662122</v>
      </c>
      <c r="AB46" s="31">
        <f t="shared" si="79"/>
        <v>1.0039747603444986</v>
      </c>
      <c r="AC46" s="31">
        <f t="shared" si="80"/>
        <v>1.0010629877404424</v>
      </c>
      <c r="AD46" s="31"/>
      <c r="AF46" s="34">
        <f t="shared" si="81"/>
        <v>0.30758725092687894</v>
      </c>
      <c r="AG46" s="34">
        <f t="shared" si="82"/>
        <v>0.82321845878114697</v>
      </c>
      <c r="AH46" s="34">
        <f t="shared" si="73"/>
        <v>0.90542601878179796</v>
      </c>
      <c r="AI46" s="34">
        <f t="shared" si="74"/>
        <v>0.90920565756299254</v>
      </c>
      <c r="AJ46" s="34">
        <f t="shared" si="83"/>
        <v>0.25321150264875519</v>
      </c>
      <c r="AK46" s="34">
        <f t="shared" si="32"/>
        <v>0.25321150264875519</v>
      </c>
      <c r="AN46" s="12"/>
      <c r="AP46" s="31">
        <f t="shared" si="33"/>
        <v>6.9306223725666957E-2</v>
      </c>
      <c r="AQ46" s="31">
        <f t="shared" si="67"/>
        <v>5.9639946804237808E-2</v>
      </c>
      <c r="AR46" s="31">
        <f t="shared" si="68"/>
        <v>0.86952757521934321</v>
      </c>
      <c r="AS46" s="31">
        <f t="shared" si="69"/>
        <v>9.9072644347057703E-4</v>
      </c>
      <c r="AT46" s="31">
        <f t="shared" si="70"/>
        <v>5.3552780728139304E-4</v>
      </c>
      <c r="AV46" s="31">
        <f t="shared" si="93"/>
        <v>6.1015347504066855E-2</v>
      </c>
      <c r="AW46" s="31">
        <f t="shared" si="94"/>
        <v>5.4223046099115935E-2</v>
      </c>
      <c r="AX46" s="31">
        <f t="shared" si="95"/>
        <v>0.88273622878410285</v>
      </c>
      <c r="AY46" s="31">
        <f t="shared" si="96"/>
        <v>7.8495985734660224E-4</v>
      </c>
      <c r="AZ46" s="31">
        <f t="shared" si="97"/>
        <v>6.385570388152855E-4</v>
      </c>
      <c r="BA46" s="31">
        <f t="shared" si="98"/>
        <v>0.99939813928344756</v>
      </c>
      <c r="BB46" s="31"/>
      <c r="BC46" s="31">
        <f t="shared" si="99"/>
        <v>6.1052092360121747E-2</v>
      </c>
      <c r="BD46" s="31">
        <f t="shared" si="100"/>
        <v>5.4255700473880196E-2</v>
      </c>
      <c r="BE46" s="31">
        <f t="shared" si="101"/>
        <v>0.88326783299497691</v>
      </c>
      <c r="BF46" s="31">
        <f t="shared" si="102"/>
        <v>7.8543257836101823E-4</v>
      </c>
      <c r="BG46" s="31">
        <f t="shared" si="103"/>
        <v>6.3894159266007907E-4</v>
      </c>
      <c r="BJ46" s="31">
        <f t="shared" si="104"/>
        <v>6.7672774898449625E-2</v>
      </c>
      <c r="BK46" s="31">
        <f t="shared" si="105"/>
        <v>7.6404043546507113E-4</v>
      </c>
      <c r="BL46" s="31">
        <f t="shared" si="106"/>
        <v>6.7186993917566905E-4</v>
      </c>
      <c r="BM46" s="31">
        <f t="shared" si="107"/>
        <v>-3.636124632205532E-3</v>
      </c>
      <c r="BN46" s="31">
        <f t="shared" si="108"/>
        <v>-6.1852489003441655E-3</v>
      </c>
      <c r="BP46" s="31">
        <f t="shared" si="84"/>
        <v>6.021950557671011E-2</v>
      </c>
      <c r="BQ46" s="31">
        <f t="shared" si="85"/>
        <v>6.021950557671011E-2</v>
      </c>
      <c r="BR46" s="31">
        <f t="shared" si="86"/>
        <v>0.87801759908737387</v>
      </c>
      <c r="BS46" s="31">
        <f t="shared" si="87"/>
        <v>1.000868297972145E-3</v>
      </c>
      <c r="BT46" s="31">
        <f t="shared" si="88"/>
        <v>5.4252146123381939E-4</v>
      </c>
      <c r="BV46" s="31">
        <f t="shared" si="109"/>
        <v>0.19890599529563741</v>
      </c>
      <c r="BW46" s="31">
        <f t="shared" si="110"/>
        <v>0.19890599529563741</v>
      </c>
      <c r="BX46" s="31">
        <f t="shared" si="111"/>
        <v>-2.4639530414149471E-2</v>
      </c>
      <c r="BY46" s="31">
        <f t="shared" si="112"/>
        <v>0.49493678195358909</v>
      </c>
      <c r="BZ46" s="31">
        <f t="shared" si="113"/>
        <v>-0.32987425281214128</v>
      </c>
      <c r="CB46" s="31" t="e">
        <f>LN(#REF!/#REF!)</f>
        <v>#REF!</v>
      </c>
      <c r="CC46" s="31" t="e">
        <f>LN(#REF!/#REF!)</f>
        <v>#REF!</v>
      </c>
      <c r="CD46" s="31" t="e">
        <f>LN(#REF!/#REF!)</f>
        <v>#REF!</v>
      </c>
      <c r="CE46" s="31" t="e">
        <f>LN(#REF!/#REF!)</f>
        <v>#REF!</v>
      </c>
      <c r="CF46" s="31" t="e">
        <f>LN(#REF!/#REF!)</f>
        <v>#REF!</v>
      </c>
      <c r="CH46" s="31">
        <f t="shared" si="114"/>
        <v>1.0047709963464067</v>
      </c>
      <c r="CI46" s="31">
        <f t="shared" si="115"/>
        <v>0.99003056963071401</v>
      </c>
      <c r="CJ46" s="31">
        <f t="shared" si="89"/>
        <v>0.90920565756299254</v>
      </c>
      <c r="CK46" s="31"/>
      <c r="CL46" s="31">
        <f t="shared" si="116"/>
        <v>1.0013509875189208</v>
      </c>
      <c r="CM46" s="31">
        <f t="shared" si="117"/>
        <v>1.5221804761765285</v>
      </c>
      <c r="CN46" s="31">
        <f t="shared" si="90"/>
        <v>0.90542601878179796</v>
      </c>
      <c r="CO46" s="31"/>
      <c r="CP46" s="31" t="e">
        <f t="shared" si="118"/>
        <v>#REF!</v>
      </c>
      <c r="CQ46" s="31">
        <f t="shared" si="119"/>
        <v>1</v>
      </c>
      <c r="CR46" s="31">
        <f t="shared" si="91"/>
        <v>1</v>
      </c>
    </row>
    <row r="47" spans="1:96" x14ac:dyDescent="0.2">
      <c r="A47" s="198" t="s">
        <v>379</v>
      </c>
      <c r="B47" s="9">
        <f t="shared" si="92"/>
        <v>1986</v>
      </c>
      <c r="D47" s="42">
        <f>Table8.3d_03!I42*0.001</f>
        <v>5.1340000000000003</v>
      </c>
      <c r="E47" s="42">
        <f>Table8.3d_03!J42*0.001</f>
        <v>7.1580000000000004</v>
      </c>
      <c r="F47" s="29">
        <f>Table8.4b10!T46*0.001</f>
        <v>107.67700000000001</v>
      </c>
      <c r="G47" s="29">
        <f>Table8.4b10!V46*0.001</f>
        <v>0.14699999999999999</v>
      </c>
      <c r="H47" s="29">
        <f>Table8.4b10!X46*0.001</f>
        <v>4.3999999999999997E-2</v>
      </c>
      <c r="I47" s="29">
        <f t="shared" si="2"/>
        <v>120.16000000000001</v>
      </c>
      <c r="K47" s="29">
        <f>Table8.2b11!S46*0.001</f>
        <v>685.23400000000004</v>
      </c>
      <c r="L47" s="29">
        <f>Table8.2b10!T46*0.001</f>
        <v>685.23400000000004</v>
      </c>
      <c r="M47" s="29">
        <f>Table8.2b10!V46*0.001</f>
        <v>10307.954</v>
      </c>
      <c r="N47" s="29">
        <f>Table8.2b10!X46*0.001</f>
        <v>14.032</v>
      </c>
      <c r="O47" s="29">
        <f>Table8.2b10!Z46*0.001</f>
        <v>4.1890000000000001</v>
      </c>
      <c r="P47" s="29">
        <f t="shared" si="75"/>
        <v>11696.643</v>
      </c>
      <c r="R47" s="41">
        <f t="shared" si="71"/>
        <v>7492.3310868987819</v>
      </c>
      <c r="S47" s="41">
        <f t="shared" si="72"/>
        <v>10446.066599147152</v>
      </c>
      <c r="T47" s="41">
        <f t="shared" si="72"/>
        <v>10446.010915454221</v>
      </c>
      <c r="U47" s="41">
        <f t="shared" si="121"/>
        <v>10476.054732041048</v>
      </c>
      <c r="V47" s="41">
        <f t="shared" si="120"/>
        <v>10503.70016710432</v>
      </c>
      <c r="W47" s="41">
        <f t="shared" si="120"/>
        <v>10273.033040334736</v>
      </c>
      <c r="Y47" s="31">
        <f t="shared" si="76"/>
        <v>0.47855384513569782</v>
      </c>
      <c r="Z47" s="31">
        <f t="shared" si="77"/>
        <v>0.66907196441084471</v>
      </c>
      <c r="AA47" s="31">
        <f t="shared" si="78"/>
        <v>1.0042327999780658</v>
      </c>
      <c r="AB47" s="31">
        <f t="shared" si="79"/>
        <v>1.0072350716136071</v>
      </c>
      <c r="AC47" s="31">
        <f t="shared" si="80"/>
        <v>1.009777580790399</v>
      </c>
      <c r="AD47" s="31"/>
      <c r="AF47" s="34">
        <f t="shared" si="81"/>
        <v>0.33874526568986968</v>
      </c>
      <c r="AG47" s="34">
        <f t="shared" si="82"/>
        <v>0.80167971007029803</v>
      </c>
      <c r="AH47" s="34">
        <f t="shared" si="73"/>
        <v>0.90554269497855333</v>
      </c>
      <c r="AI47" s="34">
        <f t="shared" si="74"/>
        <v>0.88530305033191725</v>
      </c>
      <c r="AJ47" s="34">
        <f t="shared" si="83"/>
        <v>0.27156520638594084</v>
      </c>
      <c r="AK47" s="34">
        <f t="shared" si="32"/>
        <v>0.27156520638594078</v>
      </c>
      <c r="AN47" s="12"/>
      <c r="AP47" s="31">
        <f t="shared" si="33"/>
        <v>4.272636484687084E-2</v>
      </c>
      <c r="AQ47" s="31">
        <f t="shared" si="67"/>
        <v>5.9570572569906791E-2</v>
      </c>
      <c r="AR47" s="31">
        <f t="shared" si="68"/>
        <v>0.89611351531291605</v>
      </c>
      <c r="AS47" s="31">
        <f t="shared" si="69"/>
        <v>1.2233688415446071E-3</v>
      </c>
      <c r="AT47" s="31">
        <f t="shared" si="70"/>
        <v>3.6617842876165106E-4</v>
      </c>
      <c r="AV47" s="31">
        <f t="shared" si="93"/>
        <v>5.4949018560866085E-2</v>
      </c>
      <c r="AW47" s="31">
        <f t="shared" si="94"/>
        <v>5.9605252958381989E-2</v>
      </c>
      <c r="AX47" s="31">
        <f t="shared" si="95"/>
        <v>0.88275382210313857</v>
      </c>
      <c r="AY47" s="31">
        <f t="shared" si="96"/>
        <v>1.1029614922583365E-3</v>
      </c>
      <c r="AZ47" s="31">
        <f t="shared" si="97"/>
        <v>4.4550139904710629E-4</v>
      </c>
      <c r="BA47" s="31">
        <f t="shared" si="98"/>
        <v>0.99885655651369198</v>
      </c>
      <c r="BB47" s="31"/>
      <c r="BC47" s="31">
        <f t="shared" si="99"/>
        <v>5.5011921584270908E-2</v>
      </c>
      <c r="BD47" s="31">
        <f t="shared" si="100"/>
        <v>5.9673486217502687E-2</v>
      </c>
      <c r="BE47" s="31">
        <f t="shared" si="101"/>
        <v>0.88376435670023867</v>
      </c>
      <c r="BF47" s="31">
        <f t="shared" si="102"/>
        <v>1.1042241101244827E-3</v>
      </c>
      <c r="BG47" s="31">
        <f t="shared" si="103"/>
        <v>4.4601138786337787E-4</v>
      </c>
      <c r="BJ47" s="31">
        <f t="shared" si="104"/>
        <v>-0.48269317604893797</v>
      </c>
      <c r="BK47" s="31">
        <f t="shared" si="105"/>
        <v>-1.3853348796700622E-4</v>
      </c>
      <c r="BL47" s="31">
        <f t="shared" si="106"/>
        <v>-9.7988098721942497E-5</v>
      </c>
      <c r="BM47" s="31">
        <f t="shared" si="107"/>
        <v>3.2421421904316101E-3</v>
      </c>
      <c r="BN47" s="31">
        <f t="shared" si="108"/>
        <v>8.6676663935993416E-3</v>
      </c>
      <c r="BP47" s="31">
        <f t="shared" si="84"/>
        <v>5.8583817596211153E-2</v>
      </c>
      <c r="BQ47" s="31">
        <f t="shared" si="85"/>
        <v>5.8583817596211153E-2</v>
      </c>
      <c r="BR47" s="31">
        <f t="shared" si="86"/>
        <v>0.88127456741220533</v>
      </c>
      <c r="BS47" s="31">
        <f t="shared" si="87"/>
        <v>1.1996604495836968E-3</v>
      </c>
      <c r="BT47" s="31">
        <f t="shared" si="88"/>
        <v>3.5813694578863356E-4</v>
      </c>
      <c r="BV47" s="31">
        <f t="shared" si="109"/>
        <v>-2.7537804524927174E-2</v>
      </c>
      <c r="BW47" s="31">
        <f t="shared" si="110"/>
        <v>-2.7537804524927174E-2</v>
      </c>
      <c r="BX47" s="31">
        <f t="shared" si="111"/>
        <v>3.7025936995787371E-3</v>
      </c>
      <c r="BY47" s="31">
        <f t="shared" si="112"/>
        <v>0.18117063685380713</v>
      </c>
      <c r="BZ47" s="31">
        <f t="shared" si="113"/>
        <v>-0.41531220111960243</v>
      </c>
      <c r="CB47" s="31" t="e">
        <f>LN(#REF!/#REF!)</f>
        <v>#REF!</v>
      </c>
      <c r="CC47" s="31" t="e">
        <f>LN(#REF!/#REF!)</f>
        <v>#REF!</v>
      </c>
      <c r="CD47" s="31" t="e">
        <f>LN(#REF!/#REF!)</f>
        <v>#REF!</v>
      </c>
      <c r="CE47" s="31" t="e">
        <f>LN(#REF!/#REF!)</f>
        <v>#REF!</v>
      </c>
      <c r="CF47" s="31" t="e">
        <f>LN(#REF!/#REF!)</f>
        <v>#REF!</v>
      </c>
      <c r="CH47" s="31">
        <f t="shared" si="114"/>
        <v>0.97371045040003035</v>
      </c>
      <c r="CI47" s="31">
        <f t="shared" si="115"/>
        <v>0.96400311186492116</v>
      </c>
      <c r="CJ47" s="31">
        <f t="shared" si="89"/>
        <v>0.88530305033191725</v>
      </c>
      <c r="CK47" s="31"/>
      <c r="CL47" s="31">
        <f t="shared" si="116"/>
        <v>1.0001288633133298</v>
      </c>
      <c r="CM47" s="31">
        <f t="shared" si="117"/>
        <v>1.5223766293961747</v>
      </c>
      <c r="CN47" s="31">
        <f t="shared" si="90"/>
        <v>0.90554269497855333</v>
      </c>
      <c r="CO47" s="31"/>
      <c r="CP47" s="31" t="e">
        <f t="shared" si="118"/>
        <v>#REF!</v>
      </c>
      <c r="CQ47" s="31">
        <f t="shared" si="119"/>
        <v>1</v>
      </c>
      <c r="CR47" s="31">
        <f t="shared" si="91"/>
        <v>1</v>
      </c>
    </row>
    <row r="48" spans="1:96" x14ac:dyDescent="0.2">
      <c r="A48" s="198" t="s">
        <v>379</v>
      </c>
      <c r="B48" s="9">
        <f t="shared" si="92"/>
        <v>1987</v>
      </c>
      <c r="D48" s="42">
        <f>Table8.3d_03!I43*0.001</f>
        <v>8.1590000000000007</v>
      </c>
      <c r="E48" s="42">
        <f>Table8.3d_03!J43*0.001</f>
        <v>7.23</v>
      </c>
      <c r="F48" s="29">
        <f>Table8.4b10!T47*0.001</f>
        <v>112.27</v>
      </c>
      <c r="G48" s="29">
        <f>Table8.4b10!V47*0.001</f>
        <v>0.109</v>
      </c>
      <c r="H48" s="29">
        <f>Table8.4b10!X47*0.001</f>
        <v>3.6999999999999998E-2</v>
      </c>
      <c r="I48" s="29">
        <f t="shared" si="2"/>
        <v>127.80499999999999</v>
      </c>
      <c r="K48" s="29">
        <f>Table8.2b11!S47*0.001</f>
        <v>693.94100000000003</v>
      </c>
      <c r="L48" s="29">
        <f>Table8.2b10!T47*0.001</f>
        <v>693.94100000000003</v>
      </c>
      <c r="M48" s="29">
        <f>Table8.2b10!V47*0.001</f>
        <v>10775.460999999999</v>
      </c>
      <c r="N48" s="29">
        <f>Table8.2b10!X47*0.001</f>
        <v>10.497</v>
      </c>
      <c r="O48" s="29">
        <f>Table8.2b10!Z47*0.001</f>
        <v>3.5409999999999999</v>
      </c>
      <c r="P48" s="29">
        <f t="shared" si="75"/>
        <v>12177.380999999998</v>
      </c>
      <c r="R48" s="41">
        <f t="shared" si="71"/>
        <v>11757.483705387058</v>
      </c>
      <c r="S48" s="41">
        <f t="shared" si="72"/>
        <v>10418.753179304869</v>
      </c>
      <c r="T48" s="41">
        <f t="shared" si="72"/>
        <v>10419.043788474572</v>
      </c>
      <c r="U48" s="41">
        <f t="shared" si="121"/>
        <v>10383.919215013813</v>
      </c>
      <c r="V48" s="41">
        <f t="shared" si="120"/>
        <v>10449.025698955098</v>
      </c>
      <c r="W48" s="41">
        <f t="shared" si="120"/>
        <v>10495.278089763309</v>
      </c>
      <c r="Y48" s="31">
        <f t="shared" si="76"/>
        <v>0.75097976465189031</v>
      </c>
      <c r="Z48" s="31">
        <f t="shared" si="77"/>
        <v>0.66732253621266091</v>
      </c>
      <c r="AA48" s="31">
        <f t="shared" si="78"/>
        <v>1.0016403009223669</v>
      </c>
      <c r="AB48" s="31">
        <f t="shared" si="79"/>
        <v>0.99837657225819165</v>
      </c>
      <c r="AC48" s="31">
        <f t="shared" si="80"/>
        <v>1.0045214280727475</v>
      </c>
      <c r="AD48" s="31"/>
      <c r="AF48" s="34">
        <f t="shared" si="81"/>
        <v>0.35266786908446895</v>
      </c>
      <c r="AG48" s="34">
        <f t="shared" si="82"/>
        <v>0.81902311255824056</v>
      </c>
      <c r="AH48" s="34">
        <f t="shared" si="73"/>
        <v>0.90567938819620364</v>
      </c>
      <c r="AI48" s="34">
        <f t="shared" si="74"/>
        <v>0.90431903743492303</v>
      </c>
      <c r="AJ48" s="34">
        <f t="shared" si="83"/>
        <v>0.28884313583684396</v>
      </c>
      <c r="AK48" s="34">
        <f t="shared" si="32"/>
        <v>0.28884313583684385</v>
      </c>
      <c r="AN48" s="12"/>
      <c r="AP48" s="31">
        <f t="shared" si="33"/>
        <v>6.3839442901294952E-2</v>
      </c>
      <c r="AQ48" s="31">
        <f t="shared" si="67"/>
        <v>5.6570556707484065E-2</v>
      </c>
      <c r="AR48" s="31">
        <f t="shared" si="68"/>
        <v>0.87844763506905055</v>
      </c>
      <c r="AS48" s="31">
        <f t="shared" si="69"/>
        <v>8.5286178162043743E-4</v>
      </c>
      <c r="AT48" s="31">
        <f t="shared" si="70"/>
        <v>2.8950354055005674E-4</v>
      </c>
      <c r="AV48" s="31">
        <f t="shared" si="93"/>
        <v>5.2578290039994015E-2</v>
      </c>
      <c r="AW48" s="31">
        <f t="shared" si="94"/>
        <v>5.8057646882000567E-2</v>
      </c>
      <c r="AX48" s="31">
        <f t="shared" si="95"/>
        <v>0.88725126357096507</v>
      </c>
      <c r="AY48" s="31">
        <f t="shared" si="96"/>
        <v>1.0270005313285013E-3</v>
      </c>
      <c r="AZ48" s="31">
        <f t="shared" si="97"/>
        <v>3.2634111321917911E-4</v>
      </c>
      <c r="BA48" s="31">
        <f t="shared" si="98"/>
        <v>0.99924054213750735</v>
      </c>
      <c r="BB48" s="31"/>
      <c r="BC48" s="31">
        <f t="shared" si="99"/>
        <v>5.2618251384718755E-2</v>
      </c>
      <c r="BD48" s="31">
        <f t="shared" si="100"/>
        <v>5.810177273012522E-2</v>
      </c>
      <c r="BE48" s="31">
        <f t="shared" si="101"/>
        <v>0.8879256056534871</v>
      </c>
      <c r="BF48" s="31">
        <f t="shared" si="102"/>
        <v>1.0277810877565192E-3</v>
      </c>
      <c r="BG48" s="31">
        <f t="shared" si="103"/>
        <v>3.2658914391232809E-4</v>
      </c>
      <c r="BJ48" s="31">
        <f t="shared" si="104"/>
        <v>0.45060997328171276</v>
      </c>
      <c r="BK48" s="31">
        <f t="shared" si="105"/>
        <v>-2.6181328891624442E-3</v>
      </c>
      <c r="BL48" s="31">
        <f t="shared" si="106"/>
        <v>-2.584909781254576E-3</v>
      </c>
      <c r="BM48" s="31">
        <f t="shared" si="107"/>
        <v>-8.8337709734259522E-3</v>
      </c>
      <c r="BN48" s="31">
        <f t="shared" si="108"/>
        <v>-5.2188524389053959E-3</v>
      </c>
      <c r="BP48" s="31">
        <f t="shared" si="84"/>
        <v>5.6986062930937297E-2</v>
      </c>
      <c r="BQ48" s="31">
        <f t="shared" si="85"/>
        <v>5.6986062930937297E-2</v>
      </c>
      <c r="BR48" s="31">
        <f t="shared" si="86"/>
        <v>0.88487508110323565</v>
      </c>
      <c r="BS48" s="31">
        <f t="shared" si="87"/>
        <v>8.6200801305305315E-4</v>
      </c>
      <c r="BT48" s="31">
        <f t="shared" si="88"/>
        <v>2.9078502183679729E-4</v>
      </c>
      <c r="BV48" s="31">
        <f t="shared" si="109"/>
        <v>-2.7651780257610715E-2</v>
      </c>
      <c r="BW48" s="31">
        <f t="shared" si="110"/>
        <v>-2.7651780257610715E-2</v>
      </c>
      <c r="BX48" s="31">
        <f t="shared" si="111"/>
        <v>4.0772520969130262E-3</v>
      </c>
      <c r="BY48" s="31">
        <f t="shared" si="112"/>
        <v>-0.33052927054977915</v>
      </c>
      <c r="BZ48" s="31">
        <f t="shared" si="113"/>
        <v>-0.20833120580874384</v>
      </c>
      <c r="CB48" s="31" t="e">
        <f>LN(#REF!/#REF!)</f>
        <v>#REF!</v>
      </c>
      <c r="CC48" s="31" t="e">
        <f>LN(#REF!/#REF!)</f>
        <v>#REF!</v>
      </c>
      <c r="CD48" s="31" t="e">
        <f>LN(#REF!/#REF!)</f>
        <v>#REF!</v>
      </c>
      <c r="CE48" s="31" t="e">
        <f>LN(#REF!/#REF!)</f>
        <v>#REF!</v>
      </c>
      <c r="CF48" s="31" t="e">
        <f>LN(#REF!/#REF!)</f>
        <v>#REF!</v>
      </c>
      <c r="CH48" s="31">
        <f t="shared" si="114"/>
        <v>1.0214796358104452</v>
      </c>
      <c r="CI48" s="31">
        <f t="shared" si="115"/>
        <v>0.98470954762791552</v>
      </c>
      <c r="CJ48" s="31">
        <f t="shared" si="89"/>
        <v>0.90431903743492303</v>
      </c>
      <c r="CK48" s="31"/>
      <c r="CL48" s="31">
        <f t="shared" si="116"/>
        <v>1.000150951709299</v>
      </c>
      <c r="CM48" s="31">
        <f t="shared" si="117"/>
        <v>1.522606434750579</v>
      </c>
      <c r="CN48" s="31">
        <f t="shared" si="90"/>
        <v>0.90567938819620364</v>
      </c>
      <c r="CO48" s="31"/>
      <c r="CP48" s="31" t="e">
        <f t="shared" si="118"/>
        <v>#REF!</v>
      </c>
      <c r="CQ48" s="31">
        <f t="shared" si="119"/>
        <v>1</v>
      </c>
      <c r="CR48" s="31">
        <f t="shared" si="91"/>
        <v>1</v>
      </c>
    </row>
    <row r="49" spans="1:96" ht="13.5" thickBot="1" x14ac:dyDescent="0.25">
      <c r="A49" s="198" t="s">
        <v>379</v>
      </c>
      <c r="B49" s="9">
        <f t="shared" si="92"/>
        <v>1988</v>
      </c>
      <c r="D49" s="227">
        <f>Table8.3d_03!I44*0.001</f>
        <v>9.6630000000000003</v>
      </c>
      <c r="E49" s="227">
        <f>Table8.3d_03!J44*0.001</f>
        <v>7.6219999999999999</v>
      </c>
      <c r="F49" s="228">
        <f>Table8.4b10!T48*0.001</f>
        <v>106.33800000000001</v>
      </c>
      <c r="G49" s="228">
        <f>Table8.4b10!V48*0.001</f>
        <v>9.4E-2</v>
      </c>
      <c r="H49" s="228">
        <f>Table8.4b10!X48*0.001</f>
        <v>9.0000000000000011E-3</v>
      </c>
      <c r="I49" s="228">
        <f t="shared" si="2"/>
        <v>123.726</v>
      </c>
      <c r="K49" s="29">
        <f>Table8.2b11!S48*0.001</f>
        <v>738.25800000000004</v>
      </c>
      <c r="L49" s="228">
        <f>Table8.2b10!T48*0.001</f>
        <v>738.25800000000004</v>
      </c>
      <c r="M49" s="228">
        <f>Table8.2b10!V48*0.001</f>
        <v>10300.079</v>
      </c>
      <c r="N49" s="228">
        <f>Table8.2b10!X48*0.001</f>
        <v>9.0939999999999994</v>
      </c>
      <c r="O49" s="228">
        <f>Table8.2b10!Z48*0.001</f>
        <v>0.871</v>
      </c>
      <c r="P49" s="228">
        <f t="shared" si="75"/>
        <v>11786.559999999998</v>
      </c>
      <c r="R49" s="41">
        <f t="shared" si="71"/>
        <v>13088.920133611828</v>
      </c>
      <c r="S49" s="41">
        <f t="shared" si="72"/>
        <v>10324.303969614957</v>
      </c>
      <c r="T49" s="41">
        <f t="shared" si="72"/>
        <v>10323.998485836857</v>
      </c>
      <c r="U49" s="41">
        <f t="shared" si="121"/>
        <v>10336.485594897735</v>
      </c>
      <c r="V49" s="41">
        <f t="shared" si="120"/>
        <v>10332.950631458094</v>
      </c>
      <c r="W49" s="41">
        <f t="shared" si="120"/>
        <v>10497.21038199441</v>
      </c>
      <c r="Y49" s="31">
        <f t="shared" si="76"/>
        <v>0.83602192508108697</v>
      </c>
      <c r="Z49" s="31">
        <f t="shared" si="77"/>
        <v>0.66127305168520822</v>
      </c>
      <c r="AA49" s="31">
        <f t="shared" si="78"/>
        <v>0.99250307034074592</v>
      </c>
      <c r="AB49" s="31">
        <f t="shared" si="79"/>
        <v>0.99381599988848213</v>
      </c>
      <c r="AC49" s="31">
        <f t="shared" si="80"/>
        <v>0.99336250321936226</v>
      </c>
      <c r="AD49" s="31"/>
      <c r="AF49" s="34">
        <f t="shared" si="81"/>
        <v>0.34134934260792515</v>
      </c>
      <c r="AG49" s="34">
        <f t="shared" si="82"/>
        <v>0.8191739034171347</v>
      </c>
      <c r="AH49" s="34">
        <f t="shared" si="73"/>
        <v>0.90667875635173056</v>
      </c>
      <c r="AI49" s="34">
        <f t="shared" si="74"/>
        <v>0.90348858146109523</v>
      </c>
      <c r="AJ49" s="34">
        <f t="shared" si="83"/>
        <v>0.27962447341300706</v>
      </c>
      <c r="AK49" s="34">
        <f t="shared" si="32"/>
        <v>0.27962447341300689</v>
      </c>
      <c r="AN49" s="12"/>
      <c r="AP49" s="31">
        <f t="shared" si="33"/>
        <v>7.8099995150574655E-2</v>
      </c>
      <c r="AQ49" s="31">
        <f t="shared" si="67"/>
        <v>6.1603866608473563E-2</v>
      </c>
      <c r="AR49" s="31">
        <f t="shared" si="68"/>
        <v>0.85946365355705356</v>
      </c>
      <c r="AS49" s="31">
        <f t="shared" si="69"/>
        <v>7.5974330375183879E-4</v>
      </c>
      <c r="AT49" s="31">
        <f t="shared" si="70"/>
        <v>7.274138014645266E-5</v>
      </c>
      <c r="AV49" s="31">
        <f t="shared" si="93"/>
        <v>7.0730281616758733E-2</v>
      </c>
      <c r="AW49" s="31">
        <f t="shared" si="94"/>
        <v>5.9051464391128079E-2</v>
      </c>
      <c r="AX49" s="31">
        <f t="shared" si="95"/>
        <v>0.86892108146122682</v>
      </c>
      <c r="AY49" s="31">
        <f t="shared" si="96"/>
        <v>8.0540557019049175E-4</v>
      </c>
      <c r="AZ49" s="31">
        <f t="shared" si="97"/>
        <v>1.5693107260518344E-4</v>
      </c>
      <c r="BA49" s="31">
        <f t="shared" si="98"/>
        <v>0.99966516411190931</v>
      </c>
      <c r="BB49" s="31"/>
      <c r="BC49" s="31">
        <f t="shared" si="99"/>
        <v>7.0753972586005506E-2</v>
      </c>
      <c r="BD49" s="31">
        <f t="shared" si="100"/>
        <v>5.9071243563427259E-2</v>
      </c>
      <c r="BE49" s="31">
        <f t="shared" si="101"/>
        <v>0.86921212487499855</v>
      </c>
      <c r="BF49" s="31">
        <f t="shared" si="102"/>
        <v>8.0567533920820834E-4</v>
      </c>
      <c r="BG49" s="31">
        <f t="shared" si="103"/>
        <v>1.5698363636047991E-4</v>
      </c>
      <c r="BJ49" s="31">
        <f t="shared" si="104"/>
        <v>0.10727613205132182</v>
      </c>
      <c r="BK49" s="31">
        <f t="shared" si="105"/>
        <v>-9.1066482381915344E-3</v>
      </c>
      <c r="BL49" s="31">
        <f t="shared" si="106"/>
        <v>-9.1641299813889198E-3</v>
      </c>
      <c r="BM49" s="31">
        <f t="shared" si="107"/>
        <v>-4.5784533082979572E-3</v>
      </c>
      <c r="BN49" s="31">
        <f t="shared" si="108"/>
        <v>-1.1170860048604136E-2</v>
      </c>
      <c r="BP49" s="31">
        <f t="shared" si="84"/>
        <v>6.2635578150028529E-2</v>
      </c>
      <c r="BQ49" s="31">
        <f t="shared" si="85"/>
        <v>6.2635578150028529E-2</v>
      </c>
      <c r="BR49" s="31">
        <f t="shared" si="86"/>
        <v>0.87388338921619213</v>
      </c>
      <c r="BS49" s="31">
        <f t="shared" si="87"/>
        <v>7.7155675616973919E-4</v>
      </c>
      <c r="BT49" s="31">
        <f t="shared" si="88"/>
        <v>7.389772758124509E-5</v>
      </c>
      <c r="BV49" s="31">
        <f t="shared" si="109"/>
        <v>9.452672976265751E-2</v>
      </c>
      <c r="BW49" s="31">
        <f t="shared" si="110"/>
        <v>9.452672976265751E-2</v>
      </c>
      <c r="BX49" s="31">
        <f t="shared" si="111"/>
        <v>-1.2499538944770504E-2</v>
      </c>
      <c r="BY49" s="31">
        <f t="shared" si="112"/>
        <v>-0.11085433140737097</v>
      </c>
      <c r="BZ49" s="31">
        <f t="shared" si="113"/>
        <v>-1.36990216001593</v>
      </c>
      <c r="CB49" s="31" t="e">
        <f>LN(#REF!/#REF!)</f>
        <v>#REF!</v>
      </c>
      <c r="CC49" s="31" t="e">
        <f>LN(#REF!/#REF!)</f>
        <v>#REF!</v>
      </c>
      <c r="CD49" s="31" t="e">
        <f>LN(#REF!/#REF!)</f>
        <v>#REF!</v>
      </c>
      <c r="CE49" s="31" t="e">
        <f>LN(#REF!/#REF!)</f>
        <v>#REF!</v>
      </c>
      <c r="CF49" s="31" t="e">
        <f>LN(#REF!/#REF!)</f>
        <v>#REF!</v>
      </c>
      <c r="CH49" s="31">
        <f t="shared" si="114"/>
        <v>0.99908167810313553</v>
      </c>
      <c r="CI49" s="31">
        <f t="shared" si="115"/>
        <v>0.98380526728827733</v>
      </c>
      <c r="CJ49" s="31">
        <f t="shared" si="89"/>
        <v>0.90348858146109523</v>
      </c>
      <c r="CK49" s="31"/>
      <c r="CL49" s="31">
        <f t="shared" si="116"/>
        <v>1.0011034458424823</v>
      </c>
      <c r="CM49" s="31">
        <f t="shared" si="117"/>
        <v>1.5242865484907413</v>
      </c>
      <c r="CN49" s="31">
        <f t="shared" si="90"/>
        <v>0.90667875635173056</v>
      </c>
      <c r="CO49" s="31"/>
      <c r="CP49" s="31" t="e">
        <f t="shared" si="118"/>
        <v>#REF!</v>
      </c>
      <c r="CQ49" s="31">
        <f t="shared" si="119"/>
        <v>1</v>
      </c>
      <c r="CR49" s="31">
        <f t="shared" si="91"/>
        <v>1</v>
      </c>
    </row>
    <row r="50" spans="1:96" x14ac:dyDescent="0.2">
      <c r="A50" s="198" t="s">
        <v>379</v>
      </c>
      <c r="B50" s="9">
        <f t="shared" si="92"/>
        <v>1989</v>
      </c>
      <c r="D50" s="29">
        <f>Table8.5c11!R8*0.001</f>
        <v>59.07</v>
      </c>
      <c r="E50" s="29">
        <f>Table8.5c11!T8*0.001</f>
        <v>110.545</v>
      </c>
      <c r="F50" s="29">
        <f>Table8.4b11!T49*0.001</f>
        <v>152.239</v>
      </c>
      <c r="G50" s="29">
        <f>Table8.4b11!V49*0.001</f>
        <v>2.6139999999999999</v>
      </c>
      <c r="H50" s="29">
        <f>Table8.4b11!X49*0.001</f>
        <v>22.033000000000001</v>
      </c>
      <c r="I50" s="29">
        <f t="shared" si="2"/>
        <v>346.50100000000003</v>
      </c>
      <c r="K50" s="29">
        <f>Table8.2c11!R10*0.001</f>
        <v>4246.902</v>
      </c>
      <c r="L50" s="29">
        <f>Table8.2c11!T10*0.001</f>
        <v>6878.5789999999997</v>
      </c>
      <c r="M50" s="29">
        <f>Table8.2c11!V10*0.001</f>
        <v>14593.443000000001</v>
      </c>
      <c r="N50" s="29">
        <f>Table8.2c11!X10*0.001</f>
        <v>250.601</v>
      </c>
      <c r="O50" s="29">
        <f>Table8.2c11!Z10*0.001</f>
        <v>2112.0430000000001</v>
      </c>
      <c r="P50" s="29">
        <f t="shared" si="75"/>
        <v>28081.567999999999</v>
      </c>
      <c r="R50" s="41">
        <f t="shared" si="71"/>
        <v>13908.96234478686</v>
      </c>
      <c r="S50" s="41">
        <f t="shared" si="72"/>
        <v>16070.906505544241</v>
      </c>
      <c r="T50" s="41">
        <f t="shared" si="72"/>
        <v>10432.013884591866</v>
      </c>
      <c r="U50" s="41">
        <f t="shared" si="121"/>
        <v>10430.924058563214</v>
      </c>
      <c r="V50" s="41">
        <f t="shared" si="120"/>
        <v>10432.079271113325</v>
      </c>
      <c r="W50" s="41">
        <f t="shared" si="120"/>
        <v>12339.090181858792</v>
      </c>
      <c r="Y50" s="31">
        <f t="shared" si="76"/>
        <v>0.88840006331067067</v>
      </c>
      <c r="Z50" s="31">
        <f t="shared" si="77"/>
        <v>1.0293437135854928</v>
      </c>
      <c r="AA50" s="31">
        <f t="shared" si="78"/>
        <v>1.0028871879920123</v>
      </c>
      <c r="AB50" s="31">
        <f t="shared" si="79"/>
        <v>1.0028959192995794</v>
      </c>
      <c r="AC50" s="31">
        <f t="shared" si="80"/>
        <v>1.0028922761894239</v>
      </c>
      <c r="AD50" s="31"/>
      <c r="AF50" s="34">
        <f t="shared" si="81"/>
        <v>0.81326738049097869</v>
      </c>
      <c r="AG50" s="34">
        <f t="shared" si="82"/>
        <v>0.96290922074183227</v>
      </c>
      <c r="AH50" s="34">
        <f t="shared" si="73"/>
        <v>0.97308536296044856</v>
      </c>
      <c r="AI50" s="34">
        <f t="shared" si="74"/>
        <v>0.98954239514233666</v>
      </c>
      <c r="AJ50" s="34">
        <f t="shared" si="83"/>
        <v>0.78310265960331948</v>
      </c>
      <c r="AK50" s="34">
        <f t="shared" si="32"/>
        <v>0.78310265960331948</v>
      </c>
      <c r="AN50" s="12"/>
      <c r="AP50" s="31">
        <f t="shared" si="33"/>
        <v>0.17047569848283264</v>
      </c>
      <c r="AQ50" s="31">
        <f t="shared" si="67"/>
        <v>0.31903226830514197</v>
      </c>
      <c r="AR50" s="31">
        <f t="shared" si="68"/>
        <v>0.43936092536529475</v>
      </c>
      <c r="AS50" s="31">
        <f t="shared" si="69"/>
        <v>7.5439897720352891E-3</v>
      </c>
      <c r="AT50" s="31">
        <f t="shared" si="70"/>
        <v>6.3587118074695304E-2</v>
      </c>
      <c r="AV50" s="31">
        <f t="shared" si="93"/>
        <v>0.11833894005633294</v>
      </c>
      <c r="AW50" s="31">
        <f t="shared" si="94"/>
        <v>0.15653257397171055</v>
      </c>
      <c r="AX50" s="31">
        <f t="shared" si="95"/>
        <v>0.62609638606503382</v>
      </c>
      <c r="AY50" s="31">
        <f t="shared" si="96"/>
        <v>2.9554215068900869E-3</v>
      </c>
      <c r="AZ50" s="31">
        <f t="shared" si="97"/>
        <v>9.3772299251199849E-3</v>
      </c>
      <c r="BA50" s="31">
        <f t="shared" si="98"/>
        <v>0.91330055152508738</v>
      </c>
      <c r="BB50" s="31"/>
      <c r="BC50" s="31">
        <f t="shared" si="99"/>
        <v>0.12957283323515248</v>
      </c>
      <c r="BD50" s="31">
        <f t="shared" si="100"/>
        <v>0.17139218158833092</v>
      </c>
      <c r="BE50" s="31">
        <f t="shared" si="101"/>
        <v>0.68553159747854986</v>
      </c>
      <c r="BF50" s="31">
        <f t="shared" si="102"/>
        <v>3.2359791110986805E-3</v>
      </c>
      <c r="BG50" s="31">
        <f t="shared" si="103"/>
        <v>1.0267408586868025E-2</v>
      </c>
      <c r="BJ50" s="31">
        <f t="shared" si="104"/>
        <v>6.0767324369618785E-2</v>
      </c>
      <c r="BK50" s="31">
        <f t="shared" si="105"/>
        <v>0.44250986353110627</v>
      </c>
      <c r="BL50" s="31">
        <f t="shared" si="106"/>
        <v>1.0408200953086344E-2</v>
      </c>
      <c r="BM50" s="31">
        <f t="shared" si="107"/>
        <v>9.094934439991046E-3</v>
      </c>
      <c r="BN50" s="31">
        <f t="shared" si="108"/>
        <v>9.5477245309572197E-3</v>
      </c>
      <c r="BP50" s="31">
        <f t="shared" si="84"/>
        <v>0.15123450371432251</v>
      </c>
      <c r="BQ50" s="31">
        <f t="shared" si="85"/>
        <v>0.24494996148363224</v>
      </c>
      <c r="BR50" s="31">
        <f t="shared" si="86"/>
        <v>0.51968048935159183</v>
      </c>
      <c r="BS50" s="31">
        <f t="shared" si="87"/>
        <v>8.9240387146472741E-3</v>
      </c>
      <c r="BT50" s="31">
        <f t="shared" si="88"/>
        <v>7.5211006735806218E-2</v>
      </c>
      <c r="BV50" s="31">
        <f t="shared" si="109"/>
        <v>0.88149817916455042</v>
      </c>
      <c r="BW50" s="31">
        <f t="shared" si="110"/>
        <v>1.3637204931266049</v>
      </c>
      <c r="BX50" s="31">
        <f t="shared" si="111"/>
        <v>-0.51973276563155901</v>
      </c>
      <c r="BY50" s="31">
        <f t="shared" si="112"/>
        <v>2.4480936587063695</v>
      </c>
      <c r="BZ50" s="31">
        <f t="shared" si="113"/>
        <v>6.9253707878292099</v>
      </c>
      <c r="CB50" s="31" t="e">
        <f>LN(#REF!/#REF!)</f>
        <v>#REF!</v>
      </c>
      <c r="CC50" s="31" t="e">
        <f>LN(#REF!/#REF!)</f>
        <v>#REF!</v>
      </c>
      <c r="CD50" s="31" t="e">
        <f>LN(#REF!/#REF!)</f>
        <v>#REF!</v>
      </c>
      <c r="CE50" s="31" t="e">
        <f>LN(#REF!/#REF!)</f>
        <v>#REF!</v>
      </c>
      <c r="CF50" s="31" t="e">
        <f>LN(#REF!/#REF!)</f>
        <v>#REF!</v>
      </c>
      <c r="CH50" s="31">
        <f t="shared" si="114"/>
        <v>1.0952461552331716</v>
      </c>
      <c r="CI50" s="31">
        <f t="shared" si="115"/>
        <v>1.0775089364956285</v>
      </c>
      <c r="CJ50" s="31">
        <f t="shared" si="89"/>
        <v>0.98954239514233666</v>
      </c>
      <c r="CK50" s="31"/>
      <c r="CL50" s="31">
        <f t="shared" si="116"/>
        <v>1.0732416041994004</v>
      </c>
      <c r="CM50" s="31">
        <f t="shared" si="117"/>
        <v>1.6359277405617703</v>
      </c>
      <c r="CN50" s="31">
        <f t="shared" si="90"/>
        <v>0.97308536296044856</v>
      </c>
      <c r="CO50" s="31"/>
      <c r="CP50" s="31" t="e">
        <f t="shared" si="118"/>
        <v>#REF!</v>
      </c>
      <c r="CQ50" s="31">
        <f t="shared" si="119"/>
        <v>1</v>
      </c>
      <c r="CR50" s="31">
        <f t="shared" si="91"/>
        <v>1</v>
      </c>
    </row>
    <row r="51" spans="1:96" x14ac:dyDescent="0.2">
      <c r="A51" s="198" t="s">
        <v>379</v>
      </c>
      <c r="B51" s="9">
        <f t="shared" si="92"/>
        <v>1990</v>
      </c>
      <c r="D51" s="29">
        <f>Table8.5c11!R9*0.001</f>
        <v>87.412999999999997</v>
      </c>
      <c r="E51" s="29">
        <f>Table8.5c11!T9*0.001</f>
        <v>161.68700000000001</v>
      </c>
      <c r="F51" s="29">
        <f>Table8.4b11!T50*0.001</f>
        <v>160.547</v>
      </c>
      <c r="G51" s="29">
        <f>Table8.4b11!V50*0.001</f>
        <v>3.8180000000000001</v>
      </c>
      <c r="H51" s="29">
        <f>Table8.4b11!X50*0.001</f>
        <v>29.007000000000001</v>
      </c>
      <c r="I51" s="29">
        <f t="shared" si="2"/>
        <v>442.47200000000004</v>
      </c>
      <c r="K51" s="29">
        <f>Table8.2c11!R11*0.001</f>
        <v>5583.2860000000001</v>
      </c>
      <c r="L51" s="29">
        <f>Table8.2c11!T11*0.001</f>
        <v>10356.074000000001</v>
      </c>
      <c r="M51" s="29">
        <f>Table8.2c11!V11*0.001</f>
        <v>15434.271000000001</v>
      </c>
      <c r="N51" s="29">
        <f>Table8.2c11!X11*0.001</f>
        <v>367.08699999999999</v>
      </c>
      <c r="O51" s="29">
        <f>Table8.2c11!Z11*0.001</f>
        <v>2788.6</v>
      </c>
      <c r="P51" s="29">
        <f t="shared" si="75"/>
        <v>34529.317999999999</v>
      </c>
      <c r="R51" s="41">
        <f t="shared" si="71"/>
        <v>15656.192428616409</v>
      </c>
      <c r="S51" s="41">
        <f t="shared" si="72"/>
        <v>15612.769858539055</v>
      </c>
      <c r="T51" s="41">
        <f t="shared" si="72"/>
        <v>10401.981408775315</v>
      </c>
      <c r="U51" s="41">
        <f t="shared" si="121"/>
        <v>10400.804169038947</v>
      </c>
      <c r="V51" s="41">
        <f t="shared" si="120"/>
        <v>10401.99383203041</v>
      </c>
      <c r="W51" s="41">
        <f t="shared" si="120"/>
        <v>12814.38573446484</v>
      </c>
      <c r="Y51" s="31">
        <f t="shared" si="76"/>
        <v>1</v>
      </c>
      <c r="Z51" s="31">
        <f t="shared" si="77"/>
        <v>1</v>
      </c>
      <c r="AA51" s="31">
        <f t="shared" si="78"/>
        <v>1</v>
      </c>
      <c r="AB51" s="31">
        <f t="shared" si="79"/>
        <v>1</v>
      </c>
      <c r="AC51" s="31">
        <f t="shared" si="80"/>
        <v>1</v>
      </c>
      <c r="AD51" s="31"/>
      <c r="AF51" s="34">
        <f t="shared" si="81"/>
        <v>1</v>
      </c>
      <c r="AG51" s="34">
        <f t="shared" si="82"/>
        <v>1</v>
      </c>
      <c r="AH51" s="34">
        <f t="shared" si="73"/>
        <v>1</v>
      </c>
      <c r="AI51" s="34">
        <f t="shared" si="74"/>
        <v>1</v>
      </c>
      <c r="AJ51" s="34">
        <f t="shared" si="83"/>
        <v>1</v>
      </c>
      <c r="AK51" s="34">
        <f t="shared" si="32"/>
        <v>1</v>
      </c>
      <c r="AN51" s="12"/>
      <c r="AP51" s="31">
        <f t="shared" si="33"/>
        <v>0.19755600354372704</v>
      </c>
      <c r="AQ51" s="31">
        <f t="shared" si="67"/>
        <v>0.36541747274403802</v>
      </c>
      <c r="AR51" s="31">
        <f t="shared" si="68"/>
        <v>0.36284103852899163</v>
      </c>
      <c r="AS51" s="31">
        <f t="shared" si="69"/>
        <v>8.6287945903921592E-3</v>
      </c>
      <c r="AT51" s="31">
        <f t="shared" si="70"/>
        <v>6.5556690592851075E-2</v>
      </c>
      <c r="AV51" s="31">
        <f t="shared" si="93"/>
        <v>0.18368326882540176</v>
      </c>
      <c r="AW51" s="31">
        <f t="shared" si="94"/>
        <v>0.34170030590990491</v>
      </c>
      <c r="AX51" s="31">
        <f t="shared" si="95"/>
        <v>0.39988151180265746</v>
      </c>
      <c r="AY51" s="31">
        <f t="shared" si="96"/>
        <v>8.0742502116142069E-3</v>
      </c>
      <c r="AZ51" s="31">
        <f t="shared" si="97"/>
        <v>6.4566897697397027E-2</v>
      </c>
      <c r="BA51" s="31">
        <f t="shared" si="98"/>
        <v>0.99790623444697535</v>
      </c>
      <c r="BB51" s="31"/>
      <c r="BC51" s="31">
        <f t="shared" si="99"/>
        <v>0.18406866545652584</v>
      </c>
      <c r="BD51" s="31">
        <f t="shared" si="100"/>
        <v>0.34241724734716195</v>
      </c>
      <c r="BE51" s="31">
        <f t="shared" si="101"/>
        <v>0.4007205266377214</v>
      </c>
      <c r="BF51" s="31">
        <f t="shared" si="102"/>
        <v>8.0911912691765432E-3</v>
      </c>
      <c r="BG51" s="31">
        <f t="shared" si="103"/>
        <v>6.470236928941428E-2</v>
      </c>
      <c r="BJ51" s="31">
        <f t="shared" si="104"/>
        <v>0.11833311569816775</v>
      </c>
      <c r="BK51" s="31">
        <f t="shared" si="105"/>
        <v>-2.8921427885437227E-2</v>
      </c>
      <c r="BL51" s="31">
        <f t="shared" si="106"/>
        <v>-2.883028069823042E-3</v>
      </c>
      <c r="BM51" s="31">
        <f t="shared" si="107"/>
        <v>-2.8917342031387246E-3</v>
      </c>
      <c r="BN51" s="31">
        <f t="shared" si="108"/>
        <v>-2.8881016060741654E-3</v>
      </c>
      <c r="BP51" s="31">
        <f t="shared" si="84"/>
        <v>0.16169696719755658</v>
      </c>
      <c r="BQ51" s="31">
        <f t="shared" si="85"/>
        <v>0.29992118581664429</v>
      </c>
      <c r="BR51" s="31">
        <f t="shared" si="86"/>
        <v>0.4469903228323247</v>
      </c>
      <c r="BS51" s="31">
        <f t="shared" si="87"/>
        <v>1.0631168562321444E-2</v>
      </c>
      <c r="BT51" s="31">
        <f t="shared" si="88"/>
        <v>8.0760355591153007E-2</v>
      </c>
      <c r="BV51" s="31">
        <f t="shared" si="109"/>
        <v>6.6892373790826798E-2</v>
      </c>
      <c r="BW51" s="31">
        <f t="shared" si="110"/>
        <v>0.20246577535351154</v>
      </c>
      <c r="BX51" s="31">
        <f t="shared" si="111"/>
        <v>-0.15067723393850432</v>
      </c>
      <c r="BY51" s="31">
        <f t="shared" si="112"/>
        <v>0.17504150209345701</v>
      </c>
      <c r="BZ51" s="31">
        <f t="shared" si="113"/>
        <v>7.1188610082335166E-2</v>
      </c>
      <c r="CB51" s="31" t="e">
        <f>LN(#REF!/#REF!)</f>
        <v>#REF!</v>
      </c>
      <c r="CC51" s="31" t="e">
        <f>LN(#REF!/#REF!)</f>
        <v>#REF!</v>
      </c>
      <c r="CD51" s="31" t="e">
        <f>LN(#REF!/#REF!)</f>
        <v>#REF!</v>
      </c>
      <c r="CE51" s="31" t="e">
        <f>LN(#REF!/#REF!)</f>
        <v>#REF!</v>
      </c>
      <c r="CF51" s="31" t="e">
        <f>LN(#REF!/#REF!)</f>
        <v>#REF!</v>
      </c>
      <c r="CH51" s="31">
        <f t="shared" si="114"/>
        <v>1.010568122102701</v>
      </c>
      <c r="CI51" s="31">
        <f t="shared" si="115"/>
        <v>1.0888961825032657</v>
      </c>
      <c r="CJ51" s="31">
        <f t="shared" si="89"/>
        <v>1</v>
      </c>
      <c r="CK51" s="31"/>
      <c r="CL51" s="31">
        <f t="shared" si="116"/>
        <v>1.0276590708935012</v>
      </c>
      <c r="CM51" s="31">
        <f t="shared" si="117"/>
        <v>1.6811759819146135</v>
      </c>
      <c r="CN51" s="31">
        <f t="shared" si="90"/>
        <v>1</v>
      </c>
      <c r="CO51" s="31"/>
      <c r="CP51" s="31" t="e">
        <f t="shared" si="118"/>
        <v>#REF!</v>
      </c>
      <c r="CQ51" s="31">
        <f t="shared" si="119"/>
        <v>1</v>
      </c>
      <c r="CR51" s="31">
        <f t="shared" si="91"/>
        <v>1</v>
      </c>
    </row>
    <row r="52" spans="1:96" x14ac:dyDescent="0.2">
      <c r="A52" s="198" t="s">
        <v>379</v>
      </c>
      <c r="B52" s="9">
        <f t="shared" si="92"/>
        <v>1991</v>
      </c>
      <c r="D52" s="29">
        <f>Table8.5c11!R10*0.001</f>
        <v>84.75</v>
      </c>
      <c r="E52" s="29">
        <f>Table8.5c11!T10*0.001</f>
        <v>194.798</v>
      </c>
      <c r="F52" s="29">
        <f>Table8.4b11!T51*0.001</f>
        <v>166.626</v>
      </c>
      <c r="G52" s="29">
        <f>Table8.4b11!V51*0.001</f>
        <v>4.923</v>
      </c>
      <c r="H52" s="29">
        <f>Table8.4b11!X51*0.001</f>
        <v>30.795999999999999</v>
      </c>
      <c r="I52" s="29">
        <f t="shared" si="2"/>
        <v>481.89299999999997</v>
      </c>
      <c r="K52" s="29">
        <f>Table8.2c11!R12*0.001</f>
        <v>6031.518</v>
      </c>
      <c r="L52" s="29">
        <f>Table8.2c11!T12*0.001</f>
        <v>12243.583000000001</v>
      </c>
      <c r="M52" s="29">
        <f>Table8.2c11!V12*0.001</f>
        <v>15966.444</v>
      </c>
      <c r="N52" s="29">
        <f>Table8.2c11!X12*0.001</f>
        <v>471.76499999999999</v>
      </c>
      <c r="O52" s="29">
        <f>Table8.2c11!Z12*0.001</f>
        <v>2950.951</v>
      </c>
      <c r="P52" s="29">
        <f t="shared" si="75"/>
        <v>37664.260999999999</v>
      </c>
      <c r="R52" s="41">
        <f t="shared" si="71"/>
        <v>14051.189103638586</v>
      </c>
      <c r="S52" s="41">
        <f t="shared" si="72"/>
        <v>15910.211904472733</v>
      </c>
      <c r="T52" s="41">
        <f t="shared" si="72"/>
        <v>10436.011926011828</v>
      </c>
      <c r="U52" s="41">
        <f t="shared" si="121"/>
        <v>10435.280277256685</v>
      </c>
      <c r="V52" s="41">
        <f t="shared" si="120"/>
        <v>10435.957764124174</v>
      </c>
      <c r="W52" s="41">
        <f t="shared" si="120"/>
        <v>12794.43661459334</v>
      </c>
      <c r="Y52" s="31">
        <f t="shared" si="76"/>
        <v>0.89748444059462407</v>
      </c>
      <c r="Z52" s="31">
        <f t="shared" si="77"/>
        <v>1.0190512028697456</v>
      </c>
      <c r="AA52" s="31">
        <f t="shared" si="78"/>
        <v>1.0032715418245033</v>
      </c>
      <c r="AB52" s="31">
        <f t="shared" si="79"/>
        <v>1.0033147540956848</v>
      </c>
      <c r="AC52" s="31">
        <f t="shared" si="80"/>
        <v>1.0032651367268821</v>
      </c>
      <c r="AD52" s="31"/>
      <c r="AF52" s="34">
        <f t="shared" si="81"/>
        <v>1.0907907593193702</v>
      </c>
      <c r="AG52" s="34">
        <f t="shared" si="82"/>
        <v>0.99844322464729263</v>
      </c>
      <c r="AH52" s="34">
        <f t="shared" si="73"/>
        <v>1.0100157045558504</v>
      </c>
      <c r="AI52" s="34">
        <f t="shared" si="74"/>
        <v>0.98854227725731603</v>
      </c>
      <c r="AJ52" s="34">
        <f t="shared" si="83"/>
        <v>1.089092643150301</v>
      </c>
      <c r="AK52" s="34">
        <f t="shared" si="32"/>
        <v>1.0890926431503007</v>
      </c>
      <c r="AN52" s="12"/>
      <c r="AP52" s="31">
        <f t="shared" si="33"/>
        <v>0.17586891695874396</v>
      </c>
      <c r="AQ52" s="31">
        <f t="shared" si="67"/>
        <v>0.40423496502335582</v>
      </c>
      <c r="AR52" s="31">
        <f t="shared" si="68"/>
        <v>0.34577385436186042</v>
      </c>
      <c r="AS52" s="31">
        <f t="shared" si="69"/>
        <v>1.021596080457695E-2</v>
      </c>
      <c r="AT52" s="31">
        <f t="shared" si="70"/>
        <v>6.3906302851462884E-2</v>
      </c>
      <c r="AV52" s="31">
        <f t="shared" si="93"/>
        <v>0.18650235398281739</v>
      </c>
      <c r="AW52" s="31">
        <f t="shared" si="94"/>
        <v>0.38449970328448535</v>
      </c>
      <c r="AX52" s="31">
        <f t="shared" si="95"/>
        <v>0.35423892454152545</v>
      </c>
      <c r="AY52" s="31">
        <f t="shared" si="96"/>
        <v>9.4000560180144445E-3</v>
      </c>
      <c r="AZ52" s="31">
        <f t="shared" si="97"/>
        <v>6.4727990060172769E-2</v>
      </c>
      <c r="BA52" s="31">
        <f t="shared" si="98"/>
        <v>0.99936902788701532</v>
      </c>
      <c r="BB52" s="31"/>
      <c r="BC52" s="31">
        <f t="shared" si="99"/>
        <v>0.18662010606546695</v>
      </c>
      <c r="BD52" s="31">
        <f t="shared" si="100"/>
        <v>0.38474246505061327</v>
      </c>
      <c r="BE52" s="31">
        <f t="shared" si="101"/>
        <v>0.35446258054494589</v>
      </c>
      <c r="BF52" s="31">
        <f t="shared" si="102"/>
        <v>9.4059909359900402E-3</v>
      </c>
      <c r="BG52" s="31">
        <f t="shared" si="103"/>
        <v>6.4768857402983937E-2</v>
      </c>
      <c r="BJ52" s="31">
        <f t="shared" si="104"/>
        <v>-0.10815949515479995</v>
      </c>
      <c r="BK52" s="31">
        <f t="shared" si="105"/>
        <v>1.8872001132995836E-2</v>
      </c>
      <c r="BL52" s="31">
        <f t="shared" si="106"/>
        <v>3.2662019747401738E-3</v>
      </c>
      <c r="BM52" s="31">
        <f t="shared" si="107"/>
        <v>3.3092724086169287E-3</v>
      </c>
      <c r="BN52" s="31">
        <f t="shared" si="108"/>
        <v>3.2598177429544661E-3</v>
      </c>
      <c r="BP52" s="31">
        <f t="shared" si="84"/>
        <v>0.16013902410032685</v>
      </c>
      <c r="BQ52" s="31">
        <f t="shared" si="85"/>
        <v>0.32507163753989493</v>
      </c>
      <c r="BR52" s="31">
        <f t="shared" si="86"/>
        <v>0.42391496809136919</v>
      </c>
      <c r="BS52" s="31">
        <f t="shared" si="87"/>
        <v>1.2525534484799795E-2</v>
      </c>
      <c r="BT52" s="31">
        <f t="shared" si="88"/>
        <v>7.8348835783609294E-2</v>
      </c>
      <c r="BV52" s="31">
        <f t="shared" si="109"/>
        <v>-9.6816720863418838E-3</v>
      </c>
      <c r="BW52" s="31">
        <f t="shared" si="110"/>
        <v>8.0525855043461519E-2</v>
      </c>
      <c r="BX52" s="31">
        <f t="shared" si="111"/>
        <v>-5.300405706912488E-2</v>
      </c>
      <c r="BY52" s="31">
        <f t="shared" si="112"/>
        <v>0.1639792025815352</v>
      </c>
      <c r="BZ52" s="31">
        <f t="shared" si="113"/>
        <v>-3.0315086979027392E-2</v>
      </c>
      <c r="CB52" s="31" t="e">
        <f>LN(#REF!/#REF!)</f>
        <v>#REF!</v>
      </c>
      <c r="CC52" s="31" t="e">
        <f>LN(#REF!/#REF!)</f>
        <v>#REF!</v>
      </c>
      <c r="CD52" s="31" t="e">
        <f>LN(#REF!/#REF!)</f>
        <v>#REF!</v>
      </c>
      <c r="CE52" s="31" t="e">
        <f>LN(#REF!/#REF!)</f>
        <v>#REF!</v>
      </c>
      <c r="CF52" s="31" t="e">
        <f>LN(#REF!/#REF!)</f>
        <v>#REF!</v>
      </c>
      <c r="CH52" s="31">
        <f t="shared" si="114"/>
        <v>0.98854227725731592</v>
      </c>
      <c r="CI52" s="31">
        <f t="shared" si="115"/>
        <v>1.0764199119485762</v>
      </c>
      <c r="CJ52" s="31">
        <f t="shared" si="89"/>
        <v>0.98854227725731603</v>
      </c>
      <c r="CK52" s="31"/>
      <c r="CL52" s="31">
        <f t="shared" si="116"/>
        <v>1.0100157045558504</v>
      </c>
      <c r="CM52" s="31">
        <f t="shared" si="117"/>
        <v>1.698014143855862</v>
      </c>
      <c r="CN52" s="31">
        <f t="shared" si="90"/>
        <v>1.0100157045558504</v>
      </c>
      <c r="CO52" s="31"/>
      <c r="CP52" s="31" t="e">
        <f t="shared" si="118"/>
        <v>#REF!</v>
      </c>
      <c r="CQ52" s="31">
        <f t="shared" si="119"/>
        <v>1</v>
      </c>
      <c r="CR52" s="31">
        <f t="shared" si="91"/>
        <v>1</v>
      </c>
    </row>
    <row r="53" spans="1:96" x14ac:dyDescent="0.2">
      <c r="A53" s="198" t="s">
        <v>379</v>
      </c>
      <c r="B53" s="9">
        <f t="shared" si="92"/>
        <v>1992</v>
      </c>
      <c r="D53" s="29">
        <f>Table8.5c11!R11*0.001</f>
        <v>94.367000000000004</v>
      </c>
      <c r="E53" s="29">
        <f>Table8.5c11!T11*0.001</f>
        <v>231.786</v>
      </c>
      <c r="F53" s="29">
        <f>Table8.4b11!T52*0.001</f>
        <v>166.899</v>
      </c>
      <c r="G53" s="29">
        <f>Table8.4b11!V52*0.001</f>
        <v>4.133</v>
      </c>
      <c r="H53" s="29">
        <f>Table8.4b11!X52*0.001</f>
        <v>29.863</v>
      </c>
      <c r="I53" s="29">
        <f t="shared" si="2"/>
        <v>527.048</v>
      </c>
      <c r="K53" s="29">
        <f>Table8.2c11!R13*0.001</f>
        <v>6566.9809999999998</v>
      </c>
      <c r="L53" s="29">
        <f>Table8.2c11!T13*0.001</f>
        <v>14436.581</v>
      </c>
      <c r="M53" s="29">
        <f>Table8.2c11!V13*0.001</f>
        <v>16137.962</v>
      </c>
      <c r="N53" s="29">
        <f>Table8.2c11!X13*0.001</f>
        <v>399.64</v>
      </c>
      <c r="O53" s="29">
        <f>Table8.2c11!Z13*0.001</f>
        <v>2887.5230000000001</v>
      </c>
      <c r="P53" s="29">
        <f t="shared" si="75"/>
        <v>40428.686999999998</v>
      </c>
      <c r="R53" s="41">
        <f t="shared" si="71"/>
        <v>14369.921277372359</v>
      </c>
      <c r="S53" s="41">
        <f t="shared" si="72"/>
        <v>16055.463547774918</v>
      </c>
      <c r="T53" s="41">
        <f t="shared" si="72"/>
        <v>10342.012206993671</v>
      </c>
      <c r="U53" s="41">
        <f t="shared" si="121"/>
        <v>10341.807626864178</v>
      </c>
      <c r="V53" s="41">
        <f t="shared" si="120"/>
        <v>10342.08212367486</v>
      </c>
      <c r="W53" s="41">
        <f t="shared" si="120"/>
        <v>13036.485701353597</v>
      </c>
      <c r="Y53" s="31">
        <f t="shared" si="76"/>
        <v>0.91784265828944456</v>
      </c>
      <c r="Z53" s="31">
        <f t="shared" si="77"/>
        <v>1.028354590072545</v>
      </c>
      <c r="AA53" s="31">
        <f t="shared" si="78"/>
        <v>0.99423482897873172</v>
      </c>
      <c r="AB53" s="31">
        <f t="shared" si="79"/>
        <v>0.99432769416518874</v>
      </c>
      <c r="AC53" s="31">
        <f t="shared" si="80"/>
        <v>0.99424036301857177</v>
      </c>
      <c r="AD53" s="31"/>
      <c r="AF53" s="34">
        <f t="shared" si="81"/>
        <v>1.1708510142019022</v>
      </c>
      <c r="AG53" s="34">
        <f t="shared" si="82"/>
        <v>1.0173320806389814</v>
      </c>
      <c r="AH53" s="34">
        <f t="shared" si="73"/>
        <v>1.024814384779178</v>
      </c>
      <c r="AI53" s="34">
        <f t="shared" si="74"/>
        <v>0.99269886893536474</v>
      </c>
      <c r="AJ53" s="34">
        <f t="shared" si="83"/>
        <v>1.191144298396283</v>
      </c>
      <c r="AK53" s="34">
        <f t="shared" si="32"/>
        <v>1.1911442983962828</v>
      </c>
      <c r="AN53" s="12"/>
      <c r="AP53" s="31">
        <f t="shared" si="33"/>
        <v>0.17904820813284558</v>
      </c>
      <c r="AQ53" s="31">
        <f t="shared" si="67"/>
        <v>0.43978157587164735</v>
      </c>
      <c r="AR53" s="31">
        <f t="shared" si="68"/>
        <v>0.31666755210151637</v>
      </c>
      <c r="AS53" s="31">
        <f t="shared" si="69"/>
        <v>7.8417905010549332E-3</v>
      </c>
      <c r="AT53" s="31">
        <f t="shared" si="70"/>
        <v>5.6660873392935747E-2</v>
      </c>
      <c r="AV53" s="31">
        <f t="shared" si="93"/>
        <v>0.17745381584675135</v>
      </c>
      <c r="AW53" s="31">
        <f t="shared" si="94"/>
        <v>0.42175863873513691</v>
      </c>
      <c r="AX53" s="31">
        <f t="shared" si="95"/>
        <v>0.33100744829306672</v>
      </c>
      <c r="AY53" s="31">
        <f t="shared" si="96"/>
        <v>8.9766090347732121E-3</v>
      </c>
      <c r="AZ53" s="31">
        <f t="shared" si="97"/>
        <v>6.0210949641203354E-2</v>
      </c>
      <c r="BA53" s="31">
        <f t="shared" si="98"/>
        <v>0.99940746155093152</v>
      </c>
      <c r="BB53" s="31"/>
      <c r="BC53" s="31">
        <f t="shared" si="99"/>
        <v>0.17755902639687066</v>
      </c>
      <c r="BD53" s="31">
        <f t="shared" si="100"/>
        <v>0.42200869511283251</v>
      </c>
      <c r="BE53" s="31">
        <f t="shared" si="101"/>
        <v>0.33120369921932791</v>
      </c>
      <c r="BF53" s="31">
        <f t="shared" si="102"/>
        <v>8.9819311743408962E-3</v>
      </c>
      <c r="BG53" s="31">
        <f t="shared" si="103"/>
        <v>6.0246648096628101E-2</v>
      </c>
      <c r="BJ53" s="31">
        <f t="shared" si="104"/>
        <v>2.2430195904284127E-2</v>
      </c>
      <c r="BK53" s="31">
        <f t="shared" si="105"/>
        <v>9.0880384018032119E-3</v>
      </c>
      <c r="BL53" s="31">
        <f t="shared" si="106"/>
        <v>-9.0480557446266114E-3</v>
      </c>
      <c r="BM53" s="31">
        <f t="shared" si="107"/>
        <v>-8.9977268657396893E-3</v>
      </c>
      <c r="BN53" s="31">
        <f t="shared" si="108"/>
        <v>-9.0361053988030036E-3</v>
      </c>
      <c r="BP53" s="31">
        <f t="shared" si="84"/>
        <v>0.16243369466834282</v>
      </c>
      <c r="BQ53" s="31">
        <f t="shared" si="85"/>
        <v>0.35708755518080515</v>
      </c>
      <c r="BR53" s="31">
        <f t="shared" si="86"/>
        <v>0.39917106385374329</v>
      </c>
      <c r="BS53" s="31">
        <f t="shared" si="87"/>
        <v>9.8850600812240078E-3</v>
      </c>
      <c r="BT53" s="31">
        <f t="shared" si="88"/>
        <v>7.1422626215884785E-2</v>
      </c>
      <c r="BV53" s="31">
        <f t="shared" si="109"/>
        <v>1.422754710630816E-2</v>
      </c>
      <c r="BW53" s="31">
        <f t="shared" si="110"/>
        <v>9.3935423077641966E-2</v>
      </c>
      <c r="BX53" s="31">
        <f t="shared" si="111"/>
        <v>-6.014283169160476E-2</v>
      </c>
      <c r="BY53" s="31">
        <f t="shared" si="112"/>
        <v>-0.23674478487381714</v>
      </c>
      <c r="BZ53" s="31">
        <f t="shared" si="113"/>
        <v>-9.2556396591046322E-2</v>
      </c>
      <c r="CB53" s="31" t="e">
        <f>LN(#REF!/#REF!)</f>
        <v>#REF!</v>
      </c>
      <c r="CC53" s="31" t="e">
        <f>LN(#REF!/#REF!)</f>
        <v>#REF!</v>
      </c>
      <c r="CD53" s="31" t="e">
        <f>LN(#REF!/#REF!)</f>
        <v>#REF!</v>
      </c>
      <c r="CE53" s="31" t="e">
        <f>LN(#REF!/#REF!)</f>
        <v>#REF!</v>
      </c>
      <c r="CF53" s="31" t="e">
        <f>LN(#REF!/#REF!)</f>
        <v>#REF!</v>
      </c>
      <c r="CH53" s="31">
        <f t="shared" si="114"/>
        <v>1.0042047687526132</v>
      </c>
      <c r="CI53" s="31">
        <f t="shared" si="115"/>
        <v>1.0809460087590284</v>
      </c>
      <c r="CJ53" s="31">
        <f t="shared" si="89"/>
        <v>0.99269886893536474</v>
      </c>
      <c r="CK53" s="31"/>
      <c r="CL53" s="31">
        <f t="shared" si="116"/>
        <v>1.0146519308131303</v>
      </c>
      <c r="CM53" s="31">
        <f t="shared" si="117"/>
        <v>1.7228933296113549</v>
      </c>
      <c r="CN53" s="31">
        <f t="shared" si="90"/>
        <v>1.024814384779178</v>
      </c>
      <c r="CO53" s="31"/>
      <c r="CP53" s="31" t="e">
        <f t="shared" si="118"/>
        <v>#REF!</v>
      </c>
      <c r="CQ53" s="31">
        <f t="shared" si="119"/>
        <v>1</v>
      </c>
      <c r="CR53" s="31">
        <f t="shared" si="91"/>
        <v>1</v>
      </c>
    </row>
    <row r="54" spans="1:96" x14ac:dyDescent="0.2">
      <c r="A54" s="198" t="s">
        <v>379</v>
      </c>
      <c r="B54" s="9">
        <f t="shared" si="92"/>
        <v>1993</v>
      </c>
      <c r="D54" s="29">
        <f>Table8.5c11!R12*0.001</f>
        <v>101.262</v>
      </c>
      <c r="E54" s="29">
        <f>Table8.5c11!T12*0.001</f>
        <v>237.35300000000001</v>
      </c>
      <c r="F54" s="29">
        <f>Table8.4b11!T53*0.001</f>
        <v>173.07300000000001</v>
      </c>
      <c r="G54" s="29">
        <f>Table8.4b11!V53*0.001</f>
        <v>4.7670000000000003</v>
      </c>
      <c r="H54" s="29">
        <f>Table8.4b11!X53*0.001</f>
        <v>30.987000000000002</v>
      </c>
      <c r="I54" s="29">
        <f t="shared" si="2"/>
        <v>547.44200000000001</v>
      </c>
      <c r="K54" s="29">
        <f>Table8.2c11!R14*0.001</f>
        <v>7155.9180000000006</v>
      </c>
      <c r="L54" s="29">
        <f>Table8.2c11!T14*0.001</f>
        <v>14859.005000000001</v>
      </c>
      <c r="M54" s="29">
        <f>Table8.2c11!V14*0.001</f>
        <v>16788.564999999999</v>
      </c>
      <c r="N54" s="29">
        <f>Table8.2c11!X14*0.001</f>
        <v>462.452</v>
      </c>
      <c r="O54" s="29">
        <f>Table8.2c11!Z14*0.001</f>
        <v>3005.8270000000002</v>
      </c>
      <c r="P54" s="29">
        <f t="shared" si="75"/>
        <v>42271.766999999993</v>
      </c>
      <c r="R54" s="41">
        <f t="shared" si="71"/>
        <v>14150.80497009608</v>
      </c>
      <c r="S54" s="41">
        <f t="shared" si="72"/>
        <v>15973.680606473987</v>
      </c>
      <c r="T54" s="41">
        <f t="shared" si="72"/>
        <v>10308.981142819533</v>
      </c>
      <c r="U54" s="41">
        <f t="shared" si="121"/>
        <v>10308.096840320726</v>
      </c>
      <c r="V54" s="41">
        <f t="shared" si="120"/>
        <v>10308.976531250801</v>
      </c>
      <c r="W54" s="41">
        <f t="shared" si="120"/>
        <v>12950.535046240204</v>
      </c>
      <c r="Y54" s="31">
        <f t="shared" si="76"/>
        <v>0.90384715406481719</v>
      </c>
      <c r="Z54" s="31">
        <f t="shared" si="77"/>
        <v>1.0231163817314286</v>
      </c>
      <c r="AA54" s="31">
        <f t="shared" si="78"/>
        <v>0.9910593701044953</v>
      </c>
      <c r="AB54" s="31">
        <f t="shared" si="79"/>
        <v>0.99108652300230859</v>
      </c>
      <c r="AC54" s="31">
        <f t="shared" si="80"/>
        <v>0.99105774313255357</v>
      </c>
      <c r="AD54" s="31"/>
      <c r="AF54" s="34">
        <f t="shared" si="81"/>
        <v>1.224228263066186</v>
      </c>
      <c r="AG54" s="34">
        <f t="shared" si="82"/>
        <v>1.0106247240091411</v>
      </c>
      <c r="AH54" s="34">
        <f t="shared" si="73"/>
        <v>1.0244378069651829</v>
      </c>
      <c r="AI54" s="34">
        <f t="shared" si="74"/>
        <v>0.98651642602203293</v>
      </c>
      <c r="AJ54" s="34">
        <f t="shared" si="83"/>
        <v>1.237235350485455</v>
      </c>
      <c r="AK54" s="34">
        <f t="shared" si="32"/>
        <v>1.2372353504854543</v>
      </c>
      <c r="AN54" s="12"/>
      <c r="AP54" s="31">
        <f t="shared" si="33"/>
        <v>0.18497301997289212</v>
      </c>
      <c r="AQ54" s="31">
        <f t="shared" si="67"/>
        <v>0.4335673916140888</v>
      </c>
      <c r="AR54" s="31">
        <f t="shared" si="68"/>
        <v>0.31614856003010366</v>
      </c>
      <c r="AS54" s="31">
        <f t="shared" si="69"/>
        <v>8.7077717822161994E-3</v>
      </c>
      <c r="AT54" s="31">
        <f t="shared" si="70"/>
        <v>5.6603256600699252E-2</v>
      </c>
      <c r="AV54" s="31">
        <f t="shared" si="93"/>
        <v>0.18199454087143654</v>
      </c>
      <c r="AW54" s="31">
        <f t="shared" si="94"/>
        <v>0.43666711429323801</v>
      </c>
      <c r="AX54" s="31">
        <f t="shared" si="95"/>
        <v>0.31640798512555196</v>
      </c>
      <c r="AY54" s="31">
        <f t="shared" si="96"/>
        <v>8.2672233191517178E-3</v>
      </c>
      <c r="AZ54" s="31">
        <f t="shared" si="97"/>
        <v>5.6632060111928367E-2</v>
      </c>
      <c r="BA54" s="31">
        <f t="shared" si="98"/>
        <v>0.99996892372130664</v>
      </c>
      <c r="BB54" s="31"/>
      <c r="BC54" s="31">
        <f t="shared" si="99"/>
        <v>0.18200019676027332</v>
      </c>
      <c r="BD54" s="31">
        <f t="shared" si="100"/>
        <v>0.43668068470389587</v>
      </c>
      <c r="BE54" s="31">
        <f t="shared" si="101"/>
        <v>0.31641781821385434</v>
      </c>
      <c r="BF54" s="31">
        <f t="shared" si="102"/>
        <v>8.2674802416717996E-3</v>
      </c>
      <c r="BG54" s="31">
        <f t="shared" si="103"/>
        <v>5.6633820080304653E-2</v>
      </c>
      <c r="BJ54" s="31">
        <f t="shared" si="104"/>
        <v>-1.5365710996561135E-2</v>
      </c>
      <c r="BK54" s="31">
        <f t="shared" si="105"/>
        <v>-5.1067939027103024E-3</v>
      </c>
      <c r="BL54" s="31">
        <f t="shared" si="106"/>
        <v>-3.1989833886643566E-3</v>
      </c>
      <c r="BM54" s="31">
        <f t="shared" si="107"/>
        <v>-3.2649852248753863E-3</v>
      </c>
      <c r="BN54" s="31">
        <f t="shared" si="108"/>
        <v>-3.20619115337036E-3</v>
      </c>
      <c r="BP54" s="31">
        <f t="shared" si="84"/>
        <v>0.1692836261138552</v>
      </c>
      <c r="BQ54" s="31">
        <f t="shared" si="85"/>
        <v>0.35151132906272886</v>
      </c>
      <c r="BR54" s="31">
        <f t="shared" si="86"/>
        <v>0.39715787135181746</v>
      </c>
      <c r="BS54" s="31">
        <f t="shared" si="87"/>
        <v>1.0939973245026642E-2</v>
      </c>
      <c r="BT54" s="31">
        <f t="shared" si="88"/>
        <v>7.1107200226572048E-2</v>
      </c>
      <c r="BV54" s="31">
        <f t="shared" si="109"/>
        <v>4.1305683553867094E-2</v>
      </c>
      <c r="BW54" s="31">
        <f t="shared" si="110"/>
        <v>-1.5739062966679922E-2</v>
      </c>
      <c r="BX54" s="31">
        <f t="shared" si="111"/>
        <v>-5.0561939969180573E-3</v>
      </c>
      <c r="BY54" s="31">
        <f t="shared" si="112"/>
        <v>0.10139881675711279</v>
      </c>
      <c r="BZ54" s="31">
        <f t="shared" si="113"/>
        <v>-4.4261122339216089E-3</v>
      </c>
      <c r="CB54" s="31" t="e">
        <f>LN(#REF!/#REF!)</f>
        <v>#REF!</v>
      </c>
      <c r="CC54" s="31" t="e">
        <f>LN(#REF!/#REF!)</f>
        <v>#REF!</v>
      </c>
      <c r="CD54" s="31" t="e">
        <f>LN(#REF!/#REF!)</f>
        <v>#REF!</v>
      </c>
      <c r="CE54" s="31" t="e">
        <f>LN(#REF!/#REF!)</f>
        <v>#REF!</v>
      </c>
      <c r="CF54" s="31" t="e">
        <f>LN(#REF!/#REF!)</f>
        <v>#REF!</v>
      </c>
      <c r="CH54" s="31">
        <f t="shared" si="114"/>
        <v>0.99377208627228275</v>
      </c>
      <c r="CI54" s="31">
        <f t="shared" si="115"/>
        <v>1.0742139702721569</v>
      </c>
      <c r="CJ54" s="31">
        <f t="shared" si="89"/>
        <v>0.98651642602203293</v>
      </c>
      <c r="CK54" s="31"/>
      <c r="CL54" s="31">
        <f t="shared" si="116"/>
        <v>0.99963254046821748</v>
      </c>
      <c r="CM54" s="31">
        <f t="shared" si="117"/>
        <v>1.7222602360351447</v>
      </c>
      <c r="CN54" s="31">
        <f t="shared" si="90"/>
        <v>1.0244378069651829</v>
      </c>
      <c r="CO54" s="31"/>
      <c r="CP54" s="31" t="e">
        <f t="shared" si="118"/>
        <v>#REF!</v>
      </c>
      <c r="CQ54" s="31">
        <f t="shared" si="119"/>
        <v>1</v>
      </c>
      <c r="CR54" s="31">
        <f t="shared" si="91"/>
        <v>1</v>
      </c>
    </row>
    <row r="55" spans="1:96" x14ac:dyDescent="0.2">
      <c r="A55" s="198" t="s">
        <v>379</v>
      </c>
      <c r="B55" s="9">
        <f t="shared" si="92"/>
        <v>1994</v>
      </c>
      <c r="D55" s="29">
        <f>Table8.5c11!R13*0.001</f>
        <v>112.291</v>
      </c>
      <c r="E55" s="29">
        <f>Table8.5c11!T13*0.001</f>
        <v>247.59700000000001</v>
      </c>
      <c r="F55" s="29">
        <f>Table8.4b11!T54*0.001</f>
        <v>160.26400000000001</v>
      </c>
      <c r="G55" s="29">
        <f>Table8.4b11!V54*0.001</f>
        <v>5.0200000000000005</v>
      </c>
      <c r="H55" s="29">
        <f>Table8.4b11!X54*0.001</f>
        <v>35.56</v>
      </c>
      <c r="I55" s="29">
        <f t="shared" si="2"/>
        <v>560.73199999999997</v>
      </c>
      <c r="K55" s="29">
        <f>Table8.2c11!R15*0.001</f>
        <v>7634.01</v>
      </c>
      <c r="L55" s="29">
        <f>Table8.2c11!T15*0.001</f>
        <v>15383.42</v>
      </c>
      <c r="M55" s="29">
        <f>Table8.2c11!V15*0.001</f>
        <v>15535.453</v>
      </c>
      <c r="N55" s="29">
        <f>Table8.2c11!X15*0.001</f>
        <v>486.62200000000001</v>
      </c>
      <c r="O55" s="29">
        <f>Table8.2c11!Z15*0.001</f>
        <v>3447.1089999999999</v>
      </c>
      <c r="P55" s="29">
        <f t="shared" si="75"/>
        <v>42486.614000000001</v>
      </c>
      <c r="R55" s="41">
        <f t="shared" si="71"/>
        <v>14709.307428206146</v>
      </c>
      <c r="S55" s="41">
        <f t="shared" si="72"/>
        <v>16095.055585819018</v>
      </c>
      <c r="T55" s="41">
        <f t="shared" si="72"/>
        <v>10316.01717696935</v>
      </c>
      <c r="U55" s="41">
        <f t="shared" si="121"/>
        <v>10316.015305514342</v>
      </c>
      <c r="V55" s="41">
        <f t="shared" si="120"/>
        <v>10315.890794285879</v>
      </c>
      <c r="W55" s="41">
        <f t="shared" si="120"/>
        <v>13197.850974897647</v>
      </c>
      <c r="Y55" s="31">
        <f t="shared" si="76"/>
        <v>0.93952009693751948</v>
      </c>
      <c r="Z55" s="31">
        <f t="shared" si="77"/>
        <v>1.0308904654106708</v>
      </c>
      <c r="AA55" s="31">
        <f t="shared" si="78"/>
        <v>0.99173578297943854</v>
      </c>
      <c r="AB55" s="31">
        <f t="shared" si="79"/>
        <v>0.99184785501711448</v>
      </c>
      <c r="AC55" s="31">
        <f t="shared" si="80"/>
        <v>0.99172244868292481</v>
      </c>
      <c r="AD55" s="31"/>
      <c r="AF55" s="34">
        <f t="shared" si="81"/>
        <v>1.2304504247665708</v>
      </c>
      <c r="AG55" s="34">
        <f t="shared" si="82"/>
        <v>1.0299245900957594</v>
      </c>
      <c r="AH55" s="34">
        <f t="shared" si="73"/>
        <v>1.0325585946586604</v>
      </c>
      <c r="AI55" s="34">
        <f t="shared" si="74"/>
        <v>0.99744905075941803</v>
      </c>
      <c r="AJ55" s="34">
        <f t="shared" si="83"/>
        <v>1.2672711493608637</v>
      </c>
      <c r="AK55" s="34">
        <f t="shared" si="32"/>
        <v>1.2672711493608635</v>
      </c>
      <c r="AN55" s="12"/>
      <c r="AP55" s="31">
        <f t="shared" si="33"/>
        <v>0.20025787720336988</v>
      </c>
      <c r="AQ55" s="31">
        <f t="shared" si="67"/>
        <v>0.44156031758487124</v>
      </c>
      <c r="AR55" s="31">
        <f t="shared" si="68"/>
        <v>0.28581211701846876</v>
      </c>
      <c r="AS55" s="31">
        <f t="shared" si="69"/>
        <v>8.9525834088298884E-3</v>
      </c>
      <c r="AT55" s="31">
        <f t="shared" si="70"/>
        <v>6.3417104784460318E-2</v>
      </c>
      <c r="AV55" s="31">
        <f t="shared" si="93"/>
        <v>0.19251432957036277</v>
      </c>
      <c r="AW55" s="31">
        <f t="shared" si="94"/>
        <v>0.43755168717786586</v>
      </c>
      <c r="AX55" s="31">
        <f t="shared" si="95"/>
        <v>0.30072535954984081</v>
      </c>
      <c r="AY55" s="31">
        <f t="shared" si="96"/>
        <v>8.8296119613355019E-3</v>
      </c>
      <c r="AZ55" s="31">
        <f t="shared" si="97"/>
        <v>5.9945652058752359E-2</v>
      </c>
      <c r="BA55" s="31">
        <f t="shared" si="98"/>
        <v>0.99956664031815723</v>
      </c>
      <c r="BB55" s="31"/>
      <c r="BC55" s="31">
        <f t="shared" si="99"/>
        <v>0.19259779368895943</v>
      </c>
      <c r="BD55" s="31">
        <f t="shared" si="100"/>
        <v>0.43774138664591217</v>
      </c>
      <c r="BE55" s="31">
        <f t="shared" si="101"/>
        <v>0.30085573829686973</v>
      </c>
      <c r="BF55" s="31">
        <f t="shared" si="102"/>
        <v>8.8334400180913198E-3</v>
      </c>
      <c r="BG55" s="31">
        <f t="shared" si="103"/>
        <v>5.9971641350167457E-2</v>
      </c>
      <c r="BJ55" s="31">
        <f t="shared" si="104"/>
        <v>3.8708940988683167E-2</v>
      </c>
      <c r="BK55" s="31">
        <f t="shared" si="105"/>
        <v>7.5697126439757713E-3</v>
      </c>
      <c r="BL55" s="31">
        <f t="shared" si="106"/>
        <v>6.8228218142541948E-4</v>
      </c>
      <c r="BM55" s="31">
        <f t="shared" si="107"/>
        <v>7.6788426349836173E-4</v>
      </c>
      <c r="BN55" s="31">
        <f t="shared" si="108"/>
        <v>6.704783293843275E-4</v>
      </c>
      <c r="BP55" s="31">
        <f t="shared" si="84"/>
        <v>0.17968035767689089</v>
      </c>
      <c r="BQ55" s="31">
        <f t="shared" si="85"/>
        <v>0.36207686496269154</v>
      </c>
      <c r="BR55" s="31">
        <f t="shared" si="86"/>
        <v>0.36565523908306741</v>
      </c>
      <c r="BS55" s="31">
        <f t="shared" si="87"/>
        <v>1.1453536871636794E-2</v>
      </c>
      <c r="BT55" s="31">
        <f t="shared" si="88"/>
        <v>8.1134001405713335E-2</v>
      </c>
      <c r="BV55" s="31">
        <f t="shared" si="109"/>
        <v>5.9603912375470081E-2</v>
      </c>
      <c r="BW55" s="31">
        <f t="shared" si="110"/>
        <v>2.9614582086395155E-2</v>
      </c>
      <c r="BX55" s="31">
        <f t="shared" si="111"/>
        <v>-8.2642942726193908E-2</v>
      </c>
      <c r="BY55" s="31">
        <f t="shared" si="112"/>
        <v>4.5875228006700651E-2</v>
      </c>
      <c r="BZ55" s="31">
        <f t="shared" si="113"/>
        <v>0.13191352541296336</v>
      </c>
      <c r="CB55" s="31" t="e">
        <f>LN(#REF!/#REF!)</f>
        <v>#REF!</v>
      </c>
      <c r="CC55" s="31" t="e">
        <f>LN(#REF!/#REF!)</f>
        <v>#REF!</v>
      </c>
      <c r="CD55" s="31" t="e">
        <f>LN(#REF!/#REF!)</f>
        <v>#REF!</v>
      </c>
      <c r="CE55" s="31" t="e">
        <f>LN(#REF!/#REF!)</f>
        <v>#REF!</v>
      </c>
      <c r="CF55" s="31" t="e">
        <f>LN(#REF!/#REF!)</f>
        <v>#REF!</v>
      </c>
      <c r="CH55" s="31">
        <f t="shared" si="114"/>
        <v>1.0110820503835596</v>
      </c>
      <c r="CI55" s="31">
        <f t="shared" si="115"/>
        <v>1.0861184636134364</v>
      </c>
      <c r="CJ55" s="31">
        <f t="shared" si="89"/>
        <v>0.99744905075941803</v>
      </c>
      <c r="CK55" s="31"/>
      <c r="CL55" s="31">
        <f t="shared" si="116"/>
        <v>1.0079270675469649</v>
      </c>
      <c r="CM55" s="31">
        <f t="shared" si="117"/>
        <v>1.7359127092596469</v>
      </c>
      <c r="CN55" s="31">
        <f t="shared" si="90"/>
        <v>1.0325585946586604</v>
      </c>
      <c r="CO55" s="31"/>
      <c r="CP55" s="31" t="e">
        <f t="shared" si="118"/>
        <v>#REF!</v>
      </c>
      <c r="CQ55" s="31">
        <f t="shared" si="119"/>
        <v>1</v>
      </c>
      <c r="CR55" s="31">
        <f t="shared" si="91"/>
        <v>1</v>
      </c>
    </row>
    <row r="56" spans="1:96" x14ac:dyDescent="0.2">
      <c r="A56" s="198" t="s">
        <v>379</v>
      </c>
      <c r="B56" s="9">
        <f t="shared" si="92"/>
        <v>1995</v>
      </c>
      <c r="D56" s="29">
        <f>Table8.5c11!R14*0.001</f>
        <v>84.341000000000008</v>
      </c>
      <c r="E56" s="29">
        <f>Table8.5c11!T14*0.001</f>
        <v>262.12799999999999</v>
      </c>
      <c r="F56" s="29">
        <f>Table8.4b11!T55*0.001</f>
        <v>137.95699999999999</v>
      </c>
      <c r="G56" s="29">
        <f>Table8.4b11!V55*0.001</f>
        <v>5.1230000000000002</v>
      </c>
      <c r="H56" s="29">
        <f>Table8.4b11!X55*0.001</f>
        <v>32.630000000000003</v>
      </c>
      <c r="I56" s="29">
        <f t="shared" si="2"/>
        <v>522.17899999999997</v>
      </c>
      <c r="K56" s="29">
        <f>Table8.2c11!R16*0.001</f>
        <v>5884.7280000000001</v>
      </c>
      <c r="L56" s="29">
        <f>Table8.2c11!T16*0.001</f>
        <v>16326.125</v>
      </c>
      <c r="M56" s="29">
        <f>Table8.2c11!V16*0.001</f>
        <v>13378.258</v>
      </c>
      <c r="N56" s="29">
        <f>Table8.2c11!X16*0.001</f>
        <v>496.82100000000003</v>
      </c>
      <c r="O56" s="29">
        <f>Table8.2c11!Z16*0.001</f>
        <v>3164.2530000000002</v>
      </c>
      <c r="P56" s="29">
        <f t="shared" si="75"/>
        <v>39250.184999999998</v>
      </c>
      <c r="R56" s="41">
        <f t="shared" si="71"/>
        <v>14332.18323769595</v>
      </c>
      <c r="S56" s="41">
        <f t="shared" si="72"/>
        <v>16055.738884762919</v>
      </c>
      <c r="T56" s="41">
        <f t="shared" si="72"/>
        <v>10312.030161176441</v>
      </c>
      <c r="U56" s="41">
        <f t="shared" si="121"/>
        <v>10311.560904229089</v>
      </c>
      <c r="V56" s="41">
        <f t="shared" si="120"/>
        <v>10312.070494995185</v>
      </c>
      <c r="W56" s="41">
        <f t="shared" si="120"/>
        <v>13303.860860783205</v>
      </c>
      <c r="Y56" s="31">
        <f t="shared" si="76"/>
        <v>0.91543223571393817</v>
      </c>
      <c r="Z56" s="31">
        <f t="shared" si="77"/>
        <v>1.0283722254434944</v>
      </c>
      <c r="AA56" s="31">
        <f t="shared" si="78"/>
        <v>0.99135248910145235</v>
      </c>
      <c r="AB56" s="31">
        <f t="shared" si="79"/>
        <v>0.99141958031711463</v>
      </c>
      <c r="AC56" s="31">
        <f t="shared" si="80"/>
        <v>0.99135518262293831</v>
      </c>
      <c r="AD56" s="31"/>
      <c r="AF56" s="34">
        <f t="shared" si="81"/>
        <v>1.1367205399191493</v>
      </c>
      <c r="AG56" s="34">
        <f t="shared" si="82"/>
        <v>1.0381973148351467</v>
      </c>
      <c r="AH56" s="34">
        <f t="shared" si="73"/>
        <v>1.0470901261357919</v>
      </c>
      <c r="AI56" s="34">
        <f t="shared" si="74"/>
        <v>0.9915071195127555</v>
      </c>
      <c r="AJ56" s="34">
        <f t="shared" si="83"/>
        <v>1.180140212262019</v>
      </c>
      <c r="AK56" s="34">
        <f t="shared" si="32"/>
        <v>1.180140212262019</v>
      </c>
      <c r="AN56" s="12"/>
      <c r="AP56" s="31">
        <f t="shared" si="33"/>
        <v>0.16151741069633213</v>
      </c>
      <c r="AQ56" s="31">
        <f t="shared" si="67"/>
        <v>0.50198878162469196</v>
      </c>
      <c r="AR56" s="31">
        <f t="shared" si="68"/>
        <v>0.26419484506270841</v>
      </c>
      <c r="AS56" s="31">
        <f t="shared" si="69"/>
        <v>9.8108120012486144E-3</v>
      </c>
      <c r="AT56" s="31">
        <f t="shared" si="70"/>
        <v>6.2488150615018993E-2</v>
      </c>
      <c r="AV56" s="31">
        <f t="shared" si="93"/>
        <v>0.18019410069741437</v>
      </c>
      <c r="AW56" s="31">
        <f t="shared" si="94"/>
        <v>0.47112883124671762</v>
      </c>
      <c r="AX56" s="31">
        <f t="shared" si="95"/>
        <v>0.27486181643836383</v>
      </c>
      <c r="AY56" s="31">
        <f t="shared" si="96"/>
        <v>9.3751515578544154E-3</v>
      </c>
      <c r="AZ56" s="31">
        <f t="shared" si="97"/>
        <v>6.2951485348196584E-2</v>
      </c>
      <c r="BA56" s="31">
        <f t="shared" si="98"/>
        <v>0.99851138528854688</v>
      </c>
      <c r="BB56" s="31"/>
      <c r="BC56" s="31">
        <f t="shared" si="99"/>
        <v>0.18046274018732636</v>
      </c>
      <c r="BD56" s="31">
        <f t="shared" si="100"/>
        <v>0.47183120612147272</v>
      </c>
      <c r="BE56" s="31">
        <f t="shared" si="101"/>
        <v>0.27527158977655031</v>
      </c>
      <c r="BF56" s="31">
        <f t="shared" si="102"/>
        <v>9.3891283524475903E-3</v>
      </c>
      <c r="BG56" s="31">
        <f t="shared" si="103"/>
        <v>6.3045335562202973E-2</v>
      </c>
      <c r="BJ56" s="31">
        <f t="shared" si="104"/>
        <v>-2.5972867230263576E-2</v>
      </c>
      <c r="BK56" s="31">
        <f t="shared" si="105"/>
        <v>-2.4457697734815735E-3</v>
      </c>
      <c r="BL56" s="31">
        <f t="shared" si="106"/>
        <v>-3.8656260354667386E-4</v>
      </c>
      <c r="BM56" s="31">
        <f t="shared" si="107"/>
        <v>-4.3188800363150033E-4</v>
      </c>
      <c r="BN56" s="31">
        <f t="shared" si="108"/>
        <v>-3.7040008760893395E-4</v>
      </c>
      <c r="BP56" s="31">
        <f t="shared" si="84"/>
        <v>0.14992866912601815</v>
      </c>
      <c r="BQ56" s="31">
        <f t="shared" si="85"/>
        <v>0.41595026876943386</v>
      </c>
      <c r="BR56" s="31">
        <f t="shared" si="86"/>
        <v>0.3408457310455989</v>
      </c>
      <c r="BS56" s="31">
        <f t="shared" si="87"/>
        <v>1.2657800211642317E-2</v>
      </c>
      <c r="BT56" s="31">
        <f t="shared" si="88"/>
        <v>8.0617530847306842E-2</v>
      </c>
      <c r="BV56" s="31">
        <f t="shared" si="109"/>
        <v>-0.18101983978912073</v>
      </c>
      <c r="BW56" s="31">
        <f t="shared" si="110"/>
        <v>0.1387091834505737</v>
      </c>
      <c r="BX56" s="31">
        <f t="shared" si="111"/>
        <v>-7.0260946457476409E-2</v>
      </c>
      <c r="BY56" s="31">
        <f t="shared" si="112"/>
        <v>9.9975063276641601E-2</v>
      </c>
      <c r="BZ56" s="31">
        <f t="shared" si="113"/>
        <v>-6.3859959332830648E-3</v>
      </c>
      <c r="CB56" s="31" t="e">
        <f>LN(#REF!/#REF!)</f>
        <v>#REF!</v>
      </c>
      <c r="CC56" s="31" t="e">
        <f>LN(#REF!/#REF!)</f>
        <v>#REF!</v>
      </c>
      <c r="CD56" s="31" t="e">
        <f>LN(#REF!/#REF!)</f>
        <v>#REF!</v>
      </c>
      <c r="CE56" s="31" t="e">
        <f>LN(#REF!/#REF!)</f>
        <v>#REF!</v>
      </c>
      <c r="CF56" s="31" t="e">
        <f>LN(#REF!/#REF!)</f>
        <v>#REF!</v>
      </c>
      <c r="CH56" s="31">
        <f t="shared" si="114"/>
        <v>0.9940428724232695</v>
      </c>
      <c r="CI56" s="31">
        <f t="shared" si="115"/>
        <v>1.0796483173622486</v>
      </c>
      <c r="CJ56" s="31">
        <f t="shared" si="89"/>
        <v>0.9915071195127555</v>
      </c>
      <c r="CK56" s="31"/>
      <c r="CL56" s="31">
        <f t="shared" si="116"/>
        <v>1.0140733238310173</v>
      </c>
      <c r="CM56" s="31">
        <f t="shared" si="117"/>
        <v>1.7603427709594366</v>
      </c>
      <c r="CN56" s="31">
        <f t="shared" si="90"/>
        <v>1.0470901261357919</v>
      </c>
      <c r="CO56" s="31"/>
      <c r="CP56" s="31" t="e">
        <f t="shared" si="118"/>
        <v>#REF!</v>
      </c>
      <c r="CQ56" s="31">
        <f t="shared" si="119"/>
        <v>1</v>
      </c>
      <c r="CR56" s="31">
        <f t="shared" si="91"/>
        <v>1</v>
      </c>
    </row>
    <row r="57" spans="1:96" x14ac:dyDescent="0.2">
      <c r="A57" s="198" t="s">
        <v>379</v>
      </c>
      <c r="B57" s="9">
        <f t="shared" si="92"/>
        <v>1996</v>
      </c>
      <c r="D57" s="29">
        <f>Table8.5c11!R15*0.001</f>
        <v>93.682000000000002</v>
      </c>
      <c r="E57" s="29">
        <f>Table8.5c11!T15*0.001</f>
        <v>257.81</v>
      </c>
      <c r="F57" s="29">
        <f>Table8.4b11!T56*0.001</f>
        <v>148.15899999999999</v>
      </c>
      <c r="G57" s="29">
        <f>Table8.4b11!V56*0.001</f>
        <v>5.3890000000000002</v>
      </c>
      <c r="H57" s="29">
        <f>Table8.4b11!X56*0.001</f>
        <v>33.44</v>
      </c>
      <c r="I57" s="29">
        <f t="shared" si="2"/>
        <v>538.48</v>
      </c>
      <c r="K57" s="29">
        <f>Table8.2c11!R17*0.001</f>
        <v>6493.0330000000004</v>
      </c>
      <c r="L57" s="29">
        <f>Table8.2c11!T17*0.001</f>
        <v>16077.773999999999</v>
      </c>
      <c r="M57" s="29">
        <f>Table8.2c11!V17*0.001</f>
        <v>14328.684000000001</v>
      </c>
      <c r="N57" s="29">
        <f>Table8.2c11!X17*0.001</f>
        <v>521.20500000000004</v>
      </c>
      <c r="O57" s="29">
        <f>Table8.2c11!Z17*0.001</f>
        <v>3234.069</v>
      </c>
      <c r="P57" s="29">
        <f t="shared" si="75"/>
        <v>40654.765000000007</v>
      </c>
      <c r="R57" s="41">
        <f t="shared" si="71"/>
        <v>14428.080066742306</v>
      </c>
      <c r="S57" s="41">
        <f t="shared" si="72"/>
        <v>16035.179994444507</v>
      </c>
      <c r="T57" s="41">
        <f t="shared" si="72"/>
        <v>10340.028435270118</v>
      </c>
      <c r="U57" s="41">
        <f t="shared" si="121"/>
        <v>10339.501731564354</v>
      </c>
      <c r="V57" s="41">
        <f t="shared" si="120"/>
        <v>10339.915443980941</v>
      </c>
      <c r="W57" s="41">
        <f t="shared" si="120"/>
        <v>13245.187864202388</v>
      </c>
      <c r="Y57" s="31">
        <f t="shared" si="76"/>
        <v>0.92155740500293315</v>
      </c>
      <c r="Z57" s="31">
        <f t="shared" si="77"/>
        <v>1.0270554257657505</v>
      </c>
      <c r="AA57" s="31">
        <f t="shared" si="78"/>
        <v>0.99404411803188464</v>
      </c>
      <c r="AB57" s="31">
        <f t="shared" si="79"/>
        <v>0.99410599060627658</v>
      </c>
      <c r="AC57" s="31">
        <f t="shared" si="80"/>
        <v>0.99403206836574798</v>
      </c>
      <c r="AD57" s="31"/>
      <c r="AF57" s="34">
        <f t="shared" si="81"/>
        <v>1.177398435729313</v>
      </c>
      <c r="AG57" s="34">
        <f t="shared" si="82"/>
        <v>1.0336186328915389</v>
      </c>
      <c r="AH57" s="34">
        <f t="shared" si="73"/>
        <v>1.0409970131404302</v>
      </c>
      <c r="AI57" s="34">
        <f t="shared" si="74"/>
        <v>0.99291219844461176</v>
      </c>
      <c r="AJ57" s="34">
        <f t="shared" si="83"/>
        <v>1.2169809615071689</v>
      </c>
      <c r="AK57" s="34">
        <f t="shared" si="32"/>
        <v>1.2169809615071689</v>
      </c>
      <c r="AN57" s="12"/>
      <c r="AP57" s="31">
        <f t="shared" si="33"/>
        <v>0.17397489228940721</v>
      </c>
      <c r="AQ57" s="31">
        <f t="shared" si="67"/>
        <v>0.47877358490566035</v>
      </c>
      <c r="AR57" s="31">
        <f t="shared" si="68"/>
        <v>0.27514299509731094</v>
      </c>
      <c r="AS57" s="31">
        <f t="shared" si="69"/>
        <v>1.0007799732580598E-2</v>
      </c>
      <c r="AT57" s="31">
        <f t="shared" si="70"/>
        <v>6.2100727975040848E-2</v>
      </c>
      <c r="AV57" s="31">
        <f t="shared" si="93"/>
        <v>0.16766902804047448</v>
      </c>
      <c r="AW57" s="31">
        <f t="shared" si="94"/>
        <v>0.49028958345029072</v>
      </c>
      <c r="AX57" s="31">
        <f t="shared" si="95"/>
        <v>0.26963187614890566</v>
      </c>
      <c r="AY57" s="31">
        <f t="shared" si="96"/>
        <v>9.9089795306642036E-3</v>
      </c>
      <c r="AZ57" s="31">
        <f t="shared" si="97"/>
        <v>6.2294238505720995E-2</v>
      </c>
      <c r="BA57" s="31">
        <f t="shared" si="98"/>
        <v>0.99979370567605597</v>
      </c>
      <c r="BB57" s="31"/>
      <c r="BC57" s="31">
        <f t="shared" si="99"/>
        <v>0.16770362434628197</v>
      </c>
      <c r="BD57" s="31">
        <f t="shared" si="100"/>
        <v>0.49039074827817519</v>
      </c>
      <c r="BE57" s="31">
        <f t="shared" si="101"/>
        <v>0.26968751115169487</v>
      </c>
      <c r="BF57" s="31">
        <f t="shared" si="102"/>
        <v>9.9110241186843601E-3</v>
      </c>
      <c r="BG57" s="31">
        <f t="shared" si="103"/>
        <v>6.2307092105163747E-2</v>
      </c>
      <c r="BJ57" s="31">
        <f t="shared" si="104"/>
        <v>6.6687278502344689E-3</v>
      </c>
      <c r="BK57" s="31">
        <f t="shared" si="105"/>
        <v>-1.281290399220706E-3</v>
      </c>
      <c r="BL57" s="31">
        <f t="shared" si="106"/>
        <v>2.7114286080653334E-3</v>
      </c>
      <c r="BM57" s="31">
        <f t="shared" si="107"/>
        <v>2.7059958005606357E-3</v>
      </c>
      <c r="BN57" s="31">
        <f t="shared" si="108"/>
        <v>2.6965896588477768E-3</v>
      </c>
      <c r="BP57" s="31">
        <f t="shared" si="84"/>
        <v>0.15971148769400093</v>
      </c>
      <c r="BQ57" s="31">
        <f t="shared" si="85"/>
        <v>0.39547083841217623</v>
      </c>
      <c r="BR57" s="31">
        <f t="shared" si="86"/>
        <v>0.35244783729533302</v>
      </c>
      <c r="BS57" s="31">
        <f t="shared" si="87"/>
        <v>1.2820268423639885E-2</v>
      </c>
      <c r="BT57" s="31">
        <f t="shared" si="88"/>
        <v>7.9549568174849844E-2</v>
      </c>
      <c r="BV57" s="31">
        <f t="shared" si="109"/>
        <v>6.3209343763952625E-2</v>
      </c>
      <c r="BW57" s="31">
        <f t="shared" si="110"/>
        <v>-5.0488655869567862E-2</v>
      </c>
      <c r="BX57" s="31">
        <f t="shared" si="111"/>
        <v>3.3472658705068811E-2</v>
      </c>
      <c r="BY57" s="31">
        <f t="shared" si="112"/>
        <v>1.275374649056509E-2</v>
      </c>
      <c r="BZ57" s="31">
        <f t="shared" si="113"/>
        <v>-1.3335803750744417E-2</v>
      </c>
      <c r="CB57" s="31" t="e">
        <f>LN(#REF!/#REF!)</f>
        <v>#REF!</v>
      </c>
      <c r="CC57" s="31" t="e">
        <f>LN(#REF!/#REF!)</f>
        <v>#REF!</v>
      </c>
      <c r="CD57" s="31" t="e">
        <f>LN(#REF!/#REF!)</f>
        <v>#REF!</v>
      </c>
      <c r="CE57" s="31" t="e">
        <f>LN(#REF!/#REF!)</f>
        <v>#REF!</v>
      </c>
      <c r="CF57" s="31" t="e">
        <f>LN(#REF!/#REF!)</f>
        <v>#REF!</v>
      </c>
      <c r="CH57" s="31">
        <f t="shared" si="114"/>
        <v>1.0014171143143651</v>
      </c>
      <c r="CI57" s="31">
        <f t="shared" si="115"/>
        <v>1.0811783024472628</v>
      </c>
      <c r="CJ57" s="31">
        <f t="shared" si="89"/>
        <v>0.99291219844461176</v>
      </c>
      <c r="CK57" s="31"/>
      <c r="CL57" s="31">
        <f t="shared" si="116"/>
        <v>0.99418090874579446</v>
      </c>
      <c r="CM57" s="31">
        <f t="shared" si="117"/>
        <v>1.7500991757365425</v>
      </c>
      <c r="CN57" s="31">
        <f t="shared" si="90"/>
        <v>1.0409970131404302</v>
      </c>
      <c r="CO57" s="31"/>
      <c r="CP57" s="31" t="e">
        <f t="shared" si="118"/>
        <v>#REF!</v>
      </c>
      <c r="CQ57" s="31">
        <f t="shared" si="119"/>
        <v>1</v>
      </c>
      <c r="CR57" s="31">
        <f t="shared" si="91"/>
        <v>1</v>
      </c>
    </row>
    <row r="58" spans="1:96" x14ac:dyDescent="0.2">
      <c r="A58" s="198" t="s">
        <v>379</v>
      </c>
      <c r="B58" s="9">
        <f t="shared" si="92"/>
        <v>1997</v>
      </c>
      <c r="D58" s="29">
        <f>Table8.5c11!R16*0.001</f>
        <v>90.665000000000006</v>
      </c>
      <c r="E58" s="29">
        <f>Table8.5c11!T16*0.001</f>
        <v>265.64699999999999</v>
      </c>
      <c r="F58" s="29">
        <f>Table8.4b11!T57*0.001</f>
        <v>150.398</v>
      </c>
      <c r="G58" s="29">
        <f>Table8.4b11!V57*0.001</f>
        <v>5.2210000000000001</v>
      </c>
      <c r="H58" s="29">
        <f>Table8.4b11!X57*0.001</f>
        <v>33.581000000000003</v>
      </c>
      <c r="I58" s="29">
        <f t="shared" si="2"/>
        <v>545.51200000000006</v>
      </c>
      <c r="K58" s="29">
        <f>Table8.2c11!R18*0.001</f>
        <v>6468.3559999999998</v>
      </c>
      <c r="L58" s="29">
        <f>Table8.2c11!T18*0.001</f>
        <v>16397.138999999999</v>
      </c>
      <c r="M58" s="29">
        <f>Table8.2c11!V18*0.001</f>
        <v>14726.102000000001</v>
      </c>
      <c r="N58" s="29">
        <f>Table8.2c11!X18*0.001</f>
        <v>511.16800000000001</v>
      </c>
      <c r="O58" s="29">
        <f>Table8.2c11!Z18*0.001</f>
        <v>3288.0349999999999</v>
      </c>
      <c r="P58" s="29">
        <f t="shared" si="75"/>
        <v>41390.800000000003</v>
      </c>
      <c r="R58" s="41">
        <f t="shared" si="71"/>
        <v>14016.6991427188</v>
      </c>
      <c r="S58" s="41">
        <f t="shared" si="72"/>
        <v>16200.814056647323</v>
      </c>
      <c r="T58" s="41">
        <f t="shared" si="72"/>
        <v>10213.021748728888</v>
      </c>
      <c r="U58" s="41">
        <f t="shared" si="121"/>
        <v>10213.863152623013</v>
      </c>
      <c r="V58" s="41">
        <f t="shared" si="120"/>
        <v>10213.090797391149</v>
      </c>
      <c r="W58" s="41">
        <f t="shared" si="120"/>
        <v>13179.547145742532</v>
      </c>
      <c r="Y58" s="31">
        <f t="shared" si="76"/>
        <v>0.89528148089819459</v>
      </c>
      <c r="Z58" s="31">
        <f t="shared" si="77"/>
        <v>1.0376643096283553</v>
      </c>
      <c r="AA58" s="31">
        <f t="shared" si="78"/>
        <v>0.98183426285620767</v>
      </c>
      <c r="AB58" s="31">
        <f t="shared" si="79"/>
        <v>0.98202629206572134</v>
      </c>
      <c r="AC58" s="31">
        <f t="shared" si="80"/>
        <v>0.98183972825886701</v>
      </c>
      <c r="AD58" s="31"/>
      <c r="AF58" s="34">
        <f t="shared" si="81"/>
        <v>1.1987146690820827</v>
      </c>
      <c r="AG58" s="34">
        <f t="shared" si="82"/>
        <v>1.0284962087800724</v>
      </c>
      <c r="AH58" s="34">
        <f t="shared" si="73"/>
        <v>1.0402435234577645</v>
      </c>
      <c r="AI58" s="34">
        <f t="shared" si="74"/>
        <v>0.98870714941954718</v>
      </c>
      <c r="AJ58" s="34">
        <f t="shared" si="83"/>
        <v>1.2328734925599809</v>
      </c>
      <c r="AK58" s="34">
        <f t="shared" si="32"/>
        <v>1.2328734925599811</v>
      </c>
      <c r="AN58" s="12"/>
      <c r="AP58" s="31">
        <f t="shared" si="33"/>
        <v>0.16620166009180365</v>
      </c>
      <c r="AQ58" s="31">
        <f t="shared" si="67"/>
        <v>0.48696820601563295</v>
      </c>
      <c r="AR58" s="31">
        <f t="shared" si="68"/>
        <v>0.27570062620070684</v>
      </c>
      <c r="AS58" s="31">
        <f t="shared" si="69"/>
        <v>9.5708252064115908E-3</v>
      </c>
      <c r="AT58" s="31">
        <f t="shared" si="70"/>
        <v>6.1558682485444868E-2</v>
      </c>
      <c r="AV58" s="31">
        <f t="shared" si="93"/>
        <v>0.17005866825418739</v>
      </c>
      <c r="AW58" s="31">
        <f t="shared" si="94"/>
        <v>0.48285930625099338</v>
      </c>
      <c r="AX58" s="31">
        <f t="shared" si="95"/>
        <v>0.27542171656529457</v>
      </c>
      <c r="AY58" s="31">
        <f t="shared" si="96"/>
        <v>9.7876867841003787E-3</v>
      </c>
      <c r="AZ58" s="31">
        <f t="shared" si="97"/>
        <v>6.1829309230163144E-2</v>
      </c>
      <c r="BA58" s="31">
        <f t="shared" si="98"/>
        <v>0.99995668708473884</v>
      </c>
      <c r="BB58" s="31"/>
      <c r="BC58" s="31">
        <f t="shared" si="99"/>
        <v>0.17006603430992026</v>
      </c>
      <c r="BD58" s="31">
        <f t="shared" si="100"/>
        <v>0.48288022120109553</v>
      </c>
      <c r="BE58" s="31">
        <f t="shared" si="101"/>
        <v>0.27543364639948115</v>
      </c>
      <c r="BF58" s="31">
        <f t="shared" si="102"/>
        <v>9.7881107357112411E-3</v>
      </c>
      <c r="BG58" s="31">
        <f t="shared" si="103"/>
        <v>6.1831987353791827E-2</v>
      </c>
      <c r="BJ58" s="31">
        <f t="shared" si="104"/>
        <v>-2.8926897717945429E-2</v>
      </c>
      <c r="BK58" s="31">
        <f t="shared" si="105"/>
        <v>1.0276433206160073E-2</v>
      </c>
      <c r="BL58" s="31">
        <f t="shared" si="106"/>
        <v>-1.2359070994695376E-2</v>
      </c>
      <c r="BM58" s="31">
        <f t="shared" si="107"/>
        <v>-1.222574936683812E-2</v>
      </c>
      <c r="BN58" s="31">
        <f t="shared" si="108"/>
        <v>-1.2341382551552456E-2</v>
      </c>
      <c r="BP58" s="31">
        <f t="shared" si="84"/>
        <v>0.15627521091643551</v>
      </c>
      <c r="BQ58" s="31">
        <f t="shared" si="85"/>
        <v>0.39615419368555327</v>
      </c>
      <c r="BR58" s="31">
        <f t="shared" si="86"/>
        <v>0.35578200952868755</v>
      </c>
      <c r="BS58" s="31">
        <f t="shared" si="87"/>
        <v>1.234979753954985E-2</v>
      </c>
      <c r="BT58" s="31">
        <f t="shared" si="88"/>
        <v>7.943878832977376E-2</v>
      </c>
      <c r="BV58" s="31">
        <f t="shared" si="109"/>
        <v>-2.1750360129515794E-2</v>
      </c>
      <c r="BW58" s="31">
        <f t="shared" si="110"/>
        <v>1.7264624422105204E-3</v>
      </c>
      <c r="BX58" s="31">
        <f t="shared" si="111"/>
        <v>9.4155785168724779E-3</v>
      </c>
      <c r="BY58" s="31">
        <f t="shared" si="112"/>
        <v>-3.7387719773862127E-2</v>
      </c>
      <c r="BZ58" s="31">
        <f t="shared" si="113"/>
        <v>-1.3935594459813087E-3</v>
      </c>
      <c r="CB58" s="31" t="e">
        <f>LN(#REF!/#REF!)</f>
        <v>#REF!</v>
      </c>
      <c r="CC58" s="31" t="e">
        <f>LN(#REF!/#REF!)</f>
        <v>#REF!</v>
      </c>
      <c r="CD58" s="31" t="e">
        <f>LN(#REF!/#REF!)</f>
        <v>#REF!</v>
      </c>
      <c r="CE58" s="31" t="e">
        <f>LN(#REF!/#REF!)</f>
        <v>#REF!</v>
      </c>
      <c r="CF58" s="31" t="e">
        <f>LN(#REF!/#REF!)</f>
        <v>#REF!</v>
      </c>
      <c r="CH58" s="31">
        <f t="shared" si="114"/>
        <v>0.99576493366518037</v>
      </c>
      <c r="CI58" s="31">
        <f t="shared" si="115"/>
        <v>1.0765994406166308</v>
      </c>
      <c r="CJ58" s="31">
        <f t="shared" si="89"/>
        <v>0.98870714941954718</v>
      </c>
      <c r="CK58" s="31"/>
      <c r="CL58" s="31">
        <f t="shared" si="116"/>
        <v>0.99927618458731937</v>
      </c>
      <c r="CM58" s="31">
        <f t="shared" si="117"/>
        <v>1.7488324269794246</v>
      </c>
      <c r="CN58" s="31">
        <f t="shared" si="90"/>
        <v>1.0402435234577645</v>
      </c>
      <c r="CO58" s="31"/>
      <c r="CP58" s="31" t="e">
        <f t="shared" si="118"/>
        <v>#REF!</v>
      </c>
      <c r="CQ58" s="31">
        <f t="shared" si="119"/>
        <v>1</v>
      </c>
      <c r="CR58" s="31">
        <f t="shared" si="91"/>
        <v>1</v>
      </c>
    </row>
    <row r="59" spans="1:96" x14ac:dyDescent="0.2">
      <c r="A59" s="198" t="s">
        <v>379</v>
      </c>
      <c r="B59" s="9">
        <f t="shared" si="92"/>
        <v>1998</v>
      </c>
      <c r="D59" s="29">
        <f>Table8.5c11!R17*0.001</f>
        <v>94.587000000000003</v>
      </c>
      <c r="E59" s="29">
        <f>Table8.5c11!T17*0.001</f>
        <v>263.03000000000003</v>
      </c>
      <c r="F59" s="29">
        <f>Table8.4b11!T58*0.001</f>
        <v>150.65</v>
      </c>
      <c r="G59" s="29">
        <f>Table8.4b11!V58*0.001</f>
        <v>5.1239999999999997</v>
      </c>
      <c r="H59" s="29">
        <f>Table8.4b11!X58*0.001</f>
        <v>30.853000000000002</v>
      </c>
      <c r="I59" s="29">
        <f t="shared" si="2"/>
        <v>544.24400000000003</v>
      </c>
      <c r="K59" s="29">
        <f>Table8.2c11!R19*0.001</f>
        <v>6643.9859999999999</v>
      </c>
      <c r="L59" s="29">
        <f>Table8.2c11!T19*0.001</f>
        <v>16963.401000000002</v>
      </c>
      <c r="M59" s="29">
        <f>Table8.2c11!V19*0.001</f>
        <v>14773.918</v>
      </c>
      <c r="N59" s="29">
        <f>Table8.2c11!X19*0.001</f>
        <v>502.47300000000001</v>
      </c>
      <c r="O59" s="29">
        <f>Table8.2c11!Z19*0.001</f>
        <v>3025.6959999999999</v>
      </c>
      <c r="P59" s="29">
        <f t="shared" si="75"/>
        <v>41909.474000000002</v>
      </c>
      <c r="R59" s="41">
        <f t="shared" si="71"/>
        <v>14236.483942019144</v>
      </c>
      <c r="S59" s="41">
        <f t="shared" si="72"/>
        <v>15505.734964350604</v>
      </c>
      <c r="T59" s="41">
        <f t="shared" si="72"/>
        <v>10197.024242316764</v>
      </c>
      <c r="U59" s="41">
        <f t="shared" si="121"/>
        <v>10197.562854123506</v>
      </c>
      <c r="V59" s="41">
        <f t="shared" si="120"/>
        <v>10196.992691929394</v>
      </c>
      <c r="W59" s="41">
        <f t="shared" si="120"/>
        <v>12986.180642591697</v>
      </c>
      <c r="Y59" s="31">
        <f t="shared" si="76"/>
        <v>0.90931968337318592</v>
      </c>
      <c r="Z59" s="31">
        <f t="shared" si="77"/>
        <v>0.99314440069518406</v>
      </c>
      <c r="AA59" s="31">
        <f t="shared" si="78"/>
        <v>0.98029633409211392</v>
      </c>
      <c r="AB59" s="31">
        <f t="shared" si="79"/>
        <v>0.98045907685480227</v>
      </c>
      <c r="AC59" s="31">
        <f t="shared" si="80"/>
        <v>0.9802921302001002</v>
      </c>
      <c r="AD59" s="31"/>
      <c r="AF59" s="34">
        <f t="shared" si="81"/>
        <v>1.2137359330410176</v>
      </c>
      <c r="AG59" s="34">
        <f t="shared" si="82"/>
        <v>1.0134064099276181</v>
      </c>
      <c r="AH59" s="34">
        <f t="shared" si="73"/>
        <v>1.0448217213802899</v>
      </c>
      <c r="AI59" s="34">
        <f t="shared" si="74"/>
        <v>0.969932371418188</v>
      </c>
      <c r="AJ59" s="34">
        <f t="shared" si="83"/>
        <v>1.2300077745032452</v>
      </c>
      <c r="AK59" s="34">
        <f t="shared" si="32"/>
        <v>1.2300077745032454</v>
      </c>
      <c r="AN59" s="12"/>
      <c r="AP59" s="31">
        <f t="shared" si="33"/>
        <v>0.17379520950162058</v>
      </c>
      <c r="AQ59" s="31">
        <f t="shared" si="67"/>
        <v>0.48329425772263912</v>
      </c>
      <c r="AR59" s="31">
        <f t="shared" si="68"/>
        <v>0.27680599143031431</v>
      </c>
      <c r="AS59" s="31">
        <f t="shared" si="69"/>
        <v>9.4148947898369095E-3</v>
      </c>
      <c r="AT59" s="31">
        <f t="shared" si="70"/>
        <v>5.6689646555589036E-2</v>
      </c>
      <c r="AV59" s="31">
        <f t="shared" si="93"/>
        <v>0.16997016509295315</v>
      </c>
      <c r="AW59" s="31">
        <f t="shared" si="94"/>
        <v>0.48512891326151258</v>
      </c>
      <c r="AX59" s="31">
        <f t="shared" si="95"/>
        <v>0.276252940242668</v>
      </c>
      <c r="AY59" s="31">
        <f t="shared" si="96"/>
        <v>9.4926465505770739E-3</v>
      </c>
      <c r="AZ59" s="31">
        <f t="shared" si="97"/>
        <v>5.9090734535334234E-2</v>
      </c>
      <c r="BA59" s="31">
        <f t="shared" si="98"/>
        <v>0.9999353996830449</v>
      </c>
      <c r="BB59" s="31"/>
      <c r="BC59" s="31">
        <f t="shared" si="99"/>
        <v>0.16998114592885655</v>
      </c>
      <c r="BD59" s="31">
        <f t="shared" si="100"/>
        <v>0.4851602547677446</v>
      </c>
      <c r="BE59" s="31">
        <f t="shared" si="101"/>
        <v>0.27627078742310096</v>
      </c>
      <c r="BF59" s="31">
        <f t="shared" si="102"/>
        <v>9.4932598181702646E-3</v>
      </c>
      <c r="BG59" s="31">
        <f t="shared" si="103"/>
        <v>5.909455206212777E-2</v>
      </c>
      <c r="BJ59" s="31">
        <f t="shared" si="104"/>
        <v>1.5558546603567416E-2</v>
      </c>
      <c r="BK59" s="31">
        <f t="shared" si="105"/>
        <v>-4.3851538193187274E-2</v>
      </c>
      <c r="BL59" s="31">
        <f t="shared" si="106"/>
        <v>-1.5676113317110271E-3</v>
      </c>
      <c r="BM59" s="31">
        <f t="shared" si="107"/>
        <v>-1.5971742453707385E-3</v>
      </c>
      <c r="BN59" s="31">
        <f t="shared" si="108"/>
        <v>-1.5774662370575581E-3</v>
      </c>
      <c r="BP59" s="31">
        <f t="shared" si="84"/>
        <v>0.15853183936405404</v>
      </c>
      <c r="BQ59" s="31">
        <f t="shared" si="85"/>
        <v>0.40476291828430011</v>
      </c>
      <c r="BR59" s="31">
        <f t="shared" si="86"/>
        <v>0.35251976677158964</v>
      </c>
      <c r="BS59" s="31">
        <f t="shared" si="87"/>
        <v>1.1989484764232545E-2</v>
      </c>
      <c r="BT59" s="31">
        <f t="shared" si="88"/>
        <v>7.2195990815823646E-2</v>
      </c>
      <c r="BV59" s="31">
        <f t="shared" si="109"/>
        <v>1.4336826946067686E-2</v>
      </c>
      <c r="BW59" s="31">
        <f t="shared" si="110"/>
        <v>2.1497995287992351E-2</v>
      </c>
      <c r="BX59" s="31">
        <f t="shared" si="111"/>
        <v>-9.2115138872603339E-3</v>
      </c>
      <c r="BY59" s="31">
        <f t="shared" si="112"/>
        <v>-2.9609673388856984E-2</v>
      </c>
      <c r="BZ59" s="31">
        <f t="shared" si="113"/>
        <v>-9.5602251483954473E-2</v>
      </c>
      <c r="CB59" s="31" t="e">
        <f>LN(#REF!/#REF!)</f>
        <v>#REF!</v>
      </c>
      <c r="CC59" s="31" t="e">
        <f>LN(#REF!/#REF!)</f>
        <v>#REF!</v>
      </c>
      <c r="CD59" s="31" t="e">
        <f>LN(#REF!/#REF!)</f>
        <v>#REF!</v>
      </c>
      <c r="CE59" s="31" t="e">
        <f>LN(#REF!/#REF!)</f>
        <v>#REF!</v>
      </c>
      <c r="CF59" s="31" t="e">
        <f>LN(#REF!/#REF!)</f>
        <v>#REF!</v>
      </c>
      <c r="CH59" s="31">
        <f t="shared" si="114"/>
        <v>0.98101077956968197</v>
      </c>
      <c r="CI59" s="31">
        <f t="shared" si="115"/>
        <v>1.0561556565236045</v>
      </c>
      <c r="CJ59" s="31">
        <f t="shared" si="89"/>
        <v>0.969932371418188</v>
      </c>
      <c r="CK59" s="31"/>
      <c r="CL59" s="31">
        <f t="shared" si="116"/>
        <v>1.0044010828419363</v>
      </c>
      <c r="CM59" s="31">
        <f t="shared" si="117"/>
        <v>1.7565291833672256</v>
      </c>
      <c r="CN59" s="31">
        <f t="shared" si="90"/>
        <v>1.0448217213802899</v>
      </c>
      <c r="CO59" s="31"/>
      <c r="CP59" s="31" t="e">
        <f t="shared" si="118"/>
        <v>#REF!</v>
      </c>
      <c r="CQ59" s="31">
        <f t="shared" si="119"/>
        <v>1</v>
      </c>
      <c r="CR59" s="31">
        <f t="shared" si="91"/>
        <v>1</v>
      </c>
    </row>
    <row r="60" spans="1:96" x14ac:dyDescent="0.2">
      <c r="A60" s="198" t="s">
        <v>379</v>
      </c>
      <c r="B60" s="9">
        <f t="shared" si="92"/>
        <v>1999</v>
      </c>
      <c r="D60" s="29">
        <f>Table8.5c11!R18*0.001</f>
        <v>105.15600000000001</v>
      </c>
      <c r="E60" s="29">
        <f>Table8.5c11!T18*0.001</f>
        <v>263.77699999999999</v>
      </c>
      <c r="F60" s="29">
        <f>Table8.4b11!T59*0.001</f>
        <v>151.62100000000001</v>
      </c>
      <c r="G60" s="29">
        <f>Table8.4b11!V59*0.001</f>
        <v>5.0629999999999997</v>
      </c>
      <c r="H60" s="29">
        <f>Table8.4b11!X59*0.001</f>
        <v>45.893999999999998</v>
      </c>
      <c r="I60" s="29">
        <f t="shared" si="2"/>
        <v>571.51099999999997</v>
      </c>
      <c r="K60" s="29">
        <f>Table8.2c11!R20*0.001</f>
        <v>7253.5169999999998</v>
      </c>
      <c r="L60" s="29">
        <f>Table8.2c11!T20*0.001</f>
        <v>17112.100999999999</v>
      </c>
      <c r="M60" s="29">
        <f>Table8.2c11!V20*0.001</f>
        <v>14827.013000000001</v>
      </c>
      <c r="N60" s="29">
        <f>Table8.2c11!X20*0.001</f>
        <v>495.08199999999999</v>
      </c>
      <c r="O60" s="29">
        <f>Table8.2c11!Z20*0.001</f>
        <v>4487.9980000000005</v>
      </c>
      <c r="P60" s="29">
        <f t="shared" si="75"/>
        <v>44175.711000000003</v>
      </c>
      <c r="R60" s="41">
        <f t="shared" si="71"/>
        <v>14497.243199402443</v>
      </c>
      <c r="S60" s="41">
        <f t="shared" si="72"/>
        <v>15414.647213688138</v>
      </c>
      <c r="T60" s="41">
        <f t="shared" si="72"/>
        <v>10225.997643625187</v>
      </c>
      <c r="U60" s="41">
        <f t="shared" si="121"/>
        <v>10226.588726715978</v>
      </c>
      <c r="V60" s="41">
        <f t="shared" si="120"/>
        <v>10225.940385891436</v>
      </c>
      <c r="W60" s="41">
        <f t="shared" si="120"/>
        <v>12937.222447874125</v>
      </c>
      <c r="Y60" s="31">
        <f t="shared" si="76"/>
        <v>0.92597502652716268</v>
      </c>
      <c r="Z60" s="31">
        <f t="shared" si="77"/>
        <v>0.98731021806854102</v>
      </c>
      <c r="AA60" s="31">
        <f t="shared" si="78"/>
        <v>0.98308170739454848</v>
      </c>
      <c r="AB60" s="31">
        <f t="shared" si="79"/>
        <v>0.98324981035201364</v>
      </c>
      <c r="AC60" s="31">
        <f t="shared" si="80"/>
        <v>0.98307502878949415</v>
      </c>
      <c r="AD60" s="31"/>
      <c r="AF60" s="34">
        <f t="shared" si="81"/>
        <v>1.2793681879265615</v>
      </c>
      <c r="AG60" s="34">
        <f t="shared" si="82"/>
        <v>1.0095858448430275</v>
      </c>
      <c r="AH60" s="34">
        <f t="shared" si="73"/>
        <v>1.0393727902241707</v>
      </c>
      <c r="AI60" s="34">
        <f t="shared" si="74"/>
        <v>0.97134142276832269</v>
      </c>
      <c r="AJ60" s="34">
        <f t="shared" si="83"/>
        <v>1.2916320128731307</v>
      </c>
      <c r="AK60" s="34">
        <f t="shared" si="32"/>
        <v>1.2916320128731307</v>
      </c>
      <c r="AN60" s="12"/>
      <c r="AP60" s="31">
        <f t="shared" si="33"/>
        <v>0.18399645851085983</v>
      </c>
      <c r="AQ60" s="31">
        <f t="shared" si="67"/>
        <v>0.46154317239738168</v>
      </c>
      <c r="AR60" s="31">
        <f t="shared" si="68"/>
        <v>0.2652984806941599</v>
      </c>
      <c r="AS60" s="31">
        <f t="shared" si="69"/>
        <v>8.858972093275545E-3</v>
      </c>
      <c r="AT60" s="31">
        <f t="shared" si="70"/>
        <v>8.0302916304323096E-2</v>
      </c>
      <c r="AV60" s="31">
        <f t="shared" si="93"/>
        <v>0.17884734766658067</v>
      </c>
      <c r="AW60" s="31">
        <f t="shared" si="94"/>
        <v>0.4723352480390986</v>
      </c>
      <c r="AX60" s="31">
        <f t="shared" si="95"/>
        <v>0.27101151859723466</v>
      </c>
      <c r="AY60" s="31">
        <f t="shared" si="96"/>
        <v>9.1341140569528925E-3</v>
      </c>
      <c r="AZ60" s="31">
        <f t="shared" si="97"/>
        <v>6.7812455566105767E-2</v>
      </c>
      <c r="BA60" s="31">
        <f t="shared" si="98"/>
        <v>0.99914068392597266</v>
      </c>
      <c r="BB60" s="31"/>
      <c r="BC60" s="31">
        <f t="shared" si="99"/>
        <v>0.17900116624600551</v>
      </c>
      <c r="BD60" s="31">
        <f t="shared" si="100"/>
        <v>0.47274148239377911</v>
      </c>
      <c r="BE60" s="31">
        <f t="shared" si="101"/>
        <v>0.27124460344496809</v>
      </c>
      <c r="BF60" s="31">
        <f t="shared" si="102"/>
        <v>9.1419698986350637E-3</v>
      </c>
      <c r="BG60" s="31">
        <f t="shared" si="103"/>
        <v>6.7870778016612177E-2</v>
      </c>
      <c r="BJ60" s="31">
        <f t="shared" si="104"/>
        <v>1.8150545860039061E-2</v>
      </c>
      <c r="BK60" s="31">
        <f t="shared" si="105"/>
        <v>-5.8917780273404583E-3</v>
      </c>
      <c r="BL60" s="31">
        <f t="shared" si="106"/>
        <v>2.8373294517935279E-3</v>
      </c>
      <c r="BM60" s="31">
        <f t="shared" si="107"/>
        <v>2.8423106848380919E-3</v>
      </c>
      <c r="BN60" s="31">
        <f t="shared" si="108"/>
        <v>2.8348242867556627E-3</v>
      </c>
      <c r="BP60" s="31">
        <f t="shared" si="84"/>
        <v>0.1641969497672601</v>
      </c>
      <c r="BQ60" s="31">
        <f t="shared" si="85"/>
        <v>0.38736447275291158</v>
      </c>
      <c r="BR60" s="31">
        <f t="shared" si="86"/>
        <v>0.33563722381287764</v>
      </c>
      <c r="BS60" s="31">
        <f t="shared" si="87"/>
        <v>1.120710881144618E-2</v>
      </c>
      <c r="BT60" s="31">
        <f t="shared" si="88"/>
        <v>0.10159424485550442</v>
      </c>
      <c r="BV60" s="31">
        <f t="shared" si="109"/>
        <v>3.5111168107444191E-2</v>
      </c>
      <c r="BW60" s="31">
        <f t="shared" si="110"/>
        <v>-4.3935468865379405E-2</v>
      </c>
      <c r="BX60" s="31">
        <f t="shared" si="111"/>
        <v>-4.9075810984043483E-2</v>
      </c>
      <c r="BY60" s="31">
        <f t="shared" si="112"/>
        <v>-6.7481703729860246E-2</v>
      </c>
      <c r="BZ60" s="31">
        <f t="shared" si="113"/>
        <v>0.34160237292671047</v>
      </c>
      <c r="CB60" s="31" t="e">
        <f>LN(#REF!/#REF!)</f>
        <v>#REF!</v>
      </c>
      <c r="CC60" s="31" t="e">
        <f>LN(#REF!/#REF!)</f>
        <v>#REF!</v>
      </c>
      <c r="CD60" s="31" t="e">
        <f>LN(#REF!/#REF!)</f>
        <v>#REF!</v>
      </c>
      <c r="CE60" s="31" t="e">
        <f>LN(#REF!/#REF!)</f>
        <v>#REF!</v>
      </c>
      <c r="CF60" s="31" t="e">
        <f>LN(#REF!/#REF!)</f>
        <v>#REF!</v>
      </c>
      <c r="CH60" s="31">
        <f t="shared" si="114"/>
        <v>1.0014527315425863</v>
      </c>
      <c r="CI60" s="31">
        <f t="shared" si="115"/>
        <v>1.0576899671597173</v>
      </c>
      <c r="CJ60" s="31">
        <f t="shared" si="89"/>
        <v>0.97134142276832269</v>
      </c>
      <c r="CK60" s="31"/>
      <c r="CL60" s="31">
        <f t="shared" si="116"/>
        <v>0.99478482209489227</v>
      </c>
      <c r="CM60" s="31">
        <f t="shared" si="117"/>
        <v>1.7473685711804519</v>
      </c>
      <c r="CN60" s="31">
        <f t="shared" si="90"/>
        <v>1.0393727902241707</v>
      </c>
      <c r="CO60" s="31"/>
      <c r="CP60" s="31" t="e">
        <f t="shared" si="118"/>
        <v>#REF!</v>
      </c>
      <c r="CQ60" s="31">
        <f t="shared" si="119"/>
        <v>1</v>
      </c>
      <c r="CR60" s="31">
        <f t="shared" si="91"/>
        <v>1</v>
      </c>
    </row>
    <row r="61" spans="1:96" x14ac:dyDescent="0.2">
      <c r="A61" s="198" t="s">
        <v>379</v>
      </c>
      <c r="B61" s="9">
        <f t="shared" si="92"/>
        <v>2000</v>
      </c>
      <c r="D61" s="29">
        <f>Table8.5c11!R19*0.001</f>
        <v>104.976</v>
      </c>
      <c r="E61" s="29">
        <f>Table8.5c11!T19*0.001</f>
        <v>266.51100000000002</v>
      </c>
      <c r="F61" s="29">
        <f>Table8.4b11!T60*0.001</f>
        <v>143.76400000000001</v>
      </c>
      <c r="G61" s="29">
        <f>Table8.4b11!V60*0.001</f>
        <v>5.0330000000000004</v>
      </c>
      <c r="H61" s="29">
        <f>Table8.4b11!X60*0.001</f>
        <v>57.057000000000002</v>
      </c>
      <c r="I61" s="29">
        <f t="shared" si="2"/>
        <v>577.34100000000001</v>
      </c>
      <c r="K61" s="29">
        <f>Table8.2c11!R21*0.001</f>
        <v>7300.9940000000006</v>
      </c>
      <c r="L61" s="29">
        <f>Table8.2c11!T21*0.001</f>
        <v>17591.699000000001</v>
      </c>
      <c r="M61" s="29">
        <f>Table8.2c11!V21*0.001</f>
        <v>14093.157999999999</v>
      </c>
      <c r="N61" s="29">
        <f>Table8.2c11!X21*0.001</f>
        <v>493.375</v>
      </c>
      <c r="O61" s="29">
        <f>Table8.2c11!Z21*0.001</f>
        <v>5593.2610000000004</v>
      </c>
      <c r="P61" s="29">
        <f t="shared" si="75"/>
        <v>45072.486999999994</v>
      </c>
      <c r="R61" s="41">
        <f t="shared" si="71"/>
        <v>14378.316158046424</v>
      </c>
      <c r="S61" s="41">
        <f t="shared" si="72"/>
        <v>15149.815830750631</v>
      </c>
      <c r="T61" s="41">
        <f t="shared" si="72"/>
        <v>10200.978375464179</v>
      </c>
      <c r="U61" s="41">
        <f t="shared" si="121"/>
        <v>10201.165442107929</v>
      </c>
      <c r="V61" s="41">
        <f t="shared" si="120"/>
        <v>10201.025841633351</v>
      </c>
      <c r="W61" s="41">
        <f t="shared" si="120"/>
        <v>12809.166709616004</v>
      </c>
      <c r="Y61" s="31">
        <f t="shared" si="76"/>
        <v>0.91837886022438764</v>
      </c>
      <c r="Z61" s="31">
        <f t="shared" si="77"/>
        <v>0.97034773253029016</v>
      </c>
      <c r="AA61" s="31">
        <f t="shared" si="78"/>
        <v>0.98067646677953435</v>
      </c>
      <c r="AB61" s="31">
        <f t="shared" si="79"/>
        <v>0.98080545276246034</v>
      </c>
      <c r="AC61" s="31">
        <f t="shared" si="80"/>
        <v>0.9806798587230241</v>
      </c>
      <c r="AD61" s="31"/>
      <c r="AF61" s="34">
        <f t="shared" si="81"/>
        <v>1.3053396247212294</v>
      </c>
      <c r="AG61" s="34">
        <f t="shared" si="82"/>
        <v>0.99959272141817923</v>
      </c>
      <c r="AH61" s="34">
        <f t="shared" si="73"/>
        <v>1.039821643805847</v>
      </c>
      <c r="AI61" s="34">
        <f t="shared" si="74"/>
        <v>0.96131170895767659</v>
      </c>
      <c r="AJ61" s="34">
        <f t="shared" si="83"/>
        <v>1.3048079878500787</v>
      </c>
      <c r="AK61" s="34">
        <f t="shared" si="32"/>
        <v>1.3048079878500785</v>
      </c>
      <c r="AN61" s="12"/>
      <c r="AP61" s="31">
        <f t="shared" si="33"/>
        <v>0.1818266847495674</v>
      </c>
      <c r="AQ61" s="31">
        <f t="shared" si="67"/>
        <v>0.46161800391796187</v>
      </c>
      <c r="AR61" s="31">
        <f t="shared" si="68"/>
        <v>0.24901055009084755</v>
      </c>
      <c r="AS61" s="31">
        <f t="shared" si="69"/>
        <v>8.7175516722352991E-3</v>
      </c>
      <c r="AT61" s="31">
        <f t="shared" si="70"/>
        <v>9.8827209569387939E-2</v>
      </c>
      <c r="AV61" s="31">
        <f t="shared" si="93"/>
        <v>0.18290942671290944</v>
      </c>
      <c r="AW61" s="31">
        <f t="shared" si="94"/>
        <v>0.46158058714645495</v>
      </c>
      <c r="AX61" s="31">
        <f t="shared" si="95"/>
        <v>0.2570685205074798</v>
      </c>
      <c r="AY61" s="31">
        <f t="shared" si="96"/>
        <v>8.7880722350845656E-3</v>
      </c>
      <c r="AZ61" s="31">
        <f t="shared" si="97"/>
        <v>8.9244873406832279E-2</v>
      </c>
      <c r="BA61" s="31">
        <f t="shared" si="98"/>
        <v>0.99959148000876108</v>
      </c>
      <c r="BB61" s="31"/>
      <c r="BC61" s="31">
        <f t="shared" si="99"/>
        <v>0.18298417940827816</v>
      </c>
      <c r="BD61" s="31">
        <f t="shared" si="100"/>
        <v>0.46176922910788448</v>
      </c>
      <c r="BE61" s="31">
        <f t="shared" si="101"/>
        <v>0.25717358105655991</v>
      </c>
      <c r="BF61" s="31">
        <f t="shared" si="102"/>
        <v>8.7916638055053654E-3</v>
      </c>
      <c r="BG61" s="31">
        <f t="shared" si="103"/>
        <v>8.9281346621772006E-2</v>
      </c>
      <c r="BJ61" s="31">
        <f t="shared" si="104"/>
        <v>-8.2372578373510665E-3</v>
      </c>
      <c r="BK61" s="31">
        <f t="shared" si="105"/>
        <v>-1.7329799670237962E-2</v>
      </c>
      <c r="BL61" s="31">
        <f t="shared" si="106"/>
        <v>-2.44963137458106E-3</v>
      </c>
      <c r="BM61" s="31">
        <f t="shared" si="107"/>
        <v>-2.4890937617471679E-3</v>
      </c>
      <c r="BN61" s="31">
        <f t="shared" si="108"/>
        <v>-2.4393790380048855E-3</v>
      </c>
      <c r="BP61" s="31">
        <f t="shared" si="84"/>
        <v>0.16198338467544518</v>
      </c>
      <c r="BQ61" s="31">
        <f t="shared" si="85"/>
        <v>0.3902979438432142</v>
      </c>
      <c r="BR61" s="31">
        <f t="shared" si="86"/>
        <v>0.31267762082886619</v>
      </c>
      <c r="BS61" s="31">
        <f t="shared" si="87"/>
        <v>1.094625641580417E-2</v>
      </c>
      <c r="BT61" s="31">
        <f t="shared" si="88"/>
        <v>0.12409479423667039</v>
      </c>
      <c r="BV61" s="31">
        <f t="shared" si="109"/>
        <v>-1.3572854279175576E-2</v>
      </c>
      <c r="BW61" s="31">
        <f t="shared" si="110"/>
        <v>7.5443661452482278E-3</v>
      </c>
      <c r="BX61" s="31">
        <f t="shared" si="111"/>
        <v>-7.0858191285537803E-2</v>
      </c>
      <c r="BY61" s="31">
        <f t="shared" si="112"/>
        <v>-2.3550774289136406E-2</v>
      </c>
      <c r="BZ61" s="31">
        <f t="shared" si="113"/>
        <v>0.20005885478052016</v>
      </c>
      <c r="CB61" s="31" t="e">
        <f>LN(#REF!/#REF!)</f>
        <v>#REF!</v>
      </c>
      <c r="CC61" s="31" t="e">
        <f>LN(#REF!/#REF!)</f>
        <v>#REF!</v>
      </c>
      <c r="CD61" s="31" t="e">
        <f>LN(#REF!/#REF!)</f>
        <v>#REF!</v>
      </c>
      <c r="CE61" s="31" t="e">
        <f>LN(#REF!/#REF!)</f>
        <v>#REF!</v>
      </c>
      <c r="CF61" s="31" t="e">
        <f>LN(#REF!/#REF!)</f>
        <v>#REF!</v>
      </c>
      <c r="CH61" s="31">
        <f t="shared" si="114"/>
        <v>0.98967436827510002</v>
      </c>
      <c r="CI61" s="31">
        <f t="shared" si="115"/>
        <v>1.0467686500797044</v>
      </c>
      <c r="CJ61" s="31">
        <f t="shared" si="89"/>
        <v>0.96131170895767659</v>
      </c>
      <c r="CK61" s="31"/>
      <c r="CL61" s="31">
        <f t="shared" si="116"/>
        <v>1.0004318504254661</v>
      </c>
      <c r="CM61" s="31">
        <f t="shared" si="117"/>
        <v>1.7481231730413622</v>
      </c>
      <c r="CN61" s="31">
        <f t="shared" si="90"/>
        <v>1.039821643805847</v>
      </c>
      <c r="CO61" s="31"/>
      <c r="CP61" s="31" t="e">
        <f t="shared" si="118"/>
        <v>#REF!</v>
      </c>
      <c r="CQ61" s="31">
        <f t="shared" si="119"/>
        <v>1</v>
      </c>
      <c r="CR61" s="31">
        <f t="shared" si="91"/>
        <v>1</v>
      </c>
    </row>
    <row r="62" spans="1:96" ht="14.25" customHeight="1" x14ac:dyDescent="0.2">
      <c r="A62" s="198" t="s">
        <v>379</v>
      </c>
      <c r="B62" s="9">
        <f t="shared" si="92"/>
        <v>2001</v>
      </c>
      <c r="D62" s="29">
        <f>Table8.5c11!R20*0.001</f>
        <v>96.307000000000002</v>
      </c>
      <c r="E62" s="29">
        <f>Table8.5c11!T20*0.001</f>
        <v>179.16200000000001</v>
      </c>
      <c r="F62" s="29">
        <f>Table8.4b11!T61*0.001</f>
        <v>141.98099999999999</v>
      </c>
      <c r="G62" s="29">
        <f>Table8.4b11!V61*0.001</f>
        <v>5.6080000000000005</v>
      </c>
      <c r="H62" s="29">
        <f>Table8.4b11!X61*0.001</f>
        <v>69.617000000000004</v>
      </c>
      <c r="I62" s="29">
        <f t="shared" ref="I62:I69" si="122">SUM(D62:H62)</f>
        <v>492.67500000000001</v>
      </c>
      <c r="K62" s="29">
        <f>Table8.2c11!R22*0.001</f>
        <v>6570.5529999999999</v>
      </c>
      <c r="L62" s="29">
        <f>Table8.2c11!T22*0.001</f>
        <v>11274.998</v>
      </c>
      <c r="M62" s="29">
        <f>Table8.2c11!V22*0.001</f>
        <v>13740.501</v>
      </c>
      <c r="N62" s="29">
        <f>Table8.2c11!X22*0.001</f>
        <v>542.755</v>
      </c>
      <c r="O62" s="29">
        <f>Table8.2c11!Z22*0.001</f>
        <v>6737.3320000000003</v>
      </c>
      <c r="P62" s="29">
        <f>SUM(K62:O62)</f>
        <v>38866.139000000003</v>
      </c>
      <c r="R62" s="41">
        <f t="shared" ref="R62:W62" si="123">D62/K62*1000000</f>
        <v>14657.365978175658</v>
      </c>
      <c r="S62" s="41">
        <f t="shared" si="123"/>
        <v>15890.202375202194</v>
      </c>
      <c r="T62" s="41">
        <f t="shared" si="123"/>
        <v>10333.029341506543</v>
      </c>
      <c r="U62" s="41">
        <f t="shared" si="123"/>
        <v>10332.470451677093</v>
      </c>
      <c r="V62" s="41">
        <f t="shared" si="123"/>
        <v>10333.022033054034</v>
      </c>
      <c r="W62" s="41">
        <f t="shared" si="123"/>
        <v>12676.201255802642</v>
      </c>
      <c r="Y62" s="31">
        <f t="shared" si="76"/>
        <v>0.93620246717106681</v>
      </c>
      <c r="Z62" s="31">
        <f t="shared" si="77"/>
        <v>1.017769589840678</v>
      </c>
      <c r="AA62" s="31">
        <f t="shared" si="78"/>
        <v>0.9933712564405659</v>
      </c>
      <c r="AB62" s="31">
        <f t="shared" si="79"/>
        <v>0.99342995827521974</v>
      </c>
      <c r="AC62" s="31">
        <f t="shared" si="80"/>
        <v>0.99336936744146165</v>
      </c>
      <c r="AD62" s="31"/>
      <c r="AF62" s="34">
        <f t="shared" si="81"/>
        <v>1.1255982235154487</v>
      </c>
      <c r="AG62" s="34">
        <f t="shared" si="82"/>
        <v>0.98921645707210559</v>
      </c>
      <c r="AH62" s="34">
        <f t="shared" si="73"/>
        <v>1.0001815644491161</v>
      </c>
      <c r="AI62" s="34">
        <f t="shared" si="74"/>
        <v>0.98903688313526328</v>
      </c>
      <c r="AJ62" s="34">
        <f t="shared" si="83"/>
        <v>1.1134602867526078</v>
      </c>
      <c r="AK62" s="34">
        <f t="shared" si="32"/>
        <v>1.1134602867526082</v>
      </c>
      <c r="AN62" s="12"/>
      <c r="AP62" s="31">
        <f t="shared" si="33"/>
        <v>0.19547774902318973</v>
      </c>
      <c r="AQ62" s="31">
        <f t="shared" si="67"/>
        <v>0.36365149439285532</v>
      </c>
      <c r="AR62" s="31">
        <f t="shared" si="68"/>
        <v>0.28818389404780026</v>
      </c>
      <c r="AS62" s="31">
        <f t="shared" si="69"/>
        <v>1.1382757395849192E-2</v>
      </c>
      <c r="AT62" s="31">
        <f t="shared" si="70"/>
        <v>0.14130410514030547</v>
      </c>
      <c r="AV62" s="31">
        <f t="shared" si="93"/>
        <v>0.18856987106944392</v>
      </c>
      <c r="AW62" s="31">
        <f t="shared" si="94"/>
        <v>0.41068916838426828</v>
      </c>
      <c r="AX62" s="31">
        <f t="shared" si="95"/>
        <v>0.26812044467433688</v>
      </c>
      <c r="AY62" s="31">
        <f t="shared" si="96"/>
        <v>9.9909768783911258E-3</v>
      </c>
      <c r="AZ62" s="31">
        <f t="shared" si="97"/>
        <v>0.11880274169676079</v>
      </c>
      <c r="BA62" s="31">
        <f t="shared" si="98"/>
        <v>0.99617320270320098</v>
      </c>
      <c r="BB62" s="31"/>
      <c r="BC62" s="31">
        <f t="shared" si="99"/>
        <v>0.18929426183894879</v>
      </c>
      <c r="BD62" s="31">
        <f t="shared" si="100"/>
        <v>0.41226682997477565</v>
      </c>
      <c r="BE62" s="31">
        <f t="shared" si="101"/>
        <v>0.2691504288077306</v>
      </c>
      <c r="BF62" s="31">
        <f t="shared" si="102"/>
        <v>1.0029357195395095E-2</v>
      </c>
      <c r="BG62" s="31">
        <f t="shared" si="103"/>
        <v>0.11925912218314989</v>
      </c>
      <c r="BJ62" s="31">
        <f t="shared" si="104"/>
        <v>1.9221756913898991E-2</v>
      </c>
      <c r="BK62" s="31">
        <f t="shared" si="105"/>
        <v>4.7714340982337976E-2</v>
      </c>
      <c r="BL62" s="31">
        <f t="shared" si="106"/>
        <v>1.2861861966987763E-2</v>
      </c>
      <c r="BM62" s="31">
        <f t="shared" si="107"/>
        <v>1.2789434860567822E-2</v>
      </c>
      <c r="BN62" s="31">
        <f t="shared" si="108"/>
        <v>1.2856501587482269E-2</v>
      </c>
      <c r="BP62" s="31">
        <f t="shared" si="84"/>
        <v>0.16905597440486692</v>
      </c>
      <c r="BQ62" s="31">
        <f t="shared" si="85"/>
        <v>0.29009822663372864</v>
      </c>
      <c r="BR62" s="31">
        <f t="shared" si="86"/>
        <v>0.35353398494252281</v>
      </c>
      <c r="BS62" s="31">
        <f t="shared" si="87"/>
        <v>1.3964726467941668E-2</v>
      </c>
      <c r="BT62" s="31">
        <f t="shared" si="88"/>
        <v>0.17334708755093992</v>
      </c>
      <c r="BV62" s="31">
        <f t="shared" si="109"/>
        <v>4.2736103341025344E-2</v>
      </c>
      <c r="BW62" s="31">
        <f t="shared" si="110"/>
        <v>-0.29669082786774553</v>
      </c>
      <c r="BX62" s="31">
        <f t="shared" si="111"/>
        <v>0.12280692480857253</v>
      </c>
      <c r="BY62" s="31">
        <f t="shared" si="112"/>
        <v>0.24353709426067721</v>
      </c>
      <c r="BZ62" s="31">
        <f t="shared" si="113"/>
        <v>0.33425012781712354</v>
      </c>
      <c r="CB62" s="31" t="e">
        <f>LN(#REF!/#REF!)</f>
        <v>#REF!</v>
      </c>
      <c r="CC62" s="31" t="e">
        <f>LN(#REF!/#REF!)</f>
        <v>#REF!</v>
      </c>
      <c r="CD62" s="31" t="e">
        <f>LN(#REF!/#REF!)</f>
        <v>#REF!</v>
      </c>
      <c r="CE62" s="31" t="e">
        <f>LN(#REF!/#REF!)</f>
        <v>#REF!</v>
      </c>
      <c r="CF62" s="31" t="e">
        <f>LN(#REF!/#REF!)</f>
        <v>#REF!</v>
      </c>
      <c r="CH62" s="31">
        <f t="shared" si="114"/>
        <v>1.0288409825025937</v>
      </c>
      <c r="CI62" s="31">
        <f t="shared" si="115"/>
        <v>1.0769584864009167</v>
      </c>
      <c r="CJ62" s="31">
        <f t="shared" si="89"/>
        <v>0.98903688313526328</v>
      </c>
      <c r="CK62" s="31"/>
      <c r="CL62" s="31">
        <f t="shared" si="116"/>
        <v>0.96187800129679524</v>
      </c>
      <c r="CM62" s="31">
        <f t="shared" si="117"/>
        <v>1.6814812237056371</v>
      </c>
      <c r="CN62" s="31">
        <f t="shared" si="90"/>
        <v>1.0001815644491161</v>
      </c>
      <c r="CO62" s="31"/>
      <c r="CP62" s="31" t="e">
        <f t="shared" si="118"/>
        <v>#REF!</v>
      </c>
      <c r="CQ62" s="31">
        <f t="shared" si="119"/>
        <v>1</v>
      </c>
      <c r="CR62" s="31">
        <f t="shared" si="91"/>
        <v>1</v>
      </c>
    </row>
    <row r="63" spans="1:96" x14ac:dyDescent="0.2">
      <c r="A63" s="198" t="s">
        <v>379</v>
      </c>
      <c r="B63" s="9">
        <f t="shared" si="92"/>
        <v>2002</v>
      </c>
      <c r="D63" s="29">
        <f>Table8.5c11!R21*0.001</f>
        <v>117.599</v>
      </c>
      <c r="E63" s="29">
        <f>Table8.5c11!T21*0.001</f>
        <v>193.322</v>
      </c>
      <c r="F63" s="29">
        <f>Table8.4b11!T62*0.001</f>
        <v>147.42000000000002</v>
      </c>
      <c r="G63" s="29">
        <f>Table8.4b11!V62*0.001</f>
        <v>5.6440000000000001</v>
      </c>
      <c r="H63" s="29">
        <f>Table8.4b11!X62*0.001</f>
        <v>105.334</v>
      </c>
      <c r="I63" s="29">
        <f t="shared" si="122"/>
        <v>569.31899999999996</v>
      </c>
      <c r="K63" s="29">
        <f>Table8.2c11!R23*0.001</f>
        <v>7265.4180000000006</v>
      </c>
      <c r="L63" s="29">
        <f>Table8.2c11!T23*0.001</f>
        <v>11152.227000000001</v>
      </c>
      <c r="M63" s="29">
        <f>Table8.2c11!V23*0.001</f>
        <v>14491.31</v>
      </c>
      <c r="N63" s="29">
        <f>Table8.2c11!X23*0.001</f>
        <v>554.83100000000002</v>
      </c>
      <c r="O63" s="29">
        <f>Table8.2c11!Z23*0.001</f>
        <v>10354.279</v>
      </c>
      <c r="P63" s="29">
        <f>SUM(K63:O63)</f>
        <v>43818.065000000002</v>
      </c>
      <c r="R63" s="41">
        <f t="shared" ref="R63:W63" si="124">D63/K63*1000000</f>
        <v>16186.129965268341</v>
      </c>
      <c r="S63" s="41">
        <f t="shared" si="124"/>
        <v>17334.833661474069</v>
      </c>
      <c r="T63" s="41">
        <f t="shared" si="124"/>
        <v>10172.993331865788</v>
      </c>
      <c r="U63" s="41">
        <f t="shared" si="124"/>
        <v>10172.466931371895</v>
      </c>
      <c r="V63" s="41">
        <f t="shared" si="124"/>
        <v>10172.992247939233</v>
      </c>
      <c r="W63" s="41">
        <f t="shared" si="124"/>
        <v>12992.791899870521</v>
      </c>
      <c r="Y63" s="31">
        <f t="shared" si="76"/>
        <v>1.0338484302021806</v>
      </c>
      <c r="Z63" s="31">
        <f t="shared" si="77"/>
        <v>1.11029841716351</v>
      </c>
      <c r="AA63" s="31">
        <f t="shared" si="78"/>
        <v>0.97798610976978406</v>
      </c>
      <c r="AB63" s="31">
        <f t="shared" si="79"/>
        <v>0.97804619393308401</v>
      </c>
      <c r="AC63" s="31">
        <f t="shared" si="80"/>
        <v>0.97798483754277743</v>
      </c>
      <c r="AD63" s="31"/>
      <c r="AF63" s="34">
        <f t="shared" si="81"/>
        <v>1.2690104391867805</v>
      </c>
      <c r="AG63" s="34">
        <f t="shared" si="82"/>
        <v>1.0139223345623076</v>
      </c>
      <c r="AH63" s="34">
        <f>CN63</f>
        <v>0.98140338240383918</v>
      </c>
      <c r="AI63" s="34">
        <f>CJ63</f>
        <v>1.0331351539453804</v>
      </c>
      <c r="AJ63" s="34">
        <f>AF63*AH63*AI63</f>
        <v>1.2866780270841995</v>
      </c>
      <c r="AK63" s="34">
        <f>AF63*AG63</f>
        <v>1.2866780270841998</v>
      </c>
      <c r="AN63" s="12"/>
      <c r="AP63" s="31">
        <f>D63/$I63</f>
        <v>0.20656082091059672</v>
      </c>
      <c r="AQ63" s="31">
        <f>E63/$I63</f>
        <v>0.33956709682972114</v>
      </c>
      <c r="AR63" s="31">
        <f>F63/$I63</f>
        <v>0.25894094523456979</v>
      </c>
      <c r="AS63" s="31">
        <f>G63/$I63</f>
        <v>9.9135985273633952E-3</v>
      </c>
      <c r="AT63" s="31">
        <f>H63/$I63</f>
        <v>0.18501753849774907</v>
      </c>
      <c r="AV63" s="31">
        <f>(AP63-AP62)/LN(AP63/AP62)</f>
        <v>0.20096835312669503</v>
      </c>
      <c r="AW63" s="31">
        <f t="shared" si="94"/>
        <v>0.35147177560351811</v>
      </c>
      <c r="AX63" s="31">
        <f>(AR63-AR62)/LN(AR63/AR62)</f>
        <v>0.27330172274606168</v>
      </c>
      <c r="AY63" s="31">
        <f>(AS63-AS62)/LN(AS63/AS62)</f>
        <v>1.0631264474169257E-2</v>
      </c>
      <c r="AZ63" s="31">
        <f>(AT63-AT62)/LN(AT63/AT62)</f>
        <v>0.1621801456129309</v>
      </c>
      <c r="BA63" s="31">
        <f>SUM(AV63:AZ63)</f>
        <v>0.99855326156337509</v>
      </c>
      <c r="BB63" s="31"/>
      <c r="BC63" s="31">
        <f>AV63/$BA63</f>
        <v>0.20125952301437672</v>
      </c>
      <c r="BD63" s="31">
        <f>AW63/$BA63</f>
        <v>0.35198100004524524</v>
      </c>
      <c r="BE63" s="31">
        <f>AX63/$BA63</f>
        <v>0.27369769171668373</v>
      </c>
      <c r="BF63" s="31">
        <f>AY63/$BA63</f>
        <v>1.0646667417143601E-2</v>
      </c>
      <c r="BG63" s="31">
        <f>AZ63/$BA63</f>
        <v>0.1624151178065506</v>
      </c>
      <c r="BJ63" s="31">
        <f>LN(Y63/Y62)</f>
        <v>9.921169427972297E-2</v>
      </c>
      <c r="BK63" s="31">
        <f>LN(Z63/Z62)</f>
        <v>8.7015267082447806E-2</v>
      </c>
      <c r="BL63" s="31">
        <f>LN(AA63/AA62)</f>
        <v>-1.5609000482748403E-2</v>
      </c>
      <c r="BM63" s="31">
        <f>LN(AB63/AB62)</f>
        <v>-1.5606657552231666E-2</v>
      </c>
      <c r="BN63" s="31">
        <f>LN(AC63/AC62)</f>
        <v>-1.5608399741520475E-2</v>
      </c>
      <c r="BP63" s="31">
        <f>K63/$P63</f>
        <v>0.16580873664777301</v>
      </c>
      <c r="BQ63" s="31">
        <f>L63/$P63</f>
        <v>0.25451208308719248</v>
      </c>
      <c r="BR63" s="31">
        <f>M63/$P63</f>
        <v>0.33071542524755482</v>
      </c>
      <c r="BS63" s="31">
        <f>N63/$P63</f>
        <v>1.2662152014243441E-2</v>
      </c>
      <c r="BT63" s="31">
        <f>O63/$P63</f>
        <v>0.23630160300323622</v>
      </c>
      <c r="BV63" s="31">
        <f>LN(BP63/BP62)</f>
        <v>-1.939493437375878E-2</v>
      </c>
      <c r="BW63" s="31">
        <f>LN(BQ63/BQ62)</f>
        <v>-0.13087126554765166</v>
      </c>
      <c r="BX63" s="31">
        <f>LN(BR63/BR62)</f>
        <v>-6.6721356034852713E-2</v>
      </c>
      <c r="BY63" s="31">
        <f>LN(BS63/BS62)</f>
        <v>-9.7917224636269909E-2</v>
      </c>
      <c r="BZ63" s="31">
        <f>LN(BT63/BT62)</f>
        <v>0.30981309691837733</v>
      </c>
      <c r="CB63" s="31" t="e">
        <f>LN(#REF!/#REF!)</f>
        <v>#REF!</v>
      </c>
      <c r="CC63" s="31" t="e">
        <f>LN(#REF!/#REF!)</f>
        <v>#REF!</v>
      </c>
      <c r="CD63" s="31" t="e">
        <f>LN(#REF!/#REF!)</f>
        <v>#REF!</v>
      </c>
      <c r="CE63" s="31" t="e">
        <f>LN(#REF!/#REF!)</f>
        <v>#REF!</v>
      </c>
      <c r="CF63" s="31" t="e">
        <f>LN(#REF!/#REF!)</f>
        <v>#REF!</v>
      </c>
      <c r="CH63" s="31">
        <f>EXP(SUMPRODUCT($BC63:$BG63,BJ63:BN63))</f>
        <v>1.044587084225135</v>
      </c>
      <c r="CI63" s="31">
        <f>IF(ISERR(CH63),CI62,CH63*CI62)</f>
        <v>1.1249769251410484</v>
      </c>
      <c r="CJ63" s="31">
        <f t="shared" si="89"/>
        <v>1.0331351539453804</v>
      </c>
      <c r="CK63" s="31"/>
      <c r="CL63" s="31">
        <f>EXP(SUMPRODUCT($BC63:$BG63,BV63:BZ63))</f>
        <v>0.98122522678607882</v>
      </c>
      <c r="CM63" s="31">
        <f>IF(ISERR(CL63),CM62,CL63*CM62)</f>
        <v>1.6499117950670972</v>
      </c>
      <c r="CN63" s="31">
        <f t="shared" si="90"/>
        <v>0.98140338240383918</v>
      </c>
      <c r="CO63" s="31"/>
      <c r="CP63" s="31" t="e">
        <f>EXP(SUMPRODUCT($BC63:$BE63,CB63:CD63))</f>
        <v>#REF!</v>
      </c>
      <c r="CQ63" s="31">
        <f>IF(ISERR(CP63),CQ62,CP63*CQ62)</f>
        <v>1</v>
      </c>
      <c r="CR63" s="31">
        <f t="shared" si="91"/>
        <v>1</v>
      </c>
    </row>
    <row r="64" spans="1:96" x14ac:dyDescent="0.2">
      <c r="A64" s="198" t="s">
        <v>379</v>
      </c>
      <c r="B64" s="9">
        <f t="shared" si="92"/>
        <v>2003</v>
      </c>
      <c r="D64" s="29">
        <f>Table8.5c11!R22*0.001</f>
        <v>127.452</v>
      </c>
      <c r="E64" s="29">
        <f>Table8.5c11!T22*0.001</f>
        <v>185.29</v>
      </c>
      <c r="F64" s="29">
        <f>Table8.4b11!T63*0.001</f>
        <v>147.71899999999999</v>
      </c>
      <c r="G64" s="29">
        <f>Table8.4b11!V63*0.001</f>
        <v>5.4690000000000003</v>
      </c>
      <c r="H64" s="29">
        <f>Table8.4b11!X63*0.001</f>
        <v>114.571</v>
      </c>
      <c r="I64" s="29">
        <f t="shared" si="122"/>
        <v>580.50099999999998</v>
      </c>
      <c r="K64" s="29">
        <f>Table8.2c11!R24*0.001</f>
        <v>7402.1410000000005</v>
      </c>
      <c r="L64" s="29">
        <f>Table8.2c11!T24*0.001</f>
        <v>11931.656000000001</v>
      </c>
      <c r="M64" s="29">
        <f>Table8.2c11!V24*0.001</f>
        <v>14424.231</v>
      </c>
      <c r="N64" s="29">
        <f>Table8.2c11!X24*0.001</f>
        <v>534.00099999999998</v>
      </c>
      <c r="O64" s="29">
        <f>Table8.2c11!Z24*0.001</f>
        <v>11187.467000000001</v>
      </c>
      <c r="P64" s="29">
        <f t="shared" si="75"/>
        <v>45479.495999999999</v>
      </c>
      <c r="R64" s="41">
        <f t="shared" ref="R64:W65" si="125">D64/K64*1000000</f>
        <v>17218.261581345178</v>
      </c>
      <c r="S64" s="41">
        <f t="shared" si="125"/>
        <v>15529.27774652571</v>
      </c>
      <c r="T64" s="41">
        <f t="shared" si="125"/>
        <v>10241.031220312541</v>
      </c>
      <c r="U64" s="41">
        <f t="shared" si="125"/>
        <v>10241.553854768064</v>
      </c>
      <c r="V64" s="41">
        <f t="shared" si="125"/>
        <v>10241.013448352516</v>
      </c>
      <c r="W64" s="41">
        <f t="shared" si="125"/>
        <v>12764.015678625814</v>
      </c>
      <c r="Y64" s="31">
        <f t="shared" si="76"/>
        <v>1.0997732469022046</v>
      </c>
      <c r="Z64" s="31">
        <f t="shared" si="77"/>
        <v>0.99465231904589424</v>
      </c>
      <c r="AA64" s="31">
        <f t="shared" si="78"/>
        <v>0.9845269682632779</v>
      </c>
      <c r="AB64" s="31">
        <f t="shared" si="79"/>
        <v>0.98468865371535996</v>
      </c>
      <c r="AC64" s="31">
        <f t="shared" si="80"/>
        <v>0.98452408391339419</v>
      </c>
      <c r="AD64" s="31"/>
      <c r="AF64" s="34">
        <f t="shared" si="81"/>
        <v>1.3171269701880588</v>
      </c>
      <c r="AG64" s="34">
        <f t="shared" si="82"/>
        <v>0.99606925709255389</v>
      </c>
      <c r="AH64" s="34">
        <f t="shared" si="73"/>
        <v>0.98360487040181765</v>
      </c>
      <c r="AI64" s="34">
        <f t="shared" si="74"/>
        <v>1.0126721482028085</v>
      </c>
      <c r="AJ64" s="34">
        <f t="shared" si="83"/>
        <v>1.3119496826917858</v>
      </c>
      <c r="AK64" s="34">
        <f t="shared" si="32"/>
        <v>1.311949682691786</v>
      </c>
      <c r="AN64" s="12"/>
      <c r="AP64" s="31">
        <f t="shared" si="33"/>
        <v>0.21955517733819579</v>
      </c>
      <c r="AQ64" s="31">
        <f t="shared" si="67"/>
        <v>0.31918980329060587</v>
      </c>
      <c r="AR64" s="31">
        <f t="shared" si="68"/>
        <v>0.25446812322459395</v>
      </c>
      <c r="AS64" s="31">
        <f t="shared" si="69"/>
        <v>9.4211724010811355E-3</v>
      </c>
      <c r="AT64" s="31">
        <f t="shared" si="70"/>
        <v>0.19736572374552327</v>
      </c>
      <c r="AV64" s="31">
        <f t="shared" si="93"/>
        <v>0.21299193918106138</v>
      </c>
      <c r="AW64" s="31">
        <f t="shared" si="94"/>
        <v>0.32927336827762377</v>
      </c>
      <c r="AX64" s="31">
        <f t="shared" si="95"/>
        <v>0.25669803955736775</v>
      </c>
      <c r="AY64" s="31">
        <f t="shared" si="96"/>
        <v>9.6652948830652369E-3</v>
      </c>
      <c r="AZ64" s="31">
        <f t="shared" si="97"/>
        <v>0.19112515327123666</v>
      </c>
      <c r="BA64" s="31">
        <f t="shared" si="98"/>
        <v>0.99975379517035479</v>
      </c>
      <c r="BB64" s="31"/>
      <c r="BC64" s="31">
        <f t="shared" si="99"/>
        <v>0.21304439173923639</v>
      </c>
      <c r="BD64" s="31">
        <f t="shared" si="100"/>
        <v>0.32935445693558646</v>
      </c>
      <c r="BE64" s="31">
        <f t="shared" si="101"/>
        <v>0.25676125541851758</v>
      </c>
      <c r="BF64" s="31">
        <f t="shared" si="102"/>
        <v>9.6676751113690968E-3</v>
      </c>
      <c r="BG64" s="31">
        <f t="shared" si="103"/>
        <v>0.19117222079529048</v>
      </c>
      <c r="BJ64" s="31">
        <f t="shared" si="104"/>
        <v>6.1815839911400695E-2</v>
      </c>
      <c r="BK64" s="31">
        <f t="shared" si="105"/>
        <v>-0.10999085446588747</v>
      </c>
      <c r="BL64" s="31">
        <f t="shared" si="106"/>
        <v>6.6658233119185669E-3</v>
      </c>
      <c r="BM64" s="31">
        <f t="shared" si="107"/>
        <v>6.7686016274704826E-3</v>
      </c>
      <c r="BN64" s="31">
        <f t="shared" si="108"/>
        <v>6.6641944916293735E-3</v>
      </c>
      <c r="BP64" s="31">
        <f t="shared" si="84"/>
        <v>0.16275776231117425</v>
      </c>
      <c r="BQ64" s="31">
        <f t="shared" si="85"/>
        <v>0.26235242360645333</v>
      </c>
      <c r="BR64" s="31">
        <f t="shared" si="86"/>
        <v>0.31715898962468714</v>
      </c>
      <c r="BS64" s="31">
        <f t="shared" si="87"/>
        <v>1.174157690753653E-2</v>
      </c>
      <c r="BT64" s="31">
        <f t="shared" si="88"/>
        <v>0.24598924755014878</v>
      </c>
      <c r="BV64" s="31">
        <f t="shared" si="109"/>
        <v>-1.8571960564173727E-2</v>
      </c>
      <c r="BW64" s="31">
        <f t="shared" si="110"/>
        <v>3.0340415542605904E-2</v>
      </c>
      <c r="BX64" s="31">
        <f t="shared" si="111"/>
        <v>-4.185507042881681E-2</v>
      </c>
      <c r="BY64" s="31">
        <f t="shared" si="112"/>
        <v>-7.5481263006566421E-2</v>
      </c>
      <c r="BZ64" s="31">
        <f t="shared" si="113"/>
        <v>4.0178857898334606E-2</v>
      </c>
      <c r="CB64" s="31" t="e">
        <f>LN(#REF!/#REF!)</f>
        <v>#REF!</v>
      </c>
      <c r="CC64" s="31" t="e">
        <f>LN(#REF!/#REF!)</f>
        <v>#REF!</v>
      </c>
      <c r="CD64" s="31" t="e">
        <f>LN(#REF!/#REF!)</f>
        <v>#REF!</v>
      </c>
      <c r="CE64" s="31" t="e">
        <f>LN(#REF!/#REF!)</f>
        <v>#REF!</v>
      </c>
      <c r="CF64" s="31" t="e">
        <f>LN(#REF!/#REF!)</f>
        <v>#REF!</v>
      </c>
      <c r="CH64" s="31">
        <f t="shared" si="114"/>
        <v>0.9801932925576804</v>
      </c>
      <c r="CI64" s="31">
        <f t="shared" si="115"/>
        <v>1.1026948363054194</v>
      </c>
      <c r="CJ64" s="31">
        <f t="shared" si="89"/>
        <v>1.0126721482028085</v>
      </c>
      <c r="CK64" s="31"/>
      <c r="CL64" s="31">
        <f t="shared" si="116"/>
        <v>1.0022432040050506</v>
      </c>
      <c r="CM64" s="31">
        <f t="shared" si="117"/>
        <v>1.653612883813772</v>
      </c>
      <c r="CN64" s="31">
        <f t="shared" si="90"/>
        <v>0.98360487040181765</v>
      </c>
      <c r="CO64" s="31"/>
      <c r="CP64" s="31" t="e">
        <f t="shared" si="118"/>
        <v>#REF!</v>
      </c>
      <c r="CQ64" s="31">
        <f t="shared" si="119"/>
        <v>1</v>
      </c>
      <c r="CR64" s="31">
        <f t="shared" si="91"/>
        <v>1</v>
      </c>
    </row>
    <row r="65" spans="1:96" x14ac:dyDescent="0.2">
      <c r="A65" s="198" t="s">
        <v>379</v>
      </c>
      <c r="B65" s="9">
        <f t="shared" si="92"/>
        <v>2004</v>
      </c>
      <c r="D65" s="29">
        <f>Table8.5c11!R23*0.001</f>
        <v>134.05700000000002</v>
      </c>
      <c r="E65" s="29">
        <f>Table8.5c11!T23*0.001</f>
        <v>189.93100000000001</v>
      </c>
      <c r="F65" s="29">
        <f>Table8.4b11!T64*0.001</f>
        <v>148.43600000000001</v>
      </c>
      <c r="G65" s="29">
        <f>Table8.4b11!V64*0.001</f>
        <v>5.7640000000000002</v>
      </c>
      <c r="H65" s="29">
        <f>Table8.4b11!X64*0.001</f>
        <v>141.749</v>
      </c>
      <c r="I65" s="29">
        <f t="shared" si="122"/>
        <v>619.93700000000013</v>
      </c>
      <c r="K65" s="29">
        <f>Table8.2c11!R25*0.001</f>
        <v>8148.5520000000006</v>
      </c>
      <c r="L65" s="29">
        <f>Table8.2c11!T25*0.001</f>
        <v>11756.195</v>
      </c>
      <c r="M65" s="29">
        <f>Table8.2c11!V25*0.001</f>
        <v>14810.975</v>
      </c>
      <c r="N65" s="29">
        <f>Table8.2c11!X25*0.001</f>
        <v>575.15499999999997</v>
      </c>
      <c r="O65" s="29">
        <f>Table8.2c11!Z25*0.001</f>
        <v>14143.741</v>
      </c>
      <c r="P65" s="29">
        <f t="shared" si="75"/>
        <v>49434.618000000002</v>
      </c>
      <c r="R65" s="41">
        <f t="shared" si="125"/>
        <v>16451.634597165241</v>
      </c>
      <c r="S65" s="41">
        <f t="shared" si="125"/>
        <v>16155.822525910808</v>
      </c>
      <c r="T65" s="41">
        <f t="shared" si="125"/>
        <v>10022.0275842745</v>
      </c>
      <c r="U65" s="41">
        <f t="shared" si="125"/>
        <v>10021.646338813016</v>
      </c>
      <c r="V65" s="41">
        <f t="shared" si="125"/>
        <v>10022.030239382917</v>
      </c>
      <c r="W65" s="41">
        <f t="shared" si="125"/>
        <v>12540.543956463871</v>
      </c>
      <c r="Y65" s="31">
        <f t="shared" si="76"/>
        <v>1.0508068722440407</v>
      </c>
      <c r="Z65" s="31">
        <f t="shared" si="77"/>
        <v>1.0347825960602848</v>
      </c>
      <c r="AA65" s="31">
        <f t="shared" si="78"/>
        <v>0.96347293755204377</v>
      </c>
      <c r="AB65" s="31">
        <f t="shared" si="79"/>
        <v>0.96354533514296847</v>
      </c>
      <c r="AC65" s="31">
        <f t="shared" si="80"/>
        <v>0.96347204211201443</v>
      </c>
      <c r="AD65" s="31"/>
      <c r="AF65" s="34">
        <f t="shared" si="81"/>
        <v>1.431670848523565</v>
      </c>
      <c r="AG65" s="34">
        <f t="shared" si="82"/>
        <v>0.97863012838263008</v>
      </c>
      <c r="AH65" s="34">
        <f t="shared" si="73"/>
        <v>0.97384799792006027</v>
      </c>
      <c r="AI65" s="34">
        <f t="shared" si="74"/>
        <v>1.0049105512079741</v>
      </c>
      <c r="AJ65" s="34">
        <f t="shared" si="83"/>
        <v>1.4010762262922849</v>
      </c>
      <c r="AK65" s="34">
        <f t="shared" si="32"/>
        <v>1.4010762262922853</v>
      </c>
      <c r="AN65" s="12"/>
      <c r="AP65" s="31">
        <f t="shared" si="33"/>
        <v>0.21624294081495377</v>
      </c>
      <c r="AQ65" s="31">
        <f t="shared" si="67"/>
        <v>0.3063714538735387</v>
      </c>
      <c r="AR65" s="31">
        <f t="shared" si="68"/>
        <v>0.23943723313820595</v>
      </c>
      <c r="AS65" s="31">
        <f t="shared" si="69"/>
        <v>9.2977189617654676E-3</v>
      </c>
      <c r="AT65" s="31">
        <f t="shared" si="70"/>
        <v>0.22865065321153596</v>
      </c>
      <c r="AV65" s="31">
        <f t="shared" si="93"/>
        <v>0.21789486329595514</v>
      </c>
      <c r="AW65" s="31">
        <f t="shared" si="94"/>
        <v>0.31273684696959031</v>
      </c>
      <c r="AX65" s="31">
        <f t="shared" si="95"/>
        <v>0.24687642083130029</v>
      </c>
      <c r="AY65" s="31">
        <f t="shared" si="96"/>
        <v>9.3593099813600172E-3</v>
      </c>
      <c r="AZ65" s="31">
        <f t="shared" si="97"/>
        <v>0.21262472969536894</v>
      </c>
      <c r="BA65" s="31">
        <f t="shared" si="98"/>
        <v>0.99949217077357466</v>
      </c>
      <c r="BB65" s="31"/>
      <c r="BC65" s="31">
        <f t="shared" si="99"/>
        <v>0.21800557289739603</v>
      </c>
      <c r="BD65" s="31">
        <f t="shared" si="100"/>
        <v>0.31289574457350883</v>
      </c>
      <c r="BE65" s="31">
        <f t="shared" si="101"/>
        <v>0.24700185559255147</v>
      </c>
      <c r="BF65" s="31">
        <f t="shared" si="102"/>
        <v>9.3640653274114326E-3</v>
      </c>
      <c r="BG65" s="31">
        <f t="shared" si="103"/>
        <v>0.21273276160913224</v>
      </c>
      <c r="BJ65" s="31">
        <f t="shared" si="104"/>
        <v>-4.5545700555589257E-2</v>
      </c>
      <c r="BK65" s="31">
        <f t="shared" si="105"/>
        <v>3.9553383519975061E-2</v>
      </c>
      <c r="BL65" s="31">
        <f t="shared" si="106"/>
        <v>-2.1616890743613098E-2</v>
      </c>
      <c r="BM65" s="31">
        <f t="shared" si="107"/>
        <v>-2.1705964298309312E-2</v>
      </c>
      <c r="BN65" s="31">
        <f t="shared" si="108"/>
        <v>-2.1614890446660723E-2</v>
      </c>
      <c r="BP65" s="31">
        <f t="shared" si="84"/>
        <v>0.1648349340941605</v>
      </c>
      <c r="BQ65" s="31">
        <f t="shared" si="85"/>
        <v>0.23781300383468118</v>
      </c>
      <c r="BR65" s="31">
        <f t="shared" si="86"/>
        <v>0.29960735207865874</v>
      </c>
      <c r="BS65" s="31">
        <f t="shared" si="87"/>
        <v>1.163466055305616E-2</v>
      </c>
      <c r="BT65" s="31">
        <f t="shared" si="88"/>
        <v>0.2861100494394434</v>
      </c>
      <c r="BV65" s="31">
        <f t="shared" si="109"/>
        <v>1.2681599094119764E-2</v>
      </c>
      <c r="BW65" s="31">
        <f t="shared" si="110"/>
        <v>-9.8204061480148777E-2</v>
      </c>
      <c r="BX65" s="31">
        <f t="shared" si="111"/>
        <v>-5.6930401712854115E-2</v>
      </c>
      <c r="BY65" s="31">
        <f t="shared" si="112"/>
        <v>-9.1475029028534795E-3</v>
      </c>
      <c r="BZ65" s="31">
        <f t="shared" si="113"/>
        <v>0.15108869922628781</v>
      </c>
      <c r="CB65" s="31" t="e">
        <f>LN(#REF!/#REF!)</f>
        <v>#REF!</v>
      </c>
      <c r="CC65" s="31" t="e">
        <f>LN(#REF!/#REF!)</f>
        <v>#REF!</v>
      </c>
      <c r="CD65" s="31" t="e">
        <f>LN(#REF!/#REF!)</f>
        <v>#REF!</v>
      </c>
      <c r="CE65" s="31" t="e">
        <f>LN(#REF!/#REF!)</f>
        <v>#REF!</v>
      </c>
      <c r="CF65" s="31" t="e">
        <f>LN(#REF!/#REF!)</f>
        <v>#REF!</v>
      </c>
      <c r="CH65" s="31">
        <f t="shared" si="114"/>
        <v>0.99233552832611349</v>
      </c>
      <c r="CI65" s="31">
        <f t="shared" si="115"/>
        <v>1.0942432629676155</v>
      </c>
      <c r="CJ65" s="31">
        <f t="shared" si="89"/>
        <v>1.0049105512079741</v>
      </c>
      <c r="CK65" s="31"/>
      <c r="CL65" s="31">
        <f t="shared" si="116"/>
        <v>0.99008049596402303</v>
      </c>
      <c r="CM65" s="31">
        <f t="shared" si="117"/>
        <v>1.6372098641388377</v>
      </c>
      <c r="CN65" s="31">
        <f t="shared" si="90"/>
        <v>0.97384799792006027</v>
      </c>
      <c r="CO65" s="31"/>
      <c r="CP65" s="31" t="e">
        <f t="shared" si="118"/>
        <v>#REF!</v>
      </c>
      <c r="CQ65" s="31">
        <f t="shared" si="119"/>
        <v>1</v>
      </c>
      <c r="CR65" s="31">
        <f t="shared" si="91"/>
        <v>1</v>
      </c>
    </row>
    <row r="66" spans="1:96" x14ac:dyDescent="0.2">
      <c r="A66" s="198" t="s">
        <v>379</v>
      </c>
      <c r="B66" s="9">
        <f t="shared" si="92"/>
        <v>2005</v>
      </c>
      <c r="D66" s="29">
        <f>Table8.5c11!R24*0.001</f>
        <v>143.286</v>
      </c>
      <c r="E66" s="29">
        <f>Table8.5c11!T24*0.001</f>
        <v>188.84300000000002</v>
      </c>
      <c r="F66" s="29">
        <f>Table8.4b11!T65*0.001</f>
        <v>146.90299999999999</v>
      </c>
      <c r="G66" s="29">
        <f>Table8.4b11!V65*0.001</f>
        <v>5.5019999999999998</v>
      </c>
      <c r="H66" s="29">
        <f>Table8.4b11!X65*0.001</f>
        <v>178.08799999999999</v>
      </c>
      <c r="I66" s="29">
        <f t="shared" si="122"/>
        <v>662.62200000000007</v>
      </c>
      <c r="K66" s="29">
        <f>Table8.2c11!R26*0.001</f>
        <v>8496.5450000000001</v>
      </c>
      <c r="L66" s="29">
        <f>Table8.2c11!T26*0.001</f>
        <v>11689.796</v>
      </c>
      <c r="M66" s="29">
        <f>Table8.2c11!V26*0.001</f>
        <v>14691.745000000001</v>
      </c>
      <c r="N66" s="29">
        <f>Table8.2c11!X26*0.001</f>
        <v>550.29399999999998</v>
      </c>
      <c r="O66" s="29">
        <f>Table8.2c11!Z26*0.001</f>
        <v>17810.548999999999</v>
      </c>
      <c r="P66" s="29">
        <f>SUM(K66:O66)</f>
        <v>53238.929000000004</v>
      </c>
      <c r="R66" s="41">
        <f t="shared" ref="R66:W67" si="126">D66/K66*1000000</f>
        <v>16864.031203271446</v>
      </c>
      <c r="S66" s="41">
        <f t="shared" si="126"/>
        <v>16154.516297803657</v>
      </c>
      <c r="T66" s="41">
        <f t="shared" si="126"/>
        <v>9999.0164544783474</v>
      </c>
      <c r="U66" s="41">
        <f t="shared" si="126"/>
        <v>9998.2918221895943</v>
      </c>
      <c r="V66" s="41">
        <f t="shared" si="126"/>
        <v>9999.0179977046191</v>
      </c>
      <c r="W66" s="41">
        <f t="shared" si="126"/>
        <v>12446.193273347029</v>
      </c>
      <c r="Y66" s="31">
        <f t="shared" si="76"/>
        <v>1.0771476704928171</v>
      </c>
      <c r="Z66" s="31">
        <f t="shared" si="77"/>
        <v>1.0346989319751168</v>
      </c>
      <c r="AA66" s="31">
        <f t="shared" si="78"/>
        <v>0.96126075038386261</v>
      </c>
      <c r="AB66" s="31">
        <f t="shared" si="79"/>
        <v>0.96129988217184692</v>
      </c>
      <c r="AC66" s="31">
        <f t="shared" si="80"/>
        <v>0.96125975069462888</v>
      </c>
      <c r="AD66" s="31"/>
      <c r="AF66" s="34">
        <f t="shared" si="81"/>
        <v>1.5418471051180334</v>
      </c>
      <c r="AG66" s="34">
        <f t="shared" si="82"/>
        <v>0.97126725628934818</v>
      </c>
      <c r="AH66" s="34">
        <f>CN66</f>
        <v>0.96245824247188339</v>
      </c>
      <c r="AI66" s="34">
        <f>CJ66</f>
        <v>1.0091526192293185</v>
      </c>
      <c r="AJ66" s="34">
        <f>AF66*AH66*AI66</f>
        <v>1.4975456074056657</v>
      </c>
      <c r="AK66" s="34">
        <f>AF66*AG66</f>
        <v>1.4975456074056666</v>
      </c>
      <c r="AN66" s="12"/>
      <c r="AP66" s="31">
        <f t="shared" ref="AP66:AT67" si="127">D66/$I66</f>
        <v>0.21624093374503109</v>
      </c>
      <c r="AQ66" s="31">
        <f t="shared" si="127"/>
        <v>0.28499355590366754</v>
      </c>
      <c r="AR66" s="31">
        <f t="shared" si="127"/>
        <v>0.22169955117699078</v>
      </c>
      <c r="AS66" s="31">
        <f t="shared" si="127"/>
        <v>8.3033765857457188E-3</v>
      </c>
      <c r="AT66" s="31">
        <f t="shared" si="127"/>
        <v>0.26876258258856478</v>
      </c>
      <c r="AV66" s="31">
        <f>(AP66-AP65)/LN(AP66/AP65)</f>
        <v>0.21624193727901997</v>
      </c>
      <c r="AW66" s="31">
        <f t="shared" si="94"/>
        <v>0.29555365781809234</v>
      </c>
      <c r="AX66" s="31">
        <f t="shared" ref="AX66:AZ67" si="128">(AR66-AR65)/LN(AR66/AR65)</f>
        <v>0.23045463357805868</v>
      </c>
      <c r="AY66" s="31">
        <f t="shared" si="128"/>
        <v>8.7911775271990091E-3</v>
      </c>
      <c r="AZ66" s="31">
        <f t="shared" si="128"/>
        <v>0.24816656841290138</v>
      </c>
      <c r="BA66" s="31">
        <f>SUM(AV66:AZ66)</f>
        <v>0.99920797461527133</v>
      </c>
      <c r="BB66" s="31"/>
      <c r="BC66" s="31">
        <f t="shared" ref="BC66:BG67" si="129">AV66/$BA66</f>
        <v>0.21641334213958849</v>
      </c>
      <c r="BD66" s="31">
        <f t="shared" si="129"/>
        <v>0.29578792936664705</v>
      </c>
      <c r="BE66" s="31">
        <f t="shared" si="129"/>
        <v>0.23063730417763276</v>
      </c>
      <c r="BF66" s="31">
        <f t="shared" si="129"/>
        <v>8.7981458820761589E-3</v>
      </c>
      <c r="BG66" s="31">
        <f t="shared" si="129"/>
        <v>0.24836327843405559</v>
      </c>
      <c r="BJ66" s="31">
        <f t="shared" ref="BJ66:BN67" si="130">LN(Y66/Y65)</f>
        <v>2.4758182762530469E-2</v>
      </c>
      <c r="BK66" s="31">
        <f t="shared" si="130"/>
        <v>-8.0855116685180924E-5</v>
      </c>
      <c r="BL66" s="31">
        <f t="shared" si="130"/>
        <v>-2.2986953012218642E-3</v>
      </c>
      <c r="BM66" s="31">
        <f t="shared" si="130"/>
        <v>-2.3331268088598498E-3</v>
      </c>
      <c r="BN66" s="31">
        <f t="shared" si="130"/>
        <v>-2.2988058906627195E-3</v>
      </c>
      <c r="BP66" s="31">
        <f t="shared" ref="BP66:BT67" si="131">K66/$P66</f>
        <v>0.15959271081505039</v>
      </c>
      <c r="BQ66" s="31">
        <f t="shared" si="131"/>
        <v>0.21957233587475058</v>
      </c>
      <c r="BR66" s="31">
        <f t="shared" si="131"/>
        <v>0.27595868804949097</v>
      </c>
      <c r="BS66" s="31">
        <f t="shared" si="131"/>
        <v>1.0336308606057795E-2</v>
      </c>
      <c r="BT66" s="31">
        <f t="shared" si="131"/>
        <v>0.33453995665465019</v>
      </c>
      <c r="BV66" s="31">
        <f t="shared" ref="BV66:BZ67" si="132">LN(BP66/BP65)</f>
        <v>-3.2319561349925183E-2</v>
      </c>
      <c r="BW66" s="31">
        <f t="shared" si="132"/>
        <v>-7.980294004487648E-2</v>
      </c>
      <c r="BX66" s="31">
        <f t="shared" si="132"/>
        <v>-8.2221617456636809E-2</v>
      </c>
      <c r="BY66" s="31">
        <f t="shared" si="132"/>
        <v>-0.11832581769627212</v>
      </c>
      <c r="BZ66" s="31">
        <f t="shared" si="132"/>
        <v>0.15637979925919598</v>
      </c>
      <c r="CB66" s="31" t="e">
        <f>LN(#REF!/#REF!)</f>
        <v>#REF!</v>
      </c>
      <c r="CC66" s="31" t="e">
        <f>LN(#REF!/#REF!)</f>
        <v>#REF!</v>
      </c>
      <c r="CD66" s="31" t="e">
        <f>LN(#REF!/#REF!)</f>
        <v>#REF!</v>
      </c>
      <c r="CE66" s="31" t="e">
        <f>LN(#REF!/#REF!)</f>
        <v>#REF!</v>
      </c>
      <c r="CF66" s="31" t="e">
        <f>LN(#REF!/#REF!)</f>
        <v>#REF!</v>
      </c>
      <c r="CH66" s="31">
        <f>EXP(SUMPRODUCT($BC66:$BG66,BJ66:BN66))</f>
        <v>1.0042213389204095</v>
      </c>
      <c r="CI66" s="31">
        <f>IF(ISERR(CH66),CI65,CH66*CI65)</f>
        <v>1.0988624346419766</v>
      </c>
      <c r="CJ66" s="31">
        <f t="shared" si="89"/>
        <v>1.0091526192293185</v>
      </c>
      <c r="CK66" s="31"/>
      <c r="CL66" s="31">
        <f>EXP(SUMPRODUCT($BC66:$BG66,BV66:BZ66))</f>
        <v>0.98830438069133675</v>
      </c>
      <c r="CM66" s="31">
        <f>IF(ISERR(CL66),CM65,CL66*CM65)</f>
        <v>1.6180616808394817</v>
      </c>
      <c r="CN66" s="31">
        <f t="shared" si="90"/>
        <v>0.96245824247188339</v>
      </c>
      <c r="CO66" s="31"/>
      <c r="CP66" s="31" t="e">
        <f>EXP(SUMPRODUCT($BC66:$BE66,CB66:CD66))</f>
        <v>#REF!</v>
      </c>
      <c r="CQ66" s="31">
        <f>IF(ISERR(CP66),CQ65,CP66*CQ65)</f>
        <v>1</v>
      </c>
      <c r="CR66" s="31">
        <f t="shared" si="91"/>
        <v>1</v>
      </c>
    </row>
    <row r="67" spans="1:96" x14ac:dyDescent="0.2">
      <c r="A67" s="198" t="s">
        <v>379</v>
      </c>
      <c r="B67" s="9">
        <f t="shared" si="92"/>
        <v>2006</v>
      </c>
      <c r="D67" s="29">
        <f>Table8.5c11!R25*0.001</f>
        <v>141.22800000000001</v>
      </c>
      <c r="E67" s="29">
        <f>Table8.5c11!T25*0.001</f>
        <v>198.42600000000002</v>
      </c>
      <c r="F67" s="29">
        <f>Table8.4b11!T66*0.001</f>
        <v>144.5</v>
      </c>
      <c r="G67" s="29">
        <f>Table8.4b11!V66*0.001</f>
        <v>5.0360000000000005</v>
      </c>
      <c r="H67" s="29">
        <f>Table8.4b11!X66*0.001</f>
        <v>263.738</v>
      </c>
      <c r="I67" s="29">
        <f t="shared" si="122"/>
        <v>752.928</v>
      </c>
      <c r="K67" s="29">
        <f>Table8.2c11!R27*0.001</f>
        <v>8311.2610000000004</v>
      </c>
      <c r="L67" s="29">
        <f>Table8.2c11!T27*0.001</f>
        <v>12501.855</v>
      </c>
      <c r="M67" s="29">
        <f>Table8.2c11!V27*0.001</f>
        <v>14568.029</v>
      </c>
      <c r="N67" s="29">
        <f>Table8.2c11!X27*0.001</f>
        <v>507.70600000000002</v>
      </c>
      <c r="O67" s="29">
        <f>Table8.2c11!Z27*0.001</f>
        <v>26589.136999999999</v>
      </c>
      <c r="P67" s="29">
        <f>SUM(K67:O67)</f>
        <v>62477.987999999998</v>
      </c>
      <c r="R67" s="41">
        <f t="shared" si="126"/>
        <v>16992.367343535476</v>
      </c>
      <c r="S67" s="41">
        <f t="shared" si="126"/>
        <v>15871.724636064011</v>
      </c>
      <c r="T67" s="41">
        <f t="shared" si="126"/>
        <v>9918.980803786153</v>
      </c>
      <c r="U67" s="41">
        <f t="shared" si="126"/>
        <v>9919.126423560092</v>
      </c>
      <c r="V67" s="41">
        <f t="shared" si="126"/>
        <v>9919.0131669185066</v>
      </c>
      <c r="W67" s="41">
        <f t="shared" si="126"/>
        <v>12051.092298298723</v>
      </c>
      <c r="Y67" s="31">
        <f t="shared" si="76"/>
        <v>1.0853448193749078</v>
      </c>
      <c r="Z67" s="31">
        <f t="shared" si="77"/>
        <v>1.0165860881746953</v>
      </c>
      <c r="AA67" s="31">
        <f t="shared" si="78"/>
        <v>0.95356648065322502</v>
      </c>
      <c r="AB67" s="31">
        <f t="shared" si="79"/>
        <v>0.95368841316013708</v>
      </c>
      <c r="AC67" s="31">
        <f t="shared" si="80"/>
        <v>0.95356845303785109</v>
      </c>
      <c r="AD67" s="31"/>
      <c r="AF67" s="34">
        <f t="shared" si="81"/>
        <v>1.8094185352864485</v>
      </c>
      <c r="AG67" s="34">
        <f t="shared" si="82"/>
        <v>0.94043464493867956</v>
      </c>
      <c r="AH67" s="34">
        <f>CN67</f>
        <v>0.93894310993412078</v>
      </c>
      <c r="AI67" s="34">
        <f>CJ67</f>
        <v>1.0015885254269166</v>
      </c>
      <c r="AJ67" s="34">
        <f>AF67*AH67*AI67</f>
        <v>1.7016398777775763</v>
      </c>
      <c r="AK67" s="34">
        <f>AF67*AG67</f>
        <v>1.7016398777775767</v>
      </c>
      <c r="AN67" s="12"/>
      <c r="AP67" s="31">
        <f t="shared" si="127"/>
        <v>0.18757172000510011</v>
      </c>
      <c r="AQ67" s="31">
        <f t="shared" si="127"/>
        <v>0.26353914318500576</v>
      </c>
      <c r="AR67" s="31">
        <f t="shared" si="127"/>
        <v>0.19191742105486845</v>
      </c>
      <c r="AS67" s="31">
        <f t="shared" si="127"/>
        <v>6.6885545497046206E-3</v>
      </c>
      <c r="AT67" s="31">
        <f t="shared" si="127"/>
        <v>0.3502831612053211</v>
      </c>
      <c r="AV67" s="31">
        <f>(AP67-AP66)/LN(AP67/AP66)</f>
        <v>0.20156663489760046</v>
      </c>
      <c r="AW67" s="31">
        <f t="shared" si="94"/>
        <v>0.27412643696537442</v>
      </c>
      <c r="AX67" s="31">
        <f t="shared" si="128"/>
        <v>0.20645058457454388</v>
      </c>
      <c r="AY67" s="31">
        <f t="shared" si="128"/>
        <v>7.4668858432973603E-3</v>
      </c>
      <c r="AZ67" s="31">
        <f t="shared" si="128"/>
        <v>0.30772531513400908</v>
      </c>
      <c r="BA67" s="31">
        <f>SUM(AV67:AZ67)</f>
        <v>0.99733585741482522</v>
      </c>
      <c r="BB67" s="31"/>
      <c r="BC67" s="31">
        <f t="shared" si="129"/>
        <v>0.20210507162559802</v>
      </c>
      <c r="BD67" s="31">
        <f t="shared" si="129"/>
        <v>0.27485869973223687</v>
      </c>
      <c r="BE67" s="31">
        <f t="shared" si="129"/>
        <v>0.20700206759805106</v>
      </c>
      <c r="BF67" s="31">
        <f t="shared" si="129"/>
        <v>7.4868318308058523E-3</v>
      </c>
      <c r="BG67" s="31">
        <f t="shared" si="129"/>
        <v>0.30854732921330819</v>
      </c>
      <c r="BJ67" s="31">
        <f t="shared" si="130"/>
        <v>7.5812407964727119E-3</v>
      </c>
      <c r="BK67" s="31">
        <f t="shared" si="130"/>
        <v>-1.7660456143865126E-2</v>
      </c>
      <c r="BL67" s="31">
        <f t="shared" si="130"/>
        <v>-8.0365591400631282E-3</v>
      </c>
      <c r="BM67" s="31">
        <f t="shared" si="130"/>
        <v>-7.9494053440226468E-3</v>
      </c>
      <c r="BN67" s="31">
        <f t="shared" si="130"/>
        <v>-8.0334507354254559E-3</v>
      </c>
      <c r="BP67" s="31">
        <f t="shared" si="131"/>
        <v>0.13302702705471248</v>
      </c>
      <c r="BQ67" s="31">
        <f t="shared" si="131"/>
        <v>0.20010015367332251</v>
      </c>
      <c r="BR67" s="31">
        <f t="shared" si="131"/>
        <v>0.23317058481460703</v>
      </c>
      <c r="BS67" s="31">
        <f t="shared" si="131"/>
        <v>8.1261579678270062E-3</v>
      </c>
      <c r="BT67" s="31">
        <f t="shared" si="131"/>
        <v>0.425576076489531</v>
      </c>
      <c r="BV67" s="31">
        <f t="shared" si="132"/>
        <v>-0.18207269387293673</v>
      </c>
      <c r="BW67" s="31">
        <f t="shared" si="132"/>
        <v>-9.2863717058394191E-2</v>
      </c>
      <c r="BX67" s="31">
        <f t="shared" si="132"/>
        <v>-0.16848086417198399</v>
      </c>
      <c r="BY67" s="31">
        <f t="shared" si="132"/>
        <v>-0.24057456681366862</v>
      </c>
      <c r="BZ67" s="31">
        <f t="shared" si="132"/>
        <v>0.24068740087488411</v>
      </c>
      <c r="CB67" s="31" t="e">
        <f>LN(#REF!/#REF!)</f>
        <v>#REF!</v>
      </c>
      <c r="CC67" s="31" t="e">
        <f>LN(#REF!/#REF!)</f>
        <v>#REF!</v>
      </c>
      <c r="CD67" s="31" t="e">
        <f>LN(#REF!/#REF!)</f>
        <v>#REF!</v>
      </c>
      <c r="CE67" s="31" t="e">
        <f>LN(#REF!/#REF!)</f>
        <v>#REF!</v>
      </c>
      <c r="CF67" s="31" t="e">
        <f>LN(#REF!/#REF!)</f>
        <v>#REF!</v>
      </c>
      <c r="CH67" s="31">
        <f>EXP(SUMPRODUCT($BC67:$BG67,BJ67:BN67))</f>
        <v>0.99250450956746405</v>
      </c>
      <c r="CI67" s="31">
        <f>IF(ISERR(CH67),CI66,CH67*CI66)</f>
        <v>1.0906259217764445</v>
      </c>
      <c r="CJ67" s="31">
        <f t="shared" si="89"/>
        <v>1.0015885254269166</v>
      </c>
      <c r="CK67" s="31"/>
      <c r="CL67" s="31">
        <f>EXP(SUMPRODUCT($BC67:$BG67,BV67:BZ67))</f>
        <v>0.97556763348260322</v>
      </c>
      <c r="CM67" s="31">
        <f>IF(ISERR(CL67),CM66,CL67*CM66)</f>
        <v>1.5785286048054563</v>
      </c>
      <c r="CN67" s="31">
        <f t="shared" si="90"/>
        <v>0.93894310993412078</v>
      </c>
      <c r="CO67" s="31"/>
      <c r="CP67" s="31" t="e">
        <f>EXP(SUMPRODUCT($BC67:$BE67,CB67:CD67))</f>
        <v>#REF!</v>
      </c>
      <c r="CQ67" s="31">
        <f>IF(ISERR(CP67),CQ66,CP67*CQ66)</f>
        <v>1</v>
      </c>
      <c r="CR67" s="31">
        <f t="shared" si="91"/>
        <v>1</v>
      </c>
    </row>
    <row r="68" spans="1:96" x14ac:dyDescent="0.2">
      <c r="A68" s="198" t="s">
        <v>379</v>
      </c>
      <c r="B68" s="9">
        <f t="shared" si="92"/>
        <v>2007</v>
      </c>
      <c r="D68" s="29">
        <f>Table8.5c11!R26*0.001</f>
        <v>141.988</v>
      </c>
      <c r="E68" s="29">
        <f>Table8.5c11!T26*0.001</f>
        <v>203.30700000000002</v>
      </c>
      <c r="F68" s="29">
        <f>Table8.4b11!T67*0.001</f>
        <v>144.67400000000001</v>
      </c>
      <c r="G68" s="29">
        <f>Table8.4b11!V67*0.001</f>
        <v>6.0469999999999997</v>
      </c>
      <c r="H68" s="29">
        <f>Table8.4b11!X67*0.001</f>
        <v>340.50299999999999</v>
      </c>
      <c r="I68" s="29">
        <f t="shared" si="122"/>
        <v>836.51900000000001</v>
      </c>
      <c r="K68" s="29">
        <f>Table8.2c11!R28*0.001</f>
        <v>8676.8119999999999</v>
      </c>
      <c r="L68" s="29">
        <f>Table8.2c11!T28*0.001</f>
        <v>12878.69</v>
      </c>
      <c r="M68" s="29">
        <f>Table8.2c11!V28*0.001</f>
        <v>14637.213</v>
      </c>
      <c r="N68" s="29">
        <f>Table8.2c11!X28*0.001</f>
        <v>611.79300000000001</v>
      </c>
      <c r="O68" s="29">
        <f>Table8.2c11!Z28*0.001</f>
        <v>34449.927000000003</v>
      </c>
      <c r="P68" s="29">
        <f>SUM(K68:O68)</f>
        <v>71254.434999999998</v>
      </c>
      <c r="R68" s="41">
        <f t="shared" ref="R68:W68" si="133">D68/K68*1000000</f>
        <v>16364.074731594968</v>
      </c>
      <c r="S68" s="41">
        <f t="shared" si="133"/>
        <v>15786.310564195584</v>
      </c>
      <c r="T68" s="41">
        <f t="shared" si="133"/>
        <v>9883.9854281002827</v>
      </c>
      <c r="U68" s="41">
        <f t="shared" si="133"/>
        <v>9884.0620928974331</v>
      </c>
      <c r="V68" s="41">
        <f t="shared" si="133"/>
        <v>9883.9977222593243</v>
      </c>
      <c r="W68" s="41">
        <f t="shared" si="133"/>
        <v>11739.886787397865</v>
      </c>
      <c r="Y68" s="31">
        <f t="shared" si="76"/>
        <v>1.045214205574319</v>
      </c>
      <c r="Z68" s="31">
        <f t="shared" si="77"/>
        <v>1.0111153054345199</v>
      </c>
      <c r="AA68" s="31">
        <f t="shared" si="78"/>
        <v>0.95020218164992676</v>
      </c>
      <c r="AB68" s="31">
        <f t="shared" si="79"/>
        <v>0.95031710358707178</v>
      </c>
      <c r="AC68" s="31">
        <f t="shared" si="80"/>
        <v>0.95020222871349502</v>
      </c>
      <c r="AD68" s="31"/>
      <c r="AF68" s="34">
        <f t="shared" si="81"/>
        <v>2.0635923072676965</v>
      </c>
      <c r="AG68" s="34">
        <f t="shared" si="82"/>
        <v>0.91614900867412907</v>
      </c>
      <c r="AH68" s="34">
        <f>CN68</f>
        <v>0.923989160858533</v>
      </c>
      <c r="AI68" s="34">
        <f>CJ68</f>
        <v>0.99151488727733628</v>
      </c>
      <c r="AJ68" s="34">
        <f>AF68*AH68*AI68</f>
        <v>1.8905580466108587</v>
      </c>
      <c r="AK68" s="34">
        <f>AF68*AG68</f>
        <v>1.8905580466108589</v>
      </c>
      <c r="AN68" s="12"/>
      <c r="AP68" s="31">
        <f>D68/$I68</f>
        <v>0.16973673042692394</v>
      </c>
      <c r="AQ68" s="31">
        <f>E68/$I68</f>
        <v>0.24303930932829979</v>
      </c>
      <c r="AR68" s="31">
        <f>F68/$I68</f>
        <v>0.17294765570178322</v>
      </c>
      <c r="AS68" s="31">
        <f>G68/$I68</f>
        <v>7.2287658738175702E-3</v>
      </c>
      <c r="AT68" s="31">
        <f>H68/$I68</f>
        <v>0.40704753866917548</v>
      </c>
      <c r="AV68" s="31">
        <f>(AP68-AP67)/LN(AP68/AP67)</f>
        <v>0.1785057547720682</v>
      </c>
      <c r="AW68" s="31">
        <f>(AQ68-AQ67)/LN(AQ68/AQ67)</f>
        <v>0.25315090386360933</v>
      </c>
      <c r="AX68" s="31">
        <f>(AR68-AR67)/LN(AR68/AR67)</f>
        <v>0.18226804298095986</v>
      </c>
      <c r="AY68" s="31">
        <f>(AS68-AS67)/LN(AS68/AS67)</f>
        <v>6.9551640213035854E-3</v>
      </c>
      <c r="AZ68" s="31">
        <f>(AT68-AT67)/LN(AT68/AT67)</f>
        <v>0.37795517227605863</v>
      </c>
      <c r="BA68" s="31">
        <f>SUM(AV68:AZ68)</f>
        <v>0.99883503791399963</v>
      </c>
      <c r="BB68" s="31"/>
      <c r="BC68" s="31">
        <f>AV68/$BA68</f>
        <v>0.17871394974776372</v>
      </c>
      <c r="BD68" s="31">
        <f>AW68/$BA68</f>
        <v>0.2534461590297214</v>
      </c>
      <c r="BE68" s="31">
        <f>AX68/$BA68</f>
        <v>0.18248062599166978</v>
      </c>
      <c r="BF68" s="31">
        <f>AY68/$BA68</f>
        <v>6.9632759738074285E-3</v>
      </c>
      <c r="BG68" s="31">
        <f>AZ68/$BA68</f>
        <v>0.37839598925703766</v>
      </c>
      <c r="BJ68" s="31">
        <f>LN(Y68/Y67)</f>
        <v>-3.7675896556536644E-2</v>
      </c>
      <c r="BK68" s="31">
        <f>LN(Z68/Z67)</f>
        <v>-5.3960568671559492E-3</v>
      </c>
      <c r="BL68" s="31">
        <f>LN(AA68/AA67)</f>
        <v>-3.5343606311704638E-3</v>
      </c>
      <c r="BM68" s="31">
        <f>LN(AB68/AB67)</f>
        <v>-3.5412850085005379E-3</v>
      </c>
      <c r="BN68" s="31">
        <f>LN(AC68/AC67)</f>
        <v>-3.5363795280425807E-3</v>
      </c>
      <c r="BP68" s="31">
        <f>K68/$P68</f>
        <v>0.12177223775614809</v>
      </c>
      <c r="BQ68" s="31">
        <f>L68/$P68</f>
        <v>0.18074229344461157</v>
      </c>
      <c r="BR68" s="31">
        <f>M68/$P68</f>
        <v>0.20542178181610732</v>
      </c>
      <c r="BS68" s="31">
        <f>N68/$P68</f>
        <v>8.5860339780955384E-3</v>
      </c>
      <c r="BT68" s="31">
        <f>O68/$P68</f>
        <v>0.48347765300503759</v>
      </c>
      <c r="BV68" s="31">
        <f>LN(BP68/BP67)</f>
        <v>-8.83999222563326E-2</v>
      </c>
      <c r="BW68" s="31">
        <f>LN(BQ68/BQ67)</f>
        <v>-0.10174578598643769</v>
      </c>
      <c r="BX68" s="31">
        <f>LN(BR68/BR67)</f>
        <v>-0.12670497164696848</v>
      </c>
      <c r="BY68" s="31">
        <f>LN(BS68/BS67)</f>
        <v>5.5048690000045801E-2</v>
      </c>
      <c r="BZ68" s="31">
        <f>LN(BT68/BT67)</f>
        <v>0.12756136940915863</v>
      </c>
      <c r="CB68" s="31" t="e">
        <f>LN(#REF!/#REF!)</f>
        <v>#REF!</v>
      </c>
      <c r="CC68" s="31" t="e">
        <f>LN(#REF!/#REF!)</f>
        <v>#REF!</v>
      </c>
      <c r="CD68" s="31" t="e">
        <f>LN(#REF!/#REF!)</f>
        <v>#REF!</v>
      </c>
      <c r="CE68" s="31" t="e">
        <f>LN(#REF!/#REF!)</f>
        <v>#REF!</v>
      </c>
      <c r="CF68" s="31" t="e">
        <f>LN(#REF!/#REF!)</f>
        <v>#REF!</v>
      </c>
      <c r="CH68" s="31">
        <f>EXP(SUMPRODUCT($BC68:$BG68,BJ68:BN68))</f>
        <v>0.98994233870112824</v>
      </c>
      <c r="CI68" s="31">
        <f>IF(ISERR(CH68),CI67,CH68*CI67)</f>
        <v>1.0796567756514472</v>
      </c>
      <c r="CJ68" s="31">
        <f t="shared" si="89"/>
        <v>0.99151488727733628</v>
      </c>
      <c r="CK68" s="31"/>
      <c r="CL68" s="31">
        <f>EXP(SUMPRODUCT($BC68:$BG68,BV68:BZ68))</f>
        <v>0.98407363671198678</v>
      </c>
      <c r="CM68" s="31">
        <f>IF(ISERR(CL68),CM67,CL68*CM67)</f>
        <v>1.553388384784804</v>
      </c>
      <c r="CN68" s="31">
        <f t="shared" si="90"/>
        <v>0.923989160858533</v>
      </c>
      <c r="CO68" s="31"/>
      <c r="CP68" s="31" t="e">
        <f>EXP(SUMPRODUCT($BC68:$BE68,CB68:CD68))</f>
        <v>#REF!</v>
      </c>
      <c r="CQ68" s="31">
        <f>IF(ISERR(CP68),CQ67,CP68*CQ67)</f>
        <v>1</v>
      </c>
      <c r="CR68" s="31">
        <f t="shared" si="91"/>
        <v>1</v>
      </c>
    </row>
    <row r="69" spans="1:96" x14ac:dyDescent="0.2">
      <c r="A69" s="198" t="s">
        <v>379</v>
      </c>
      <c r="B69" s="9">
        <f t="shared" si="92"/>
        <v>2008</v>
      </c>
      <c r="D69" s="29">
        <f>Table8.5c11!R27*0.001</f>
        <v>135.80100000000002</v>
      </c>
      <c r="E69" s="29">
        <f>Table8.5c11!T27*0.001</f>
        <v>223.49100000000001</v>
      </c>
      <c r="F69" s="29">
        <f>Table8.4b11!T68*0.001</f>
        <v>146.233</v>
      </c>
      <c r="G69" s="29">
        <f>Table8.4b11!V68*0.001</f>
        <v>8.5169999999999995</v>
      </c>
      <c r="H69" s="29">
        <f>Table8.4b11!X68*0.001</f>
        <v>545.548</v>
      </c>
      <c r="I69" s="29">
        <f t="shared" si="122"/>
        <v>1059.5900000000001</v>
      </c>
      <c r="K69" s="29">
        <f>Table8.2c11!R29*0.001</f>
        <v>8633.4560000000001</v>
      </c>
      <c r="L69" s="29">
        <f>Table8.2c11!T29*0.001</f>
        <v>13965.69</v>
      </c>
      <c r="M69" s="29">
        <f>Table8.2c11!V29*0.001</f>
        <v>14839.977000000001</v>
      </c>
      <c r="N69" s="29">
        <f>Table8.2c11!X29*0.001</f>
        <v>864.23500000000001</v>
      </c>
      <c r="O69" s="29">
        <f>Table8.2c11!Z29*0.001</f>
        <v>55363.1</v>
      </c>
      <c r="P69" s="29">
        <f>SUM(K69:O69)</f>
        <v>93666.457999999999</v>
      </c>
      <c r="R69" s="41">
        <f t="shared" si="71"/>
        <v>15729.622065601539</v>
      </c>
      <c r="S69" s="41">
        <f t="shared" si="72"/>
        <v>16002.861297938018</v>
      </c>
      <c r="T69" s="41">
        <f t="shared" ref="T69:W69" si="134">F69/M69*1000000</f>
        <v>9853.9910135979317</v>
      </c>
      <c r="U69" s="41">
        <f t="shared" si="134"/>
        <v>9854.9584314451513</v>
      </c>
      <c r="V69" s="41">
        <f t="shared" si="134"/>
        <v>9854.0002275884108</v>
      </c>
      <c r="W69" s="41">
        <f t="shared" si="134"/>
        <v>11312.373955680059</v>
      </c>
      <c r="Y69" s="31">
        <f t="shared" si="76"/>
        <v>1.0046901337806067</v>
      </c>
      <c r="Z69" s="31">
        <f t="shared" si="77"/>
        <v>1.0249854089270143</v>
      </c>
      <c r="AA69" s="31">
        <f t="shared" si="78"/>
        <v>0.94731865270254301</v>
      </c>
      <c r="AB69" s="31">
        <f t="shared" si="79"/>
        <v>0.94751889097011688</v>
      </c>
      <c r="AC69" s="31">
        <f t="shared" si="80"/>
        <v>0.9473184070966677</v>
      </c>
      <c r="AD69" s="31"/>
      <c r="AF69" s="34">
        <f t="shared" si="81"/>
        <v>2.71266458260195</v>
      </c>
      <c r="AG69" s="34">
        <f t="shared" si="82"/>
        <v>0.88278706370254989</v>
      </c>
      <c r="AH69" s="34">
        <f t="shared" si="73"/>
        <v>0.89451035710062554</v>
      </c>
      <c r="AI69" s="34">
        <f t="shared" si="74"/>
        <v>0.98689417813330327</v>
      </c>
      <c r="AJ69" s="34">
        <f t="shared" si="83"/>
        <v>2.3947052016850772</v>
      </c>
      <c r="AK69" s="34">
        <f t="shared" si="32"/>
        <v>2.3947052016850785</v>
      </c>
      <c r="AN69" s="12"/>
      <c r="AP69" s="31">
        <f t="shared" si="33"/>
        <v>0.12816372370445173</v>
      </c>
      <c r="AQ69" s="31">
        <f t="shared" si="67"/>
        <v>0.21092214913315527</v>
      </c>
      <c r="AR69" s="31">
        <f t="shared" si="68"/>
        <v>0.1380090412329297</v>
      </c>
      <c r="AS69" s="31">
        <f t="shared" si="69"/>
        <v>8.0380147038005244E-3</v>
      </c>
      <c r="AT69" s="31">
        <f t="shared" si="70"/>
        <v>0.51486707122566266</v>
      </c>
      <c r="AV69" s="31">
        <f t="shared" si="93"/>
        <v>0.14797821142540488</v>
      </c>
      <c r="AW69" s="31">
        <f t="shared" si="94"/>
        <v>0.22660151479589632</v>
      </c>
      <c r="AX69" s="31">
        <f t="shared" si="95"/>
        <v>0.15482185635878082</v>
      </c>
      <c r="AY69" s="31">
        <f t="shared" si="96"/>
        <v>7.6262355924488429E-3</v>
      </c>
      <c r="AZ69" s="31">
        <f t="shared" si="97"/>
        <v>0.4588479701855569</v>
      </c>
      <c r="BA69" s="31">
        <f t="shared" si="98"/>
        <v>0.99587578835808765</v>
      </c>
      <c r="BB69" s="31"/>
      <c r="BC69" s="31">
        <f t="shared" si="99"/>
        <v>0.14859103229066178</v>
      </c>
      <c r="BD69" s="31">
        <f t="shared" si="100"/>
        <v>0.22753993765577629</v>
      </c>
      <c r="BE69" s="31">
        <f t="shared" si="101"/>
        <v>0.15546301875059887</v>
      </c>
      <c r="BF69" s="31">
        <f t="shared" si="102"/>
        <v>7.657818054822187E-3</v>
      </c>
      <c r="BG69" s="31">
        <f t="shared" si="103"/>
        <v>0.46074819324814098</v>
      </c>
      <c r="BJ69" s="31">
        <f t="shared" si="104"/>
        <v>-3.9542676448959986E-2</v>
      </c>
      <c r="BK69" s="31">
        <f t="shared" si="105"/>
        <v>1.3624392885969632E-2</v>
      </c>
      <c r="BL69" s="31">
        <f t="shared" si="106"/>
        <v>-3.0392616669114056E-3</v>
      </c>
      <c r="BM69" s="31">
        <f>LN(AB69/AB68)</f>
        <v>-2.9488476904028977E-3</v>
      </c>
      <c r="BN69" s="31">
        <f>LN(AC69/AC68)</f>
        <v>-3.0395704612669796E-3</v>
      </c>
      <c r="BP69" s="31">
        <f t="shared" si="84"/>
        <v>9.217233345153289E-2</v>
      </c>
      <c r="BQ69" s="31">
        <f t="shared" si="85"/>
        <v>0.14910022539765516</v>
      </c>
      <c r="BR69" s="31">
        <f t="shared" si="86"/>
        <v>0.15843427110268227</v>
      </c>
      <c r="BS69" s="31">
        <f t="shared" si="87"/>
        <v>9.2267287399722103E-3</v>
      </c>
      <c r="BT69" s="31">
        <f t="shared" si="88"/>
        <v>0.59106644130815755</v>
      </c>
      <c r="BV69" s="31">
        <f t="shared" si="109"/>
        <v>-0.27849238175092239</v>
      </c>
      <c r="BW69" s="31">
        <f t="shared" si="110"/>
        <v>-0.19245349009466381</v>
      </c>
      <c r="BX69" s="31">
        <f t="shared" si="111"/>
        <v>-0.25972552376498259</v>
      </c>
      <c r="BY69" s="31">
        <f t="shared" si="112"/>
        <v>7.1967642478740726E-2</v>
      </c>
      <c r="BZ69" s="31">
        <f t="shared" si="113"/>
        <v>0.20092333832757053</v>
      </c>
      <c r="CB69" s="31" t="e">
        <f>LN(#REF!/#REF!)</f>
        <v>#REF!</v>
      </c>
      <c r="CC69" s="31" t="e">
        <f>LN(#REF!/#REF!)</f>
        <v>#REF!</v>
      </c>
      <c r="CD69" s="31" t="e">
        <f>LN(#REF!/#REF!)</f>
        <v>#REF!</v>
      </c>
      <c r="CE69" s="31" t="e">
        <f>LN(#REF!/#REF!)</f>
        <v>#REF!</v>
      </c>
      <c r="CF69" s="31" t="e">
        <f>LN(#REF!/#REF!)</f>
        <v>#REF!</v>
      </c>
      <c r="CH69" s="31">
        <f t="shared" si="114"/>
        <v>0.9953397480932219</v>
      </c>
      <c r="CI69" s="31">
        <f t="shared" si="115"/>
        <v>1.0746253031040518</v>
      </c>
      <c r="CJ69" s="31">
        <f t="shared" si="89"/>
        <v>0.98689417813330327</v>
      </c>
      <c r="CK69" s="31"/>
      <c r="CL69" s="31">
        <f t="shared" si="116"/>
        <v>0.96809615847601826</v>
      </c>
      <c r="CM69" s="31">
        <f t="shared" si="117"/>
        <v>1.5038293279314356</v>
      </c>
      <c r="CN69" s="31">
        <f t="shared" si="90"/>
        <v>0.89451035710062554</v>
      </c>
      <c r="CO69" s="31"/>
      <c r="CP69" s="31" t="e">
        <f t="shared" si="118"/>
        <v>#REF!</v>
      </c>
      <c r="CQ69" s="31">
        <f t="shared" si="119"/>
        <v>1</v>
      </c>
      <c r="CR69" s="31">
        <f t="shared" si="91"/>
        <v>1</v>
      </c>
    </row>
    <row r="70" spans="1:96" x14ac:dyDescent="0.2">
      <c r="A70" s="198" t="s">
        <v>379</v>
      </c>
      <c r="B70" s="9">
        <f t="shared" si="92"/>
        <v>2009</v>
      </c>
      <c r="D70" s="29">
        <f>Table8.5c11!R28*0.001</f>
        <v>133.35400000000001</v>
      </c>
      <c r="E70" s="29">
        <f>Table8.5c11!T28*0.001</f>
        <v>222.499</v>
      </c>
      <c r="F70" s="29">
        <f>Table8.4b11!T69*0.001</f>
        <v>146.48500000000001</v>
      </c>
      <c r="G70" s="29">
        <f>Table8.4b11!V69*0.001</f>
        <v>8.6980000000000004</v>
      </c>
      <c r="H70" s="29">
        <f>Table8.4b11!X69*0.001</f>
        <v>721.12900000000002</v>
      </c>
      <c r="I70" s="29">
        <f t="shared" ref="I70:I73" si="135">SUM(D70:H70)</f>
        <v>1232.165</v>
      </c>
      <c r="K70" s="29">
        <f>Table8.2c11!R30*0.001</f>
        <v>8480.1929999999993</v>
      </c>
      <c r="L70" s="29">
        <f>Table8.2c11!T30*0.001</f>
        <v>14279.99</v>
      </c>
      <c r="M70" s="29">
        <f>Table8.2c11!V30*0.001</f>
        <v>15008.657999999999</v>
      </c>
      <c r="N70" s="29">
        <f>Table8.2c11!X30*0.001</f>
        <v>891.13700000000006</v>
      </c>
      <c r="O70" s="29">
        <f>Table8.2c11!Z30*0.001</f>
        <v>73885.923999999999</v>
      </c>
      <c r="P70" s="29">
        <f t="shared" ref="P70:P73" si="136">SUM(K70:O70)</f>
        <v>112545.902</v>
      </c>
      <c r="R70" s="41">
        <f t="shared" ref="R70:R73" si="137">D70/K70*1000000</f>
        <v>15725.349647112987</v>
      </c>
      <c r="S70" s="41">
        <f t="shared" ref="S70:S73" si="138">E70/L70*1000000</f>
        <v>15581.173376171831</v>
      </c>
      <c r="T70" s="41">
        <f t="shared" ref="T70:T73" si="139">F70/M70*1000000</f>
        <v>9760.0331755177594</v>
      </c>
      <c r="U70" s="41">
        <f t="shared" ref="U70:U73" si="140">G70/N70*1000000</f>
        <v>9760.5643127824351</v>
      </c>
      <c r="V70" s="41">
        <f t="shared" ref="V70:V73" si="141">H70/O70*1000000</f>
        <v>9760.0322356393626</v>
      </c>
      <c r="W70" s="41">
        <f t="shared" ref="W70:W73" si="142">I70/P70*1000000</f>
        <v>10948.110753957082</v>
      </c>
      <c r="Y70" s="31">
        <f t="shared" ref="Y70:Y73" si="143">R70/R$75</f>
        <v>1.0044172437718748</v>
      </c>
      <c r="Z70" s="31">
        <f t="shared" ref="Z70:Z73" si="144">S70/S$75</f>
        <v>0.99797624107358873</v>
      </c>
      <c r="AA70" s="31">
        <f t="shared" ref="AA70:AA73" si="145">T70/T$75</f>
        <v>0.93828596610295845</v>
      </c>
      <c r="AB70" s="31">
        <f t="shared" ref="AB70:AB73" si="146">U70/U$75</f>
        <v>0.93844323517191353</v>
      </c>
      <c r="AC70" s="31">
        <f t="shared" ref="AC70:AC73" si="147">V70/V$75</f>
        <v>0.93828475513855014</v>
      </c>
      <c r="AD70" s="31"/>
      <c r="AF70" s="34">
        <f t="shared" ref="AF70:AF73" si="148">P70/P$75</f>
        <v>3.2594302036315921</v>
      </c>
      <c r="AG70" s="34">
        <f t="shared" ref="AG70:AG73" si="149">W70/W$75</f>
        <v>0.85436094876648427</v>
      </c>
      <c r="AH70" s="34">
        <f t="shared" ref="AH70:AH73" si="150">CN70</f>
        <v>0.87601142046175873</v>
      </c>
      <c r="AI70" s="34">
        <f t="shared" ref="AI70:AI73" si="151">CJ70</f>
        <v>0.97528517187154673</v>
      </c>
      <c r="AJ70" s="34">
        <f t="shared" ref="AJ70:AJ73" si="152">AF70*AH70*AI70</f>
        <v>2.7847298812128214</v>
      </c>
      <c r="AK70" s="34">
        <f t="shared" ref="AK70:AK73" si="153">AF70*AG70</f>
        <v>2.7847298812128218</v>
      </c>
      <c r="AN70" s="12"/>
      <c r="AP70" s="31">
        <f t="shared" ref="AP70:AP73" si="154">D70/$I70</f>
        <v>0.10822738837736831</v>
      </c>
      <c r="AQ70" s="31">
        <f t="shared" ref="AQ70:AQ73" si="155">E70/$I70</f>
        <v>0.18057565342303994</v>
      </c>
      <c r="AR70" s="31">
        <f t="shared" ref="AR70:AR73" si="156">F70/$I70</f>
        <v>0.11888424034118808</v>
      </c>
      <c r="AS70" s="31">
        <f t="shared" ref="AS70:AS73" si="157">G70/$I70</f>
        <v>7.0591195172724436E-3</v>
      </c>
      <c r="AT70" s="31">
        <f t="shared" ref="AT70:AT73" si="158">H70/$I70</f>
        <v>0.58525359834113133</v>
      </c>
      <c r="AV70" s="31">
        <f t="shared" ref="AV70:AV73" si="159">(AP70-AP69)/LN(AP70/AP69)</f>
        <v>0.11791479665357561</v>
      </c>
      <c r="AW70" s="31">
        <f t="shared" ref="AW70:AW73" si="160">(AQ70-AQ69)/LN(AQ70/AQ69)</f>
        <v>0.195356225604047</v>
      </c>
      <c r="AX70" s="31">
        <f t="shared" ref="AX70:AX73" si="161">(AR70-AR69)/LN(AR70/AR69)</f>
        <v>0.12820899336745534</v>
      </c>
      <c r="AY70" s="31">
        <f t="shared" ref="AY70:AY73" si="162">(AS70-AS69)/LN(AS70/AS69)</f>
        <v>7.5379766629089535E-3</v>
      </c>
      <c r="AZ70" s="31">
        <f t="shared" ref="AZ70:AZ73" si="163">(AT70-AT69)/LN(AT70/AT69)</f>
        <v>0.54930895009705516</v>
      </c>
      <c r="BA70" s="31">
        <f t="shared" ref="BA70:BA73" si="164">SUM(AV70:AZ70)</f>
        <v>0.99832694238504205</v>
      </c>
      <c r="BB70" s="31"/>
      <c r="BC70" s="31">
        <f t="shared" ref="BC70:BC73" si="165">AV70/$BA70</f>
        <v>0.11811240551304021</v>
      </c>
      <c r="BD70" s="31">
        <f t="shared" ref="BD70:BD73" si="166">AW70/$BA70</f>
        <v>0.19568361556719421</v>
      </c>
      <c r="BE70" s="31">
        <f t="shared" ref="BE70:BE73" si="167">AX70/$BA70</f>
        <v>0.1284238538741217</v>
      </c>
      <c r="BF70" s="31">
        <f t="shared" ref="BF70:BF73" si="168">AY70/$BA70</f>
        <v>7.5506092672410832E-3</v>
      </c>
      <c r="BG70" s="31">
        <f t="shared" ref="BG70:BG73" si="169">AZ70/$BA70</f>
        <v>0.55022951577840284</v>
      </c>
      <c r="BJ70" s="31">
        <f t="shared" ref="BJ70:BJ73" si="170">LN(Y70/Y69)</f>
        <v>-2.71652987250994E-4</v>
      </c>
      <c r="BK70" s="31">
        <f t="shared" ref="BK70:BK73" si="171">LN(Z70/Z69)</f>
        <v>-2.6704186789436892E-2</v>
      </c>
      <c r="BL70" s="31">
        <f t="shared" ref="BL70:BL73" si="172">LN(AA70/AA69)</f>
        <v>-9.5807526164674063E-3</v>
      </c>
      <c r="BM70" s="31">
        <f t="shared" ref="BM70:BM73" si="173">LN(AB70/AB69)</f>
        <v>-9.624504892882595E-3</v>
      </c>
      <c r="BN70" s="31">
        <f t="shared" ref="BN70:BN73" si="174">LN(AC70/AC69)</f>
        <v>-9.5817839663656663E-3</v>
      </c>
      <c r="BP70" s="31">
        <f t="shared" ref="BP70:BP73" si="175">K70/$P70</f>
        <v>7.5348749703920803E-2</v>
      </c>
      <c r="BQ70" s="31">
        <f t="shared" ref="BQ70:BQ73" si="176">L70/$P70</f>
        <v>0.12688147454715853</v>
      </c>
      <c r="BR70" s="31">
        <f t="shared" ref="BR70:BR73" si="177">M70/$P70</f>
        <v>0.13335588176280286</v>
      </c>
      <c r="BS70" s="31">
        <f t="shared" ref="BS70:BS73" si="178">N70/$P70</f>
        <v>7.9179870982774656E-3</v>
      </c>
      <c r="BT70" s="31">
        <f t="shared" ref="BT70:BT73" si="179">O70/$P70</f>
        <v>0.65649590688784032</v>
      </c>
      <c r="BV70" s="31">
        <f t="shared" ref="BV70:BV73" si="180">LN(BP70/BP69)</f>
        <v>-0.20153268275235606</v>
      </c>
      <c r="BW70" s="31">
        <f t="shared" ref="BW70:BW73" si="181">LN(BQ70/BQ69)</f>
        <v>-0.1613653540833288</v>
      </c>
      <c r="BX70" s="31">
        <f t="shared" ref="BX70:BX73" si="182">LN(BR70/BR69)</f>
        <v>-0.17231845658692896</v>
      </c>
      <c r="BY70" s="31">
        <f t="shared" ref="BY70:BY73" si="183">LN(BS70/BS69)</f>
        <v>-0.1529675503911011</v>
      </c>
      <c r="BZ70" s="31">
        <f t="shared" ref="BZ70:BZ73" si="184">LN(BT70/BT69)</f>
        <v>0.10498802604681517</v>
      </c>
      <c r="CB70" s="31" t="e">
        <f>LN(#REF!/#REF!)</f>
        <v>#REF!</v>
      </c>
      <c r="CC70" s="31" t="e">
        <f>LN(#REF!/#REF!)</f>
        <v>#REF!</v>
      </c>
      <c r="CD70" s="31" t="e">
        <f>LN(#REF!/#REF!)</f>
        <v>#REF!</v>
      </c>
      <c r="CE70" s="31" t="e">
        <f>LN(#REF!/#REF!)</f>
        <v>#REF!</v>
      </c>
      <c r="CF70" s="31" t="e">
        <f>LN(#REF!/#REF!)</f>
        <v>#REF!</v>
      </c>
      <c r="CH70" s="31">
        <f t="shared" ref="CH70:CH73" si="185">EXP(SUMPRODUCT($BC70:$BG70,BJ70:BN70))</f>
        <v>0.98823682769745902</v>
      </c>
      <c r="CI70" s="31">
        <f t="shared" ref="CI70:CI73" si="186">IF(ISERR(CH70),CI69,CH70*CI69)</f>
        <v>1.0619843005029685</v>
      </c>
      <c r="CJ70" s="31">
        <f t="shared" ref="CJ70:CJ73" si="187">CI70/CI$75</f>
        <v>0.97528517187154673</v>
      </c>
      <c r="CK70" s="31"/>
      <c r="CL70" s="31">
        <f t="shared" ref="CL70:CL73" si="188">EXP(SUMPRODUCT($BC70:$BG70,BV70:BZ70))</f>
        <v>0.97931948300875205</v>
      </c>
      <c r="CM70" s="31">
        <f t="shared" ref="CM70:CM73" si="189">IF(ISERR(CL70),CM69,CL70*CM69)</f>
        <v>1.4727293599632125</v>
      </c>
      <c r="CN70" s="31">
        <f t="shared" ref="CN70:CN73" si="190">CM70/CM$75</f>
        <v>0.87601142046175873</v>
      </c>
      <c r="CO70" s="31"/>
      <c r="CP70" s="31" t="e">
        <f t="shared" ref="CP70:CP73" si="191">EXP(SUMPRODUCT($BC70:$BE70,CB70:CD70))</f>
        <v>#REF!</v>
      </c>
      <c r="CQ70" s="31">
        <f t="shared" ref="CQ70:CQ73" si="192">IF(ISERR(CP70),CQ69,CP70*CQ69)</f>
        <v>1</v>
      </c>
      <c r="CR70" s="31">
        <f t="shared" ref="CR70:CR73" si="193">CQ70/CQ$75</f>
        <v>1</v>
      </c>
    </row>
    <row r="71" spans="1:96" x14ac:dyDescent="0.2">
      <c r="A71" s="198" t="s">
        <v>379</v>
      </c>
      <c r="B71" s="9">
        <f t="shared" si="92"/>
        <v>2010</v>
      </c>
      <c r="D71" s="29">
        <f>Table8.5c11!R29*0.001</f>
        <v>152.809</v>
      </c>
      <c r="E71" s="29">
        <f>Table8.5c11!T29*0.001</f>
        <v>227.60599999999999</v>
      </c>
      <c r="F71" s="29">
        <f>Table8.4b11!T70*0.001</f>
        <v>148.47900000000001</v>
      </c>
      <c r="G71" s="29">
        <f>Table8.4b11!V70*0.001</f>
        <v>11.762</v>
      </c>
      <c r="H71" s="29">
        <f>Table8.4b11!X70*0.001</f>
        <v>923.27100000000007</v>
      </c>
      <c r="I71" s="29">
        <f t="shared" si="135"/>
        <v>1463.9270000000001</v>
      </c>
      <c r="K71" s="29">
        <f>Table8.2c11!R31*0.001</f>
        <v>9335.0660000000007</v>
      </c>
      <c r="L71" s="29">
        <f>Table8.2c11!T31*0.001</f>
        <v>14732.561</v>
      </c>
      <c r="M71" s="29">
        <f>Table8.2c11!V31*0.001</f>
        <v>15219.213</v>
      </c>
      <c r="N71" s="29">
        <f>Table8.2c11!X31*0.001</f>
        <v>1205.6110000000001</v>
      </c>
      <c r="O71" s="29">
        <f>Table8.2c11!Z31*0.001</f>
        <v>94636.176000000007</v>
      </c>
      <c r="P71" s="29">
        <f t="shared" si="136"/>
        <v>135128.62700000001</v>
      </c>
      <c r="R71" s="41">
        <f t="shared" si="137"/>
        <v>16369.354003496064</v>
      </c>
      <c r="S71" s="41">
        <f t="shared" si="138"/>
        <v>15449.180899369769</v>
      </c>
      <c r="T71" s="41">
        <f t="shared" si="139"/>
        <v>9756.023521058547</v>
      </c>
      <c r="U71" s="41">
        <f t="shared" si="140"/>
        <v>9756.0490075156904</v>
      </c>
      <c r="V71" s="41">
        <f t="shared" si="141"/>
        <v>9756.0049340962378</v>
      </c>
      <c r="W71" s="41">
        <f t="shared" si="142"/>
        <v>10833.581547454043</v>
      </c>
      <c r="Y71" s="31">
        <f t="shared" si="143"/>
        <v>1.0455514058179394</v>
      </c>
      <c r="Z71" s="31">
        <f t="shared" si="144"/>
        <v>0.98952210526053352</v>
      </c>
      <c r="AA71" s="31">
        <f t="shared" si="145"/>
        <v>0.93790049584477964</v>
      </c>
      <c r="AB71" s="31">
        <f t="shared" si="146"/>
        <v>0.93800910477263288</v>
      </c>
      <c r="AC71" s="31">
        <f t="shared" si="147"/>
        <v>0.93789758883099827</v>
      </c>
      <c r="AD71" s="31"/>
      <c r="AF71" s="34">
        <f t="shared" si="148"/>
        <v>3.9134461618963923</v>
      </c>
      <c r="AG71" s="34">
        <f t="shared" si="149"/>
        <v>0.84542339929074095</v>
      </c>
      <c r="AH71" s="34">
        <f t="shared" si="150"/>
        <v>0.86464648444173364</v>
      </c>
      <c r="AI71" s="34">
        <f t="shared" si="151"/>
        <v>0.97776769408435771</v>
      </c>
      <c r="AJ71" s="34">
        <f t="shared" si="152"/>
        <v>3.3085189571317488</v>
      </c>
      <c r="AK71" s="34">
        <f t="shared" si="153"/>
        <v>3.3085189571317515</v>
      </c>
      <c r="AN71" s="12"/>
      <c r="AP71" s="31">
        <f t="shared" si="154"/>
        <v>0.10438293712732942</v>
      </c>
      <c r="AQ71" s="31">
        <f t="shared" si="155"/>
        <v>0.15547633181162721</v>
      </c>
      <c r="AR71" s="31">
        <f t="shared" si="156"/>
        <v>0.10142513936828818</v>
      </c>
      <c r="AS71" s="31">
        <f t="shared" si="157"/>
        <v>8.0345536355296409E-3</v>
      </c>
      <c r="AT71" s="31">
        <f t="shared" si="158"/>
        <v>0.63068103805722553</v>
      </c>
      <c r="AV71" s="31">
        <f t="shared" si="159"/>
        <v>0.10629357575294271</v>
      </c>
      <c r="AW71" s="31">
        <f t="shared" si="160"/>
        <v>0.1677130867477219</v>
      </c>
      <c r="AX71" s="31">
        <f t="shared" si="161"/>
        <v>0.10992370227191176</v>
      </c>
      <c r="AY71" s="31">
        <f t="shared" si="162"/>
        <v>7.5363185522388885E-3</v>
      </c>
      <c r="AZ71" s="31">
        <f t="shared" si="163"/>
        <v>0.60768435055632886</v>
      </c>
      <c r="BA71" s="31">
        <f t="shared" si="164"/>
        <v>0.99915103388114412</v>
      </c>
      <c r="BB71" s="31"/>
      <c r="BC71" s="31">
        <f t="shared" si="165"/>
        <v>0.10638389207290462</v>
      </c>
      <c r="BD71" s="31">
        <f t="shared" si="166"/>
        <v>0.16785559045688034</v>
      </c>
      <c r="BE71" s="31">
        <f t="shared" si="167"/>
        <v>0.11001710306490854</v>
      </c>
      <c r="BF71" s="31">
        <f t="shared" si="168"/>
        <v>7.5427220677183283E-3</v>
      </c>
      <c r="BG71" s="31">
        <f t="shared" si="169"/>
        <v>0.60820069233758811</v>
      </c>
      <c r="BJ71" s="31">
        <f t="shared" si="170"/>
        <v>4.0136890936846727E-2</v>
      </c>
      <c r="BK71" s="31">
        <f t="shared" si="171"/>
        <v>-8.5073648667681519E-3</v>
      </c>
      <c r="BL71" s="31">
        <f t="shared" si="172"/>
        <v>-4.109082667640711E-4</v>
      </c>
      <c r="BM71" s="31">
        <f t="shared" si="173"/>
        <v>-4.6271402452908468E-4</v>
      </c>
      <c r="BN71" s="31">
        <f t="shared" si="174"/>
        <v>-4.1271714798087826E-4</v>
      </c>
      <c r="BP71" s="31">
        <f t="shared" si="175"/>
        <v>6.9082815442208262E-2</v>
      </c>
      <c r="BQ71" s="31">
        <f t="shared" si="176"/>
        <v>0.10902620212369951</v>
      </c>
      <c r="BR71" s="31">
        <f t="shared" si="177"/>
        <v>0.11262760036775922</v>
      </c>
      <c r="BS71" s="31">
        <f t="shared" si="178"/>
        <v>8.9219510829485447E-3</v>
      </c>
      <c r="BT71" s="31">
        <f t="shared" si="179"/>
        <v>0.70034143098338442</v>
      </c>
      <c r="BV71" s="31">
        <f t="shared" si="180"/>
        <v>-8.6821323050686738E-2</v>
      </c>
      <c r="BW71" s="31">
        <f t="shared" si="181"/>
        <v>-0.15166513961067593</v>
      </c>
      <c r="BX71" s="31">
        <f t="shared" si="182"/>
        <v>-0.16893455297496152</v>
      </c>
      <c r="BY71" s="31">
        <f t="shared" si="183"/>
        <v>0.11937763468020748</v>
      </c>
      <c r="BZ71" s="31">
        <f t="shared" si="184"/>
        <v>6.4651515700296716E-2</v>
      </c>
      <c r="CB71" s="31" t="e">
        <f>LN(#REF!/#REF!)</f>
        <v>#REF!</v>
      </c>
      <c r="CC71" s="31" t="e">
        <f>LN(#REF!/#REF!)</f>
        <v>#REF!</v>
      </c>
      <c r="CD71" s="31" t="e">
        <f>LN(#REF!/#REF!)</f>
        <v>#REF!</v>
      </c>
      <c r="CE71" s="31" t="e">
        <f>LN(#REF!/#REF!)</f>
        <v>#REF!</v>
      </c>
      <c r="CF71" s="31" t="e">
        <f>LN(#REF!/#REF!)</f>
        <v>#REF!</v>
      </c>
      <c r="CH71" s="31">
        <f t="shared" si="185"/>
        <v>1.0025454321304272</v>
      </c>
      <c r="CI71" s="31">
        <f t="shared" si="186"/>
        <v>1.064687509463478</v>
      </c>
      <c r="CJ71" s="31">
        <f t="shared" si="187"/>
        <v>0.97776769408435771</v>
      </c>
      <c r="CK71" s="31"/>
      <c r="CL71" s="31">
        <f t="shared" si="188"/>
        <v>0.98702649788054775</v>
      </c>
      <c r="CM71" s="31">
        <f t="shared" si="189"/>
        <v>1.4536229024903502</v>
      </c>
      <c r="CN71" s="31">
        <f t="shared" si="190"/>
        <v>0.86464648444173364</v>
      </c>
      <c r="CO71" s="31"/>
      <c r="CP71" s="31" t="e">
        <f t="shared" si="191"/>
        <v>#REF!</v>
      </c>
      <c r="CQ71" s="31">
        <f t="shared" si="192"/>
        <v>1</v>
      </c>
      <c r="CR71" s="31">
        <f t="shared" si="193"/>
        <v>1</v>
      </c>
    </row>
    <row r="72" spans="1:96" x14ac:dyDescent="0.2">
      <c r="A72" s="198" t="s">
        <v>379</v>
      </c>
      <c r="B72" s="9">
        <f t="shared" si="92"/>
        <v>2011</v>
      </c>
      <c r="D72" s="29">
        <f>Table8.5c11!R30*0.001</f>
        <v>145.071</v>
      </c>
      <c r="E72" s="29">
        <f>Table8.5c11!T30*0.001</f>
        <v>220.06100000000001</v>
      </c>
      <c r="F72" s="29">
        <f>Table8.4b11!T71*0.001</f>
        <v>148.81100000000001</v>
      </c>
      <c r="G72" s="29">
        <f>Table8.4b11!V71*0.001</f>
        <v>16.788</v>
      </c>
      <c r="H72" s="29">
        <f>Table8.4b11!X71*0.001</f>
        <v>1167.0940000000001</v>
      </c>
      <c r="I72" s="29">
        <f t="shared" si="135"/>
        <v>1697.825</v>
      </c>
      <c r="K72" s="29">
        <f>Table8.2c11!R32*0.001</f>
        <v>8901.1730000000007</v>
      </c>
      <c r="L72" s="29">
        <f>Table8.2c11!T32*0.001</f>
        <v>14316.197</v>
      </c>
      <c r="M72" s="29">
        <f>Table8.2c11!V32*0.001</f>
        <v>15316.068000000001</v>
      </c>
      <c r="N72" s="29">
        <f>Table8.2c11!X32*0.001</f>
        <v>1727.2830000000001</v>
      </c>
      <c r="O72" s="29">
        <f>Table8.2c11!Z32*0.001</f>
        <v>120120.87300000001</v>
      </c>
      <c r="P72" s="29">
        <f t="shared" si="136"/>
        <v>160381.59400000001</v>
      </c>
      <c r="R72" s="41">
        <f t="shared" si="137"/>
        <v>16297.964324477234</v>
      </c>
      <c r="S72" s="41">
        <f t="shared" si="138"/>
        <v>15371.470509940595</v>
      </c>
      <c r="T72" s="41">
        <f t="shared" si="139"/>
        <v>9716.0054395161987</v>
      </c>
      <c r="U72" s="41">
        <f t="shared" si="140"/>
        <v>9719.3106167315946</v>
      </c>
      <c r="V72" s="41">
        <f t="shared" si="141"/>
        <v>9715.996652804879</v>
      </c>
      <c r="W72" s="41">
        <f t="shared" si="142"/>
        <v>10586.158658580236</v>
      </c>
      <c r="Y72" s="31">
        <f t="shared" si="143"/>
        <v>1.0409915692328739</v>
      </c>
      <c r="Z72" s="31">
        <f t="shared" si="144"/>
        <v>0.98454474441212059</v>
      </c>
      <c r="AA72" s="31">
        <f t="shared" si="145"/>
        <v>0.9340533363498984</v>
      </c>
      <c r="AB72" s="31">
        <f t="shared" si="146"/>
        <v>0.93447684032586453</v>
      </c>
      <c r="AC72" s="31">
        <f t="shared" si="147"/>
        <v>0.93405137608203825</v>
      </c>
      <c r="AF72" s="34">
        <f t="shared" si="148"/>
        <v>4.6447947219808983</v>
      </c>
      <c r="AG72" s="34">
        <f t="shared" si="149"/>
        <v>0.82611518631816339</v>
      </c>
      <c r="AH72" s="34">
        <f t="shared" si="150"/>
        <v>0.8485096136092446</v>
      </c>
      <c r="AI72" s="34">
        <f t="shared" si="151"/>
        <v>0.97360733817048462</v>
      </c>
      <c r="AJ72" s="34">
        <f t="shared" si="152"/>
        <v>3.8371354571588703</v>
      </c>
      <c r="AK72" s="34">
        <f t="shared" si="153"/>
        <v>3.8371354571588716</v>
      </c>
      <c r="AN72" s="12"/>
      <c r="AP72" s="31">
        <f t="shared" si="154"/>
        <v>8.5445201949553101E-2</v>
      </c>
      <c r="AQ72" s="31">
        <f t="shared" si="155"/>
        <v>0.12961347606496548</v>
      </c>
      <c r="AR72" s="31">
        <f t="shared" si="156"/>
        <v>8.7648020261216555E-2</v>
      </c>
      <c r="AS72" s="31">
        <f t="shared" si="157"/>
        <v>9.8879448706433223E-3</v>
      </c>
      <c r="AT72" s="31">
        <f t="shared" si="158"/>
        <v>0.68740535685362159</v>
      </c>
      <c r="AV72" s="31">
        <f t="shared" si="159"/>
        <v>9.4598350066696424E-2</v>
      </c>
      <c r="AW72" s="31">
        <f t="shared" si="160"/>
        <v>0.14215300309341253</v>
      </c>
      <c r="AX72" s="31">
        <f t="shared" si="161"/>
        <v>9.4369026941163378E-2</v>
      </c>
      <c r="AY72" s="31">
        <f t="shared" si="162"/>
        <v>8.9292140048783351E-3</v>
      </c>
      <c r="AZ72" s="31">
        <f t="shared" si="163"/>
        <v>0.65863613776847785</v>
      </c>
      <c r="BA72" s="31">
        <f t="shared" si="164"/>
        <v>0.9986857318746285</v>
      </c>
      <c r="BB72" s="31"/>
      <c r="BC72" s="31">
        <f t="shared" si="165"/>
        <v>9.4722841277732367E-2</v>
      </c>
      <c r="BD72" s="31">
        <f t="shared" si="166"/>
        <v>0.14234007611841792</v>
      </c>
      <c r="BE72" s="31">
        <f t="shared" si="167"/>
        <v>9.4493216363493754E-2</v>
      </c>
      <c r="BF72" s="31">
        <f t="shared" si="168"/>
        <v>8.9409648299644245E-3</v>
      </c>
      <c r="BG72" s="31">
        <f t="shared" si="169"/>
        <v>0.65950290141039158</v>
      </c>
      <c r="BJ72" s="31">
        <f t="shared" si="170"/>
        <v>-4.3707164420072149E-3</v>
      </c>
      <c r="BK72" s="31">
        <f t="shared" si="171"/>
        <v>-5.0427587058143354E-3</v>
      </c>
      <c r="BL72" s="31">
        <f t="shared" si="172"/>
        <v>-4.1103202922089382E-3</v>
      </c>
      <c r="BM72" s="31">
        <f t="shared" si="173"/>
        <v>-3.7728119091096622E-3</v>
      </c>
      <c r="BN72" s="31">
        <f t="shared" si="174"/>
        <v>-4.109319467010048E-3</v>
      </c>
      <c r="BP72" s="31">
        <f t="shared" si="175"/>
        <v>5.54999659125473E-2</v>
      </c>
      <c r="BQ72" s="31">
        <f t="shared" si="176"/>
        <v>8.9263341527831427E-2</v>
      </c>
      <c r="BR72" s="31">
        <f t="shared" si="177"/>
        <v>9.5497666646211288E-2</v>
      </c>
      <c r="BS72" s="31">
        <f t="shared" si="178"/>
        <v>1.0769833101920661E-2</v>
      </c>
      <c r="BT72" s="31">
        <f t="shared" si="179"/>
        <v>0.74896919281148933</v>
      </c>
      <c r="BV72" s="31">
        <f t="shared" si="180"/>
        <v>-0.21892360214073475</v>
      </c>
      <c r="BW72" s="31">
        <f t="shared" si="181"/>
        <v>-0.19999734540324041</v>
      </c>
      <c r="BX72" s="31">
        <f t="shared" si="182"/>
        <v>-0.16498499022367569</v>
      </c>
      <c r="BY72" s="31">
        <f t="shared" si="183"/>
        <v>0.18823434053034691</v>
      </c>
      <c r="BZ72" s="31">
        <f t="shared" si="184"/>
        <v>6.712987690294546E-2</v>
      </c>
      <c r="CB72" s="31" t="e">
        <f>LN(#REF!/#REF!)</f>
        <v>#REF!</v>
      </c>
      <c r="CC72" s="31" t="e">
        <f>LN(#REF!/#REF!)</f>
        <v>#REF!</v>
      </c>
      <c r="CD72" s="31" t="e">
        <f>LN(#REF!/#REF!)</f>
        <v>#REF!</v>
      </c>
      <c r="CE72" s="31" t="e">
        <f>LN(#REF!/#REF!)</f>
        <v>#REF!</v>
      </c>
      <c r="CF72" s="31" t="e">
        <f>LN(#REF!/#REF!)</f>
        <v>#REF!</v>
      </c>
      <c r="CH72" s="31">
        <f t="shared" si="185"/>
        <v>0.99574504666185648</v>
      </c>
      <c r="CI72" s="31">
        <f t="shared" si="186"/>
        <v>1.0601573137910068</v>
      </c>
      <c r="CJ72" s="31">
        <f t="shared" si="187"/>
        <v>0.97360733817048462</v>
      </c>
      <c r="CK72" s="31"/>
      <c r="CL72" s="31">
        <f t="shared" si="188"/>
        <v>0.98133703065605127</v>
      </c>
      <c r="CM72" s="31">
        <f t="shared" si="189"/>
        <v>1.426493982823511</v>
      </c>
      <c r="CN72" s="31">
        <f t="shared" si="190"/>
        <v>0.8485096136092446</v>
      </c>
      <c r="CO72" s="31"/>
      <c r="CP72" s="31" t="e">
        <f t="shared" si="191"/>
        <v>#REF!</v>
      </c>
      <c r="CQ72" s="31">
        <f t="shared" si="192"/>
        <v>1</v>
      </c>
      <c r="CR72" s="31">
        <f t="shared" si="193"/>
        <v>1</v>
      </c>
    </row>
    <row r="73" spans="1:96" x14ac:dyDescent="0.2">
      <c r="A73" s="198" t="s">
        <v>379</v>
      </c>
      <c r="B73" s="9">
        <f t="shared" si="92"/>
        <v>2012</v>
      </c>
      <c r="D73" s="29">
        <f>Table8.5c11!R31*0.001</f>
        <v>144.71600000000001</v>
      </c>
      <c r="E73" s="29">
        <f>Table8.5c11!T31*0.001</f>
        <v>231.047</v>
      </c>
      <c r="F73" s="29">
        <f>Table8.4b11!T72*0.001</f>
        <v>148.97900000000001</v>
      </c>
      <c r="G73" s="29">
        <f>Table8.4b11!V72*0.001</f>
        <v>62.78</v>
      </c>
      <c r="H73" s="29">
        <f>Table8.4b11!X72*0.001</f>
        <v>1347.3790000000001</v>
      </c>
      <c r="I73" s="29">
        <f t="shared" si="135"/>
        <v>1934.9010000000003</v>
      </c>
      <c r="K73" s="29">
        <f>Table8.2c11!R33*0.001</f>
        <v>8779.5760000000009</v>
      </c>
      <c r="L73" s="29">
        <f>Table8.2c11!T33*0.001</f>
        <v>15081.221</v>
      </c>
      <c r="M73" s="29">
        <f>Table8.2c11!V33*0.001</f>
        <v>15562.425999999999</v>
      </c>
      <c r="N73" s="29">
        <f>Table8.2c11!X33*0.001</f>
        <v>6557.9880000000003</v>
      </c>
      <c r="O73" s="29">
        <f>Table8.2c11!Z33*0.001</f>
        <v>140747.318</v>
      </c>
      <c r="P73" s="29">
        <f t="shared" si="136"/>
        <v>186728.52899999998</v>
      </c>
      <c r="R73" s="41">
        <f t="shared" si="137"/>
        <v>16483.256139020836</v>
      </c>
      <c r="S73" s="41">
        <f t="shared" si="138"/>
        <v>15320.178651317425</v>
      </c>
      <c r="T73" s="41">
        <f t="shared" si="139"/>
        <v>9572.9933109400827</v>
      </c>
      <c r="U73" s="41">
        <f t="shared" si="140"/>
        <v>9573.0580781788558</v>
      </c>
      <c r="V73" s="41">
        <f t="shared" si="141"/>
        <v>9573.0349902653215</v>
      </c>
      <c r="W73" s="41">
        <f t="shared" si="142"/>
        <v>10362.107013652962</v>
      </c>
      <c r="Y73" s="31">
        <f t="shared" si="143"/>
        <v>1.052826618871439</v>
      </c>
      <c r="Z73" s="31">
        <f t="shared" si="144"/>
        <v>0.98125949399929158</v>
      </c>
      <c r="AA73" s="31">
        <f t="shared" si="145"/>
        <v>0.92030478951482442</v>
      </c>
      <c r="AB73" s="31">
        <f t="shared" si="146"/>
        <v>0.92041518353704599</v>
      </c>
      <c r="AC73" s="31">
        <f t="shared" si="147"/>
        <v>0.92030769724045491</v>
      </c>
      <c r="AF73" s="34">
        <f t="shared" si="148"/>
        <v>5.4078255759352087</v>
      </c>
      <c r="AG73" s="34">
        <f t="shared" si="149"/>
        <v>0.80863080200431536</v>
      </c>
      <c r="AH73" s="34">
        <f t="shared" si="150"/>
        <v>0.83999177939678049</v>
      </c>
      <c r="AI73" s="34">
        <f t="shared" si="151"/>
        <v>0.96266513772910201</v>
      </c>
      <c r="AJ73" s="34">
        <f t="shared" si="152"/>
        <v>4.3729343325679357</v>
      </c>
      <c r="AK73" s="34">
        <f t="shared" si="153"/>
        <v>4.3729343325679366</v>
      </c>
      <c r="AN73" s="12"/>
      <c r="AP73" s="31">
        <f t="shared" si="154"/>
        <v>7.4792457081783503E-2</v>
      </c>
      <c r="AQ73" s="31">
        <f t="shared" si="155"/>
        <v>0.11941024372823207</v>
      </c>
      <c r="AR73" s="31">
        <f t="shared" si="156"/>
        <v>7.6995670579528358E-2</v>
      </c>
      <c r="AS73" s="31">
        <f t="shared" si="157"/>
        <v>3.2446104477696788E-2</v>
      </c>
      <c r="AT73" s="31">
        <f t="shared" si="158"/>
        <v>0.69635552413275925</v>
      </c>
      <c r="AV73" s="31">
        <f t="shared" si="159"/>
        <v>8.000065605598175E-2</v>
      </c>
      <c r="AW73" s="31">
        <f t="shared" si="160"/>
        <v>0.12444215261672997</v>
      </c>
      <c r="AX73" s="31">
        <f t="shared" si="161"/>
        <v>8.2206850125889866E-2</v>
      </c>
      <c r="AY73" s="31">
        <f t="shared" si="162"/>
        <v>1.8984130123896121E-2</v>
      </c>
      <c r="AZ73" s="31">
        <f t="shared" si="163"/>
        <v>0.69187079210317237</v>
      </c>
      <c r="BA73" s="31">
        <f t="shared" si="164"/>
        <v>0.99750458102567008</v>
      </c>
      <c r="BB73" s="31"/>
      <c r="BC73" s="31">
        <f t="shared" si="165"/>
        <v>8.020079063067781E-2</v>
      </c>
      <c r="BD73" s="31">
        <f t="shared" si="166"/>
        <v>0.12475346477985502</v>
      </c>
      <c r="BE73" s="31">
        <f t="shared" si="167"/>
        <v>8.2412503851723495E-2</v>
      </c>
      <c r="BF73" s="31">
        <f t="shared" si="168"/>
        <v>1.9031621994533555E-2</v>
      </c>
      <c r="BG73" s="31">
        <f t="shared" si="169"/>
        <v>0.69360161874321014</v>
      </c>
      <c r="BJ73" s="31">
        <f t="shared" si="170"/>
        <v>1.1304874271314129E-2</v>
      </c>
      <c r="BK73" s="31">
        <f t="shared" si="171"/>
        <v>-3.3424014529085935E-3</v>
      </c>
      <c r="BL73" s="31">
        <f t="shared" si="172"/>
        <v>-1.4828633769484317E-2</v>
      </c>
      <c r="BM73" s="31">
        <f t="shared" si="173"/>
        <v>-1.516198893334729E-2</v>
      </c>
      <c r="BN73" s="31">
        <f t="shared" si="174"/>
        <v>-1.4823375579650376E-2</v>
      </c>
      <c r="BP73" s="31">
        <f t="shared" si="175"/>
        <v>4.7017860886163797E-2</v>
      </c>
      <c r="BQ73" s="31">
        <f t="shared" si="176"/>
        <v>8.0765489241336016E-2</v>
      </c>
      <c r="BR73" s="31">
        <f t="shared" si="177"/>
        <v>8.3342519128397366E-2</v>
      </c>
      <c r="BS73" s="31">
        <f t="shared" si="178"/>
        <v>3.5120439469643126E-2</v>
      </c>
      <c r="BT73" s="31">
        <f t="shared" si="179"/>
        <v>0.75375369127445979</v>
      </c>
      <c r="BV73" s="31">
        <f t="shared" si="180"/>
        <v>-0.16585485818813259</v>
      </c>
      <c r="BW73" s="31">
        <f t="shared" si="181"/>
        <v>-0.10004113345530691</v>
      </c>
      <c r="BX73" s="31">
        <f t="shared" si="182"/>
        <v>-0.13614296150415214</v>
      </c>
      <c r="BY73" s="31">
        <f t="shared" si="183"/>
        <v>1.1820342875848244</v>
      </c>
      <c r="BZ73" s="31">
        <f t="shared" si="184"/>
        <v>6.3677936641092676E-3</v>
      </c>
      <c r="CB73" s="31" t="e">
        <f>LN(#REF!/#REF!)</f>
        <v>#REF!</v>
      </c>
      <c r="CC73" s="31" t="e">
        <f>LN(#REF!/#REF!)</f>
        <v>#REF!</v>
      </c>
      <c r="CD73" s="31" t="e">
        <f>LN(#REF!/#REF!)</f>
        <v>#REF!</v>
      </c>
      <c r="CE73" s="31" t="e">
        <f>LN(#REF!/#REF!)</f>
        <v>#REF!</v>
      </c>
      <c r="CF73" s="31" t="e">
        <f>LN(#REF!/#REF!)</f>
        <v>#REF!</v>
      </c>
      <c r="CH73" s="31">
        <f t="shared" si="185"/>
        <v>0.98876117710663081</v>
      </c>
      <c r="CI73" s="31">
        <f t="shared" si="186"/>
        <v>1.0482423935021996</v>
      </c>
      <c r="CJ73" s="31">
        <f t="shared" si="187"/>
        <v>0.96266513772910201</v>
      </c>
      <c r="CK73" s="31"/>
      <c r="CL73" s="31">
        <f t="shared" si="188"/>
        <v>0.98996141696470308</v>
      </c>
      <c r="CM73" s="31">
        <f t="shared" si="189"/>
        <v>1.4121740045275859</v>
      </c>
      <c r="CN73" s="31">
        <f t="shared" si="190"/>
        <v>0.83999177939678049</v>
      </c>
      <c r="CO73" s="31"/>
      <c r="CP73" s="31" t="e">
        <f t="shared" si="191"/>
        <v>#REF!</v>
      </c>
      <c r="CQ73" s="31">
        <f t="shared" si="192"/>
        <v>1</v>
      </c>
      <c r="CR73" s="31">
        <f t="shared" si="193"/>
        <v>1</v>
      </c>
    </row>
    <row r="74" spans="1:96" hidden="1" x14ac:dyDescent="0.2">
      <c r="AN74" s="12"/>
    </row>
    <row r="75" spans="1:96" hidden="1" x14ac:dyDescent="0.2">
      <c r="A75" s="9" t="s">
        <v>329</v>
      </c>
      <c r="B75" s="9">
        <f>Base_year</f>
        <v>1990</v>
      </c>
      <c r="D75" s="29"/>
      <c r="E75" s="29"/>
      <c r="F75" s="29">
        <f>INDEX(F10:F71,Base_row,0)</f>
        <v>160.547</v>
      </c>
      <c r="G75" s="29"/>
      <c r="H75" s="29"/>
      <c r="I75" s="29">
        <f>INDEX(I10:I71,Base_row,0)</f>
        <v>442.47200000000004</v>
      </c>
      <c r="K75" s="29"/>
      <c r="L75" s="29"/>
      <c r="M75" s="29">
        <f>INDEX(M10:M71,Base_row,0)</f>
        <v>15434.271000000001</v>
      </c>
      <c r="N75" s="29"/>
      <c r="O75" s="29"/>
      <c r="P75" s="29">
        <f>INDEX(P10:P71,Base_row,0)</f>
        <v>34529.317999999999</v>
      </c>
      <c r="R75" s="35">
        <f t="shared" ref="R75:W75" si="194">INDEX(R10:R71,Base_row,0)</f>
        <v>15656.192428616409</v>
      </c>
      <c r="S75" s="35">
        <f t="shared" si="194"/>
        <v>15612.769858539055</v>
      </c>
      <c r="T75" s="35">
        <f t="shared" si="194"/>
        <v>10401.981408775315</v>
      </c>
      <c r="U75" s="35">
        <f t="shared" si="194"/>
        <v>10400.804169038947</v>
      </c>
      <c r="V75" s="35">
        <f t="shared" si="194"/>
        <v>10401.99383203041</v>
      </c>
      <c r="W75" s="35">
        <f t="shared" si="194"/>
        <v>12814.38573446484</v>
      </c>
      <c r="AN75" s="12"/>
      <c r="CH75" s="31"/>
      <c r="CI75" s="31">
        <f>INDEX(CI10:CI71,Base_row,1)</f>
        <v>1.0888961825032657</v>
      </c>
      <c r="CJ75" s="31"/>
      <c r="CK75" s="31"/>
      <c r="CL75" s="31"/>
      <c r="CM75" s="31">
        <f>INDEX(CM10:CM71,Base_row,1)</f>
        <v>1.6811759819146135</v>
      </c>
      <c r="CN75" s="31"/>
      <c r="CO75" s="31"/>
      <c r="CP75" s="31"/>
      <c r="CQ75" s="31">
        <f>INDEX(CQ10:CQ71,Base_row,1)</f>
        <v>1</v>
      </c>
      <c r="CR75" s="31"/>
    </row>
    <row r="76" spans="1:96" hidden="1" x14ac:dyDescent="0.2">
      <c r="A76" s="9" t="s">
        <v>330</v>
      </c>
      <c r="B76" s="9">
        <f>Base_year2</f>
        <v>1996</v>
      </c>
      <c r="K76" s="29"/>
      <c r="L76" s="29"/>
      <c r="M76" s="29">
        <f>INDEX(M10:M71,Base_row2,0)</f>
        <v>14328.684000000001</v>
      </c>
      <c r="N76" s="29"/>
      <c r="O76" s="29"/>
      <c r="P76" s="29">
        <f>INDEX(P10:P71,Base_row2,0)</f>
        <v>40654.765000000007</v>
      </c>
      <c r="R76" s="35">
        <f t="shared" ref="R76:W76" si="195">INDEX(R10:R71,Base_row2,0)</f>
        <v>14428.080066742306</v>
      </c>
      <c r="S76" s="35">
        <f t="shared" si="195"/>
        <v>16035.179994444507</v>
      </c>
      <c r="T76" s="35">
        <f t="shared" si="195"/>
        <v>10340.028435270118</v>
      </c>
      <c r="U76" s="35">
        <f t="shared" si="195"/>
        <v>10339.501731564354</v>
      </c>
      <c r="V76" s="35">
        <f t="shared" si="195"/>
        <v>10339.915443980941</v>
      </c>
      <c r="W76" s="35">
        <f t="shared" si="195"/>
        <v>13245.187864202388</v>
      </c>
      <c r="AN76" s="12"/>
    </row>
    <row r="77" spans="1:96" x14ac:dyDescent="0.2">
      <c r="A77" s="105"/>
      <c r="B77" s="105"/>
      <c r="AN77" s="12"/>
    </row>
    <row r="78" spans="1:96" x14ac:dyDescent="0.2">
      <c r="A78" s="105"/>
      <c r="B78" s="105"/>
      <c r="AN78" s="12"/>
    </row>
    <row r="79" spans="1:96" x14ac:dyDescent="0.2">
      <c r="A79" s="105"/>
      <c r="B79" s="105"/>
      <c r="J79" s="77" t="s">
        <v>541</v>
      </c>
      <c r="L79" s="84">
        <f>S31</f>
        <v>10492.175096393739</v>
      </c>
      <c r="M79" s="84">
        <f>T21</f>
        <v>10758.810836729801</v>
      </c>
      <c r="N79" s="84">
        <f>U45</f>
        <v>10480.182926829268</v>
      </c>
      <c r="O79" s="84">
        <f>V45</f>
        <v>10477.657935285053</v>
      </c>
      <c r="AN79" s="12"/>
    </row>
    <row r="80" spans="1:96" x14ac:dyDescent="0.2">
      <c r="A80" s="105"/>
      <c r="B80" s="105"/>
      <c r="J80" s="10" t="s">
        <v>969</v>
      </c>
      <c r="AN80" s="12"/>
    </row>
    <row r="81" spans="1:40" x14ac:dyDescent="0.2">
      <c r="A81" s="105"/>
      <c r="B81" s="105"/>
      <c r="AN81" s="12"/>
    </row>
    <row r="82" spans="1:40" x14ac:dyDescent="0.2">
      <c r="A82" s="105"/>
      <c r="B82" s="105"/>
      <c r="O82" s="80"/>
      <c r="AN82" s="12"/>
    </row>
    <row r="83" spans="1:40" x14ac:dyDescent="0.2">
      <c r="A83" s="105"/>
      <c r="B83" s="105"/>
      <c r="AN83" s="12"/>
    </row>
    <row r="84" spans="1:40" x14ac:dyDescent="0.2">
      <c r="A84" s="105"/>
      <c r="B84" s="105"/>
      <c r="AN84" s="12"/>
    </row>
    <row r="85" spans="1:40" x14ac:dyDescent="0.2">
      <c r="A85" s="105"/>
      <c r="B85" s="105"/>
      <c r="AN85" s="12"/>
    </row>
    <row r="86" spans="1:40" x14ac:dyDescent="0.2">
      <c r="A86" s="105"/>
      <c r="B86" s="105"/>
      <c r="AN86" s="12"/>
    </row>
    <row r="87" spans="1:40" x14ac:dyDescent="0.2">
      <c r="A87" s="105"/>
      <c r="B87" s="105"/>
      <c r="AN87" s="12"/>
    </row>
    <row r="88" spans="1:40" x14ac:dyDescent="0.2">
      <c r="A88" s="105"/>
      <c r="B88" s="105"/>
      <c r="AN88" s="12"/>
    </row>
    <row r="89" spans="1:40" x14ac:dyDescent="0.2">
      <c r="A89" s="105"/>
      <c r="B89" s="105"/>
      <c r="AN89" s="12"/>
    </row>
    <row r="90" spans="1:40" x14ac:dyDescent="0.2">
      <c r="A90" s="105"/>
      <c r="B90" s="105"/>
      <c r="AN90" s="12"/>
    </row>
    <row r="91" spans="1:40" x14ac:dyDescent="0.2">
      <c r="A91" s="105"/>
      <c r="B91" s="105"/>
      <c r="AN91" s="12"/>
    </row>
    <row r="92" spans="1:40" x14ac:dyDescent="0.2">
      <c r="A92" s="105"/>
      <c r="B92" s="105"/>
      <c r="AN92" s="12"/>
    </row>
    <row r="93" spans="1:40" x14ac:dyDescent="0.2">
      <c r="A93" s="105"/>
      <c r="B93" s="105"/>
      <c r="AN93" s="12"/>
    </row>
    <row r="94" spans="1:40" x14ac:dyDescent="0.2">
      <c r="A94" s="105"/>
      <c r="B94" s="105"/>
      <c r="AN94" s="12"/>
    </row>
    <row r="95" spans="1:40" x14ac:dyDescent="0.2">
      <c r="A95" s="105"/>
      <c r="B95" s="105"/>
      <c r="AN95" s="12"/>
    </row>
    <row r="96" spans="1:40" x14ac:dyDescent="0.2">
      <c r="A96" s="105"/>
      <c r="B96" s="105"/>
      <c r="AN96" s="12"/>
    </row>
    <row r="97" spans="1:40" x14ac:dyDescent="0.2">
      <c r="A97" s="105"/>
      <c r="B97" s="105"/>
      <c r="AN97" s="12"/>
    </row>
    <row r="98" spans="1:40" x14ac:dyDescent="0.2">
      <c r="A98" s="105"/>
      <c r="B98" s="105"/>
      <c r="AN98" s="12"/>
    </row>
    <row r="99" spans="1:40" x14ac:dyDescent="0.2">
      <c r="A99" s="105"/>
      <c r="B99" s="105"/>
      <c r="AN99" s="12"/>
    </row>
    <row r="100" spans="1:40" x14ac:dyDescent="0.2">
      <c r="A100" s="105"/>
      <c r="B100" s="105"/>
      <c r="AN100" s="12"/>
    </row>
    <row r="101" spans="1:40" x14ac:dyDescent="0.2">
      <c r="A101" s="105"/>
      <c r="B101" s="105"/>
      <c r="AN101" s="12"/>
    </row>
    <row r="102" spans="1:40" x14ac:dyDescent="0.2">
      <c r="A102" s="105"/>
      <c r="B102" s="105"/>
      <c r="AN102" s="12"/>
    </row>
    <row r="103" spans="1:40" x14ac:dyDescent="0.2">
      <c r="A103" s="105"/>
      <c r="B103" s="105"/>
      <c r="AN103" s="12"/>
    </row>
    <row r="104" spans="1:40" x14ac:dyDescent="0.2">
      <c r="A104" s="105"/>
      <c r="B104" s="105"/>
      <c r="AN104" s="12"/>
    </row>
    <row r="105" spans="1:40" x14ac:dyDescent="0.2">
      <c r="A105" s="105"/>
      <c r="B105" s="105"/>
      <c r="AN105" s="12"/>
    </row>
    <row r="106" spans="1:40" x14ac:dyDescent="0.2">
      <c r="A106" s="105"/>
      <c r="B106" s="105"/>
      <c r="AN106" s="12"/>
    </row>
    <row r="107" spans="1:40" x14ac:dyDescent="0.2">
      <c r="A107" s="105"/>
      <c r="B107" s="105"/>
      <c r="AN107" s="12"/>
    </row>
    <row r="108" spans="1:40" x14ac:dyDescent="0.2">
      <c r="A108" s="105"/>
      <c r="B108" s="105"/>
      <c r="AN108" s="12"/>
    </row>
    <row r="109" spans="1:40" x14ac:dyDescent="0.2">
      <c r="A109" s="105"/>
      <c r="B109" s="105"/>
      <c r="AN109" s="12"/>
    </row>
    <row r="110" spans="1:40" x14ac:dyDescent="0.2">
      <c r="A110" s="105"/>
      <c r="B110" s="105"/>
      <c r="AN110" s="12"/>
    </row>
    <row r="111" spans="1:40" x14ac:dyDescent="0.2">
      <c r="A111" s="105"/>
      <c r="B111" s="105"/>
      <c r="AN111" s="12"/>
    </row>
    <row r="112" spans="1:40" x14ac:dyDescent="0.2">
      <c r="A112" s="105"/>
      <c r="B112" s="105"/>
      <c r="AN112" s="12"/>
    </row>
    <row r="113" spans="1:40" x14ac:dyDescent="0.2">
      <c r="A113" s="105"/>
      <c r="B113" s="105"/>
      <c r="AN113" s="12"/>
    </row>
    <row r="114" spans="1:40" x14ac:dyDescent="0.2">
      <c r="A114" s="105"/>
      <c r="B114" s="105"/>
      <c r="AN114" s="12"/>
    </row>
    <row r="115" spans="1:40" x14ac:dyDescent="0.2">
      <c r="A115" s="105"/>
      <c r="B115" s="105"/>
      <c r="AN115" s="12"/>
    </row>
    <row r="116" spans="1:40" x14ac:dyDescent="0.2">
      <c r="A116" s="105"/>
      <c r="B116" s="105"/>
      <c r="AN116" s="12"/>
    </row>
    <row r="117" spans="1:40" x14ac:dyDescent="0.2">
      <c r="A117" s="105"/>
      <c r="B117" s="105"/>
      <c r="AN117" s="12"/>
    </row>
    <row r="118" spans="1:40" x14ac:dyDescent="0.2">
      <c r="A118" s="105"/>
      <c r="B118" s="105"/>
      <c r="AN118" s="12"/>
    </row>
    <row r="119" spans="1:40" x14ac:dyDescent="0.2">
      <c r="A119" s="105"/>
      <c r="B119" s="105"/>
      <c r="AN119" s="12"/>
    </row>
    <row r="120" spans="1:40" x14ac:dyDescent="0.2">
      <c r="A120" s="105"/>
      <c r="B120" s="105"/>
      <c r="AN120" s="12"/>
    </row>
    <row r="121" spans="1:40" x14ac:dyDescent="0.2">
      <c r="A121" s="105"/>
      <c r="B121" s="105"/>
      <c r="AN121" s="12"/>
    </row>
    <row r="122" spans="1:40" x14ac:dyDescent="0.2">
      <c r="A122" s="105"/>
      <c r="B122" s="105"/>
      <c r="AN122" s="12"/>
    </row>
    <row r="123" spans="1:40" x14ac:dyDescent="0.2">
      <c r="A123" s="105"/>
      <c r="B123" s="105"/>
      <c r="AN123" s="12"/>
    </row>
    <row r="124" spans="1:40" x14ac:dyDescent="0.2">
      <c r="A124" s="105"/>
      <c r="B124" s="105"/>
      <c r="AN124" s="12"/>
    </row>
    <row r="125" spans="1:40" x14ac:dyDescent="0.2">
      <c r="A125" s="105"/>
      <c r="B125" s="105"/>
      <c r="AN125" s="12"/>
    </row>
    <row r="126" spans="1:40" x14ac:dyDescent="0.2">
      <c r="A126" s="105"/>
      <c r="B126" s="105"/>
      <c r="AN126" s="12"/>
    </row>
    <row r="127" spans="1:40" x14ac:dyDescent="0.2">
      <c r="A127" s="105"/>
      <c r="B127" s="105"/>
      <c r="AN127" s="12"/>
    </row>
    <row r="128" spans="1:40" x14ac:dyDescent="0.2">
      <c r="A128" s="105"/>
      <c r="B128" s="105"/>
      <c r="AN128" s="12"/>
    </row>
    <row r="129" spans="1:40" x14ac:dyDescent="0.2">
      <c r="A129" s="105"/>
      <c r="B129" s="105"/>
      <c r="AN129" s="12"/>
    </row>
    <row r="130" spans="1:40" x14ac:dyDescent="0.2">
      <c r="A130" s="105"/>
      <c r="B130" s="105"/>
      <c r="AN130" s="12"/>
    </row>
    <row r="131" spans="1:40" x14ac:dyDescent="0.2">
      <c r="A131" s="105"/>
      <c r="B131" s="105"/>
      <c r="AN131" s="12"/>
    </row>
    <row r="132" spans="1:40" x14ac:dyDescent="0.2">
      <c r="A132" s="105"/>
      <c r="B132" s="105"/>
      <c r="AN132" s="12"/>
    </row>
    <row r="133" spans="1:40" x14ac:dyDescent="0.2">
      <c r="A133" s="105"/>
      <c r="B133" s="105"/>
      <c r="AN133" s="12"/>
    </row>
    <row r="134" spans="1:40" x14ac:dyDescent="0.2">
      <c r="A134" s="105"/>
      <c r="B134" s="105"/>
      <c r="AN134" s="12"/>
    </row>
    <row r="135" spans="1:40" x14ac:dyDescent="0.2">
      <c r="A135" s="105"/>
      <c r="B135" s="105"/>
      <c r="AN135" s="12"/>
    </row>
    <row r="136" spans="1:40" x14ac:dyDescent="0.2">
      <c r="A136" s="105"/>
      <c r="B136" s="105"/>
      <c r="AN136" s="12"/>
    </row>
    <row r="137" spans="1:40" x14ac:dyDescent="0.2">
      <c r="A137" s="105"/>
      <c r="B137" s="105"/>
      <c r="AN137" s="12"/>
    </row>
    <row r="138" spans="1:40" x14ac:dyDescent="0.2">
      <c r="A138" s="105"/>
      <c r="B138" s="105"/>
      <c r="AN138" s="12"/>
    </row>
    <row r="139" spans="1:40" x14ac:dyDescent="0.2">
      <c r="A139" s="105"/>
      <c r="B139" s="105"/>
      <c r="AN139" s="12"/>
    </row>
    <row r="140" spans="1:40" x14ac:dyDescent="0.2">
      <c r="A140" s="105"/>
      <c r="B140" s="105"/>
      <c r="AN140" s="12"/>
    </row>
    <row r="141" spans="1:40" x14ac:dyDescent="0.2">
      <c r="A141" s="105"/>
      <c r="B141" s="105"/>
      <c r="AN141" s="12"/>
    </row>
    <row r="142" spans="1:40" x14ac:dyDescent="0.2">
      <c r="A142" s="105"/>
      <c r="B142" s="105"/>
      <c r="AN142" s="12"/>
    </row>
    <row r="143" spans="1:40" x14ac:dyDescent="0.2">
      <c r="A143" s="105"/>
      <c r="B143" s="105"/>
      <c r="AN143" s="12"/>
    </row>
    <row r="144" spans="1:40" x14ac:dyDescent="0.2">
      <c r="A144" s="105"/>
      <c r="B144" s="105"/>
      <c r="AN144" s="12"/>
    </row>
    <row r="145" spans="1:40" x14ac:dyDescent="0.2">
      <c r="A145" s="105"/>
      <c r="B145" s="105"/>
      <c r="AN145" s="12"/>
    </row>
    <row r="146" spans="1:40" x14ac:dyDescent="0.2">
      <c r="A146" s="105"/>
      <c r="B146" s="105"/>
      <c r="AN146" s="12"/>
    </row>
    <row r="147" spans="1:40" x14ac:dyDescent="0.2">
      <c r="A147" s="105"/>
      <c r="B147" s="105"/>
      <c r="AN147" s="12"/>
    </row>
    <row r="148" spans="1:40" x14ac:dyDescent="0.2">
      <c r="A148" s="105"/>
      <c r="B148" s="105"/>
      <c r="AN148" s="12"/>
    </row>
    <row r="149" spans="1:40" x14ac:dyDescent="0.2">
      <c r="A149" s="105"/>
      <c r="B149" s="105"/>
      <c r="AN149" s="12"/>
    </row>
    <row r="150" spans="1:40" x14ac:dyDescent="0.2">
      <c r="A150" s="105"/>
      <c r="B150" s="105"/>
      <c r="AN150" s="12"/>
    </row>
    <row r="151" spans="1:40" x14ac:dyDescent="0.2">
      <c r="A151" s="105"/>
      <c r="B151" s="105"/>
      <c r="AN151" s="12"/>
    </row>
    <row r="152" spans="1:40" x14ac:dyDescent="0.2">
      <c r="A152" s="105"/>
      <c r="B152" s="105"/>
      <c r="AN152" s="12"/>
    </row>
    <row r="153" spans="1:40" x14ac:dyDescent="0.2">
      <c r="A153" s="105"/>
      <c r="B153" s="105"/>
      <c r="AN153" s="12"/>
    </row>
    <row r="154" spans="1:40" x14ac:dyDescent="0.2">
      <c r="A154" s="105"/>
      <c r="B154" s="105"/>
      <c r="AN154" s="12"/>
    </row>
    <row r="155" spans="1:40" x14ac:dyDescent="0.2">
      <c r="A155" s="105"/>
      <c r="B155" s="105"/>
      <c r="AN155" s="12"/>
    </row>
    <row r="156" spans="1:40" x14ac:dyDescent="0.2">
      <c r="A156" s="105"/>
      <c r="B156" s="105"/>
      <c r="AN156" s="12"/>
    </row>
    <row r="157" spans="1:40" x14ac:dyDescent="0.2">
      <c r="A157" s="105"/>
      <c r="B157" s="105"/>
      <c r="AN157" s="12"/>
    </row>
    <row r="158" spans="1:40" x14ac:dyDescent="0.2">
      <c r="A158" s="105"/>
      <c r="B158" s="105"/>
      <c r="AN158" s="12"/>
    </row>
    <row r="159" spans="1:40" x14ac:dyDescent="0.2">
      <c r="A159" s="105"/>
      <c r="B159" s="105"/>
      <c r="AN159" s="12"/>
    </row>
    <row r="160" spans="1:40" x14ac:dyDescent="0.2">
      <c r="A160" s="105"/>
      <c r="B160" s="105"/>
      <c r="AN160" s="12"/>
    </row>
    <row r="161" spans="1:40" x14ac:dyDescent="0.2">
      <c r="A161" s="105"/>
      <c r="B161" s="105"/>
      <c r="AN161" s="12"/>
    </row>
    <row r="162" spans="1:40" x14ac:dyDescent="0.2">
      <c r="A162" s="105"/>
      <c r="B162" s="105"/>
      <c r="AN162" s="12"/>
    </row>
    <row r="163" spans="1:40" x14ac:dyDescent="0.2">
      <c r="A163" s="105"/>
      <c r="B163" s="105"/>
      <c r="AN163" s="12"/>
    </row>
    <row r="164" spans="1:40" x14ac:dyDescent="0.2">
      <c r="A164" s="105"/>
      <c r="B164" s="105"/>
      <c r="AN164" s="12"/>
    </row>
    <row r="165" spans="1:40" x14ac:dyDescent="0.2">
      <c r="A165" s="105"/>
      <c r="B165" s="105"/>
      <c r="AN165" s="12"/>
    </row>
    <row r="166" spans="1:40" x14ac:dyDescent="0.2">
      <c r="A166" s="105"/>
      <c r="B166" s="105"/>
      <c r="AN166" s="12"/>
    </row>
    <row r="167" spans="1:40" x14ac:dyDescent="0.2">
      <c r="A167" s="105"/>
      <c r="B167" s="105"/>
      <c r="AN167" s="12"/>
    </row>
    <row r="168" spans="1:40" x14ac:dyDescent="0.2">
      <c r="A168" s="105"/>
      <c r="B168" s="105"/>
      <c r="AN168" s="12"/>
    </row>
    <row r="169" spans="1:40" x14ac:dyDescent="0.2">
      <c r="A169" s="105"/>
      <c r="B169" s="105"/>
      <c r="AN169" s="12"/>
    </row>
    <row r="170" spans="1:40" x14ac:dyDescent="0.2">
      <c r="A170" s="105"/>
      <c r="B170" s="105"/>
      <c r="AN170" s="12"/>
    </row>
    <row r="171" spans="1:40" x14ac:dyDescent="0.2">
      <c r="A171" s="105"/>
      <c r="B171" s="105"/>
      <c r="AN171" s="12"/>
    </row>
    <row r="172" spans="1:40" x14ac:dyDescent="0.2">
      <c r="A172" s="105"/>
      <c r="B172" s="105"/>
      <c r="AN172" s="12"/>
    </row>
    <row r="173" spans="1:40" x14ac:dyDescent="0.2">
      <c r="A173" s="105"/>
      <c r="B173" s="105"/>
      <c r="AN173" s="12"/>
    </row>
    <row r="174" spans="1:40" x14ac:dyDescent="0.2">
      <c r="A174" s="105"/>
      <c r="B174" s="105"/>
      <c r="AN174" s="12"/>
    </row>
    <row r="175" spans="1:40" x14ac:dyDescent="0.2">
      <c r="A175" s="105"/>
      <c r="B175" s="105"/>
      <c r="AN175" s="12"/>
    </row>
    <row r="176" spans="1:40" x14ac:dyDescent="0.2">
      <c r="A176" s="105"/>
      <c r="B176" s="105"/>
      <c r="AN176" s="12"/>
    </row>
    <row r="177" spans="1:40" x14ac:dyDescent="0.2">
      <c r="A177" s="105"/>
      <c r="B177" s="105"/>
      <c r="AN177" s="12"/>
    </row>
    <row r="178" spans="1:40" x14ac:dyDescent="0.2">
      <c r="A178" s="105"/>
      <c r="B178" s="105"/>
      <c r="AN178" s="12"/>
    </row>
    <row r="179" spans="1:40" x14ac:dyDescent="0.2">
      <c r="A179" s="105"/>
      <c r="B179" s="105"/>
      <c r="AN179" s="12"/>
    </row>
    <row r="180" spans="1:40" x14ac:dyDescent="0.2">
      <c r="A180" s="105"/>
      <c r="B180" s="105"/>
      <c r="AN180" s="12"/>
    </row>
    <row r="181" spans="1:40" x14ac:dyDescent="0.2">
      <c r="A181" s="105"/>
      <c r="B181" s="105"/>
      <c r="AN181" s="12"/>
    </row>
    <row r="182" spans="1:40" x14ac:dyDescent="0.2">
      <c r="A182" s="105"/>
      <c r="B182" s="105"/>
      <c r="AN182" s="12"/>
    </row>
    <row r="183" spans="1:40" x14ac:dyDescent="0.2">
      <c r="A183" s="105"/>
      <c r="B183" s="105"/>
      <c r="AN183" s="12"/>
    </row>
    <row r="184" spans="1:40" x14ac:dyDescent="0.2">
      <c r="A184" s="105"/>
      <c r="B184" s="105"/>
      <c r="AN184" s="12"/>
    </row>
    <row r="185" spans="1:40" x14ac:dyDescent="0.2">
      <c r="A185" s="105"/>
      <c r="B185" s="105"/>
      <c r="AN185" s="12"/>
    </row>
    <row r="186" spans="1:40" x14ac:dyDescent="0.2">
      <c r="A186" s="105"/>
      <c r="B186" s="105"/>
      <c r="AN186" s="12"/>
    </row>
    <row r="187" spans="1:40" x14ac:dyDescent="0.2">
      <c r="A187" s="105"/>
      <c r="B187" s="105"/>
      <c r="AN187" s="12"/>
    </row>
    <row r="188" spans="1:40" x14ac:dyDescent="0.2">
      <c r="A188" s="105"/>
      <c r="B188" s="105"/>
      <c r="AN188" s="12"/>
    </row>
    <row r="189" spans="1:40" x14ac:dyDescent="0.2">
      <c r="A189" s="105"/>
      <c r="B189" s="105"/>
      <c r="AN189" s="12"/>
    </row>
    <row r="190" spans="1:40" x14ac:dyDescent="0.2">
      <c r="A190" s="105"/>
      <c r="B190" s="105"/>
      <c r="AN190" s="12"/>
    </row>
    <row r="191" spans="1:40" x14ac:dyDescent="0.2">
      <c r="A191" s="105"/>
      <c r="B191" s="105"/>
      <c r="AN191" s="12"/>
    </row>
    <row r="192" spans="1:40" x14ac:dyDescent="0.2">
      <c r="A192" s="105"/>
      <c r="B192" s="105"/>
      <c r="AN192" s="12"/>
    </row>
    <row r="193" spans="1:40" x14ac:dyDescent="0.2">
      <c r="A193" s="105"/>
      <c r="B193" s="105"/>
      <c r="AN193" s="12"/>
    </row>
    <row r="194" spans="1:40" x14ac:dyDescent="0.2">
      <c r="A194" s="105"/>
      <c r="B194" s="105"/>
      <c r="AN194" s="12"/>
    </row>
    <row r="195" spans="1:40" x14ac:dyDescent="0.2">
      <c r="A195" s="105"/>
      <c r="B195" s="105"/>
      <c r="AN195" s="12"/>
    </row>
    <row r="196" spans="1:40" x14ac:dyDescent="0.2">
      <c r="A196" s="105"/>
      <c r="B196" s="105"/>
      <c r="AN196" s="12"/>
    </row>
    <row r="197" spans="1:40" x14ac:dyDescent="0.2">
      <c r="A197" s="105"/>
      <c r="B197" s="105"/>
      <c r="AN197" s="12"/>
    </row>
    <row r="198" spans="1:40" x14ac:dyDescent="0.2">
      <c r="A198" s="105"/>
      <c r="B198" s="105"/>
      <c r="AN198" s="12"/>
    </row>
    <row r="199" spans="1:40" x14ac:dyDescent="0.2">
      <c r="A199" s="105"/>
      <c r="B199" s="105"/>
      <c r="AN199" s="12"/>
    </row>
    <row r="200" spans="1:40" x14ac:dyDescent="0.2">
      <c r="A200" s="105"/>
      <c r="B200" s="105"/>
      <c r="AN200" s="12"/>
    </row>
    <row r="201" spans="1:40" x14ac:dyDescent="0.2">
      <c r="A201" s="105"/>
      <c r="B201" s="105"/>
      <c r="AN201" s="12"/>
    </row>
    <row r="202" spans="1:40" x14ac:dyDescent="0.2">
      <c r="A202" s="105"/>
      <c r="B202" s="105"/>
      <c r="AN202" s="12"/>
    </row>
    <row r="203" spans="1:40" x14ac:dyDescent="0.2">
      <c r="A203" s="105"/>
      <c r="B203" s="105"/>
      <c r="AN203" s="12"/>
    </row>
    <row r="204" spans="1:40" x14ac:dyDescent="0.2">
      <c r="A204" s="105"/>
      <c r="B204" s="105"/>
      <c r="AN204" s="12"/>
    </row>
    <row r="205" spans="1:40" x14ac:dyDescent="0.2">
      <c r="A205" s="105"/>
      <c r="B205" s="105"/>
      <c r="AN205" s="12"/>
    </row>
    <row r="206" spans="1:40" x14ac:dyDescent="0.2">
      <c r="A206" s="105"/>
      <c r="B206" s="105"/>
      <c r="AN206" s="12"/>
    </row>
    <row r="207" spans="1:40" x14ac:dyDescent="0.2">
      <c r="A207" s="105"/>
      <c r="B207" s="105"/>
      <c r="AN207" s="12"/>
    </row>
    <row r="208" spans="1:40" x14ac:dyDescent="0.2">
      <c r="A208" s="105"/>
      <c r="B208" s="105"/>
      <c r="AN208" s="12"/>
    </row>
    <row r="209" spans="1:40" x14ac:dyDescent="0.2">
      <c r="A209" s="105"/>
      <c r="B209" s="105"/>
      <c r="AN209" s="12"/>
    </row>
    <row r="210" spans="1:40" x14ac:dyDescent="0.2">
      <c r="A210" s="105"/>
      <c r="B210" s="105"/>
      <c r="AN210" s="12"/>
    </row>
    <row r="211" spans="1:40" x14ac:dyDescent="0.2">
      <c r="A211" s="105"/>
      <c r="B211" s="105"/>
      <c r="AN211" s="12"/>
    </row>
    <row r="212" spans="1:40" x14ac:dyDescent="0.2">
      <c r="A212" s="105"/>
      <c r="B212" s="105"/>
      <c r="AN212" s="12"/>
    </row>
    <row r="213" spans="1:40" x14ac:dyDescent="0.2">
      <c r="A213" s="105"/>
      <c r="B213" s="105"/>
      <c r="AN213" s="12"/>
    </row>
    <row r="214" spans="1:40" x14ac:dyDescent="0.2">
      <c r="A214" s="105"/>
      <c r="B214" s="105"/>
      <c r="AN214" s="12"/>
    </row>
    <row r="215" spans="1:40" x14ac:dyDescent="0.2">
      <c r="A215" s="105"/>
      <c r="B215" s="105"/>
      <c r="AN215" s="12"/>
    </row>
    <row r="216" spans="1:40" x14ac:dyDescent="0.2">
      <c r="A216" s="105"/>
      <c r="B216" s="105"/>
      <c r="AN216" s="12"/>
    </row>
    <row r="217" spans="1:40" x14ac:dyDescent="0.2">
      <c r="A217" s="105"/>
      <c r="B217" s="105"/>
      <c r="AN217" s="12"/>
    </row>
    <row r="218" spans="1:40" x14ac:dyDescent="0.2">
      <c r="A218" s="105"/>
      <c r="B218" s="105"/>
      <c r="AN218" s="12"/>
    </row>
    <row r="219" spans="1:40" x14ac:dyDescent="0.2">
      <c r="A219" s="105"/>
      <c r="B219" s="105"/>
      <c r="AN219" s="12"/>
    </row>
    <row r="220" spans="1:40" x14ac:dyDescent="0.2">
      <c r="A220" s="105"/>
      <c r="B220" s="105"/>
      <c r="AN220" s="12"/>
    </row>
    <row r="221" spans="1:40" x14ac:dyDescent="0.2">
      <c r="A221" s="105"/>
      <c r="B221" s="105"/>
      <c r="AN221" s="12"/>
    </row>
    <row r="222" spans="1:40" x14ac:dyDescent="0.2">
      <c r="A222" s="105"/>
      <c r="B222" s="105"/>
      <c r="AN222" s="12"/>
    </row>
    <row r="223" spans="1:40" x14ac:dyDescent="0.2">
      <c r="A223" s="105"/>
      <c r="B223" s="105"/>
      <c r="AN223" s="12"/>
    </row>
    <row r="224" spans="1:40" x14ac:dyDescent="0.2">
      <c r="A224" s="105"/>
      <c r="B224" s="105"/>
      <c r="AN224" s="12"/>
    </row>
    <row r="225" spans="1:40" x14ac:dyDescent="0.2">
      <c r="A225" s="105"/>
      <c r="B225" s="105"/>
      <c r="AN225" s="12"/>
    </row>
    <row r="226" spans="1:40" x14ac:dyDescent="0.2">
      <c r="A226" s="105"/>
      <c r="B226" s="105"/>
      <c r="AN226" s="12"/>
    </row>
    <row r="227" spans="1:40" x14ac:dyDescent="0.2">
      <c r="A227" s="105"/>
      <c r="B227" s="105"/>
      <c r="AN227" s="12"/>
    </row>
    <row r="228" spans="1:40" x14ac:dyDescent="0.2">
      <c r="A228" s="105"/>
      <c r="B228" s="105"/>
      <c r="AN228" s="12"/>
    </row>
    <row r="229" spans="1:40" x14ac:dyDescent="0.2">
      <c r="A229" s="105"/>
      <c r="B229" s="105"/>
      <c r="AN229" s="12"/>
    </row>
    <row r="230" spans="1:40" x14ac:dyDescent="0.2">
      <c r="A230" s="105"/>
      <c r="B230" s="105"/>
      <c r="AN230" s="12"/>
    </row>
    <row r="231" spans="1:40" x14ac:dyDescent="0.2">
      <c r="A231" s="105"/>
      <c r="B231" s="105"/>
      <c r="AN231" s="12"/>
    </row>
    <row r="232" spans="1:40" x14ac:dyDescent="0.2">
      <c r="A232" s="105"/>
      <c r="B232" s="105"/>
      <c r="AN232" s="12"/>
    </row>
    <row r="233" spans="1:40" x14ac:dyDescent="0.2">
      <c r="A233" s="105"/>
      <c r="B233" s="105"/>
      <c r="AN233" s="12"/>
    </row>
    <row r="234" spans="1:40" x14ac:dyDescent="0.2">
      <c r="A234" s="105"/>
      <c r="B234" s="105"/>
      <c r="AN234" s="12"/>
    </row>
    <row r="235" spans="1:40" x14ac:dyDescent="0.2">
      <c r="A235" s="105"/>
      <c r="B235" s="105"/>
      <c r="AN235" s="12"/>
    </row>
    <row r="236" spans="1:40" x14ac:dyDescent="0.2">
      <c r="A236" s="105"/>
      <c r="B236" s="105"/>
      <c r="AN236" s="12"/>
    </row>
    <row r="237" spans="1:40" x14ac:dyDescent="0.2">
      <c r="A237" s="105"/>
      <c r="B237" s="105"/>
      <c r="AN237" s="12"/>
    </row>
    <row r="238" spans="1:40" x14ac:dyDescent="0.2">
      <c r="A238" s="105"/>
      <c r="B238" s="105"/>
      <c r="AN238" s="12"/>
    </row>
    <row r="239" spans="1:40" x14ac:dyDescent="0.2">
      <c r="A239" s="105"/>
      <c r="B239" s="105"/>
      <c r="AN239" s="12"/>
    </row>
    <row r="240" spans="1:40" x14ac:dyDescent="0.2">
      <c r="A240" s="105"/>
      <c r="B240" s="105"/>
      <c r="AN240" s="12"/>
    </row>
    <row r="241" spans="1:40" x14ac:dyDescent="0.2">
      <c r="A241" s="105"/>
      <c r="B241" s="105"/>
      <c r="AN241" s="12"/>
    </row>
    <row r="242" spans="1:40" x14ac:dyDescent="0.2">
      <c r="A242" s="105"/>
      <c r="B242" s="105"/>
      <c r="AN242" s="12"/>
    </row>
    <row r="243" spans="1:40" x14ac:dyDescent="0.2">
      <c r="A243" s="105"/>
      <c r="B243" s="105"/>
      <c r="AN243" s="12"/>
    </row>
    <row r="244" spans="1:40" x14ac:dyDescent="0.2">
      <c r="A244" s="105"/>
      <c r="B244" s="105"/>
      <c r="AN244" s="12"/>
    </row>
    <row r="245" spans="1:40" x14ac:dyDescent="0.2">
      <c r="A245" s="105"/>
      <c r="B245" s="105"/>
      <c r="AN245" s="12"/>
    </row>
    <row r="246" spans="1:40" x14ac:dyDescent="0.2">
      <c r="A246" s="105"/>
      <c r="B246" s="105"/>
      <c r="AN246" s="12"/>
    </row>
    <row r="247" spans="1:40" x14ac:dyDescent="0.2">
      <c r="A247" s="105"/>
      <c r="B247" s="105"/>
      <c r="AN247" s="12"/>
    </row>
    <row r="248" spans="1:40" x14ac:dyDescent="0.2">
      <c r="A248" s="105"/>
      <c r="B248" s="105"/>
      <c r="AN248" s="12"/>
    </row>
    <row r="249" spans="1:40" x14ac:dyDescent="0.2">
      <c r="A249" s="105"/>
      <c r="B249" s="105"/>
      <c r="AN249" s="12"/>
    </row>
    <row r="250" spans="1:40" x14ac:dyDescent="0.2">
      <c r="A250" s="105"/>
      <c r="B250" s="105"/>
      <c r="AN250" s="12"/>
    </row>
    <row r="251" spans="1:40" x14ac:dyDescent="0.2">
      <c r="A251" s="105"/>
      <c r="B251" s="105"/>
      <c r="AN251" s="12"/>
    </row>
    <row r="252" spans="1:40" x14ac:dyDescent="0.2">
      <c r="A252" s="105"/>
      <c r="B252" s="105"/>
      <c r="AN252" s="12"/>
    </row>
    <row r="253" spans="1:40" x14ac:dyDescent="0.2">
      <c r="A253" s="105"/>
      <c r="B253" s="105"/>
      <c r="AN253" s="12"/>
    </row>
    <row r="254" spans="1:40" x14ac:dyDescent="0.2">
      <c r="A254" s="105"/>
      <c r="B254" s="105"/>
      <c r="AN254" s="12"/>
    </row>
    <row r="255" spans="1:40" x14ac:dyDescent="0.2">
      <c r="A255" s="105"/>
      <c r="B255" s="105"/>
      <c r="AN255" s="12"/>
    </row>
    <row r="256" spans="1:40" x14ac:dyDescent="0.2">
      <c r="A256" s="105"/>
      <c r="B256" s="105"/>
      <c r="AN256" s="12"/>
    </row>
    <row r="257" spans="1:40" x14ac:dyDescent="0.2">
      <c r="A257" s="105"/>
      <c r="B257" s="105"/>
      <c r="AN257" s="12"/>
    </row>
    <row r="258" spans="1:40" x14ac:dyDescent="0.2">
      <c r="A258" s="105"/>
      <c r="B258" s="105"/>
      <c r="AN258" s="12"/>
    </row>
    <row r="259" spans="1:40" x14ac:dyDescent="0.2">
      <c r="A259" s="105"/>
      <c r="B259" s="105"/>
      <c r="AN259" s="12"/>
    </row>
    <row r="260" spans="1:40" x14ac:dyDescent="0.2">
      <c r="A260" s="105"/>
      <c r="B260" s="105"/>
      <c r="AN260" s="12"/>
    </row>
    <row r="261" spans="1:40" x14ac:dyDescent="0.2">
      <c r="A261" s="105"/>
      <c r="B261" s="105"/>
      <c r="AN261" s="12"/>
    </row>
    <row r="262" spans="1:40" x14ac:dyDescent="0.2">
      <c r="A262" s="105"/>
      <c r="B262" s="105"/>
      <c r="AN262" s="12"/>
    </row>
    <row r="263" spans="1:40" x14ac:dyDescent="0.2">
      <c r="A263" s="105"/>
      <c r="B263" s="105"/>
      <c r="AN263" s="12"/>
    </row>
    <row r="264" spans="1:40" x14ac:dyDescent="0.2">
      <c r="A264" s="105"/>
      <c r="B264" s="105"/>
      <c r="AN264" s="12"/>
    </row>
    <row r="265" spans="1:40" x14ac:dyDescent="0.2">
      <c r="A265" s="105"/>
      <c r="B265" s="105"/>
      <c r="AN265" s="12"/>
    </row>
    <row r="266" spans="1:40" x14ac:dyDescent="0.2">
      <c r="A266" s="105"/>
      <c r="B266" s="105"/>
      <c r="AN266" s="12"/>
    </row>
    <row r="267" spans="1:40" x14ac:dyDescent="0.2">
      <c r="A267" s="105"/>
      <c r="B267" s="105"/>
      <c r="AN267" s="12"/>
    </row>
    <row r="268" spans="1:40" x14ac:dyDescent="0.2">
      <c r="A268" s="105"/>
      <c r="B268" s="105"/>
      <c r="AN268" s="12"/>
    </row>
    <row r="269" spans="1:40" x14ac:dyDescent="0.2">
      <c r="A269" s="105"/>
      <c r="B269" s="105"/>
      <c r="AN269" s="12"/>
    </row>
    <row r="270" spans="1:40" x14ac:dyDescent="0.2">
      <c r="A270" s="105"/>
      <c r="B270" s="105"/>
      <c r="AN270" s="12"/>
    </row>
    <row r="271" spans="1:40" x14ac:dyDescent="0.2">
      <c r="A271" s="105"/>
      <c r="B271" s="105"/>
      <c r="AN271" s="12"/>
    </row>
    <row r="272" spans="1:40" x14ac:dyDescent="0.2">
      <c r="A272" s="105"/>
      <c r="B272" s="105"/>
      <c r="AN272" s="12"/>
    </row>
    <row r="273" spans="1:40" x14ac:dyDescent="0.2">
      <c r="A273" s="105"/>
      <c r="B273" s="105"/>
      <c r="AN273" s="12"/>
    </row>
    <row r="274" spans="1:40" x14ac:dyDescent="0.2">
      <c r="A274" s="105"/>
      <c r="B274" s="105"/>
      <c r="AN274" s="12"/>
    </row>
    <row r="275" spans="1:40" x14ac:dyDescent="0.2">
      <c r="A275" s="105"/>
      <c r="B275" s="105"/>
      <c r="AN275" s="12"/>
    </row>
    <row r="276" spans="1:40" x14ac:dyDescent="0.2">
      <c r="A276" s="105"/>
      <c r="B276" s="105"/>
      <c r="AN276" s="12"/>
    </row>
    <row r="277" spans="1:40" x14ac:dyDescent="0.2">
      <c r="A277" s="105"/>
      <c r="B277" s="105"/>
      <c r="AN277" s="12"/>
    </row>
    <row r="278" spans="1:40" x14ac:dyDescent="0.2">
      <c r="A278" s="105"/>
      <c r="B278" s="105"/>
      <c r="AN278" s="12"/>
    </row>
    <row r="279" spans="1:40" x14ac:dyDescent="0.2">
      <c r="A279" s="105"/>
      <c r="B279" s="105"/>
      <c r="AN279" s="12"/>
    </row>
    <row r="280" spans="1:40" x14ac:dyDescent="0.2">
      <c r="A280" s="105"/>
      <c r="B280" s="105"/>
      <c r="AN280" s="12"/>
    </row>
    <row r="281" spans="1:40" x14ac:dyDescent="0.2">
      <c r="A281" s="105"/>
      <c r="B281" s="105"/>
      <c r="AN281" s="12"/>
    </row>
    <row r="282" spans="1:40" x14ac:dyDescent="0.2">
      <c r="A282" s="105"/>
      <c r="B282" s="105"/>
      <c r="AN282" s="12"/>
    </row>
    <row r="283" spans="1:40" x14ac:dyDescent="0.2">
      <c r="A283" s="105"/>
      <c r="B283" s="105"/>
      <c r="AN283" s="12"/>
    </row>
    <row r="284" spans="1:40" x14ac:dyDescent="0.2">
      <c r="A284" s="105"/>
      <c r="B284" s="105"/>
      <c r="AN284" s="12"/>
    </row>
    <row r="285" spans="1:40" x14ac:dyDescent="0.2">
      <c r="A285" s="105"/>
      <c r="B285" s="105"/>
      <c r="AN285" s="12"/>
    </row>
    <row r="286" spans="1:40" x14ac:dyDescent="0.2">
      <c r="A286" s="105"/>
      <c r="B286" s="105"/>
      <c r="AN286" s="12"/>
    </row>
    <row r="287" spans="1:40" x14ac:dyDescent="0.2">
      <c r="A287" s="105"/>
      <c r="B287" s="105"/>
      <c r="AN287" s="12"/>
    </row>
    <row r="288" spans="1:40" x14ac:dyDescent="0.2">
      <c r="A288" s="105"/>
      <c r="B288" s="105"/>
      <c r="AN288" s="12"/>
    </row>
    <row r="289" spans="1:40" x14ac:dyDescent="0.2">
      <c r="A289" s="105"/>
      <c r="B289" s="105"/>
      <c r="AN289" s="12"/>
    </row>
    <row r="290" spans="1:40" x14ac:dyDescent="0.2">
      <c r="A290" s="105"/>
      <c r="B290" s="105"/>
      <c r="AN290" s="12"/>
    </row>
    <row r="291" spans="1:40" x14ac:dyDescent="0.2">
      <c r="A291" s="105"/>
      <c r="B291" s="105"/>
      <c r="AN291" s="12"/>
    </row>
    <row r="292" spans="1:40" x14ac:dyDescent="0.2">
      <c r="A292" s="105"/>
      <c r="B292" s="105"/>
      <c r="AN292" s="12"/>
    </row>
    <row r="293" spans="1:40" x14ac:dyDescent="0.2">
      <c r="A293" s="105"/>
      <c r="B293" s="105"/>
      <c r="AN293" s="12"/>
    </row>
    <row r="294" spans="1:40" x14ac:dyDescent="0.2">
      <c r="A294" s="105"/>
      <c r="B294" s="105"/>
      <c r="AN294" s="12"/>
    </row>
    <row r="295" spans="1:40" x14ac:dyDescent="0.2">
      <c r="A295" s="105"/>
      <c r="B295" s="105"/>
      <c r="AN295" s="12"/>
    </row>
    <row r="296" spans="1:40" x14ac:dyDescent="0.2">
      <c r="A296" s="105"/>
      <c r="B296" s="105"/>
      <c r="AN296" s="12"/>
    </row>
    <row r="297" spans="1:40" x14ac:dyDescent="0.2">
      <c r="A297" s="105"/>
      <c r="B297" s="105"/>
      <c r="AN297" s="12"/>
    </row>
    <row r="298" spans="1:40" x14ac:dyDescent="0.2">
      <c r="A298" s="105"/>
      <c r="B298" s="105"/>
      <c r="AN298" s="12"/>
    </row>
    <row r="299" spans="1:40" x14ac:dyDescent="0.2">
      <c r="A299" s="105"/>
      <c r="B299" s="105"/>
      <c r="AN299" s="12"/>
    </row>
    <row r="300" spans="1:40" x14ac:dyDescent="0.2">
      <c r="A300" s="105"/>
      <c r="B300" s="105"/>
      <c r="AN300" s="12"/>
    </row>
    <row r="301" spans="1:40" x14ac:dyDescent="0.2">
      <c r="A301" s="105"/>
      <c r="B301" s="105"/>
      <c r="AN301" s="12"/>
    </row>
    <row r="302" spans="1:40" x14ac:dyDescent="0.2">
      <c r="A302" s="105"/>
      <c r="B302" s="105"/>
      <c r="AN302" s="12"/>
    </row>
    <row r="303" spans="1:40" x14ac:dyDescent="0.2">
      <c r="A303" s="105"/>
      <c r="B303" s="105"/>
      <c r="AN303" s="12"/>
    </row>
    <row r="304" spans="1:40" x14ac:dyDescent="0.2">
      <c r="A304" s="105"/>
      <c r="B304" s="105"/>
      <c r="AN304" s="12"/>
    </row>
    <row r="305" spans="1:40" x14ac:dyDescent="0.2">
      <c r="A305" s="105"/>
      <c r="B305" s="105"/>
      <c r="AN305" s="12"/>
    </row>
    <row r="306" spans="1:40" x14ac:dyDescent="0.2">
      <c r="A306" s="105"/>
      <c r="B306" s="105"/>
      <c r="AN306" s="12"/>
    </row>
    <row r="307" spans="1:40" x14ac:dyDescent="0.2">
      <c r="A307" s="105"/>
      <c r="B307" s="105"/>
      <c r="AN307" s="12"/>
    </row>
    <row r="308" spans="1:40" x14ac:dyDescent="0.2">
      <c r="A308" s="105"/>
      <c r="B308" s="105"/>
      <c r="AN308" s="12"/>
    </row>
    <row r="309" spans="1:40" x14ac:dyDescent="0.2">
      <c r="A309" s="105"/>
      <c r="B309" s="105"/>
      <c r="AN309" s="12"/>
    </row>
    <row r="310" spans="1:40" x14ac:dyDescent="0.2">
      <c r="A310" s="105"/>
      <c r="B310" s="105"/>
      <c r="AN310" s="12"/>
    </row>
    <row r="311" spans="1:40" x14ac:dyDescent="0.2">
      <c r="A311" s="105"/>
      <c r="B311" s="105"/>
      <c r="AN311" s="12"/>
    </row>
    <row r="312" spans="1:40" x14ac:dyDescent="0.2">
      <c r="A312" s="105"/>
      <c r="B312" s="105"/>
      <c r="AN312" s="12"/>
    </row>
    <row r="313" spans="1:40" x14ac:dyDescent="0.2">
      <c r="A313" s="105"/>
      <c r="B313" s="105"/>
      <c r="AN313" s="12"/>
    </row>
    <row r="314" spans="1:40" x14ac:dyDescent="0.2">
      <c r="A314" s="105"/>
      <c r="B314" s="105"/>
      <c r="AN314" s="12"/>
    </row>
    <row r="315" spans="1:40" x14ac:dyDescent="0.2">
      <c r="A315" s="105"/>
      <c r="B315" s="105"/>
      <c r="AN315" s="12"/>
    </row>
    <row r="316" spans="1:40" x14ac:dyDescent="0.2">
      <c r="A316" s="105"/>
      <c r="B316" s="105"/>
      <c r="AN316" s="12"/>
    </row>
    <row r="317" spans="1:40" x14ac:dyDescent="0.2">
      <c r="A317" s="105"/>
      <c r="B317" s="105"/>
      <c r="AN317" s="12"/>
    </row>
    <row r="318" spans="1:40" x14ac:dyDescent="0.2">
      <c r="A318" s="105"/>
      <c r="B318" s="105"/>
      <c r="AN318" s="12"/>
    </row>
    <row r="319" spans="1:40" x14ac:dyDescent="0.2">
      <c r="A319" s="105"/>
      <c r="B319" s="105"/>
      <c r="AN319" s="12"/>
    </row>
    <row r="320" spans="1:40" x14ac:dyDescent="0.2">
      <c r="A320" s="105"/>
      <c r="B320" s="105"/>
      <c r="AN320" s="12"/>
    </row>
    <row r="321" spans="1:40" x14ac:dyDescent="0.2">
      <c r="A321" s="105"/>
      <c r="B321" s="105"/>
      <c r="AN321" s="12"/>
    </row>
    <row r="322" spans="1:40" x14ac:dyDescent="0.2">
      <c r="A322" s="105"/>
      <c r="B322" s="105"/>
      <c r="AN322" s="12"/>
    </row>
    <row r="323" spans="1:40" x14ac:dyDescent="0.2">
      <c r="A323" s="105"/>
      <c r="B323" s="105"/>
      <c r="AN323" s="12"/>
    </row>
    <row r="324" spans="1:40" x14ac:dyDescent="0.2">
      <c r="A324" s="105"/>
      <c r="B324" s="105"/>
      <c r="AN324" s="12"/>
    </row>
    <row r="325" spans="1:40" x14ac:dyDescent="0.2">
      <c r="A325" s="105"/>
      <c r="B325" s="105"/>
      <c r="AN325" s="12"/>
    </row>
    <row r="326" spans="1:40" x14ac:dyDescent="0.2">
      <c r="A326" s="105"/>
      <c r="B326" s="105"/>
      <c r="AN326" s="12"/>
    </row>
    <row r="327" spans="1:40" x14ac:dyDescent="0.2">
      <c r="A327" s="105"/>
      <c r="B327" s="105"/>
      <c r="AN327" s="12"/>
    </row>
    <row r="328" spans="1:40" x14ac:dyDescent="0.2">
      <c r="A328" s="105"/>
      <c r="B328" s="105"/>
      <c r="AN328" s="12"/>
    </row>
    <row r="329" spans="1:40" x14ac:dyDescent="0.2">
      <c r="A329" s="105"/>
      <c r="B329" s="105"/>
      <c r="AN329" s="12"/>
    </row>
    <row r="330" spans="1:40" x14ac:dyDescent="0.2">
      <c r="A330" s="105"/>
      <c r="B330" s="105"/>
      <c r="AN330" s="12"/>
    </row>
    <row r="331" spans="1:40" x14ac:dyDescent="0.2">
      <c r="A331" s="105"/>
      <c r="B331" s="105"/>
      <c r="AN331" s="12"/>
    </row>
    <row r="332" spans="1:40" x14ac:dyDescent="0.2">
      <c r="A332" s="105"/>
      <c r="B332" s="105"/>
      <c r="AN332" s="12"/>
    </row>
    <row r="333" spans="1:40" x14ac:dyDescent="0.2">
      <c r="AN333" s="12"/>
    </row>
    <row r="334" spans="1:40" x14ac:dyDescent="0.2">
      <c r="AN334" s="12"/>
    </row>
    <row r="335" spans="1:40" x14ac:dyDescent="0.2">
      <c r="AN335" s="12"/>
    </row>
    <row r="336" spans="1:40" x14ac:dyDescent="0.2">
      <c r="AN336" s="12"/>
    </row>
    <row r="337" spans="40:40" x14ac:dyDescent="0.2">
      <c r="AN337" s="12"/>
    </row>
    <row r="338" spans="40:40" x14ac:dyDescent="0.2">
      <c r="AN338" s="12"/>
    </row>
    <row r="339" spans="40:40" x14ac:dyDescent="0.2">
      <c r="AN339" s="12"/>
    </row>
    <row r="340" spans="40:40" x14ac:dyDescent="0.2">
      <c r="AN340" s="12"/>
    </row>
    <row r="341" spans="40:40" x14ac:dyDescent="0.2">
      <c r="AN341" s="12"/>
    </row>
    <row r="342" spans="40:40" x14ac:dyDescent="0.2">
      <c r="AN342" s="12"/>
    </row>
    <row r="343" spans="40:40" x14ac:dyDescent="0.2">
      <c r="AN343" s="12"/>
    </row>
    <row r="344" spans="40:40" x14ac:dyDescent="0.2">
      <c r="AN344" s="12"/>
    </row>
    <row r="345" spans="40:40" x14ac:dyDescent="0.2">
      <c r="AN345" s="12"/>
    </row>
    <row r="346" spans="40:40" x14ac:dyDescent="0.2">
      <c r="AN346" s="12"/>
    </row>
    <row r="347" spans="40:40" x14ac:dyDescent="0.2">
      <c r="AN347" s="12"/>
    </row>
    <row r="348" spans="40:40" x14ac:dyDescent="0.2">
      <c r="AN348" s="12"/>
    </row>
    <row r="349" spans="40:40" x14ac:dyDescent="0.2">
      <c r="AN349" s="12"/>
    </row>
    <row r="350" spans="40:40" x14ac:dyDescent="0.2">
      <c r="AN350" s="12"/>
    </row>
    <row r="351" spans="40:40" x14ac:dyDescent="0.2">
      <c r="AN351" s="12"/>
    </row>
    <row r="352" spans="40:40" x14ac:dyDescent="0.2">
      <c r="AN352" s="12"/>
    </row>
    <row r="353" spans="40:40" x14ac:dyDescent="0.2">
      <c r="AN353" s="12"/>
    </row>
    <row r="354" spans="40:40" x14ac:dyDescent="0.2">
      <c r="AN354" s="12"/>
    </row>
    <row r="355" spans="40:40" x14ac:dyDescent="0.2">
      <c r="AN355" s="12"/>
    </row>
    <row r="356" spans="40:40" x14ac:dyDescent="0.2">
      <c r="AN356" s="12"/>
    </row>
    <row r="357" spans="40:40" x14ac:dyDescent="0.2">
      <c r="AN357" s="12"/>
    </row>
    <row r="358" spans="40:40" x14ac:dyDescent="0.2">
      <c r="AN358" s="12"/>
    </row>
    <row r="359" spans="40:40" x14ac:dyDescent="0.2">
      <c r="AN359" s="12"/>
    </row>
    <row r="360" spans="40:40" x14ac:dyDescent="0.2">
      <c r="AN360" s="12"/>
    </row>
    <row r="361" spans="40:40" x14ac:dyDescent="0.2">
      <c r="AN361" s="12"/>
    </row>
    <row r="362" spans="40:40" x14ac:dyDescent="0.2">
      <c r="AN362" s="12"/>
    </row>
    <row r="363" spans="40:40" x14ac:dyDescent="0.2">
      <c r="AN363" s="12"/>
    </row>
    <row r="364" spans="40:40" x14ac:dyDescent="0.2">
      <c r="AN364" s="12"/>
    </row>
    <row r="365" spans="40:40" x14ac:dyDescent="0.2">
      <c r="AN365" s="12"/>
    </row>
    <row r="366" spans="40:40" x14ac:dyDescent="0.2">
      <c r="AN366" s="12"/>
    </row>
    <row r="367" spans="40:40" x14ac:dyDescent="0.2">
      <c r="AN367" s="12"/>
    </row>
    <row r="368" spans="40:40" x14ac:dyDescent="0.2">
      <c r="AN368" s="12"/>
    </row>
    <row r="369" spans="40:40" x14ac:dyDescent="0.2">
      <c r="AN369" s="12"/>
    </row>
    <row r="370" spans="40:40" x14ac:dyDescent="0.2">
      <c r="AN370" s="12"/>
    </row>
    <row r="371" spans="40:40" x14ac:dyDescent="0.2">
      <c r="AN371" s="12"/>
    </row>
    <row r="372" spans="40:40" x14ac:dyDescent="0.2">
      <c r="AN372" s="12"/>
    </row>
    <row r="373" spans="40:40" x14ac:dyDescent="0.2">
      <c r="AN373" s="12"/>
    </row>
    <row r="374" spans="40:40" x14ac:dyDescent="0.2">
      <c r="AN374" s="12"/>
    </row>
    <row r="375" spans="40:40" x14ac:dyDescent="0.2">
      <c r="AN375" s="12"/>
    </row>
    <row r="376" spans="40:40" x14ac:dyDescent="0.2">
      <c r="AN376" s="12"/>
    </row>
    <row r="377" spans="40:40" x14ac:dyDescent="0.2">
      <c r="AN377" s="12"/>
    </row>
    <row r="378" spans="40:40" x14ac:dyDescent="0.2">
      <c r="AN378" s="12"/>
    </row>
    <row r="379" spans="40:40" x14ac:dyDescent="0.2">
      <c r="AN379" s="12"/>
    </row>
    <row r="380" spans="40:40" x14ac:dyDescent="0.2">
      <c r="AN380" s="12"/>
    </row>
    <row r="381" spans="40:40" x14ac:dyDescent="0.2">
      <c r="AN381" s="12"/>
    </row>
    <row r="382" spans="40:40" x14ac:dyDescent="0.2">
      <c r="AN382" s="12"/>
    </row>
    <row r="383" spans="40:40" x14ac:dyDescent="0.2">
      <c r="AN383" s="12"/>
    </row>
    <row r="384" spans="40:40" x14ac:dyDescent="0.2">
      <c r="AN384" s="12"/>
    </row>
    <row r="385" spans="40:40" x14ac:dyDescent="0.2">
      <c r="AN385" s="12"/>
    </row>
    <row r="386" spans="40:40" x14ac:dyDescent="0.2">
      <c r="AN386" s="12"/>
    </row>
    <row r="387" spans="40:40" x14ac:dyDescent="0.2">
      <c r="AN387" s="12"/>
    </row>
    <row r="388" spans="40:40" x14ac:dyDescent="0.2">
      <c r="AN388" s="12"/>
    </row>
    <row r="389" spans="40:40" x14ac:dyDescent="0.2">
      <c r="AN389" s="12"/>
    </row>
    <row r="390" spans="40:40" x14ac:dyDescent="0.2">
      <c r="AN390" s="12"/>
    </row>
    <row r="391" spans="40:40" x14ac:dyDescent="0.2">
      <c r="AN391" s="12"/>
    </row>
    <row r="392" spans="40:40" x14ac:dyDescent="0.2">
      <c r="AN392" s="12"/>
    </row>
    <row r="393" spans="40:40" x14ac:dyDescent="0.2">
      <c r="AN393" s="12"/>
    </row>
    <row r="394" spans="40:40" x14ac:dyDescent="0.2">
      <c r="AN394" s="12"/>
    </row>
    <row r="395" spans="40:40" x14ac:dyDescent="0.2">
      <c r="AN395" s="12"/>
    </row>
    <row r="396" spans="40:40" x14ac:dyDescent="0.2">
      <c r="AN396" s="12"/>
    </row>
    <row r="397" spans="40:40" x14ac:dyDescent="0.2">
      <c r="AN397" s="12"/>
    </row>
    <row r="398" spans="40:40" x14ac:dyDescent="0.2">
      <c r="AN398" s="12"/>
    </row>
    <row r="399" spans="40:40" x14ac:dyDescent="0.2">
      <c r="AN399" s="12"/>
    </row>
    <row r="400" spans="40:40" x14ac:dyDescent="0.2">
      <c r="AN400" s="12"/>
    </row>
    <row r="401" spans="40:40" x14ac:dyDescent="0.2">
      <c r="AN401" s="12"/>
    </row>
    <row r="402" spans="40:40" x14ac:dyDescent="0.2">
      <c r="AN402" s="12"/>
    </row>
    <row r="403" spans="40:40" x14ac:dyDescent="0.2">
      <c r="AN403" s="12"/>
    </row>
    <row r="404" spans="40:40" x14ac:dyDescent="0.2">
      <c r="AN404" s="12"/>
    </row>
    <row r="405" spans="40:40" x14ac:dyDescent="0.2">
      <c r="AN405" s="12"/>
    </row>
    <row r="406" spans="40:40" x14ac:dyDescent="0.2">
      <c r="AN406" s="12"/>
    </row>
    <row r="407" spans="40:40" x14ac:dyDescent="0.2">
      <c r="AN407" s="12"/>
    </row>
    <row r="408" spans="40:40" x14ac:dyDescent="0.2">
      <c r="AN408" s="12"/>
    </row>
    <row r="409" spans="40:40" x14ac:dyDescent="0.2">
      <c r="AN409" s="12"/>
    </row>
    <row r="410" spans="40:40" x14ac:dyDescent="0.2">
      <c r="AN410" s="12"/>
    </row>
    <row r="411" spans="40:40" x14ac:dyDescent="0.2">
      <c r="AN411" s="12"/>
    </row>
    <row r="412" spans="40:40" x14ac:dyDescent="0.2">
      <c r="AN412" s="12"/>
    </row>
    <row r="413" spans="40:40" x14ac:dyDescent="0.2">
      <c r="AN413" s="12"/>
    </row>
    <row r="414" spans="40:40" x14ac:dyDescent="0.2">
      <c r="AN414" s="12"/>
    </row>
    <row r="415" spans="40:40" x14ac:dyDescent="0.2">
      <c r="AN415" s="12"/>
    </row>
    <row r="416" spans="40:40" x14ac:dyDescent="0.2">
      <c r="AN416" s="12"/>
    </row>
    <row r="417" spans="40:40" x14ac:dyDescent="0.2">
      <c r="AN417" s="12"/>
    </row>
    <row r="418" spans="40:40" x14ac:dyDescent="0.2">
      <c r="AN418" s="12"/>
    </row>
    <row r="419" spans="40:40" x14ac:dyDescent="0.2">
      <c r="AN419" s="12"/>
    </row>
    <row r="420" spans="40:40" x14ac:dyDescent="0.2">
      <c r="AN420" s="12"/>
    </row>
    <row r="421" spans="40:40" x14ac:dyDescent="0.2">
      <c r="AN421" s="12"/>
    </row>
    <row r="422" spans="40:40" x14ac:dyDescent="0.2">
      <c r="AN422" s="12"/>
    </row>
    <row r="423" spans="40:40" x14ac:dyDescent="0.2">
      <c r="AN423" s="12"/>
    </row>
    <row r="424" spans="40:40" x14ac:dyDescent="0.2">
      <c r="AN424" s="12"/>
    </row>
    <row r="425" spans="40:40" x14ac:dyDescent="0.2">
      <c r="AN425" s="12"/>
    </row>
    <row r="426" spans="40:40" x14ac:dyDescent="0.2">
      <c r="AN426" s="12"/>
    </row>
    <row r="427" spans="40:40" x14ac:dyDescent="0.2">
      <c r="AN427" s="12"/>
    </row>
    <row r="428" spans="40:40" x14ac:dyDescent="0.2">
      <c r="AN428" s="12"/>
    </row>
    <row r="429" spans="40:40" x14ac:dyDescent="0.2">
      <c r="AN429" s="12"/>
    </row>
    <row r="430" spans="40:40" x14ac:dyDescent="0.2">
      <c r="AN430" s="12"/>
    </row>
    <row r="431" spans="40:40" x14ac:dyDescent="0.2">
      <c r="AN431" s="12"/>
    </row>
    <row r="432" spans="40:40" x14ac:dyDescent="0.2">
      <c r="AN432" s="12"/>
    </row>
    <row r="433" spans="40:40" x14ac:dyDescent="0.2">
      <c r="AN433" s="12"/>
    </row>
    <row r="434" spans="40:40" x14ac:dyDescent="0.2">
      <c r="AN434" s="12"/>
    </row>
    <row r="435" spans="40:40" x14ac:dyDescent="0.2">
      <c r="AN435" s="12"/>
    </row>
    <row r="436" spans="40:40" x14ac:dyDescent="0.2">
      <c r="AN436" s="12"/>
    </row>
    <row r="437" spans="40:40" x14ac:dyDescent="0.2">
      <c r="AN437" s="12"/>
    </row>
    <row r="438" spans="40:40" x14ac:dyDescent="0.2">
      <c r="AN438" s="12"/>
    </row>
    <row r="439" spans="40:40" x14ac:dyDescent="0.2">
      <c r="AN439" s="12"/>
    </row>
    <row r="440" spans="40:40" x14ac:dyDescent="0.2">
      <c r="AN440" s="12"/>
    </row>
    <row r="441" spans="40:40" x14ac:dyDescent="0.2">
      <c r="AN441" s="12"/>
    </row>
    <row r="442" spans="40:40" x14ac:dyDescent="0.2">
      <c r="AN442" s="12"/>
    </row>
    <row r="443" spans="40:40" x14ac:dyDescent="0.2">
      <c r="AN443" s="12"/>
    </row>
    <row r="444" spans="40:40" x14ac:dyDescent="0.2">
      <c r="AN444" s="12"/>
    </row>
    <row r="445" spans="40:40" x14ac:dyDescent="0.2">
      <c r="AN445" s="12"/>
    </row>
    <row r="446" spans="40:40" x14ac:dyDescent="0.2">
      <c r="AN446" s="12"/>
    </row>
    <row r="447" spans="40:40" x14ac:dyDescent="0.2">
      <c r="AN447" s="12"/>
    </row>
    <row r="448" spans="40:40" x14ac:dyDescent="0.2">
      <c r="AN448" s="12"/>
    </row>
    <row r="449" spans="40:40" x14ac:dyDescent="0.2">
      <c r="AN449" s="12"/>
    </row>
    <row r="450" spans="40:40" x14ac:dyDescent="0.2">
      <c r="AN450" s="12"/>
    </row>
    <row r="451" spans="40:40" x14ac:dyDescent="0.2">
      <c r="AN451" s="12"/>
    </row>
    <row r="452" spans="40:40" x14ac:dyDescent="0.2">
      <c r="AN452" s="12"/>
    </row>
    <row r="453" spans="40:40" x14ac:dyDescent="0.2">
      <c r="AN453" s="12"/>
    </row>
    <row r="454" spans="40:40" x14ac:dyDescent="0.2">
      <c r="AN454" s="12"/>
    </row>
    <row r="455" spans="40:40" x14ac:dyDescent="0.2">
      <c r="AN455" s="12"/>
    </row>
    <row r="456" spans="40:40" x14ac:dyDescent="0.2">
      <c r="AN456" s="12"/>
    </row>
    <row r="457" spans="40:40" x14ac:dyDescent="0.2">
      <c r="AN457" s="12"/>
    </row>
    <row r="458" spans="40:40" x14ac:dyDescent="0.2">
      <c r="AN458" s="12"/>
    </row>
    <row r="459" spans="40:40" x14ac:dyDescent="0.2">
      <c r="AN459" s="12"/>
    </row>
    <row r="460" spans="40:40" x14ac:dyDescent="0.2">
      <c r="AN460" s="12"/>
    </row>
    <row r="461" spans="40:40" x14ac:dyDescent="0.2">
      <c r="AN461" s="12"/>
    </row>
    <row r="462" spans="40:40" x14ac:dyDescent="0.2">
      <c r="AN462" s="12"/>
    </row>
    <row r="463" spans="40:40" x14ac:dyDescent="0.2">
      <c r="AN463" s="12"/>
    </row>
    <row r="464" spans="40:40" x14ac:dyDescent="0.2">
      <c r="AN464" s="12"/>
    </row>
    <row r="465" spans="40:40" x14ac:dyDescent="0.2">
      <c r="AN465" s="12"/>
    </row>
    <row r="466" spans="40:40" x14ac:dyDescent="0.2">
      <c r="AN466" s="12"/>
    </row>
    <row r="467" spans="40:40" x14ac:dyDescent="0.2">
      <c r="AN467" s="12"/>
    </row>
    <row r="468" spans="40:40" x14ac:dyDescent="0.2">
      <c r="AN468" s="12"/>
    </row>
    <row r="469" spans="40:40" x14ac:dyDescent="0.2">
      <c r="AN469" s="12"/>
    </row>
    <row r="470" spans="40:40" x14ac:dyDescent="0.2">
      <c r="AN470" s="12"/>
    </row>
    <row r="471" spans="40:40" x14ac:dyDescent="0.2">
      <c r="AN471" s="12"/>
    </row>
    <row r="472" spans="40:40" x14ac:dyDescent="0.2">
      <c r="AN472" s="12"/>
    </row>
    <row r="473" spans="40:40" x14ac:dyDescent="0.2">
      <c r="AN473" s="12"/>
    </row>
    <row r="474" spans="40:40" x14ac:dyDescent="0.2">
      <c r="AN474" s="12"/>
    </row>
    <row r="475" spans="40:40" x14ac:dyDescent="0.2">
      <c r="AN475" s="12"/>
    </row>
    <row r="476" spans="40:40" x14ac:dyDescent="0.2">
      <c r="AN476" s="12"/>
    </row>
    <row r="477" spans="40:40" x14ac:dyDescent="0.2">
      <c r="AN477" s="12"/>
    </row>
    <row r="478" spans="40:40" x14ac:dyDescent="0.2">
      <c r="AN478" s="12"/>
    </row>
    <row r="479" spans="40:40" x14ac:dyDescent="0.2">
      <c r="AN479" s="12"/>
    </row>
    <row r="480" spans="40:40" x14ac:dyDescent="0.2">
      <c r="AN480" s="12"/>
    </row>
    <row r="481" spans="40:40" x14ac:dyDescent="0.2">
      <c r="AN481" s="12"/>
    </row>
    <row r="482" spans="40:40" x14ac:dyDescent="0.2">
      <c r="AN482" s="12"/>
    </row>
    <row r="483" spans="40:40" x14ac:dyDescent="0.2">
      <c r="AN483" s="12"/>
    </row>
    <row r="484" spans="40:40" x14ac:dyDescent="0.2">
      <c r="AN484" s="12"/>
    </row>
    <row r="485" spans="40:40" x14ac:dyDescent="0.2">
      <c r="AN485" s="12"/>
    </row>
    <row r="486" spans="40:40" x14ac:dyDescent="0.2">
      <c r="AN486" s="12"/>
    </row>
    <row r="487" spans="40:40" x14ac:dyDescent="0.2">
      <c r="AN487" s="12"/>
    </row>
    <row r="488" spans="40:40" x14ac:dyDescent="0.2">
      <c r="AN488" s="12"/>
    </row>
    <row r="489" spans="40:40" x14ac:dyDescent="0.2">
      <c r="AN489" s="12"/>
    </row>
    <row r="490" spans="40:40" x14ac:dyDescent="0.2">
      <c r="AN490" s="12"/>
    </row>
    <row r="491" spans="40:40" x14ac:dyDescent="0.2">
      <c r="AN491" s="12"/>
    </row>
    <row r="492" spans="40:40" x14ac:dyDescent="0.2">
      <c r="AN492" s="12"/>
    </row>
    <row r="493" spans="40:40" x14ac:dyDescent="0.2">
      <c r="AN493" s="12"/>
    </row>
    <row r="494" spans="40:40" x14ac:dyDescent="0.2">
      <c r="AN494" s="12"/>
    </row>
    <row r="495" spans="40:40" x14ac:dyDescent="0.2">
      <c r="AN495" s="12"/>
    </row>
    <row r="496" spans="40:40" x14ac:dyDescent="0.2">
      <c r="AN496" s="12"/>
    </row>
    <row r="497" spans="40:40" x14ac:dyDescent="0.2">
      <c r="AN497" s="12"/>
    </row>
    <row r="498" spans="40:40" x14ac:dyDescent="0.2">
      <c r="AN498" s="12"/>
    </row>
    <row r="499" spans="40:40" x14ac:dyDescent="0.2">
      <c r="AN499" s="12"/>
    </row>
    <row r="500" spans="40:40" x14ac:dyDescent="0.2">
      <c r="AN500" s="12"/>
    </row>
    <row r="501" spans="40:40" x14ac:dyDescent="0.2">
      <c r="AN501" s="12"/>
    </row>
    <row r="502" spans="40:40" x14ac:dyDescent="0.2">
      <c r="AN502" s="12"/>
    </row>
    <row r="503" spans="40:40" x14ac:dyDescent="0.2">
      <c r="AN503" s="12"/>
    </row>
    <row r="504" spans="40:40" x14ac:dyDescent="0.2">
      <c r="AN504" s="12"/>
    </row>
    <row r="505" spans="40:40" x14ac:dyDescent="0.2">
      <c r="AN505" s="12"/>
    </row>
    <row r="506" spans="40:40" x14ac:dyDescent="0.2">
      <c r="AN506" s="12"/>
    </row>
    <row r="507" spans="40:40" x14ac:dyDescent="0.2">
      <c r="AN507" s="12"/>
    </row>
    <row r="508" spans="40:40" x14ac:dyDescent="0.2">
      <c r="AN508" s="12"/>
    </row>
    <row r="509" spans="40:40" x14ac:dyDescent="0.2">
      <c r="AN509" s="12"/>
    </row>
    <row r="510" spans="40:40" x14ac:dyDescent="0.2">
      <c r="AN510" s="12"/>
    </row>
    <row r="511" spans="40:40" x14ac:dyDescent="0.2">
      <c r="AN511" s="12"/>
    </row>
    <row r="512" spans="40:40" x14ac:dyDescent="0.2">
      <c r="AN512" s="12"/>
    </row>
    <row r="513" spans="40:40" x14ac:dyDescent="0.2">
      <c r="AN513" s="12"/>
    </row>
    <row r="514" spans="40:40" x14ac:dyDescent="0.2">
      <c r="AN514" s="12"/>
    </row>
    <row r="515" spans="40:40" x14ac:dyDescent="0.2">
      <c r="AN515" s="12"/>
    </row>
    <row r="516" spans="40:40" x14ac:dyDescent="0.2">
      <c r="AN516" s="12"/>
    </row>
    <row r="517" spans="40:40" x14ac:dyDescent="0.2">
      <c r="AN517" s="12"/>
    </row>
    <row r="518" spans="40:40" x14ac:dyDescent="0.2">
      <c r="AN518" s="12"/>
    </row>
    <row r="519" spans="40:40" x14ac:dyDescent="0.2">
      <c r="AN519" s="12"/>
    </row>
    <row r="520" spans="40:40" x14ac:dyDescent="0.2">
      <c r="AN520" s="12"/>
    </row>
    <row r="521" spans="40:40" x14ac:dyDescent="0.2">
      <c r="AN521" s="12"/>
    </row>
    <row r="522" spans="40:40" x14ac:dyDescent="0.2">
      <c r="AN522" s="12"/>
    </row>
    <row r="523" spans="40:40" x14ac:dyDescent="0.2">
      <c r="AN523" s="12"/>
    </row>
    <row r="524" spans="40:40" x14ac:dyDescent="0.2">
      <c r="AN524" s="12"/>
    </row>
    <row r="525" spans="40:40" x14ac:dyDescent="0.2">
      <c r="AN525" s="12"/>
    </row>
    <row r="526" spans="40:40" x14ac:dyDescent="0.2">
      <c r="AN526" s="12"/>
    </row>
    <row r="527" spans="40:40" x14ac:dyDescent="0.2">
      <c r="AN527" s="12"/>
    </row>
    <row r="528" spans="40:40" x14ac:dyDescent="0.2">
      <c r="AN528" s="12"/>
    </row>
    <row r="529" spans="40:40" x14ac:dyDescent="0.2">
      <c r="AN529" s="12"/>
    </row>
    <row r="530" spans="40:40" x14ac:dyDescent="0.2">
      <c r="AN530" s="12"/>
    </row>
    <row r="531" spans="40:40" x14ac:dyDescent="0.2">
      <c r="AN531" s="12"/>
    </row>
    <row r="532" spans="40:40" x14ac:dyDescent="0.2">
      <c r="AN532" s="12"/>
    </row>
    <row r="533" spans="40:40" x14ac:dyDescent="0.2">
      <c r="AN533" s="12"/>
    </row>
    <row r="534" spans="40:40" x14ac:dyDescent="0.2">
      <c r="AN534" s="12"/>
    </row>
    <row r="535" spans="40:40" x14ac:dyDescent="0.2">
      <c r="AN535" s="12"/>
    </row>
    <row r="536" spans="40:40" x14ac:dyDescent="0.2">
      <c r="AN536" s="12"/>
    </row>
    <row r="537" spans="40:40" x14ac:dyDescent="0.2">
      <c r="AN537" s="12"/>
    </row>
    <row r="538" spans="40:40" x14ac:dyDescent="0.2">
      <c r="AN538" s="12"/>
    </row>
    <row r="539" spans="40:40" x14ac:dyDescent="0.2">
      <c r="AN539" s="12"/>
    </row>
    <row r="540" spans="40:40" x14ac:dyDescent="0.2">
      <c r="AN540" s="12"/>
    </row>
    <row r="541" spans="40:40" x14ac:dyDescent="0.2">
      <c r="AN541" s="12"/>
    </row>
    <row r="542" spans="40:40" x14ac:dyDescent="0.2">
      <c r="AN542" s="12"/>
    </row>
    <row r="543" spans="40:40" x14ac:dyDescent="0.2">
      <c r="AN543" s="12"/>
    </row>
    <row r="544" spans="40:40" x14ac:dyDescent="0.2">
      <c r="AN544" s="12"/>
    </row>
    <row r="545" spans="40:40" x14ac:dyDescent="0.2">
      <c r="AN545" s="12"/>
    </row>
    <row r="546" spans="40:40" x14ac:dyDescent="0.2">
      <c r="AN546" s="12"/>
    </row>
    <row r="547" spans="40:40" x14ac:dyDescent="0.2">
      <c r="AN547" s="12"/>
    </row>
    <row r="548" spans="40:40" x14ac:dyDescent="0.2">
      <c r="AN548" s="12"/>
    </row>
    <row r="549" spans="40:40" x14ac:dyDescent="0.2">
      <c r="AN549" s="12"/>
    </row>
    <row r="550" spans="40:40" x14ac:dyDescent="0.2">
      <c r="AN550" s="12"/>
    </row>
    <row r="551" spans="40:40" x14ac:dyDescent="0.2">
      <c r="AN551" s="12"/>
    </row>
    <row r="552" spans="40:40" x14ac:dyDescent="0.2">
      <c r="AN552" s="12"/>
    </row>
    <row r="553" spans="40:40" x14ac:dyDescent="0.2">
      <c r="AN553" s="12"/>
    </row>
    <row r="554" spans="40:40" x14ac:dyDescent="0.2">
      <c r="AN554" s="12"/>
    </row>
    <row r="555" spans="40:40" x14ac:dyDescent="0.2">
      <c r="AN555" s="12"/>
    </row>
    <row r="556" spans="40:40" x14ac:dyDescent="0.2">
      <c r="AN556" s="12"/>
    </row>
    <row r="557" spans="40:40" x14ac:dyDescent="0.2">
      <c r="AN557" s="12"/>
    </row>
    <row r="558" spans="40:40" x14ac:dyDescent="0.2">
      <c r="AN558" s="12"/>
    </row>
    <row r="559" spans="40:40" x14ac:dyDescent="0.2">
      <c r="AN559" s="12"/>
    </row>
    <row r="560" spans="40:40" x14ac:dyDescent="0.2">
      <c r="AN560" s="12"/>
    </row>
    <row r="561" spans="40:40" x14ac:dyDescent="0.2">
      <c r="AN561" s="12"/>
    </row>
    <row r="562" spans="40:40" x14ac:dyDescent="0.2">
      <c r="AN562" s="12"/>
    </row>
    <row r="563" spans="40:40" x14ac:dyDescent="0.2">
      <c r="AN563" s="12"/>
    </row>
    <row r="564" spans="40:40" x14ac:dyDescent="0.2">
      <c r="AN564" s="12"/>
    </row>
    <row r="565" spans="40:40" x14ac:dyDescent="0.2">
      <c r="AN565" s="12"/>
    </row>
    <row r="566" spans="40:40" x14ac:dyDescent="0.2">
      <c r="AN566" s="12"/>
    </row>
    <row r="567" spans="40:40" x14ac:dyDescent="0.2">
      <c r="AN567" s="12"/>
    </row>
    <row r="568" spans="40:40" x14ac:dyDescent="0.2">
      <c r="AN568" s="12"/>
    </row>
    <row r="569" spans="40:40" x14ac:dyDescent="0.2">
      <c r="AN569" s="12"/>
    </row>
    <row r="570" spans="40:40" x14ac:dyDescent="0.2">
      <c r="AN570" s="12"/>
    </row>
    <row r="571" spans="40:40" x14ac:dyDescent="0.2">
      <c r="AN571" s="12"/>
    </row>
    <row r="572" spans="40:40" x14ac:dyDescent="0.2">
      <c r="AN572" s="12"/>
    </row>
    <row r="573" spans="40:40" x14ac:dyDescent="0.2">
      <c r="AN573" s="12"/>
    </row>
    <row r="574" spans="40:40" x14ac:dyDescent="0.2">
      <c r="AN574" s="12"/>
    </row>
    <row r="575" spans="40:40" x14ac:dyDescent="0.2">
      <c r="AN575" s="12"/>
    </row>
    <row r="576" spans="40:40" x14ac:dyDescent="0.2">
      <c r="AN576" s="12"/>
    </row>
    <row r="577" spans="40:40" x14ac:dyDescent="0.2">
      <c r="AN577" s="12"/>
    </row>
    <row r="578" spans="40:40" x14ac:dyDescent="0.2">
      <c r="AN578" s="12"/>
    </row>
    <row r="579" spans="40:40" x14ac:dyDescent="0.2">
      <c r="AN579" s="12"/>
    </row>
    <row r="580" spans="40:40" x14ac:dyDescent="0.2">
      <c r="AN580" s="12"/>
    </row>
    <row r="581" spans="40:40" x14ac:dyDescent="0.2">
      <c r="AN581" s="12"/>
    </row>
    <row r="582" spans="40:40" x14ac:dyDescent="0.2">
      <c r="AN582" s="12"/>
    </row>
    <row r="583" spans="40:40" x14ac:dyDescent="0.2">
      <c r="AN583" s="12"/>
    </row>
    <row r="584" spans="40:40" x14ac:dyDescent="0.2">
      <c r="AN584" s="12"/>
    </row>
    <row r="585" spans="40:40" x14ac:dyDescent="0.2">
      <c r="AN585" s="12"/>
    </row>
    <row r="586" spans="40:40" x14ac:dyDescent="0.2">
      <c r="AN586" s="12"/>
    </row>
    <row r="587" spans="40:40" x14ac:dyDescent="0.2">
      <c r="AN587" s="12"/>
    </row>
    <row r="588" spans="40:40" x14ac:dyDescent="0.2">
      <c r="AN588" s="12"/>
    </row>
    <row r="589" spans="40:40" x14ac:dyDescent="0.2">
      <c r="AN589" s="12"/>
    </row>
    <row r="590" spans="40:40" x14ac:dyDescent="0.2">
      <c r="AN590" s="12"/>
    </row>
    <row r="591" spans="40:40" x14ac:dyDescent="0.2">
      <c r="AN591" s="12"/>
    </row>
    <row r="592" spans="40:40" x14ac:dyDescent="0.2">
      <c r="AN592" s="12"/>
    </row>
    <row r="593" spans="40:40" x14ac:dyDescent="0.2">
      <c r="AN593" s="12"/>
    </row>
    <row r="594" spans="40:40" x14ac:dyDescent="0.2">
      <c r="AN594" s="12"/>
    </row>
    <row r="595" spans="40:40" x14ac:dyDescent="0.2">
      <c r="AN595" s="12"/>
    </row>
    <row r="596" spans="40:40" x14ac:dyDescent="0.2">
      <c r="AN596" s="12"/>
    </row>
    <row r="597" spans="40:40" x14ac:dyDescent="0.2">
      <c r="AN597" s="12"/>
    </row>
    <row r="598" spans="40:40" x14ac:dyDescent="0.2">
      <c r="AN598" s="12"/>
    </row>
    <row r="599" spans="40:40" x14ac:dyDescent="0.2">
      <c r="AN599" s="12"/>
    </row>
    <row r="600" spans="40:40" x14ac:dyDescent="0.2">
      <c r="AN600" s="12"/>
    </row>
    <row r="601" spans="40:40" x14ac:dyDescent="0.2">
      <c r="AN601" s="12"/>
    </row>
    <row r="602" spans="40:40" x14ac:dyDescent="0.2">
      <c r="AN602" s="12"/>
    </row>
    <row r="603" spans="40:40" x14ac:dyDescent="0.2">
      <c r="AN603" s="12"/>
    </row>
    <row r="604" spans="40:40" x14ac:dyDescent="0.2">
      <c r="AN604" s="12"/>
    </row>
    <row r="605" spans="40:40" x14ac:dyDescent="0.2">
      <c r="AN605" s="12"/>
    </row>
    <row r="606" spans="40:40" x14ac:dyDescent="0.2">
      <c r="AN606" s="12"/>
    </row>
    <row r="607" spans="40:40" x14ac:dyDescent="0.2">
      <c r="AN607" s="12"/>
    </row>
    <row r="608" spans="40:40" x14ac:dyDescent="0.2">
      <c r="AN608" s="12"/>
    </row>
    <row r="609" spans="40:40" x14ac:dyDescent="0.2">
      <c r="AN609" s="12"/>
    </row>
    <row r="610" spans="40:40" x14ac:dyDescent="0.2">
      <c r="AN610" s="12"/>
    </row>
    <row r="611" spans="40:40" x14ac:dyDescent="0.2">
      <c r="AN611" s="12"/>
    </row>
    <row r="612" spans="40:40" x14ac:dyDescent="0.2">
      <c r="AN612" s="12"/>
    </row>
    <row r="613" spans="40:40" x14ac:dyDescent="0.2">
      <c r="AN613" s="12"/>
    </row>
    <row r="614" spans="40:40" x14ac:dyDescent="0.2">
      <c r="AN614" s="12"/>
    </row>
    <row r="615" spans="40:40" x14ac:dyDescent="0.2">
      <c r="AN615" s="12"/>
    </row>
    <row r="616" spans="40:40" x14ac:dyDescent="0.2">
      <c r="AN616" s="12"/>
    </row>
    <row r="617" spans="40:40" x14ac:dyDescent="0.2">
      <c r="AN617" s="12"/>
    </row>
    <row r="618" spans="40:40" x14ac:dyDescent="0.2">
      <c r="AN618" s="12"/>
    </row>
    <row r="619" spans="40:40" x14ac:dyDescent="0.2">
      <c r="AN619" s="12"/>
    </row>
    <row r="620" spans="40:40" x14ac:dyDescent="0.2">
      <c r="AN620" s="12"/>
    </row>
    <row r="621" spans="40:40" x14ac:dyDescent="0.2">
      <c r="AN621" s="12"/>
    </row>
    <row r="622" spans="40:40" x14ac:dyDescent="0.2">
      <c r="AN622" s="12"/>
    </row>
    <row r="623" spans="40:40" x14ac:dyDescent="0.2">
      <c r="AN623" s="12"/>
    </row>
    <row r="624" spans="40:40" x14ac:dyDescent="0.2">
      <c r="AN624" s="12"/>
    </row>
    <row r="625" spans="40:40" x14ac:dyDescent="0.2">
      <c r="AN625" s="12"/>
    </row>
    <row r="626" spans="40:40" x14ac:dyDescent="0.2">
      <c r="AN626" s="12"/>
    </row>
    <row r="627" spans="40:40" x14ac:dyDescent="0.2">
      <c r="AN627" s="12"/>
    </row>
    <row r="628" spans="40:40" x14ac:dyDescent="0.2">
      <c r="AN628" s="12"/>
    </row>
    <row r="629" spans="40:40" x14ac:dyDescent="0.2">
      <c r="AN629" s="12"/>
    </row>
    <row r="630" spans="40:40" x14ac:dyDescent="0.2">
      <c r="AN630" s="12"/>
    </row>
    <row r="631" spans="40:40" x14ac:dyDescent="0.2">
      <c r="AN631" s="12"/>
    </row>
    <row r="632" spans="40:40" x14ac:dyDescent="0.2">
      <c r="AN632" s="12"/>
    </row>
    <row r="633" spans="40:40" x14ac:dyDescent="0.2">
      <c r="AN633" s="12"/>
    </row>
    <row r="634" spans="40:40" x14ac:dyDescent="0.2">
      <c r="AN634" s="12"/>
    </row>
    <row r="635" spans="40:40" x14ac:dyDescent="0.2">
      <c r="AN635" s="12"/>
    </row>
    <row r="636" spans="40:40" x14ac:dyDescent="0.2">
      <c r="AN636" s="12"/>
    </row>
    <row r="637" spans="40:40" x14ac:dyDescent="0.2">
      <c r="AN637" s="12"/>
    </row>
    <row r="638" spans="40:40" x14ac:dyDescent="0.2">
      <c r="AN638" s="12"/>
    </row>
    <row r="639" spans="40:40" x14ac:dyDescent="0.2">
      <c r="AN639" s="12"/>
    </row>
    <row r="640" spans="40:40" x14ac:dyDescent="0.2">
      <c r="AN640" s="12"/>
    </row>
    <row r="641" spans="40:40" x14ac:dyDescent="0.2">
      <c r="AN641" s="12"/>
    </row>
    <row r="642" spans="40:40" x14ac:dyDescent="0.2">
      <c r="AN642" s="12"/>
    </row>
    <row r="643" spans="40:40" x14ac:dyDescent="0.2">
      <c r="AN643" s="12"/>
    </row>
    <row r="644" spans="40:40" x14ac:dyDescent="0.2">
      <c r="AN644" s="12"/>
    </row>
    <row r="645" spans="40:40" x14ac:dyDescent="0.2">
      <c r="AN645" s="12"/>
    </row>
    <row r="646" spans="40:40" x14ac:dyDescent="0.2">
      <c r="AN646" s="12"/>
    </row>
    <row r="647" spans="40:40" x14ac:dyDescent="0.2">
      <c r="AN647" s="12"/>
    </row>
    <row r="648" spans="40:40" x14ac:dyDescent="0.2">
      <c r="AN648" s="12"/>
    </row>
    <row r="649" spans="40:40" x14ac:dyDescent="0.2">
      <c r="AN649" s="12"/>
    </row>
    <row r="650" spans="40:40" x14ac:dyDescent="0.2">
      <c r="AN650" s="12"/>
    </row>
    <row r="651" spans="40:40" x14ac:dyDescent="0.2">
      <c r="AN651" s="12"/>
    </row>
    <row r="652" spans="40:40" x14ac:dyDescent="0.2">
      <c r="AN652" s="12"/>
    </row>
    <row r="653" spans="40:40" x14ac:dyDescent="0.2">
      <c r="AN653" s="12"/>
    </row>
    <row r="654" spans="40:40" x14ac:dyDescent="0.2">
      <c r="AN654" s="12"/>
    </row>
    <row r="655" spans="40:40" x14ac:dyDescent="0.2">
      <c r="AN655" s="12"/>
    </row>
    <row r="656" spans="40:40" x14ac:dyDescent="0.2">
      <c r="AN656" s="12"/>
    </row>
    <row r="657" spans="40:40" x14ac:dyDescent="0.2">
      <c r="AN657" s="12"/>
    </row>
    <row r="658" spans="40:40" x14ac:dyDescent="0.2">
      <c r="AN658" s="12"/>
    </row>
    <row r="659" spans="40:40" x14ac:dyDescent="0.2">
      <c r="AN659" s="12"/>
    </row>
    <row r="660" spans="40:40" x14ac:dyDescent="0.2">
      <c r="AN660" s="12"/>
    </row>
    <row r="661" spans="40:40" x14ac:dyDescent="0.2">
      <c r="AN661" s="12"/>
    </row>
    <row r="662" spans="40:40" x14ac:dyDescent="0.2">
      <c r="AN662" s="12"/>
    </row>
    <row r="663" spans="40:40" x14ac:dyDescent="0.2">
      <c r="AN663" s="12"/>
    </row>
    <row r="664" spans="40:40" x14ac:dyDescent="0.2">
      <c r="AN664" s="12"/>
    </row>
    <row r="665" spans="40:40" x14ac:dyDescent="0.2">
      <c r="AN665" s="12"/>
    </row>
    <row r="666" spans="40:40" x14ac:dyDescent="0.2">
      <c r="AN666" s="12"/>
    </row>
    <row r="667" spans="40:40" x14ac:dyDescent="0.2">
      <c r="AN667" s="12"/>
    </row>
    <row r="668" spans="40:40" x14ac:dyDescent="0.2">
      <c r="AN668" s="12"/>
    </row>
    <row r="669" spans="40:40" x14ac:dyDescent="0.2">
      <c r="AN669" s="12"/>
    </row>
    <row r="670" spans="40:40" x14ac:dyDescent="0.2">
      <c r="AN670" s="12"/>
    </row>
    <row r="671" spans="40:40" x14ac:dyDescent="0.2">
      <c r="AN671" s="12"/>
    </row>
    <row r="672" spans="40:40" x14ac:dyDescent="0.2">
      <c r="AN672" s="12"/>
    </row>
    <row r="673" spans="40:40" x14ac:dyDescent="0.2">
      <c r="AN673" s="12"/>
    </row>
    <row r="674" spans="40:40" x14ac:dyDescent="0.2">
      <c r="AN674" s="12"/>
    </row>
    <row r="675" spans="40:40" x14ac:dyDescent="0.2">
      <c r="AN675" s="12"/>
    </row>
    <row r="676" spans="40:40" x14ac:dyDescent="0.2">
      <c r="AN676" s="12"/>
    </row>
    <row r="677" spans="40:40" x14ac:dyDescent="0.2">
      <c r="AN677" s="12"/>
    </row>
    <row r="678" spans="40:40" x14ac:dyDescent="0.2">
      <c r="AN678" s="12"/>
    </row>
    <row r="679" spans="40:40" x14ac:dyDescent="0.2">
      <c r="AN679" s="12"/>
    </row>
    <row r="680" spans="40:40" x14ac:dyDescent="0.2">
      <c r="AN680" s="12"/>
    </row>
    <row r="681" spans="40:40" x14ac:dyDescent="0.2">
      <c r="AN681" s="12"/>
    </row>
    <row r="682" spans="40:40" x14ac:dyDescent="0.2">
      <c r="AN682" s="12"/>
    </row>
    <row r="683" spans="40:40" x14ac:dyDescent="0.2">
      <c r="AN683" s="12"/>
    </row>
    <row r="684" spans="40:40" x14ac:dyDescent="0.2">
      <c r="AN684" s="12"/>
    </row>
    <row r="685" spans="40:40" x14ac:dyDescent="0.2">
      <c r="AN685" s="12"/>
    </row>
    <row r="686" spans="40:40" x14ac:dyDescent="0.2">
      <c r="AN686" s="12"/>
    </row>
    <row r="687" spans="40:40" x14ac:dyDescent="0.2">
      <c r="AN687" s="12"/>
    </row>
    <row r="688" spans="40:40" x14ac:dyDescent="0.2">
      <c r="AN688" s="12"/>
    </row>
    <row r="689" spans="40:40" x14ac:dyDescent="0.2">
      <c r="AN689" s="12"/>
    </row>
    <row r="690" spans="40:40" x14ac:dyDescent="0.2">
      <c r="AN690" s="12"/>
    </row>
    <row r="691" spans="40:40" x14ac:dyDescent="0.2">
      <c r="AN691" s="12"/>
    </row>
    <row r="692" spans="40:40" x14ac:dyDescent="0.2">
      <c r="AN692" s="12"/>
    </row>
    <row r="693" spans="40:40" x14ac:dyDescent="0.2">
      <c r="AN693" s="12"/>
    </row>
    <row r="694" spans="40:40" x14ac:dyDescent="0.2">
      <c r="AN694" s="12"/>
    </row>
    <row r="695" spans="40:40" x14ac:dyDescent="0.2">
      <c r="AN695" s="12"/>
    </row>
    <row r="696" spans="40:40" x14ac:dyDescent="0.2">
      <c r="AN696" s="12"/>
    </row>
    <row r="697" spans="40:40" x14ac:dyDescent="0.2">
      <c r="AN697" s="12"/>
    </row>
    <row r="698" spans="40:40" x14ac:dyDescent="0.2">
      <c r="AN698" s="12"/>
    </row>
    <row r="699" spans="40:40" x14ac:dyDescent="0.2">
      <c r="AN699" s="12"/>
    </row>
    <row r="700" spans="40:40" x14ac:dyDescent="0.2">
      <c r="AN700" s="12"/>
    </row>
    <row r="701" spans="40:40" x14ac:dyDescent="0.2">
      <c r="AN701" s="12"/>
    </row>
    <row r="702" spans="40:40" x14ac:dyDescent="0.2">
      <c r="AN702" s="12"/>
    </row>
    <row r="703" spans="40:40" x14ac:dyDescent="0.2">
      <c r="AN703" s="12"/>
    </row>
    <row r="704" spans="40:40" x14ac:dyDescent="0.2">
      <c r="AN704" s="12"/>
    </row>
    <row r="705" spans="40:40" x14ac:dyDescent="0.2">
      <c r="AN705" s="12"/>
    </row>
    <row r="706" spans="40:40" x14ac:dyDescent="0.2">
      <c r="AN706" s="12"/>
    </row>
    <row r="707" spans="40:40" x14ac:dyDescent="0.2">
      <c r="AN707" s="12"/>
    </row>
    <row r="708" spans="40:40" x14ac:dyDescent="0.2">
      <c r="AN708" s="12"/>
    </row>
    <row r="709" spans="40:40" x14ac:dyDescent="0.2">
      <c r="AN709" s="12"/>
    </row>
    <row r="710" spans="40:40" x14ac:dyDescent="0.2">
      <c r="AN710" s="12"/>
    </row>
    <row r="711" spans="40:40" x14ac:dyDescent="0.2">
      <c r="AN711" s="12"/>
    </row>
    <row r="712" spans="40:40" x14ac:dyDescent="0.2">
      <c r="AN712" s="12"/>
    </row>
    <row r="713" spans="40:40" x14ac:dyDescent="0.2">
      <c r="AN713" s="12"/>
    </row>
    <row r="714" spans="40:40" x14ac:dyDescent="0.2">
      <c r="AN714" s="12"/>
    </row>
    <row r="715" spans="40:40" x14ac:dyDescent="0.2">
      <c r="AN715" s="12"/>
    </row>
    <row r="716" spans="40:40" x14ac:dyDescent="0.2">
      <c r="AN716" s="12"/>
    </row>
    <row r="717" spans="40:40" x14ac:dyDescent="0.2">
      <c r="AN717" s="12"/>
    </row>
    <row r="718" spans="40:40" x14ac:dyDescent="0.2">
      <c r="AN718" s="12"/>
    </row>
    <row r="719" spans="40:40" x14ac:dyDescent="0.2">
      <c r="AN719" s="12"/>
    </row>
    <row r="720" spans="40:40" x14ac:dyDescent="0.2">
      <c r="AN720" s="12"/>
    </row>
    <row r="721" spans="40:40" x14ac:dyDescent="0.2">
      <c r="AN721" s="12"/>
    </row>
    <row r="722" spans="40:40" x14ac:dyDescent="0.2">
      <c r="AN722" s="12"/>
    </row>
    <row r="723" spans="40:40" x14ac:dyDescent="0.2">
      <c r="AN723" s="12"/>
    </row>
    <row r="724" spans="40:40" x14ac:dyDescent="0.2">
      <c r="AN724" s="12"/>
    </row>
    <row r="725" spans="40:40" x14ac:dyDescent="0.2">
      <c r="AN725" s="12"/>
    </row>
    <row r="726" spans="40:40" x14ac:dyDescent="0.2">
      <c r="AN726" s="12"/>
    </row>
    <row r="727" spans="40:40" x14ac:dyDescent="0.2">
      <c r="AN727" s="12"/>
    </row>
    <row r="728" spans="40:40" x14ac:dyDescent="0.2">
      <c r="AN728" s="12"/>
    </row>
    <row r="729" spans="40:40" x14ac:dyDescent="0.2">
      <c r="AN729" s="12"/>
    </row>
    <row r="730" spans="40:40" x14ac:dyDescent="0.2">
      <c r="AN730" s="12"/>
    </row>
    <row r="731" spans="40:40" x14ac:dyDescent="0.2">
      <c r="AN731" s="12"/>
    </row>
    <row r="732" spans="40:40" x14ac:dyDescent="0.2">
      <c r="AN732" s="12"/>
    </row>
    <row r="733" spans="40:40" x14ac:dyDescent="0.2">
      <c r="AN733" s="12"/>
    </row>
    <row r="734" spans="40:40" x14ac:dyDescent="0.2">
      <c r="AN734" s="12"/>
    </row>
    <row r="735" spans="40:40" x14ac:dyDescent="0.2">
      <c r="AN735" s="12"/>
    </row>
    <row r="736" spans="40:40" x14ac:dyDescent="0.2">
      <c r="AN736" s="12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695"/>
  <sheetViews>
    <sheetView workbookViewId="0">
      <selection activeCell="E29" sqref="E29"/>
    </sheetView>
  </sheetViews>
  <sheetFormatPr defaultRowHeight="12.75" x14ac:dyDescent="0.2"/>
  <cols>
    <col min="1" max="1" width="6.5703125" style="10" customWidth="1"/>
    <col min="2" max="2" width="6.85546875" style="10" customWidth="1"/>
    <col min="3" max="3" width="9.140625" style="10"/>
    <col min="4" max="4" width="11" style="10" customWidth="1"/>
    <col min="5" max="7" width="10.5703125" style="10" customWidth="1"/>
    <col min="8" max="8" width="9.140625" style="10"/>
    <col min="9" max="9" width="12" style="10" customWidth="1"/>
    <col min="10" max="10" width="11.85546875" style="10" customWidth="1"/>
    <col min="11" max="11" width="12.140625" style="10" customWidth="1"/>
    <col min="12" max="12" width="15.7109375" style="10" customWidth="1"/>
    <col min="13" max="13" width="9.140625" style="10"/>
    <col min="14" max="14" width="10.7109375" style="10" customWidth="1"/>
    <col min="15" max="15" width="14.85546875" style="10" customWidth="1"/>
    <col min="16" max="16" width="11" style="10" customWidth="1"/>
    <col min="17" max="18" width="9.85546875" style="10" customWidth="1"/>
    <col min="19" max="19" width="12.5703125" style="10" customWidth="1"/>
    <col min="20" max="21" width="12.140625" style="10" customWidth="1"/>
    <col min="22" max="22" width="13.140625" style="10" customWidth="1"/>
    <col min="23" max="23" width="11.5703125" style="10" customWidth="1"/>
    <col min="24" max="24" width="10.5703125" style="10" customWidth="1"/>
    <col min="25" max="26" width="11.140625" style="10" customWidth="1"/>
    <col min="27" max="29" width="10.140625" style="10" customWidth="1"/>
    <col min="30" max="31" width="10.85546875" style="10" customWidth="1"/>
    <col min="32" max="32" width="9.140625" style="10"/>
    <col min="33" max="33" width="10.140625" style="10" customWidth="1"/>
    <col min="34" max="34" width="9.140625" style="10"/>
    <col min="35" max="36" width="10.7109375" style="10" customWidth="1"/>
    <col min="37" max="37" width="10.42578125" style="10" customWidth="1"/>
    <col min="38" max="38" width="10.28515625" style="10" customWidth="1"/>
    <col min="39" max="39" width="9.140625" style="10"/>
    <col min="40" max="40" width="3.42578125" style="10" customWidth="1"/>
    <col min="41" max="42" width="10.85546875" style="10" customWidth="1"/>
    <col min="43" max="43" width="6.42578125" style="10" customWidth="1"/>
    <col min="44" max="44" width="9.140625" style="10"/>
    <col min="45" max="45" width="13.140625" style="10" customWidth="1"/>
    <col min="46" max="46" width="9.85546875" style="10" customWidth="1"/>
    <col min="47" max="47" width="10.5703125" style="10" customWidth="1"/>
    <col min="48" max="48" width="9.140625" style="10"/>
    <col min="49" max="49" width="11.140625" style="10" customWidth="1"/>
    <col min="50" max="50" width="10.5703125" style="10" customWidth="1"/>
    <col min="51" max="51" width="10.7109375" style="10" customWidth="1"/>
    <col min="52" max="52" width="9.5703125" style="10" customWidth="1"/>
    <col min="53" max="53" width="9.140625" style="10"/>
    <col min="54" max="54" width="11.42578125" style="10" customWidth="1"/>
    <col min="55" max="55" width="10.5703125" style="10" customWidth="1"/>
    <col min="56" max="56" width="11.140625" style="10" customWidth="1"/>
    <col min="57" max="58" width="9.140625" style="10"/>
    <col min="59" max="59" width="11.7109375" style="10" customWidth="1"/>
    <col min="60" max="61" width="10.85546875" style="10" customWidth="1"/>
    <col min="62" max="62" width="7.140625" style="10" customWidth="1"/>
    <col min="63" max="63" width="12.85546875" style="10" customWidth="1"/>
    <col min="64" max="65" width="11" style="10" customWidth="1"/>
    <col min="66" max="66" width="9.140625" style="10"/>
    <col min="67" max="67" width="11.140625" style="10" customWidth="1"/>
    <col min="68" max="68" width="9.85546875" style="10" customWidth="1"/>
    <col min="69" max="69" width="10.7109375" style="10" customWidth="1"/>
    <col min="70" max="70" width="9.140625" style="10"/>
    <col min="71" max="71" width="10" style="10" customWidth="1"/>
    <col min="72" max="72" width="9.85546875" style="10" customWidth="1"/>
    <col min="73" max="73" width="10.7109375" style="10" customWidth="1"/>
    <col min="74" max="16384" width="9.140625" style="10"/>
  </cols>
  <sheetData>
    <row r="1" spans="1:85" ht="15.75" x14ac:dyDescent="0.25">
      <c r="A1" s="9"/>
      <c r="B1" s="9"/>
      <c r="D1" s="11" t="s">
        <v>24</v>
      </c>
      <c r="X1" s="479" t="s">
        <v>577</v>
      </c>
      <c r="Y1" s="480"/>
      <c r="Z1" s="480"/>
      <c r="AA1" s="480"/>
      <c r="AB1" s="480"/>
      <c r="AC1" s="480"/>
      <c r="AD1" s="480"/>
      <c r="AE1" s="49"/>
      <c r="AF1" s="49"/>
      <c r="AQ1" s="12"/>
    </row>
    <row r="2" spans="1:85" x14ac:dyDescent="0.2">
      <c r="A2" s="9"/>
      <c r="B2" s="9"/>
      <c r="Y2" s="77" t="s">
        <v>580</v>
      </c>
      <c r="AB2" s="85"/>
      <c r="AQ2" s="12"/>
    </row>
    <row r="3" spans="1:85" x14ac:dyDescent="0.2">
      <c r="A3" s="9"/>
      <c r="B3" s="9"/>
      <c r="AQ3" s="12"/>
      <c r="CE3" s="77"/>
    </row>
    <row r="4" spans="1:85" x14ac:dyDescent="0.2">
      <c r="A4" s="9"/>
      <c r="B4" s="9"/>
      <c r="D4" s="13" t="s">
        <v>60</v>
      </c>
      <c r="G4" s="103"/>
      <c r="I4" s="13" t="s">
        <v>345</v>
      </c>
      <c r="L4" s="103"/>
      <c r="N4" s="13" t="s">
        <v>576</v>
      </c>
      <c r="S4" s="13" t="s">
        <v>579</v>
      </c>
      <c r="X4" s="13" t="s">
        <v>581</v>
      </c>
      <c r="AB4" s="13" t="s">
        <v>582</v>
      </c>
      <c r="AG4" s="13" t="s">
        <v>569</v>
      </c>
      <c r="AH4" s="13"/>
      <c r="AQ4" s="12"/>
      <c r="AS4" s="13" t="s">
        <v>298</v>
      </c>
      <c r="AW4" s="13" t="s">
        <v>299</v>
      </c>
      <c r="BB4" s="13" t="s">
        <v>300</v>
      </c>
      <c r="BC4" s="13"/>
      <c r="BD4" s="13"/>
      <c r="BG4" s="13" t="s">
        <v>301</v>
      </c>
      <c r="BK4" s="13" t="s">
        <v>302</v>
      </c>
      <c r="BO4" s="13" t="s">
        <v>303</v>
      </c>
      <c r="BS4" s="13" t="s">
        <v>304</v>
      </c>
      <c r="BW4" s="13" t="s">
        <v>305</v>
      </c>
      <c r="CA4" s="13" t="s">
        <v>306</v>
      </c>
      <c r="CE4" s="13" t="s">
        <v>306</v>
      </c>
    </row>
    <row r="5" spans="1:85" x14ac:dyDescent="0.2">
      <c r="A5" s="198" t="s">
        <v>379</v>
      </c>
      <c r="B5" s="9"/>
      <c r="S5" s="77" t="s">
        <v>578</v>
      </c>
      <c r="AG5" s="14" t="s">
        <v>308</v>
      </c>
      <c r="AH5" s="14" t="s">
        <v>309</v>
      </c>
      <c r="AI5" s="14" t="s">
        <v>310</v>
      </c>
      <c r="AJ5" s="94" t="s">
        <v>548</v>
      </c>
      <c r="AK5" s="14" t="s">
        <v>311</v>
      </c>
      <c r="AL5" s="14" t="s">
        <v>312</v>
      </c>
      <c r="AM5" s="14" t="s">
        <v>313</v>
      </c>
      <c r="AP5" s="105"/>
      <c r="AQ5" s="12"/>
      <c r="BB5" s="13" t="s">
        <v>314</v>
      </c>
      <c r="BC5" s="13"/>
      <c r="BD5" s="13"/>
      <c r="CA5" s="10" t="s">
        <v>315</v>
      </c>
      <c r="CE5" s="10" t="s">
        <v>316</v>
      </c>
    </row>
    <row r="6" spans="1:85" ht="52.9" customHeight="1" x14ac:dyDescent="0.2">
      <c r="A6" s="9"/>
      <c r="B6" s="9"/>
      <c r="D6" s="36" t="s">
        <v>349</v>
      </c>
      <c r="E6" s="36" t="s">
        <v>22</v>
      </c>
      <c r="F6" s="36" t="s">
        <v>23</v>
      </c>
      <c r="G6" s="37" t="s">
        <v>282</v>
      </c>
      <c r="H6" s="16"/>
      <c r="I6" s="37" t="str">
        <f>D6</f>
        <v>Electric Power Sector</v>
      </c>
      <c r="J6" s="37" t="str">
        <f>E6</f>
        <v>Industrial</v>
      </c>
      <c r="K6" s="36" t="s">
        <v>23</v>
      </c>
      <c r="L6" s="37" t="str">
        <f>G6</f>
        <v>Total</v>
      </c>
      <c r="M6" s="16"/>
      <c r="N6" s="37" t="str">
        <f>D6</f>
        <v>Electric Power Sector</v>
      </c>
      <c r="O6" s="37" t="str">
        <f>E6</f>
        <v>Industrial</v>
      </c>
      <c r="P6" s="37" t="str">
        <f>F6</f>
        <v>Commercial</v>
      </c>
      <c r="Q6" s="37" t="s">
        <v>282</v>
      </c>
      <c r="R6" s="17"/>
      <c r="S6" s="37" t="str">
        <f>D6</f>
        <v>Electric Power Sector</v>
      </c>
      <c r="T6" s="37" t="str">
        <f>E6</f>
        <v>Industrial</v>
      </c>
      <c r="U6" s="37" t="str">
        <f>F6</f>
        <v>Commercial</v>
      </c>
      <c r="V6" s="37" t="str">
        <f>G6</f>
        <v>Total</v>
      </c>
      <c r="W6" s="16"/>
      <c r="X6" s="37" t="str">
        <f>D6</f>
        <v>Electric Power Sector</v>
      </c>
      <c r="Y6" s="15" t="str">
        <f>E6</f>
        <v>Industrial</v>
      </c>
      <c r="Z6" s="37" t="str">
        <f>F6</f>
        <v>Commercial</v>
      </c>
      <c r="AA6" s="17"/>
      <c r="AB6" s="15" t="str">
        <f>D6</f>
        <v>Electric Power Sector</v>
      </c>
      <c r="AC6" s="15" t="str">
        <f>E6</f>
        <v>Industrial</v>
      </c>
      <c r="AD6" s="37" t="str">
        <f>F6</f>
        <v>Commercial</v>
      </c>
      <c r="AE6" s="89"/>
      <c r="AF6" s="16"/>
      <c r="AG6" s="43" t="s">
        <v>347</v>
      </c>
      <c r="AH6" s="18" t="s">
        <v>317</v>
      </c>
      <c r="AI6" s="44" t="s">
        <v>348</v>
      </c>
      <c r="AJ6" s="44" t="s">
        <v>626</v>
      </c>
      <c r="AK6" s="18" t="s">
        <v>318</v>
      </c>
      <c r="AL6" s="19" t="s">
        <v>319</v>
      </c>
      <c r="AM6" s="18" t="s">
        <v>320</v>
      </c>
      <c r="AN6" s="18"/>
      <c r="AO6" s="91" t="s">
        <v>546</v>
      </c>
      <c r="AP6" s="113"/>
      <c r="AQ6" s="12"/>
      <c r="AS6" s="15" t="str">
        <f>D6</f>
        <v>Electric Power Sector</v>
      </c>
      <c r="AT6" s="15" t="str">
        <f>E6</f>
        <v>Industrial</v>
      </c>
      <c r="AU6" s="15" t="str">
        <f>F6</f>
        <v>Commercial</v>
      </c>
      <c r="AW6" s="15" t="str">
        <f>D6</f>
        <v>Electric Power Sector</v>
      </c>
      <c r="AX6" s="15" t="str">
        <f>E6</f>
        <v>Industrial</v>
      </c>
      <c r="AY6" s="15" t="str">
        <f>F6</f>
        <v>Commercial</v>
      </c>
      <c r="AZ6" s="15" t="s">
        <v>282</v>
      </c>
      <c r="BA6" s="16"/>
      <c r="BB6" s="15" t="str">
        <f>D6</f>
        <v>Electric Power Sector</v>
      </c>
      <c r="BC6" s="15" t="str">
        <f>E6</f>
        <v>Industrial</v>
      </c>
      <c r="BD6" s="15" t="str">
        <f>F6</f>
        <v>Commercial</v>
      </c>
      <c r="BE6" s="16"/>
      <c r="BF6" s="16"/>
      <c r="BG6" s="37" t="str">
        <f>D6</f>
        <v>Electric Power Sector</v>
      </c>
      <c r="BH6" s="37" t="str">
        <f>E6</f>
        <v>Industrial</v>
      </c>
      <c r="BI6" s="37" t="str">
        <f>F6</f>
        <v>Commercial</v>
      </c>
      <c r="BJ6" s="16"/>
      <c r="BK6" s="37" t="str">
        <f>D6</f>
        <v>Electric Power Sector</v>
      </c>
      <c r="BL6" s="37" t="str">
        <f>E6</f>
        <v>Industrial</v>
      </c>
      <c r="BM6" s="37" t="str">
        <f>F6</f>
        <v>Commercial</v>
      </c>
      <c r="BN6" s="16"/>
      <c r="BO6" s="37" t="str">
        <f>D6</f>
        <v>Electric Power Sector</v>
      </c>
      <c r="BP6" s="37" t="str">
        <f>E6</f>
        <v>Industrial</v>
      </c>
      <c r="BQ6" s="37" t="str">
        <f>F6</f>
        <v>Commercial</v>
      </c>
      <c r="BR6" s="16"/>
      <c r="BS6" s="37" t="str">
        <f>D6</f>
        <v>Electric Power Sector</v>
      </c>
      <c r="BT6" s="37" t="str">
        <f>E6</f>
        <v>Industrial</v>
      </c>
      <c r="BU6" s="37" t="str">
        <f>F6</f>
        <v>Commercial</v>
      </c>
      <c r="BV6" s="16"/>
      <c r="BW6" s="20" t="s">
        <v>321</v>
      </c>
      <c r="BX6" s="20" t="s">
        <v>322</v>
      </c>
      <c r="BY6" s="20" t="s">
        <v>322</v>
      </c>
      <c r="CA6" s="20" t="s">
        <v>321</v>
      </c>
      <c r="CB6" s="20" t="s">
        <v>322</v>
      </c>
      <c r="CC6" s="20" t="s">
        <v>322</v>
      </c>
      <c r="CE6" s="20" t="s">
        <v>321</v>
      </c>
      <c r="CF6" s="20" t="s">
        <v>322</v>
      </c>
      <c r="CG6" s="20" t="s">
        <v>322</v>
      </c>
    </row>
    <row r="7" spans="1:85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38" t="str">
        <f>$A7</f>
        <v>Primary</v>
      </c>
      <c r="H7" s="16"/>
      <c r="I7" s="38"/>
      <c r="J7" s="38"/>
      <c r="K7" s="38"/>
      <c r="L7" s="38"/>
      <c r="M7" s="16"/>
      <c r="N7" s="21"/>
      <c r="O7" s="21"/>
      <c r="P7" s="21"/>
      <c r="Q7" s="21"/>
      <c r="R7" s="17"/>
      <c r="S7" s="21"/>
      <c r="T7" s="21"/>
      <c r="U7" s="21"/>
      <c r="V7" s="21"/>
      <c r="W7" s="16"/>
      <c r="X7" s="21"/>
      <c r="Y7" s="21"/>
      <c r="Z7" s="21"/>
      <c r="AA7" s="17"/>
      <c r="AB7" s="22"/>
      <c r="AC7" s="21"/>
      <c r="AD7" s="21"/>
      <c r="AE7" s="17"/>
      <c r="AF7" s="16"/>
      <c r="AG7" s="23"/>
      <c r="AH7" s="23"/>
      <c r="AI7" s="23"/>
      <c r="AJ7" s="23"/>
      <c r="AK7" s="23"/>
      <c r="AL7" s="24" t="s">
        <v>323</v>
      </c>
      <c r="AM7" s="25" t="s">
        <v>324</v>
      </c>
      <c r="AN7" s="25"/>
      <c r="AO7" s="92" t="s">
        <v>547</v>
      </c>
      <c r="AP7" s="114"/>
      <c r="AQ7" s="12"/>
      <c r="BW7" s="10" t="s">
        <v>325</v>
      </c>
      <c r="BX7" s="10" t="s">
        <v>325</v>
      </c>
      <c r="BY7" s="10" t="str">
        <f>index_label</f>
        <v>1990 = 1</v>
      </c>
      <c r="CA7" s="10" t="s">
        <v>325</v>
      </c>
      <c r="CB7" s="10" t="s">
        <v>325</v>
      </c>
      <c r="CC7" s="10" t="str">
        <f>index_label</f>
        <v>1990 = 1</v>
      </c>
      <c r="CE7" s="10" t="s">
        <v>325</v>
      </c>
      <c r="CF7" s="10" t="s">
        <v>325</v>
      </c>
      <c r="CG7" s="10" t="str">
        <f>index_label</f>
        <v>1990 = 1</v>
      </c>
    </row>
    <row r="8" spans="1:85" ht="22.5" customHeight="1" thickBot="1" x14ac:dyDescent="0.25">
      <c r="A8" s="9"/>
      <c r="B8" s="9"/>
      <c r="D8" s="38" t="s">
        <v>326</v>
      </c>
      <c r="E8" s="38" t="s">
        <v>327</v>
      </c>
      <c r="F8" s="38" t="s">
        <v>327</v>
      </c>
      <c r="G8" s="38" t="s">
        <v>327</v>
      </c>
      <c r="H8" s="16"/>
      <c r="I8" s="39" t="s">
        <v>331</v>
      </c>
      <c r="J8" s="39" t="s">
        <v>331</v>
      </c>
      <c r="K8" s="39" t="s">
        <v>331</v>
      </c>
      <c r="L8" s="39" t="s">
        <v>331</v>
      </c>
      <c r="M8" s="16"/>
      <c r="N8" s="40" t="s">
        <v>346</v>
      </c>
      <c r="O8" s="40" t="s">
        <v>346</v>
      </c>
      <c r="P8" s="40" t="s">
        <v>346</v>
      </c>
      <c r="Q8" s="40" t="s">
        <v>346</v>
      </c>
      <c r="R8" s="108"/>
      <c r="S8" s="40" t="s">
        <v>346</v>
      </c>
      <c r="T8" s="40" t="s">
        <v>346</v>
      </c>
      <c r="U8" s="40" t="s">
        <v>346</v>
      </c>
      <c r="V8" s="40" t="s">
        <v>346</v>
      </c>
      <c r="W8" s="16"/>
      <c r="X8" s="40" t="s">
        <v>571</v>
      </c>
      <c r="Y8" s="40" t="s">
        <v>571</v>
      </c>
      <c r="Z8" s="40" t="s">
        <v>571</v>
      </c>
      <c r="AA8" s="17"/>
      <c r="AB8" s="40" t="s">
        <v>571</v>
      </c>
      <c r="AC8" s="40" t="s">
        <v>571</v>
      </c>
      <c r="AD8" s="40" t="s">
        <v>571</v>
      </c>
      <c r="AE8" s="17"/>
      <c r="AF8" s="16"/>
      <c r="AG8" s="26"/>
      <c r="AH8" s="26"/>
      <c r="AI8" s="26"/>
      <c r="AJ8" s="26"/>
      <c r="AK8" s="26"/>
      <c r="AL8" s="27"/>
      <c r="AM8" s="26"/>
      <c r="AN8" s="23"/>
      <c r="AO8" s="88"/>
      <c r="AP8" s="115"/>
      <c r="AQ8" s="12"/>
      <c r="BW8" s="28"/>
      <c r="BX8" s="28"/>
      <c r="BY8" s="28"/>
      <c r="CA8" s="28"/>
      <c r="CB8" s="28"/>
      <c r="CC8" s="28"/>
      <c r="CE8" s="28"/>
      <c r="CF8" s="28"/>
      <c r="CG8" s="28"/>
    </row>
    <row r="9" spans="1:85" x14ac:dyDescent="0.2">
      <c r="A9" s="198" t="s">
        <v>379</v>
      </c>
      <c r="B9" s="9">
        <v>1989</v>
      </c>
      <c r="D9" s="90">
        <f>'Elec_Power_Sector_CHP&gt;Total'!G9</f>
        <v>374.77136260534849</v>
      </c>
      <c r="E9" s="42">
        <f>'Industrial_Sector&gt;Total'!H9</f>
        <v>1167.778</v>
      </c>
      <c r="F9" s="29">
        <f>'Comm_Sector&gt;Total'!H9</f>
        <v>47.187000000000005</v>
      </c>
      <c r="G9" s="29">
        <f t="shared" ref="G9:G28" si="0">SUM(D9:F9)</f>
        <v>1589.7363626053484</v>
      </c>
      <c r="I9" s="29">
        <f>'Elec_Power_Sector_CHP&gt;Total'!L9</f>
        <v>42338.822</v>
      </c>
      <c r="J9" s="29">
        <f>'Industrial_Sector&gt;Total'!N9</f>
        <v>114668.148</v>
      </c>
      <c r="K9" s="29">
        <f>'Comm_Sector&gt;Total'!N9</f>
        <v>4251.1210000000001</v>
      </c>
      <c r="L9" s="29">
        <f t="shared" ref="L9:L28" si="1">SUM(I9:K9)</f>
        <v>161258.09100000001</v>
      </c>
      <c r="N9" s="41">
        <f t="shared" ref="N9:N28" si="2">D9/I9*1000000</f>
        <v>8851.719176441622</v>
      </c>
      <c r="O9" s="41">
        <f t="shared" ref="O9:O28" si="3">E9/J9*1000000</f>
        <v>10183.978902319064</v>
      </c>
      <c r="P9" s="41">
        <f t="shared" ref="P9:P28" si="4">F9/K9*1000000</f>
        <v>11099.895768669017</v>
      </c>
      <c r="Q9" s="41">
        <f t="shared" ref="Q9:Q28" si="5">G9/L9*1000000</f>
        <v>9858.3354965137733</v>
      </c>
      <c r="R9" s="86"/>
      <c r="S9" s="107">
        <f t="shared" ref="S9:S28" si="6">N9/N$34</f>
        <v>0.94441518969592952</v>
      </c>
      <c r="T9" s="107">
        <f t="shared" ref="T9:T28" si="7">O9/O$34</f>
        <v>0.97553137840779736</v>
      </c>
      <c r="U9" s="107">
        <f t="shared" ref="U9:U28" si="8">P9/P$34</f>
        <v>1.0335141860888919</v>
      </c>
      <c r="V9" s="107">
        <f t="shared" ref="V9:V28" si="9">Q9/Q$34</f>
        <v>0.97435524222852532</v>
      </c>
      <c r="X9" s="106">
        <f>'Elec_Power_Sector_CHP&gt;Total'!AK9</f>
        <v>0.94181107045049772</v>
      </c>
      <c r="Y9" s="106">
        <f>'Industrial_Sector&gt;Total'!AR9</f>
        <v>0.97754291698856355</v>
      </c>
      <c r="Z9" s="106">
        <f>'Comm_Sector&gt;Total'!AR9</f>
        <v>1.0249982080107563</v>
      </c>
      <c r="AA9" s="31"/>
      <c r="AB9" s="87">
        <f>'Elec_Power_Sector_CHP&gt;Total'!AO9</f>
        <v>1.0027650123545333</v>
      </c>
      <c r="AC9" s="87">
        <f>'Industrial_Sector&gt;Total'!AV9</f>
        <v>0.99794225036486073</v>
      </c>
      <c r="AD9" s="87">
        <f>'Comm_Sector&gt;Total'!AV9</f>
        <v>1.0083082858209702</v>
      </c>
      <c r="AE9" s="33"/>
      <c r="AG9" s="34">
        <f t="shared" ref="AG9:AG28" si="10">L9/L$34</f>
        <v>0.81533339101980595</v>
      </c>
      <c r="AH9" s="34">
        <f t="shared" ref="AH9:AH28" si="11">Q9/Q$34</f>
        <v>0.97435524222852532</v>
      </c>
      <c r="AI9" s="34">
        <f t="shared" ref="AI9:AI28" si="12">CC9</f>
        <v>1.0055011289832192</v>
      </c>
      <c r="AJ9" s="34">
        <f t="shared" ref="AJ9:AJ28" si="13">CG9</f>
        <v>0.99951331247544073</v>
      </c>
      <c r="AK9" s="34">
        <f t="shared" ref="AK9:AK28" si="14">BY9</f>
        <v>0.96949635517362098</v>
      </c>
      <c r="AL9" s="34">
        <f t="shared" ref="AL9:AL28" si="15">AG9*AI9*AJ9*AK9</f>
        <v>0.79442436370410807</v>
      </c>
      <c r="AM9" s="34">
        <f t="shared" ref="AM9:AM28" si="16">AG9*AH9</f>
        <v>0.79442436370410796</v>
      </c>
      <c r="AN9" s="34"/>
      <c r="AO9" s="34">
        <f t="shared" ref="AO9:AO28" si="17">AI9*AJ9</f>
        <v>1.0050117641278129</v>
      </c>
      <c r="AP9" s="32"/>
      <c r="AQ9" s="12"/>
      <c r="AS9" s="31">
        <f t="shared" ref="AS9:AS28" si="18">D9/$G9</f>
        <v>0.23574434819566706</v>
      </c>
      <c r="AT9" s="31">
        <f t="shared" ref="AT9:AT28" si="19">E9/$G9</f>
        <v>0.73457337170433745</v>
      </c>
      <c r="AU9" s="31">
        <f t="shared" ref="AU9:AU28" si="20">F9/$G9</f>
        <v>2.9682280099995528E-2</v>
      </c>
      <c r="AW9" s="31"/>
      <c r="AX9" s="31"/>
      <c r="AY9" s="31"/>
      <c r="AZ9" s="31"/>
      <c r="BA9" s="31"/>
      <c r="BB9" s="31"/>
      <c r="BC9" s="31"/>
      <c r="BD9" s="31"/>
      <c r="BG9" s="31"/>
      <c r="BH9" s="31"/>
      <c r="BI9" s="31"/>
      <c r="BK9" s="31">
        <f t="shared" ref="BK9:BK28" si="21">I9/$L9</f>
        <v>0.26255316392155476</v>
      </c>
      <c r="BL9" s="31">
        <f t="shared" ref="BL9:BL28" si="22">J9/$L9</f>
        <v>0.71108461776345844</v>
      </c>
      <c r="BM9" s="31">
        <f t="shared" ref="BM9:BM28" si="23">K9/$L9</f>
        <v>2.6362218314986748E-2</v>
      </c>
      <c r="BO9" s="31"/>
      <c r="BP9" s="31"/>
      <c r="BQ9" s="31"/>
      <c r="BS9" s="31"/>
      <c r="BT9" s="31"/>
      <c r="BU9" s="31"/>
      <c r="BW9" s="31">
        <f t="shared" ref="BW9:BW28" si="24">EXP(SUMPRODUCT($BB9:$BD9,BG9:BI9))</f>
        <v>1</v>
      </c>
      <c r="BX9" s="31">
        <v>1</v>
      </c>
      <c r="BY9" s="31">
        <f t="shared" ref="BY9:BY28" si="25">BX9/BX$34</f>
        <v>0.96949635517362098</v>
      </c>
      <c r="BZ9" s="31"/>
      <c r="CA9" s="31">
        <f t="shared" ref="CA9:CA28" si="26">EXP(SUMPRODUCT($BB9:$BD9,BO9:BQ9))</f>
        <v>1</v>
      </c>
      <c r="CB9" s="31">
        <v>1</v>
      </c>
      <c r="CC9" s="31">
        <f t="shared" ref="CC9:CC28" si="27">CB9/CB$34</f>
        <v>1.0055011289832192</v>
      </c>
      <c r="CD9" s="31"/>
      <c r="CE9" s="31">
        <f t="shared" ref="CE9:CE28" si="28">EXP(SUMPRODUCT($BB9:$BD9,BS9:BU9))</f>
        <v>1</v>
      </c>
      <c r="CF9" s="31">
        <v>1</v>
      </c>
      <c r="CG9" s="31">
        <f t="shared" ref="CG9:CG28" si="29">CF9/CF$34</f>
        <v>0.99951331247544073</v>
      </c>
    </row>
    <row r="10" spans="1:85" x14ac:dyDescent="0.2">
      <c r="A10" s="198" t="s">
        <v>379</v>
      </c>
      <c r="B10" s="9">
        <f t="shared" ref="B10:B32" si="30">B9+1</f>
        <v>1990</v>
      </c>
      <c r="D10" s="90">
        <f>'Elec_Power_Sector_CHP&gt;Total'!G10</f>
        <v>574.31633128751696</v>
      </c>
      <c r="E10" s="42">
        <f>'Industrial_Sector&gt;Total'!H10</f>
        <v>1364.104</v>
      </c>
      <c r="F10" s="29">
        <f>'Comm_Sector&gt;Total'!H10</f>
        <v>62.697000000000003</v>
      </c>
      <c r="G10" s="29">
        <f t="shared" si="0"/>
        <v>2001.1173312875171</v>
      </c>
      <c r="I10" s="29">
        <f>'Elec_Power_Sector_CHP&gt;Total'!L10</f>
        <v>61275.449000000001</v>
      </c>
      <c r="J10" s="29">
        <f>'Industrial_Sector&gt;Total'!N10</f>
        <v>130668.599</v>
      </c>
      <c r="K10" s="29">
        <f>'Comm_Sector&gt;Total'!N10</f>
        <v>5837.7340000000004</v>
      </c>
      <c r="L10" s="29">
        <f t="shared" si="1"/>
        <v>197781.78200000001</v>
      </c>
      <c r="N10" s="41">
        <f t="shared" si="2"/>
        <v>9372.6988648833394</v>
      </c>
      <c r="O10" s="41">
        <f t="shared" si="3"/>
        <v>10439.417047702485</v>
      </c>
      <c r="P10" s="41">
        <f t="shared" si="4"/>
        <v>10739.954920864842</v>
      </c>
      <c r="Q10" s="41">
        <f t="shared" si="5"/>
        <v>10117.804132675461</v>
      </c>
      <c r="R10" s="41"/>
      <c r="S10" s="107">
        <f t="shared" si="6"/>
        <v>1</v>
      </c>
      <c r="T10" s="107">
        <f t="shared" si="7"/>
        <v>1</v>
      </c>
      <c r="U10" s="107">
        <f t="shared" si="8"/>
        <v>1</v>
      </c>
      <c r="V10" s="107">
        <f t="shared" si="9"/>
        <v>1</v>
      </c>
      <c r="X10" s="106">
        <f>'Elec_Power_Sector_CHP&gt;Total'!AK10</f>
        <v>1</v>
      </c>
      <c r="Y10" s="106">
        <f>'Industrial_Sector&gt;Total'!AR10</f>
        <v>1</v>
      </c>
      <c r="Z10" s="106">
        <f>'Comm_Sector&gt;Total'!AR10</f>
        <v>1</v>
      </c>
      <c r="AA10" s="31"/>
      <c r="AB10" s="87">
        <f>'Elec_Power_Sector_CHP&gt;Total'!AO10</f>
        <v>1</v>
      </c>
      <c r="AC10" s="87">
        <f>'Industrial_Sector&gt;Total'!AV10</f>
        <v>1</v>
      </c>
      <c r="AD10" s="87">
        <f>'Comm_Sector&gt;Total'!AV10</f>
        <v>1</v>
      </c>
      <c r="AE10" s="33"/>
      <c r="AG10" s="34">
        <f t="shared" si="10"/>
        <v>1</v>
      </c>
      <c r="AH10" s="34">
        <f t="shared" si="11"/>
        <v>1</v>
      </c>
      <c r="AI10" s="34">
        <f t="shared" si="12"/>
        <v>1</v>
      </c>
      <c r="AJ10" s="34">
        <f t="shared" si="13"/>
        <v>1</v>
      </c>
      <c r="AK10" s="34">
        <f t="shared" si="14"/>
        <v>1</v>
      </c>
      <c r="AL10" s="34">
        <f t="shared" si="15"/>
        <v>1</v>
      </c>
      <c r="AM10" s="34">
        <f t="shared" si="16"/>
        <v>1</v>
      </c>
      <c r="AN10" s="34"/>
      <c r="AO10" s="34">
        <f t="shared" si="17"/>
        <v>1</v>
      </c>
      <c r="AP10" s="32"/>
      <c r="AQ10" s="12"/>
      <c r="AS10" s="31">
        <f t="shared" si="18"/>
        <v>0.28699782981640681</v>
      </c>
      <c r="AT10" s="31">
        <f t="shared" si="19"/>
        <v>0.68167117373489372</v>
      </c>
      <c r="AU10" s="31">
        <f t="shared" si="20"/>
        <v>3.133099644869939E-2</v>
      </c>
      <c r="AW10" s="31">
        <f t="shared" ref="AW10:AW28" si="31">(AS10-AS9)/LN(AS10/AS9)</f>
        <v>0.26053138643063084</v>
      </c>
      <c r="AX10" s="31">
        <f t="shared" ref="AX10:AX28" si="32">(AT10-AT9)/LN(AT10/AT9)</f>
        <v>0.70779279988390231</v>
      </c>
      <c r="AY10" s="31">
        <f t="shared" ref="AY10:AY28" si="33">(AU10-AU9)/LN(AU10/AU9)</f>
        <v>3.0499211488853244E-2</v>
      </c>
      <c r="AZ10" s="31">
        <f t="shared" ref="AZ10:AZ28" si="34">SUM(AW10:AY10)</f>
        <v>0.99882339780338636</v>
      </c>
      <c r="BA10" s="31"/>
      <c r="BB10" s="31">
        <f t="shared" ref="BB10:BB28" si="35">AW10/$AZ10</f>
        <v>0.26083828933482311</v>
      </c>
      <c r="BC10" s="31">
        <f t="shared" ref="BC10:BC28" si="36">AX10/$AZ10</f>
        <v>0.70862657146446617</v>
      </c>
      <c r="BD10" s="31">
        <f t="shared" ref="BD10:BD28" si="37">AY10/$AZ10</f>
        <v>3.0535139200710704E-2</v>
      </c>
      <c r="BG10" s="31">
        <f t="shared" ref="BG10:BG28" si="38">LN(X10/X9)</f>
        <v>5.9950586675513548E-2</v>
      </c>
      <c r="BH10" s="31">
        <f t="shared" ref="BH10:BH28" si="39">LN(Y10/Y9)</f>
        <v>2.2713083238770495E-2</v>
      </c>
      <c r="BI10" s="31">
        <f t="shared" ref="BI10:BI28" si="40">LN(Z10/Z9)</f>
        <v>-2.4690864306654185E-2</v>
      </c>
      <c r="BK10" s="31">
        <f t="shared" si="21"/>
        <v>0.30981341345180113</v>
      </c>
      <c r="BL10" s="31">
        <f t="shared" si="22"/>
        <v>0.66067055154756371</v>
      </c>
      <c r="BM10" s="31">
        <f t="shared" si="23"/>
        <v>2.9516035000635196E-2</v>
      </c>
      <c r="BO10" s="31">
        <f t="shared" ref="BO10:BO28" si="41">LN(BK10/BK9)</f>
        <v>0.16551663342809309</v>
      </c>
      <c r="BP10" s="31">
        <f t="shared" ref="BP10:BP28" si="42">LN(BL10/BL9)</f>
        <v>-7.3536128599302739E-2</v>
      </c>
      <c r="BQ10" s="31">
        <f t="shared" ref="BQ10:BQ28" si="43">LN(BM10/BM9)</f>
        <v>0.11300181433117784</v>
      </c>
      <c r="BS10" s="31">
        <f t="shared" ref="BS10:BS28" si="44">LN(AB10/AB9)</f>
        <v>-2.7611967397360116E-3</v>
      </c>
      <c r="BT10" s="31">
        <f t="shared" ref="BT10:BT28" si="45">LN(AC10/AC9)</f>
        <v>2.0598697108089514E-3</v>
      </c>
      <c r="BU10" s="31">
        <f t="shared" ref="BU10:BU28" si="46">LN(AD10/AD9)</f>
        <v>-8.2739619980357927E-3</v>
      </c>
      <c r="BW10" s="31">
        <f t="shared" si="24"/>
        <v>1.0314633929912158</v>
      </c>
      <c r="BX10" s="31">
        <f t="shared" ref="BX10:BX28" si="47">IF(ISERR(BW10),BX9,BW10*BX9)</f>
        <v>1.0314633929912158</v>
      </c>
      <c r="BY10" s="31">
        <f t="shared" si="25"/>
        <v>1</v>
      </c>
      <c r="BZ10" s="31"/>
      <c r="CA10" s="31">
        <f t="shared" si="26"/>
        <v>0.99452896787019818</v>
      </c>
      <c r="CB10" s="31">
        <f t="shared" ref="CB10:CB28" si="48">IF(ISERR(CA10),CB9,CA10*CB9)</f>
        <v>0.99452896787019818</v>
      </c>
      <c r="CC10" s="31">
        <f t="shared" si="27"/>
        <v>1</v>
      </c>
      <c r="CD10" s="31"/>
      <c r="CE10" s="31">
        <f t="shared" si="28"/>
        <v>1.0004869245046411</v>
      </c>
      <c r="CF10" s="31">
        <f t="shared" ref="CF10:CF28" si="49">IF(ISERR(CE10),CF9,CE10*CF9)</f>
        <v>1.0004869245046411</v>
      </c>
      <c r="CG10" s="31">
        <f t="shared" si="29"/>
        <v>1</v>
      </c>
    </row>
    <row r="11" spans="1:85" x14ac:dyDescent="0.2">
      <c r="A11" s="198" t="s">
        <v>379</v>
      </c>
      <c r="B11" s="9">
        <f t="shared" si="30"/>
        <v>1991</v>
      </c>
      <c r="D11" s="90">
        <f>'Elec_Power_Sector_CHP&gt;Total'!G11</f>
        <v>657.4822979974781</v>
      </c>
      <c r="E11" s="42">
        <f>'Industrial_Sector&gt;Total'!H11</f>
        <v>1374.1100000000001</v>
      </c>
      <c r="F11" s="29">
        <f>'Comm_Sector&gt;Total'!H11</f>
        <v>59.466999999999999</v>
      </c>
      <c r="G11" s="29">
        <f t="shared" si="0"/>
        <v>2091.0592979974781</v>
      </c>
      <c r="I11" s="29">
        <f>'Elec_Power_Sector_CHP&gt;Total'!L11</f>
        <v>71941.755000000005</v>
      </c>
      <c r="J11" s="29">
        <f>'Industrial_Sector&gt;Total'!N11</f>
        <v>132579.19</v>
      </c>
      <c r="K11" s="29">
        <f>'Comm_Sector&gt;Total'!N11</f>
        <v>5659.0239999999994</v>
      </c>
      <c r="L11" s="29">
        <f t="shared" si="1"/>
        <v>210179.96900000001</v>
      </c>
      <c r="N11" s="41">
        <f t="shared" si="2"/>
        <v>9139.0917277105364</v>
      </c>
      <c r="O11" s="41">
        <f t="shared" si="3"/>
        <v>10364.447090074997</v>
      </c>
      <c r="P11" s="41">
        <f t="shared" si="4"/>
        <v>10508.349142891073</v>
      </c>
      <c r="Q11" s="41">
        <f t="shared" si="5"/>
        <v>9948.8990694326258</v>
      </c>
      <c r="R11" s="41"/>
      <c r="S11" s="107">
        <f t="shared" si="6"/>
        <v>0.97507578761032665</v>
      </c>
      <c r="T11" s="107">
        <f t="shared" si="7"/>
        <v>0.99281856857668238</v>
      </c>
      <c r="U11" s="107">
        <f t="shared" si="8"/>
        <v>0.97843512568904534</v>
      </c>
      <c r="V11" s="107">
        <f t="shared" si="9"/>
        <v>0.98330615407968258</v>
      </c>
      <c r="X11" s="106">
        <f>'Elec_Power_Sector_CHP&gt;Total'!AK11</f>
        <v>0.96283319977074411</v>
      </c>
      <c r="Y11" s="106">
        <f>'Industrial_Sector&gt;Total'!AR11</f>
        <v>0.99215507191876817</v>
      </c>
      <c r="Z11" s="106">
        <f>'Comm_Sector&gt;Total'!AR11</f>
        <v>0.96290675063774589</v>
      </c>
      <c r="AA11" s="31"/>
      <c r="AB11" s="87">
        <f>'Elec_Power_Sector_CHP&gt;Total'!AO11</f>
        <v>1.0127151700237356</v>
      </c>
      <c r="AC11" s="87">
        <f>'Industrial_Sector&gt;Total'!AV11</f>
        <v>1.0006687428978525</v>
      </c>
      <c r="AD11" s="87">
        <f>'Comm_Sector&gt;Total'!AV11</f>
        <v>1.0161265616229347</v>
      </c>
      <c r="AE11" s="33"/>
      <c r="AG11" s="34">
        <f t="shared" si="10"/>
        <v>1.0626861932106568</v>
      </c>
      <c r="AH11" s="34">
        <f t="shared" si="11"/>
        <v>0.98330615407968258</v>
      </c>
      <c r="AI11" s="34">
        <f t="shared" si="12"/>
        <v>0.99623615715333191</v>
      </c>
      <c r="AJ11" s="34">
        <f t="shared" si="13"/>
        <v>1.0047346630726619</v>
      </c>
      <c r="AK11" s="34">
        <f t="shared" si="14"/>
        <v>0.98236995580822106</v>
      </c>
      <c r="AL11" s="34">
        <f t="shared" si="15"/>
        <v>1.0449458736395494</v>
      </c>
      <c r="AM11" s="34">
        <f t="shared" si="16"/>
        <v>1.0449458736395494</v>
      </c>
      <c r="AN11" s="34"/>
      <c r="AO11" s="34">
        <f t="shared" si="17"/>
        <v>1.0009529996982565</v>
      </c>
      <c r="AP11" s="32"/>
      <c r="AQ11" s="12"/>
      <c r="AS11" s="31">
        <f t="shared" si="18"/>
        <v>0.31442546781295105</v>
      </c>
      <c r="AT11" s="31">
        <f t="shared" si="19"/>
        <v>0.65713583604057957</v>
      </c>
      <c r="AU11" s="31">
        <f t="shared" si="20"/>
        <v>2.8438696146469454E-2</v>
      </c>
      <c r="AW11" s="31">
        <f t="shared" si="31"/>
        <v>0.30050306222764739</v>
      </c>
      <c r="AX11" s="31">
        <f t="shared" si="32"/>
        <v>0.66932855797420465</v>
      </c>
      <c r="AY11" s="31">
        <f t="shared" si="33"/>
        <v>2.9861504949553641E-2</v>
      </c>
      <c r="AZ11" s="31">
        <f t="shared" si="34"/>
        <v>0.99969312515140563</v>
      </c>
      <c r="BA11" s="31"/>
      <c r="BB11" s="31">
        <f t="shared" si="35"/>
        <v>0.30059530736708384</v>
      </c>
      <c r="BC11" s="31">
        <f t="shared" si="36"/>
        <v>0.66953402112556637</v>
      </c>
      <c r="BD11" s="31">
        <f t="shared" si="37"/>
        <v>2.9870671507349872E-2</v>
      </c>
      <c r="BG11" s="31">
        <f t="shared" si="38"/>
        <v>-3.7875091147221644E-2</v>
      </c>
      <c r="BH11" s="31">
        <f t="shared" si="39"/>
        <v>-7.8758614155946434E-3</v>
      </c>
      <c r="BI11" s="31">
        <f t="shared" si="40"/>
        <v>-3.7798704024420413E-2</v>
      </c>
      <c r="BK11" s="31">
        <f t="shared" si="21"/>
        <v>0.34228644785840651</v>
      </c>
      <c r="BL11" s="31">
        <f t="shared" si="22"/>
        <v>0.63078889311283515</v>
      </c>
      <c r="BM11" s="31">
        <f t="shared" si="23"/>
        <v>2.6924659028758346E-2</v>
      </c>
      <c r="BO11" s="31">
        <f t="shared" si="41"/>
        <v>9.9677729158213615E-2</v>
      </c>
      <c r="BP11" s="31">
        <f t="shared" si="42"/>
        <v>-4.6284059134948367E-2</v>
      </c>
      <c r="BQ11" s="31">
        <f t="shared" si="43"/>
        <v>-9.1891115793770281E-2</v>
      </c>
      <c r="BS11" s="31">
        <f t="shared" si="44"/>
        <v>1.2635011024429398E-2</v>
      </c>
      <c r="BT11" s="31">
        <f t="shared" si="45"/>
        <v>6.6851938896184918E-4</v>
      </c>
      <c r="BU11" s="31">
        <f t="shared" si="46"/>
        <v>1.5997909924786034E-2</v>
      </c>
      <c r="BW11" s="31">
        <f t="shared" si="24"/>
        <v>0.98236995580822106</v>
      </c>
      <c r="BX11" s="31">
        <f t="shared" si="47"/>
        <v>1.0132786477905784</v>
      </c>
      <c r="BY11" s="31">
        <f t="shared" si="25"/>
        <v>0.98236995580822106</v>
      </c>
      <c r="BZ11" s="31"/>
      <c r="CA11" s="31">
        <f t="shared" si="26"/>
        <v>0.99623615715333191</v>
      </c>
      <c r="CB11" s="31">
        <f t="shared" si="48"/>
        <v>0.99078571712867569</v>
      </c>
      <c r="CC11" s="31">
        <f t="shared" si="27"/>
        <v>0.99623615715333191</v>
      </c>
      <c r="CD11" s="31"/>
      <c r="CE11" s="31">
        <f t="shared" si="28"/>
        <v>1.0047346630726619</v>
      </c>
      <c r="CF11" s="31">
        <f t="shared" si="49"/>
        <v>1.0052238930007742</v>
      </c>
      <c r="CG11" s="31">
        <f t="shared" si="29"/>
        <v>1.0047346630726619</v>
      </c>
    </row>
    <row r="12" spans="1:85" x14ac:dyDescent="0.2">
      <c r="A12" s="198" t="s">
        <v>379</v>
      </c>
      <c r="B12" s="9">
        <f t="shared" si="30"/>
        <v>1992</v>
      </c>
      <c r="D12" s="90">
        <f>'Elec_Power_Sector_CHP&gt;Total'!G12</f>
        <v>841.63326739498041</v>
      </c>
      <c r="E12" s="42">
        <f>'Industrial_Sector&gt;Total'!H12</f>
        <v>1458.7649999999999</v>
      </c>
      <c r="F12" s="29">
        <f>'Comm_Sector&gt;Total'!H12</f>
        <v>64.19</v>
      </c>
      <c r="G12" s="29">
        <f t="shared" si="0"/>
        <v>2364.5882673949804</v>
      </c>
      <c r="I12" s="29">
        <f>'Elec_Power_Sector_CHP&gt;Total'!L12</f>
        <v>91318.913</v>
      </c>
      <c r="J12" s="29">
        <f>'Industrial_Sector&gt;Total'!N12</f>
        <v>143280.46900000001</v>
      </c>
      <c r="K12" s="29">
        <f>'Comm_Sector&gt;Total'!N12</f>
        <v>6228.1310000000003</v>
      </c>
      <c r="L12" s="29">
        <f t="shared" si="1"/>
        <v>240827.51300000001</v>
      </c>
      <c r="N12" s="41">
        <f t="shared" si="2"/>
        <v>9216.4179329968629</v>
      </c>
      <c r="O12" s="41">
        <f t="shared" si="3"/>
        <v>10181.185266779101</v>
      </c>
      <c r="P12" s="41">
        <f t="shared" si="4"/>
        <v>10306.462725334453</v>
      </c>
      <c r="Q12" s="41">
        <f t="shared" si="5"/>
        <v>9818.5968784844808</v>
      </c>
      <c r="R12" s="41"/>
      <c r="S12" s="107">
        <f t="shared" si="6"/>
        <v>0.98332594121080596</v>
      </c>
      <c r="T12" s="107">
        <f t="shared" si="7"/>
        <v>0.97526377385409502</v>
      </c>
      <c r="U12" s="107">
        <f t="shared" si="8"/>
        <v>0.95963742876720737</v>
      </c>
      <c r="V12" s="107">
        <f t="shared" si="9"/>
        <v>0.97042764909584578</v>
      </c>
      <c r="X12" s="106">
        <f>'Elec_Power_Sector_CHP&gt;Total'!AK12</f>
        <v>0.97692705539949387</v>
      </c>
      <c r="Y12" s="106">
        <f>'Industrial_Sector&gt;Total'!AR12</f>
        <v>0.97653909408499906</v>
      </c>
      <c r="Z12" s="106">
        <f>'Comm_Sector&gt;Total'!AR12</f>
        <v>0.95169813490718524</v>
      </c>
      <c r="AA12" s="31"/>
      <c r="AB12" s="87">
        <f>'Elec_Power_Sector_CHP&gt;Total'!AO12</f>
        <v>1.006550013919612</v>
      </c>
      <c r="AC12" s="87">
        <f>'Industrial_Sector&gt;Total'!AV12</f>
        <v>0.99869404078277202</v>
      </c>
      <c r="AD12" s="87">
        <f>'Comm_Sector&gt;Total'!AV12</f>
        <v>1.0083422395913348</v>
      </c>
      <c r="AE12" s="33"/>
      <c r="AG12" s="34">
        <f t="shared" si="10"/>
        <v>1.2176425480886808</v>
      </c>
      <c r="AH12" s="34">
        <f t="shared" si="11"/>
        <v>0.97042764909584578</v>
      </c>
      <c r="AI12" s="34">
        <f t="shared" si="12"/>
        <v>0.99216155447228171</v>
      </c>
      <c r="AJ12" s="34">
        <f t="shared" si="13"/>
        <v>1.0012062244711251</v>
      </c>
      <c r="AK12" s="34">
        <f t="shared" si="14"/>
        <v>0.9769160086865889</v>
      </c>
      <c r="AL12" s="34">
        <f t="shared" si="15"/>
        <v>1.181633995380774</v>
      </c>
      <c r="AM12" s="34">
        <f t="shared" si="16"/>
        <v>1.1816339953807737</v>
      </c>
      <c r="AN12" s="34"/>
      <c r="AO12" s="34">
        <f t="shared" si="17"/>
        <v>0.9933583240185957</v>
      </c>
      <c r="AP12" s="32"/>
      <c r="AQ12" s="12"/>
      <c r="AS12" s="31">
        <f t="shared" si="18"/>
        <v>0.35593226905510739</v>
      </c>
      <c r="AT12" s="31">
        <f t="shared" si="19"/>
        <v>0.61692135587185848</v>
      </c>
      <c r="AU12" s="31">
        <f t="shared" si="20"/>
        <v>2.7146375073034103E-2</v>
      </c>
      <c r="AW12" s="31">
        <f t="shared" si="31"/>
        <v>0.3347500975213567</v>
      </c>
      <c r="AX12" s="31">
        <f t="shared" si="32"/>
        <v>0.63681698401476128</v>
      </c>
      <c r="AY12" s="31">
        <f t="shared" si="33"/>
        <v>2.77875272669224E-2</v>
      </c>
      <c r="AZ12" s="31">
        <f t="shared" si="34"/>
        <v>0.99935460880304028</v>
      </c>
      <c r="BA12" s="31"/>
      <c r="BB12" s="31">
        <f t="shared" si="35"/>
        <v>0.33496628181091581</v>
      </c>
      <c r="BC12" s="31">
        <f t="shared" si="36"/>
        <v>0.63722824551487067</v>
      </c>
      <c r="BD12" s="31">
        <f t="shared" si="37"/>
        <v>2.7805472674213641E-2</v>
      </c>
      <c r="BG12" s="31">
        <f t="shared" si="38"/>
        <v>1.4531799598112839E-2</v>
      </c>
      <c r="BH12" s="31">
        <f t="shared" si="39"/>
        <v>-1.5864633145911217E-2</v>
      </c>
      <c r="BI12" s="31">
        <f t="shared" si="40"/>
        <v>-1.1708675630015014E-2</v>
      </c>
      <c r="BK12" s="31">
        <f t="shared" si="21"/>
        <v>0.37918804152580354</v>
      </c>
      <c r="BL12" s="31">
        <f t="shared" si="22"/>
        <v>0.59495058191295613</v>
      </c>
      <c r="BM12" s="31">
        <f t="shared" si="23"/>
        <v>2.5861376561240327E-2</v>
      </c>
      <c r="BO12" s="31">
        <f t="shared" si="41"/>
        <v>0.10238428048626938</v>
      </c>
      <c r="BP12" s="31">
        <f t="shared" si="42"/>
        <v>-5.8492900825279422E-2</v>
      </c>
      <c r="BQ12" s="31">
        <f t="shared" si="43"/>
        <v>-4.0291956000594958E-2</v>
      </c>
      <c r="BS12" s="31">
        <f t="shared" si="44"/>
        <v>-6.1063552326974021E-3</v>
      </c>
      <c r="BT12" s="31">
        <f t="shared" si="45"/>
        <v>-1.9753321141069585E-3</v>
      </c>
      <c r="BU12" s="31">
        <f t="shared" si="46"/>
        <v>-7.6902744965351389E-3</v>
      </c>
      <c r="BW12" s="31">
        <f t="shared" si="24"/>
        <v>0.99444817393957752</v>
      </c>
      <c r="BX12" s="31">
        <f t="shared" si="47"/>
        <v>1.0076531009873051</v>
      </c>
      <c r="BY12" s="31">
        <f t="shared" si="25"/>
        <v>0.9769160086865889</v>
      </c>
      <c r="BZ12" s="31"/>
      <c r="CA12" s="31">
        <f t="shared" si="26"/>
        <v>0.99591000321380319</v>
      </c>
      <c r="CB12" s="31">
        <f t="shared" si="48"/>
        <v>0.98673340672980969</v>
      </c>
      <c r="CC12" s="31">
        <f t="shared" si="27"/>
        <v>0.99216155447228171</v>
      </c>
      <c r="CD12" s="31"/>
      <c r="CE12" s="31">
        <f t="shared" si="28"/>
        <v>0.99648818864201794</v>
      </c>
      <c r="CF12" s="31">
        <f t="shared" si="49"/>
        <v>1.0016937363160192</v>
      </c>
      <c r="CG12" s="31">
        <f t="shared" si="29"/>
        <v>1.0012062244711251</v>
      </c>
    </row>
    <row r="13" spans="1:85" x14ac:dyDescent="0.2">
      <c r="A13" s="198" t="s">
        <v>379</v>
      </c>
      <c r="B13" s="9">
        <f t="shared" si="30"/>
        <v>1993</v>
      </c>
      <c r="D13" s="90">
        <f>'Elec_Power_Sector_CHP&gt;Total'!G13</f>
        <v>990.6711773956107</v>
      </c>
      <c r="E13" s="42">
        <f>'Industrial_Sector&gt;Total'!H13</f>
        <v>1450.6840000000002</v>
      </c>
      <c r="F13" s="29">
        <f>'Comm_Sector&gt;Total'!H13</f>
        <v>70.919699999999992</v>
      </c>
      <c r="G13" s="29">
        <f t="shared" si="0"/>
        <v>2512.2748773956109</v>
      </c>
      <c r="I13" s="29">
        <f>'Elec_Power_Sector_CHP&gt;Total'!L13</f>
        <v>107976.40000000001</v>
      </c>
      <c r="J13" s="29">
        <f>'Industrial_Sector&gt;Total'!N13</f>
        <v>146293.86999999997</v>
      </c>
      <c r="K13" s="29">
        <f>'Comm_Sector&gt;Total'!N13</f>
        <v>7000.4199999999992</v>
      </c>
      <c r="L13" s="29">
        <f t="shared" si="1"/>
        <v>261270.68999999997</v>
      </c>
      <c r="N13" s="41">
        <f t="shared" si="2"/>
        <v>9174.886154711683</v>
      </c>
      <c r="O13" s="41">
        <f t="shared" si="3"/>
        <v>9916.2323069312515</v>
      </c>
      <c r="P13" s="41">
        <f t="shared" si="4"/>
        <v>10130.777867613657</v>
      </c>
      <c r="Q13" s="41">
        <f t="shared" si="5"/>
        <v>9615.6016482201321</v>
      </c>
      <c r="R13" s="41"/>
      <c r="S13" s="107">
        <f t="shared" si="6"/>
        <v>0.97889479721654127</v>
      </c>
      <c r="T13" s="107">
        <f t="shared" si="7"/>
        <v>0.94988372067323656</v>
      </c>
      <c r="U13" s="107">
        <f t="shared" si="8"/>
        <v>0.94327936590611583</v>
      </c>
      <c r="V13" s="107">
        <f t="shared" si="9"/>
        <v>0.95036447851036521</v>
      </c>
      <c r="X13" s="106">
        <f>'Elec_Power_Sector_CHP&gt;Total'!AK13</f>
        <v>0.97665612750113029</v>
      </c>
      <c r="Y13" s="106">
        <f>'Industrial_Sector&gt;Total'!AR13</f>
        <v>0.95226422729456506</v>
      </c>
      <c r="Z13" s="106">
        <f>'Comm_Sector&gt;Total'!AR13</f>
        <v>0.94382086339093696</v>
      </c>
      <c r="AA13" s="31"/>
      <c r="AB13" s="87">
        <f>'Elec_Power_Sector_CHP&gt;Total'!AO13</f>
        <v>1.0022921780270184</v>
      </c>
      <c r="AC13" s="87">
        <f>'Industrial_Sector&gt;Total'!AV13</f>
        <v>0.99750016166406696</v>
      </c>
      <c r="AD13" s="87">
        <f>'Comm_Sector&gt;Total'!AV13</f>
        <v>0.99942627091027059</v>
      </c>
      <c r="AE13" s="33"/>
      <c r="AG13" s="34">
        <f t="shared" si="10"/>
        <v>1.3210048334987696</v>
      </c>
      <c r="AH13" s="34">
        <f t="shared" si="11"/>
        <v>0.95036447851036521</v>
      </c>
      <c r="AI13" s="34">
        <f t="shared" si="12"/>
        <v>0.98921748988711622</v>
      </c>
      <c r="AJ13" s="34">
        <f t="shared" si="13"/>
        <v>0.99865622878476612</v>
      </c>
      <c r="AK13" s="34">
        <f t="shared" si="14"/>
        <v>0.96201621895249279</v>
      </c>
      <c r="AL13" s="34">
        <f t="shared" si="15"/>
        <v>1.2554360696977303</v>
      </c>
      <c r="AM13" s="34">
        <f t="shared" si="16"/>
        <v>1.25543606969773</v>
      </c>
      <c r="AN13" s="34"/>
      <c r="AO13" s="34">
        <f t="shared" si="17"/>
        <v>0.98788820789859999</v>
      </c>
      <c r="AP13" s="32"/>
      <c r="AQ13" s="12"/>
      <c r="AS13" s="31">
        <f t="shared" si="18"/>
        <v>0.39433231861260559</v>
      </c>
      <c r="AT13" s="31">
        <f t="shared" si="19"/>
        <v>0.5774384057463785</v>
      </c>
      <c r="AU13" s="31">
        <f t="shared" si="20"/>
        <v>2.8229275641015846E-2</v>
      </c>
      <c r="AW13" s="31">
        <f t="shared" si="31"/>
        <v>0.37480449940935828</v>
      </c>
      <c r="AX13" s="31">
        <f t="shared" si="32"/>
        <v>0.59696228055795808</v>
      </c>
      <c r="AY13" s="31">
        <f t="shared" si="33"/>
        <v>2.7684295546731217E-2</v>
      </c>
      <c r="AZ13" s="31">
        <f t="shared" si="34"/>
        <v>0.99945107551404766</v>
      </c>
      <c r="BA13" s="31"/>
      <c r="BB13" s="31">
        <f t="shared" si="35"/>
        <v>0.3750103517739326</v>
      </c>
      <c r="BC13" s="31">
        <f t="shared" si="36"/>
        <v>0.59729014774527356</v>
      </c>
      <c r="BD13" s="31">
        <f t="shared" si="37"/>
        <v>2.7699500480793775E-2</v>
      </c>
      <c r="BG13" s="31">
        <f t="shared" si="38"/>
        <v>-2.7736510272189361E-4</v>
      </c>
      <c r="BH13" s="31">
        <f t="shared" si="39"/>
        <v>-2.5172238459887704E-2</v>
      </c>
      <c r="BI13" s="31">
        <f t="shared" si="40"/>
        <v>-8.3115145466032235E-3</v>
      </c>
      <c r="BK13" s="31">
        <f t="shared" si="21"/>
        <v>0.41327406453437243</v>
      </c>
      <c r="BL13" s="31">
        <f t="shared" si="22"/>
        <v>0.55993219139888972</v>
      </c>
      <c r="BM13" s="31">
        <f t="shared" si="23"/>
        <v>2.6793744066737835E-2</v>
      </c>
      <c r="BO13" s="31">
        <f t="shared" si="41"/>
        <v>8.6078733570819951E-2</v>
      </c>
      <c r="BP13" s="31">
        <f t="shared" si="42"/>
        <v>-6.0662656877943512E-2</v>
      </c>
      <c r="BQ13" s="31">
        <f t="shared" si="43"/>
        <v>3.5417826701998327E-2</v>
      </c>
      <c r="BS13" s="31">
        <f t="shared" si="44"/>
        <v>-4.2391007972270925E-3</v>
      </c>
      <c r="BT13" s="31">
        <f t="shared" si="45"/>
        <v>-1.1961554237464639E-3</v>
      </c>
      <c r="BU13" s="31">
        <f t="shared" si="46"/>
        <v>-8.8815291634921304E-3</v>
      </c>
      <c r="BW13" s="31">
        <f t="shared" si="24"/>
        <v>0.98474813637855296</v>
      </c>
      <c r="BX13" s="31">
        <f t="shared" si="47"/>
        <v>0.99228451331331857</v>
      </c>
      <c r="BY13" s="31">
        <f t="shared" si="25"/>
        <v>0.96201621895249279</v>
      </c>
      <c r="BZ13" s="31"/>
      <c r="CA13" s="31">
        <f t="shared" si="26"/>
        <v>0.9970326762089351</v>
      </c>
      <c r="CB13" s="31">
        <f t="shared" si="48"/>
        <v>0.98380544921658186</v>
      </c>
      <c r="CC13" s="31">
        <f t="shared" si="27"/>
        <v>0.98921748988711622</v>
      </c>
      <c r="CD13" s="31"/>
      <c r="CE13" s="31">
        <f t="shared" si="28"/>
        <v>0.99745307647512282</v>
      </c>
      <c r="CF13" s="31">
        <f t="shared" si="49"/>
        <v>0.99914249897427387</v>
      </c>
      <c r="CG13" s="31">
        <f t="shared" si="29"/>
        <v>0.99865622878476612</v>
      </c>
    </row>
    <row r="14" spans="1:85" x14ac:dyDescent="0.2">
      <c r="A14" s="198" t="s">
        <v>379</v>
      </c>
      <c r="B14" s="9">
        <f t="shared" si="30"/>
        <v>1994</v>
      </c>
      <c r="D14" s="90">
        <f>'Elec_Power_Sector_CHP&gt;Total'!G14</f>
        <v>1147.1043759626625</v>
      </c>
      <c r="E14" s="42">
        <f>'Industrial_Sector&gt;Total'!H14</f>
        <v>1521.3799999999999</v>
      </c>
      <c r="F14" s="29">
        <f>'Comm_Sector&gt;Total'!H14</f>
        <v>74.802300000000002</v>
      </c>
      <c r="G14" s="29">
        <f t="shared" si="0"/>
        <v>2743.2866759626622</v>
      </c>
      <c r="I14" s="29">
        <f>'Elec_Power_Sector_CHP&gt;Total'!L14</f>
        <v>123499.65300000001</v>
      </c>
      <c r="J14" s="29">
        <f>'Industrial_Sector&gt;Total'!N14</f>
        <v>151177.734</v>
      </c>
      <c r="K14" s="29">
        <f>'Comm_Sector&gt;Total'!N14</f>
        <v>7619.3369999999995</v>
      </c>
      <c r="L14" s="29">
        <f t="shared" si="1"/>
        <v>282296.72399999999</v>
      </c>
      <c r="N14" s="41">
        <f t="shared" si="2"/>
        <v>9288.3206397564736</v>
      </c>
      <c r="O14" s="41">
        <f t="shared" si="3"/>
        <v>10063.519010015058</v>
      </c>
      <c r="P14" s="41">
        <f t="shared" si="4"/>
        <v>9817.4289967749173</v>
      </c>
      <c r="Q14" s="41">
        <f t="shared" si="5"/>
        <v>9717.7418040553057</v>
      </c>
      <c r="R14" s="41"/>
      <c r="S14" s="107">
        <f t="shared" si="6"/>
        <v>0.99099744626993136</v>
      </c>
      <c r="T14" s="107">
        <f t="shared" si="7"/>
        <v>0.96399243023151793</v>
      </c>
      <c r="U14" s="107">
        <f t="shared" si="8"/>
        <v>0.91410337092777683</v>
      </c>
      <c r="V14" s="107">
        <f t="shared" si="9"/>
        <v>0.96045956974713975</v>
      </c>
      <c r="X14" s="106">
        <f>'Elec_Power_Sector_CHP&gt;Total'!AK14</f>
        <v>0.99046487078205403</v>
      </c>
      <c r="Y14" s="106">
        <f>'Industrial_Sector&gt;Total'!AR14</f>
        <v>0.96720853340920843</v>
      </c>
      <c r="Z14" s="106">
        <f>'Comm_Sector&gt;Total'!AR14</f>
        <v>0.91513671735229374</v>
      </c>
      <c r="AA14" s="31"/>
      <c r="AB14" s="87">
        <f>'Elec_Power_Sector_CHP&gt;Total'!AO14</f>
        <v>1.0005377025511837</v>
      </c>
      <c r="AC14" s="87">
        <f>'Industrial_Sector&gt;Total'!AV14</f>
        <v>0.99667486062560473</v>
      </c>
      <c r="AD14" s="87">
        <f>'Comm_Sector&gt;Total'!AV14</f>
        <v>0.99887082836375929</v>
      </c>
      <c r="AE14" s="33"/>
      <c r="AG14" s="34">
        <f t="shared" si="10"/>
        <v>1.4273140890195841</v>
      </c>
      <c r="AH14" s="34">
        <f t="shared" si="11"/>
        <v>0.96045956974713975</v>
      </c>
      <c r="AI14" s="34">
        <f t="shared" si="12"/>
        <v>0.98734093036398163</v>
      </c>
      <c r="AJ14" s="34">
        <f t="shared" si="13"/>
        <v>0.99746293118906582</v>
      </c>
      <c r="AK14" s="34">
        <f t="shared" si="14"/>
        <v>0.97524825527375103</v>
      </c>
      <c r="AL14" s="34">
        <f t="shared" si="15"/>
        <v>1.3708774758337805</v>
      </c>
      <c r="AM14" s="34">
        <f t="shared" si="16"/>
        <v>1.3708774758337805</v>
      </c>
      <c r="AN14" s="34"/>
      <c r="AO14" s="34">
        <f t="shared" si="17"/>
        <v>0.98483597848379645</v>
      </c>
      <c r="AP14" s="32"/>
      <c r="AQ14" s="12"/>
      <c r="AS14" s="31">
        <f t="shared" si="18"/>
        <v>0.41814965457816239</v>
      </c>
      <c r="AT14" s="31">
        <f t="shared" si="19"/>
        <v>0.55458294363862781</v>
      </c>
      <c r="AU14" s="31">
        <f t="shared" si="20"/>
        <v>2.7267401783209806E-2</v>
      </c>
      <c r="AW14" s="31">
        <f t="shared" si="31"/>
        <v>0.40612459518384553</v>
      </c>
      <c r="AX14" s="31">
        <f t="shared" si="32"/>
        <v>0.56593375786525413</v>
      </c>
      <c r="AY14" s="31">
        <f t="shared" si="33"/>
        <v>2.7745559940817788E-2</v>
      </c>
      <c r="AZ14" s="31">
        <f t="shared" si="34"/>
        <v>0.99980391298991744</v>
      </c>
      <c r="BA14" s="31"/>
      <c r="BB14" s="31">
        <f t="shared" si="35"/>
        <v>0.40620424656003634</v>
      </c>
      <c r="BC14" s="31">
        <f t="shared" si="36"/>
        <v>0.56604475188822478</v>
      </c>
      <c r="BD14" s="31">
        <f t="shared" si="37"/>
        <v>2.7751001551738864E-2</v>
      </c>
      <c r="BG14" s="31">
        <f t="shared" si="38"/>
        <v>1.4039777033024442E-2</v>
      </c>
      <c r="BH14" s="31">
        <f t="shared" si="39"/>
        <v>1.5571576097867001E-2</v>
      </c>
      <c r="BI14" s="31">
        <f t="shared" si="40"/>
        <v>-3.086291279595613E-2</v>
      </c>
      <c r="BK14" s="31">
        <f t="shared" si="21"/>
        <v>0.43748170807678238</v>
      </c>
      <c r="BL14" s="31">
        <f t="shared" si="22"/>
        <v>0.53552776616706332</v>
      </c>
      <c r="BM14" s="31">
        <f t="shared" si="23"/>
        <v>2.6990525756154363E-2</v>
      </c>
      <c r="BO14" s="31">
        <f t="shared" si="41"/>
        <v>5.6923927419620449E-2</v>
      </c>
      <c r="BP14" s="31">
        <f t="shared" si="42"/>
        <v>-4.4562950147424285E-2</v>
      </c>
      <c r="BQ14" s="31">
        <f t="shared" si="43"/>
        <v>7.3174765829351713E-3</v>
      </c>
      <c r="BS14" s="31">
        <f t="shared" si="44"/>
        <v>-1.7519969535380398E-3</v>
      </c>
      <c r="BT14" s="31">
        <f t="shared" si="45"/>
        <v>-8.2771178693524653E-4</v>
      </c>
      <c r="BU14" s="31">
        <f t="shared" si="46"/>
        <v>-5.5591589560704928E-4</v>
      </c>
      <c r="BW14" s="31">
        <f t="shared" si="24"/>
        <v>1.0137544836153243</v>
      </c>
      <c r="BX14" s="31">
        <f t="shared" si="47"/>
        <v>1.0059328743934266</v>
      </c>
      <c r="BY14" s="31">
        <f t="shared" si="25"/>
        <v>0.97524825527375103</v>
      </c>
      <c r="BZ14" s="31"/>
      <c r="CA14" s="31">
        <f t="shared" si="26"/>
        <v>0.99810298590318225</v>
      </c>
      <c r="CB14" s="31">
        <f t="shared" si="48"/>
        <v>0.98193915641089191</v>
      </c>
      <c r="CC14" s="31">
        <f t="shared" si="27"/>
        <v>0.98734093036398163</v>
      </c>
      <c r="CD14" s="31"/>
      <c r="CE14" s="31">
        <f t="shared" si="28"/>
        <v>0.99880509672767737</v>
      </c>
      <c r="CF14" s="31">
        <f t="shared" si="49"/>
        <v>0.99794862033273291</v>
      </c>
      <c r="CG14" s="31">
        <f t="shared" si="29"/>
        <v>0.99746293118906582</v>
      </c>
    </row>
    <row r="15" spans="1:85" x14ac:dyDescent="0.2">
      <c r="A15" s="198" t="s">
        <v>379</v>
      </c>
      <c r="B15" s="9">
        <f t="shared" si="30"/>
        <v>1995</v>
      </c>
      <c r="D15" s="90">
        <f>'Elec_Power_Sector_CHP&gt;Total'!G15</f>
        <v>1259.8522952759502</v>
      </c>
      <c r="E15" s="42">
        <f>'Industrial_Sector&gt;Total'!H15</f>
        <v>1536.9269999999999</v>
      </c>
      <c r="F15" s="29">
        <f>'Comm_Sector&gt;Total'!H15</f>
        <v>83.292000000000002</v>
      </c>
      <c r="G15" s="29">
        <f t="shared" si="0"/>
        <v>2880.07129527595</v>
      </c>
      <c r="I15" s="29">
        <f>'Elec_Power_Sector_CHP&gt;Total'!L15</f>
        <v>141479.51299999998</v>
      </c>
      <c r="J15" s="29">
        <f>'Industrial_Sector&gt;Total'!N15</f>
        <v>151024.97900000002</v>
      </c>
      <c r="K15" s="29">
        <f>'Comm_Sector&gt;Total'!N15</f>
        <v>8232.3289999999997</v>
      </c>
      <c r="L15" s="29">
        <f t="shared" si="1"/>
        <v>300736.821</v>
      </c>
      <c r="N15" s="41">
        <f t="shared" si="2"/>
        <v>8904.8390721839023</v>
      </c>
      <c r="O15" s="41">
        <f t="shared" si="3"/>
        <v>10176.64104426063</v>
      </c>
      <c r="P15" s="41">
        <f t="shared" si="4"/>
        <v>10117.671439030195</v>
      </c>
      <c r="Q15" s="41">
        <f t="shared" si="5"/>
        <v>9576.7165646668527</v>
      </c>
      <c r="R15" s="41"/>
      <c r="S15" s="107">
        <f t="shared" si="6"/>
        <v>0.95008270302459352</v>
      </c>
      <c r="T15" s="107">
        <f t="shared" si="7"/>
        <v>0.97482847919178717</v>
      </c>
      <c r="U15" s="107">
        <f t="shared" si="8"/>
        <v>0.94205902292702193</v>
      </c>
      <c r="V15" s="107">
        <f t="shared" si="9"/>
        <v>0.9465212450336763</v>
      </c>
      <c r="X15" s="106">
        <f>'Elec_Power_Sector_CHP&gt;Total'!AK15</f>
        <v>0.95756870582937537</v>
      </c>
      <c r="Y15" s="106">
        <f>'Industrial_Sector&gt;Total'!AR15</f>
        <v>0.98141035716376979</v>
      </c>
      <c r="Z15" s="106">
        <f>'Comm_Sector&gt;Total'!AR15</f>
        <v>0.92562926937318946</v>
      </c>
      <c r="AA15" s="31"/>
      <c r="AB15" s="87">
        <f>'Elec_Power_Sector_CHP&gt;Total'!AO15</f>
        <v>0.99218228127213326</v>
      </c>
      <c r="AC15" s="87">
        <f>'Industrial_Sector&gt;Total'!AV15</f>
        <v>0.99329344965239219</v>
      </c>
      <c r="AD15" s="87">
        <f>'Comm_Sector&gt;Total'!AV15</f>
        <v>1.0177498206868052</v>
      </c>
      <c r="AE15" s="33"/>
      <c r="AG15" s="34">
        <f t="shared" si="10"/>
        <v>1.5205486468920579</v>
      </c>
      <c r="AH15" s="34">
        <f t="shared" si="11"/>
        <v>0.9465212450336763</v>
      </c>
      <c r="AI15" s="34">
        <f t="shared" si="12"/>
        <v>0.98388114181148489</v>
      </c>
      <c r="AJ15" s="34">
        <f t="shared" si="13"/>
        <v>0.99257676021826491</v>
      </c>
      <c r="AK15" s="34">
        <f t="shared" si="14"/>
        <v>0.96922281189523629</v>
      </c>
      <c r="AL15" s="34">
        <f t="shared" si="15"/>
        <v>1.439231598390543</v>
      </c>
      <c r="AM15" s="34">
        <f t="shared" si="16"/>
        <v>1.4392315983905426</v>
      </c>
      <c r="AN15" s="34"/>
      <c r="AO15" s="34">
        <f t="shared" si="17"/>
        <v>0.97657755617909092</v>
      </c>
      <c r="AP15" s="32"/>
      <c r="AQ15" s="12"/>
      <c r="AS15" s="31">
        <f t="shared" si="18"/>
        <v>0.43743788472959977</v>
      </c>
      <c r="AT15" s="31">
        <f t="shared" si="19"/>
        <v>0.5336419978633693</v>
      </c>
      <c r="AU15" s="31">
        <f t="shared" si="20"/>
        <v>2.892011740703089E-2</v>
      </c>
      <c r="AW15" s="31">
        <f t="shared" si="31"/>
        <v>0.42772128802781295</v>
      </c>
      <c r="AX15" s="31">
        <f t="shared" si="32"/>
        <v>0.54404530226641878</v>
      </c>
      <c r="AY15" s="31">
        <f t="shared" si="33"/>
        <v>2.8085655483913986E-2</v>
      </c>
      <c r="AZ15" s="31">
        <f t="shared" si="34"/>
        <v>0.99985224577814569</v>
      </c>
      <c r="BA15" s="31"/>
      <c r="BB15" s="31">
        <f t="shared" si="35"/>
        <v>0.42778449499299198</v>
      </c>
      <c r="BC15" s="31">
        <f t="shared" si="36"/>
        <v>0.54412569913568554</v>
      </c>
      <c r="BD15" s="31">
        <f t="shared" si="37"/>
        <v>2.8089805871322541E-2</v>
      </c>
      <c r="BG15" s="31">
        <f t="shared" si="38"/>
        <v>-3.3776925447448848E-2</v>
      </c>
      <c r="BH15" s="31">
        <f t="shared" si="39"/>
        <v>1.4576554999595429E-2</v>
      </c>
      <c r="BI15" s="31">
        <f t="shared" si="40"/>
        <v>1.140032544836565E-2</v>
      </c>
      <c r="BK15" s="31">
        <f t="shared" si="21"/>
        <v>0.4704429358851272</v>
      </c>
      <c r="BL15" s="31">
        <f t="shared" si="22"/>
        <v>0.50218319957568491</v>
      </c>
      <c r="BM15" s="31">
        <f t="shared" si="23"/>
        <v>2.7373864539187904E-2</v>
      </c>
      <c r="BO15" s="31">
        <f t="shared" si="41"/>
        <v>7.2639772871694805E-2</v>
      </c>
      <c r="BP15" s="31">
        <f t="shared" si="42"/>
        <v>-6.4287746951136926E-2</v>
      </c>
      <c r="BQ15" s="31">
        <f t="shared" si="43"/>
        <v>1.4102802750855573E-2</v>
      </c>
      <c r="BS15" s="31">
        <f t="shared" si="44"/>
        <v>-8.3859953360378905E-3</v>
      </c>
      <c r="BT15" s="31">
        <f t="shared" si="45"/>
        <v>-3.3984603777092626E-3</v>
      </c>
      <c r="BU15" s="31">
        <f t="shared" si="46"/>
        <v>1.87239418458887E-2</v>
      </c>
      <c r="BW15" s="31">
        <f t="shared" si="24"/>
        <v>0.99382163121448153</v>
      </c>
      <c r="BX15" s="31">
        <f t="shared" si="47"/>
        <v>0.99971785012194736</v>
      </c>
      <c r="BY15" s="31">
        <f t="shared" si="25"/>
        <v>0.96922281189523629</v>
      </c>
      <c r="BZ15" s="31"/>
      <c r="CA15" s="31">
        <f t="shared" si="26"/>
        <v>0.9964958521964431</v>
      </c>
      <c r="CB15" s="31">
        <f t="shared" si="48"/>
        <v>0.97849829647272812</v>
      </c>
      <c r="CC15" s="31">
        <f t="shared" si="27"/>
        <v>0.98388114181148489</v>
      </c>
      <c r="CD15" s="31"/>
      <c r="CE15" s="31">
        <f t="shared" si="28"/>
        <v>0.99510140094632271</v>
      </c>
      <c r="CF15" s="31">
        <f t="shared" si="49"/>
        <v>0.99306007016555242</v>
      </c>
      <c r="CG15" s="31">
        <f t="shared" si="29"/>
        <v>0.99257676021826491</v>
      </c>
    </row>
    <row r="16" spans="1:85" x14ac:dyDescent="0.2">
      <c r="A16" s="198" t="s">
        <v>379</v>
      </c>
      <c r="B16" s="9">
        <f t="shared" si="30"/>
        <v>1996</v>
      </c>
      <c r="D16" s="90">
        <f>'Elec_Power_Sector_CHP&gt;Total'!G16</f>
        <v>1303.779883475011</v>
      </c>
      <c r="E16" s="42">
        <f>'Industrial_Sector&gt;Total'!H16</f>
        <v>1607.3799999999999</v>
      </c>
      <c r="F16" s="29">
        <f>'Comm_Sector&gt;Total'!H16</f>
        <v>95.19</v>
      </c>
      <c r="G16" s="29">
        <f t="shared" si="0"/>
        <v>3006.3498834750112</v>
      </c>
      <c r="I16" s="29">
        <f>'Elec_Power_Sector_CHP&gt;Total'!L16</f>
        <v>146566.94600000003</v>
      </c>
      <c r="J16" s="29">
        <f>'Industrial_Sector&gt;Total'!N16</f>
        <v>151016.55500000002</v>
      </c>
      <c r="K16" s="29">
        <f>'Comm_Sector&gt;Total'!N16</f>
        <v>9029.8349999999991</v>
      </c>
      <c r="L16" s="29">
        <f t="shared" si="1"/>
        <v>306613.33600000007</v>
      </c>
      <c r="N16" s="41">
        <f t="shared" si="2"/>
        <v>8895.4564385547801</v>
      </c>
      <c r="O16" s="41">
        <f t="shared" si="3"/>
        <v>10643.733728398187</v>
      </c>
      <c r="P16" s="41">
        <f t="shared" si="4"/>
        <v>10541.720862009108</v>
      </c>
      <c r="Q16" s="41">
        <f t="shared" si="5"/>
        <v>9805.019973022343</v>
      </c>
      <c r="R16" s="41"/>
      <c r="S16" s="107">
        <f t="shared" si="6"/>
        <v>0.9490816430562341</v>
      </c>
      <c r="T16" s="107">
        <f t="shared" si="7"/>
        <v>1.0195716561338708</v>
      </c>
      <c r="U16" s="107">
        <f t="shared" si="8"/>
        <v>0.98154237514809128</v>
      </c>
      <c r="V16" s="107">
        <f t="shared" si="9"/>
        <v>0.96908576648138689</v>
      </c>
      <c r="X16" s="106">
        <f>'Elec_Power_Sector_CHP&gt;Total'!AK16</f>
        <v>0.95722208831824163</v>
      </c>
      <c r="Y16" s="106">
        <f>'Industrial_Sector&gt;Total'!AR16</f>
        <v>1.0267972926128444</v>
      </c>
      <c r="Z16" s="106">
        <f>'Comm_Sector&gt;Total'!AR16</f>
        <v>0.93714024274966501</v>
      </c>
      <c r="AA16" s="31"/>
      <c r="AB16" s="87">
        <f>'Elec_Power_Sector_CHP&gt;Total'!AO16</f>
        <v>0.99149576115997373</v>
      </c>
      <c r="AC16" s="87">
        <f>'Industrial_Sector&gt;Total'!AV16</f>
        <v>0.99296293773760624</v>
      </c>
      <c r="AD16" s="87">
        <f>'Comm_Sector&gt;Total'!AV16</f>
        <v>1.0473804563852107</v>
      </c>
      <c r="AE16" s="33"/>
      <c r="AG16" s="34">
        <f t="shared" si="10"/>
        <v>1.5502607616307151</v>
      </c>
      <c r="AH16" s="34">
        <f t="shared" si="11"/>
        <v>0.96908576648138689</v>
      </c>
      <c r="AI16" s="34">
        <f t="shared" si="12"/>
        <v>0.98270578829916577</v>
      </c>
      <c r="AJ16" s="34">
        <f t="shared" si="13"/>
        <v>0.99296342749689848</v>
      </c>
      <c r="AK16" s="34">
        <f t="shared" si="14"/>
        <v>0.9931285060807612</v>
      </c>
      <c r="AL16" s="34">
        <f t="shared" si="15"/>
        <v>1.5023356384309206</v>
      </c>
      <c r="AM16" s="34">
        <f t="shared" si="16"/>
        <v>1.5023356384309201</v>
      </c>
      <c r="AN16" s="34"/>
      <c r="AO16" s="34">
        <f t="shared" si="17"/>
        <v>0.9757909077705812</v>
      </c>
      <c r="AP16" s="32"/>
      <c r="AQ16" s="12"/>
      <c r="AS16" s="31">
        <f t="shared" si="18"/>
        <v>0.43367536514678201</v>
      </c>
      <c r="AT16" s="31">
        <f t="shared" si="19"/>
        <v>0.53466165360036022</v>
      </c>
      <c r="AU16" s="31">
        <f t="shared" si="20"/>
        <v>3.166298125285763E-2</v>
      </c>
      <c r="AW16" s="31">
        <f t="shared" si="31"/>
        <v>0.43555391640707636</v>
      </c>
      <c r="AX16" s="31">
        <f t="shared" si="32"/>
        <v>0.53415166352800147</v>
      </c>
      <c r="AY16" s="31">
        <f t="shared" si="33"/>
        <v>3.0270841082525143E-2</v>
      </c>
      <c r="AZ16" s="31">
        <f t="shared" si="34"/>
        <v>0.99997642101760287</v>
      </c>
      <c r="BA16" s="31"/>
      <c r="BB16" s="31">
        <f t="shared" si="35"/>
        <v>0.43556418656736423</v>
      </c>
      <c r="BC16" s="31">
        <f t="shared" si="36"/>
        <v>0.53416425857765171</v>
      </c>
      <c r="BD16" s="31">
        <f t="shared" si="37"/>
        <v>3.0271554854984201E-2</v>
      </c>
      <c r="BG16" s="31">
        <f t="shared" si="38"/>
        <v>-3.6204217816301329E-4</v>
      </c>
      <c r="BH16" s="31">
        <f t="shared" si="39"/>
        <v>4.5209135212323427E-2</v>
      </c>
      <c r="BI16" s="31">
        <f t="shared" si="40"/>
        <v>1.2359145696589153E-2</v>
      </c>
      <c r="BK16" s="31">
        <f t="shared" si="21"/>
        <v>0.47801882302992849</v>
      </c>
      <c r="BL16" s="31">
        <f t="shared" si="22"/>
        <v>0.49253094131561187</v>
      </c>
      <c r="BM16" s="31">
        <f t="shared" si="23"/>
        <v>2.9450235654459585E-2</v>
      </c>
      <c r="BO16" s="31">
        <f t="shared" si="41"/>
        <v>1.5975442754748957E-2</v>
      </c>
      <c r="BP16" s="31">
        <f t="shared" si="42"/>
        <v>-1.940770886628581E-2</v>
      </c>
      <c r="BQ16" s="31">
        <f t="shared" si="43"/>
        <v>7.3113202658908125E-2</v>
      </c>
      <c r="BS16" s="31">
        <f t="shared" si="44"/>
        <v>-6.9216891540218272E-4</v>
      </c>
      <c r="BT16" s="31">
        <f t="shared" si="45"/>
        <v>-3.3279884705187643E-4</v>
      </c>
      <c r="BU16" s="31">
        <f t="shared" si="46"/>
        <v>2.8698111303999983E-2</v>
      </c>
      <c r="BW16" s="31">
        <f t="shared" si="24"/>
        <v>1.0246648076088709</v>
      </c>
      <c r="BX16" s="31">
        <f t="shared" si="47"/>
        <v>1.0243756985583592</v>
      </c>
      <c r="BY16" s="31">
        <f t="shared" si="25"/>
        <v>0.9931285060807612</v>
      </c>
      <c r="BZ16" s="31"/>
      <c r="CA16" s="31">
        <f t="shared" si="26"/>
        <v>0.99880539075059915</v>
      </c>
      <c r="CB16" s="31">
        <f t="shared" si="48"/>
        <v>0.9773293733572388</v>
      </c>
      <c r="CC16" s="31">
        <f t="shared" si="27"/>
        <v>0.98270578829916577</v>
      </c>
      <c r="CD16" s="31"/>
      <c r="CE16" s="31">
        <f t="shared" si="28"/>
        <v>1.0003895590690119</v>
      </c>
      <c r="CF16" s="31">
        <f t="shared" si="49"/>
        <v>0.99344692572195903</v>
      </c>
      <c r="CG16" s="31">
        <f t="shared" si="29"/>
        <v>0.99296342749689848</v>
      </c>
    </row>
    <row r="17" spans="1:85" x14ac:dyDescent="0.2">
      <c r="A17" s="198" t="s">
        <v>379</v>
      </c>
      <c r="B17" s="9">
        <f t="shared" si="30"/>
        <v>1997</v>
      </c>
      <c r="D17" s="90">
        <f>'Elec_Power_Sector_CHP&gt;Total'!G17</f>
        <v>1317.5139938125808</v>
      </c>
      <c r="E17" s="42">
        <f>'Industrial_Sector&gt;Total'!H17</f>
        <v>1538.3789999999999</v>
      </c>
      <c r="F17" s="29">
        <f>'Comm_Sector&gt;Total'!H17</f>
        <v>94.15</v>
      </c>
      <c r="G17" s="29">
        <f t="shared" si="0"/>
        <v>2950.0429938125808</v>
      </c>
      <c r="I17" s="29">
        <f>'Elec_Power_Sector_CHP&gt;Total'!L17</f>
        <v>148110.73299999998</v>
      </c>
      <c r="J17" s="29">
        <f>'Industrial_Sector&gt;Total'!N17</f>
        <v>154096.60800000001</v>
      </c>
      <c r="K17" s="29">
        <f>'Comm_Sector&gt;Total'!N17</f>
        <v>8700.5420000000013</v>
      </c>
      <c r="L17" s="29">
        <f t="shared" si="1"/>
        <v>310907.88300000003</v>
      </c>
      <c r="N17" s="41">
        <f t="shared" si="2"/>
        <v>8895.4660281951401</v>
      </c>
      <c r="O17" s="41">
        <f t="shared" si="3"/>
        <v>9983.2113111795406</v>
      </c>
      <c r="P17" s="41">
        <f t="shared" si="4"/>
        <v>10821.164934322482</v>
      </c>
      <c r="Q17" s="41">
        <f t="shared" si="5"/>
        <v>9488.4792413339364</v>
      </c>
      <c r="R17" s="41"/>
      <c r="S17" s="107">
        <f t="shared" si="6"/>
        <v>0.94908266620234161</v>
      </c>
      <c r="T17" s="107">
        <f t="shared" si="7"/>
        <v>0.95629969236420664</v>
      </c>
      <c r="U17" s="107">
        <f t="shared" si="8"/>
        <v>1.0075614855049224</v>
      </c>
      <c r="V17" s="107">
        <f t="shared" si="9"/>
        <v>0.93780024963034037</v>
      </c>
      <c r="X17" s="106">
        <f>'Elec_Power_Sector_CHP&gt;Total'!AK17</f>
        <v>0.95950369614459807</v>
      </c>
      <c r="Y17" s="106">
        <f>'Industrial_Sector&gt;Total'!AR17</f>
        <v>0.966934847861465</v>
      </c>
      <c r="Z17" s="106">
        <f>'Comm_Sector&gt;Total'!AR17</f>
        <v>0.94469470022646018</v>
      </c>
      <c r="AA17" s="31"/>
      <c r="AB17" s="87">
        <f>'Elec_Power_Sector_CHP&gt;Total'!AO17</f>
        <v>0.98913914559774041</v>
      </c>
      <c r="AC17" s="87">
        <f>'Industrial_Sector&gt;Total'!AV17</f>
        <v>0.98900116639628843</v>
      </c>
      <c r="AD17" s="87">
        <f>'Comm_Sector&gt;Total'!AV17</f>
        <v>1.0665471980136991</v>
      </c>
      <c r="AE17" s="33"/>
      <c r="AG17" s="34">
        <f t="shared" si="10"/>
        <v>1.5719743237018666</v>
      </c>
      <c r="AH17" s="34">
        <f t="shared" si="11"/>
        <v>0.93780024963034037</v>
      </c>
      <c r="AI17" s="34">
        <f t="shared" si="12"/>
        <v>0.98288607791867244</v>
      </c>
      <c r="AJ17" s="34">
        <f t="shared" si="13"/>
        <v>0.99040288290999967</v>
      </c>
      <c r="AK17" s="34">
        <f t="shared" si="14"/>
        <v>0.96337476180255943</v>
      </c>
      <c r="AL17" s="34">
        <f t="shared" si="15"/>
        <v>1.474197913180096</v>
      </c>
      <c r="AM17" s="34">
        <f t="shared" si="16"/>
        <v>1.474197913180096</v>
      </c>
      <c r="AN17" s="34"/>
      <c r="AO17" s="34">
        <f t="shared" si="17"/>
        <v>0.9734532051427558</v>
      </c>
      <c r="AP17" s="32"/>
      <c r="AQ17" s="12"/>
      <c r="AS17" s="31">
        <f t="shared" si="18"/>
        <v>0.44660840420832315</v>
      </c>
      <c r="AT17" s="31">
        <f t="shared" si="19"/>
        <v>0.52147680668607055</v>
      </c>
      <c r="AU17" s="31">
        <f t="shared" si="20"/>
        <v>3.1914789105606321E-2</v>
      </c>
      <c r="AW17" s="31">
        <f t="shared" si="31"/>
        <v>0.4401102143734128</v>
      </c>
      <c r="AX17" s="31">
        <f t="shared" si="32"/>
        <v>0.52804179570159748</v>
      </c>
      <c r="AY17" s="31">
        <f t="shared" si="33"/>
        <v>3.1788718959027198E-2</v>
      </c>
      <c r="AZ17" s="31">
        <f t="shared" si="34"/>
        <v>0.99994072903403752</v>
      </c>
      <c r="BA17" s="31"/>
      <c r="BB17" s="31">
        <f t="shared" si="35"/>
        <v>0.44013630167716838</v>
      </c>
      <c r="BC17" s="31">
        <f t="shared" si="36"/>
        <v>0.5280730951040431</v>
      </c>
      <c r="BD17" s="31">
        <f t="shared" si="37"/>
        <v>3.1790603218788509E-2</v>
      </c>
      <c r="BG17" s="31">
        <f t="shared" si="38"/>
        <v>2.3807358595708599E-3</v>
      </c>
      <c r="BH17" s="31">
        <f t="shared" si="39"/>
        <v>-6.0068694618128048E-2</v>
      </c>
      <c r="BI17" s="31">
        <f t="shared" si="40"/>
        <v>8.0288636223327936E-3</v>
      </c>
      <c r="BK17" s="31">
        <f t="shared" si="21"/>
        <v>0.47638140136832735</v>
      </c>
      <c r="BL17" s="31">
        <f t="shared" si="22"/>
        <v>0.49563429049497593</v>
      </c>
      <c r="BM17" s="31">
        <f t="shared" si="23"/>
        <v>2.7984308136696556E-2</v>
      </c>
      <c r="BO17" s="31">
        <f t="shared" si="41"/>
        <v>-3.4313136697027963E-3</v>
      </c>
      <c r="BP17" s="31">
        <f t="shared" si="42"/>
        <v>6.2810535771515947E-3</v>
      </c>
      <c r="BQ17" s="31">
        <f t="shared" si="43"/>
        <v>-5.10579825250599E-2</v>
      </c>
      <c r="BS17" s="31">
        <f t="shared" si="44"/>
        <v>-2.379657822119503E-3</v>
      </c>
      <c r="BT17" s="31">
        <f t="shared" si="45"/>
        <v>-3.9978288301810916E-3</v>
      </c>
      <c r="BU17" s="31">
        <f t="shared" si="46"/>
        <v>1.8134269483696772E-2</v>
      </c>
      <c r="BW17" s="31">
        <f t="shared" si="24"/>
        <v>0.97004038843309359</v>
      </c>
      <c r="BX17" s="31">
        <f t="shared" si="47"/>
        <v>0.99368580053097233</v>
      </c>
      <c r="BY17" s="31">
        <f t="shared" si="25"/>
        <v>0.96337476180255943</v>
      </c>
      <c r="BZ17" s="31"/>
      <c r="CA17" s="31">
        <f t="shared" si="26"/>
        <v>1.0001834624580961</v>
      </c>
      <c r="CB17" s="31">
        <f t="shared" si="48"/>
        <v>0.97750867660644447</v>
      </c>
      <c r="CC17" s="31">
        <f t="shared" si="27"/>
        <v>0.98288607791867244</v>
      </c>
      <c r="CD17" s="31"/>
      <c r="CE17" s="31">
        <f t="shared" si="28"/>
        <v>0.99742131027589465</v>
      </c>
      <c r="CF17" s="31">
        <f t="shared" si="49"/>
        <v>0.99088513434315573</v>
      </c>
      <c r="CG17" s="31">
        <f t="shared" si="29"/>
        <v>0.99040288290999967</v>
      </c>
    </row>
    <row r="18" spans="1:85" x14ac:dyDescent="0.2">
      <c r="A18" s="198" t="s">
        <v>379</v>
      </c>
      <c r="B18" s="9">
        <f t="shared" si="30"/>
        <v>1998</v>
      </c>
      <c r="D18" s="90">
        <f>'Elec_Power_Sector_CHP&gt;Total'!G18</f>
        <v>1327.0034203658654</v>
      </c>
      <c r="E18" s="42">
        <f>'Industrial_Sector&gt;Total'!H18</f>
        <v>1507.6769999999999</v>
      </c>
      <c r="F18" s="29">
        <f>'Comm_Sector&gt;Total'!H18</f>
        <v>91.438000000000017</v>
      </c>
      <c r="G18" s="29">
        <f t="shared" si="0"/>
        <v>2926.1184203658654</v>
      </c>
      <c r="I18" s="29">
        <f>'Elec_Power_Sector_CHP&gt;Total'!L18</f>
        <v>153790.02100000001</v>
      </c>
      <c r="J18" s="29">
        <f>'Industrial_Sector&gt;Total'!N18</f>
        <v>154131.76699999999</v>
      </c>
      <c r="K18" s="29">
        <f>'Comm_Sector&gt;Total'!N18</f>
        <v>8748.0999999999985</v>
      </c>
      <c r="L18" s="29">
        <f t="shared" si="1"/>
        <v>316669.88799999998</v>
      </c>
      <c r="N18" s="41">
        <f t="shared" si="2"/>
        <v>8628.6705193041453</v>
      </c>
      <c r="O18" s="41">
        <f t="shared" si="3"/>
        <v>9781.7408399658452</v>
      </c>
      <c r="P18" s="41">
        <f t="shared" si="4"/>
        <v>10452.326790960326</v>
      </c>
      <c r="Q18" s="41">
        <f t="shared" si="5"/>
        <v>9240.2799610863713</v>
      </c>
      <c r="R18" s="41"/>
      <c r="S18" s="107">
        <f t="shared" si="6"/>
        <v>0.92061749168461571</v>
      </c>
      <c r="T18" s="107">
        <f t="shared" si="7"/>
        <v>0.93700067688344901</v>
      </c>
      <c r="U18" s="107">
        <f t="shared" si="8"/>
        <v>0.97321886990924578</v>
      </c>
      <c r="V18" s="107">
        <f t="shared" si="9"/>
        <v>0.91326930625637193</v>
      </c>
      <c r="X18" s="106">
        <f>'Elec_Power_Sector_CHP&gt;Total'!AK18</f>
        <v>0.93340542088202894</v>
      </c>
      <c r="Y18" s="106">
        <f>'Industrial_Sector&gt;Total'!AR18</f>
        <v>0.95026203593278225</v>
      </c>
      <c r="Z18" s="106">
        <f>'Comm_Sector&gt;Total'!AR18</f>
        <v>0.91749486942394309</v>
      </c>
      <c r="AA18" s="31"/>
      <c r="AB18" s="87">
        <f>'Elec_Power_Sector_CHP&gt;Total'!AO18</f>
        <v>0.9862997054534689</v>
      </c>
      <c r="AC18" s="87">
        <f>'Industrial_Sector&gt;Total'!AV18</f>
        <v>0.98604452398614861</v>
      </c>
      <c r="AD18" s="87">
        <f>'Comm_Sector&gt;Total'!AV18</f>
        <v>1.0607349450578283</v>
      </c>
      <c r="AE18" s="33"/>
      <c r="AG18" s="34">
        <f t="shared" si="10"/>
        <v>1.6011074670163501</v>
      </c>
      <c r="AH18" s="34">
        <f t="shared" si="11"/>
        <v>0.91326930625637193</v>
      </c>
      <c r="AI18" s="34">
        <f t="shared" si="12"/>
        <v>0.98176804036454779</v>
      </c>
      <c r="AJ18" s="34">
        <f t="shared" si="13"/>
        <v>0.98741800628430398</v>
      </c>
      <c r="AK18" s="34">
        <f t="shared" si="14"/>
        <v>0.94208248350861779</v>
      </c>
      <c r="AL18" s="34">
        <f t="shared" si="15"/>
        <v>1.4622423056439193</v>
      </c>
      <c r="AM18" s="34">
        <f t="shared" si="16"/>
        <v>1.4622423056439189</v>
      </c>
      <c r="AN18" s="34"/>
      <c r="AO18" s="34">
        <f t="shared" si="17"/>
        <v>0.96941544105040989</v>
      </c>
      <c r="AP18" s="32"/>
      <c r="AQ18" s="12"/>
      <c r="AS18" s="31">
        <f t="shared" si="18"/>
        <v>0.45350297893956881</v>
      </c>
      <c r="AT18" s="31">
        <f t="shared" si="19"/>
        <v>0.51524811487687106</v>
      </c>
      <c r="AU18" s="31">
        <f t="shared" si="20"/>
        <v>3.1248906183560105E-2</v>
      </c>
      <c r="AW18" s="31">
        <f t="shared" si="31"/>
        <v>0.45004688971798434</v>
      </c>
      <c r="AX18" s="31">
        <f t="shared" si="32"/>
        <v>0.51835622367615641</v>
      </c>
      <c r="AY18" s="31">
        <f t="shared" si="33"/>
        <v>3.1580677633852847E-2</v>
      </c>
      <c r="AZ18" s="31">
        <f t="shared" si="34"/>
        <v>0.99998379102799362</v>
      </c>
      <c r="BA18" s="31"/>
      <c r="BB18" s="31">
        <f t="shared" si="35"/>
        <v>0.45005418463366442</v>
      </c>
      <c r="BC18" s="31">
        <f t="shared" si="36"/>
        <v>0.51836462583386567</v>
      </c>
      <c r="BD18" s="31">
        <f t="shared" si="37"/>
        <v>3.1581189532469904E-2</v>
      </c>
      <c r="BG18" s="31">
        <f t="shared" si="38"/>
        <v>-2.7576526425384707E-2</v>
      </c>
      <c r="BH18" s="31">
        <f t="shared" si="39"/>
        <v>-1.7393343793504736E-2</v>
      </c>
      <c r="BI18" s="31">
        <f t="shared" si="40"/>
        <v>-2.9214818747848238E-2</v>
      </c>
      <c r="BK18" s="31">
        <f t="shared" si="21"/>
        <v>0.4856477575790219</v>
      </c>
      <c r="BL18" s="31">
        <f t="shared" si="22"/>
        <v>0.48672694449558779</v>
      </c>
      <c r="BM18" s="31">
        <f t="shared" si="23"/>
        <v>2.7625297925390365E-2</v>
      </c>
      <c r="BO18" s="31">
        <f t="shared" si="41"/>
        <v>1.9264785707354348E-2</v>
      </c>
      <c r="BP18" s="31">
        <f t="shared" si="42"/>
        <v>-1.8135060305192709E-2</v>
      </c>
      <c r="BQ18" s="31">
        <f t="shared" si="43"/>
        <v>-1.2911984980464395E-2</v>
      </c>
      <c r="BS18" s="31">
        <f t="shared" si="44"/>
        <v>-2.8747456275110108E-3</v>
      </c>
      <c r="BT18" s="31">
        <f t="shared" si="45"/>
        <v>-2.9940012356772963E-3</v>
      </c>
      <c r="BU18" s="31">
        <f t="shared" si="46"/>
        <v>-5.4645007367630279E-3</v>
      </c>
      <c r="BW18" s="31">
        <f t="shared" si="24"/>
        <v>0.97789823946176258</v>
      </c>
      <c r="BX18" s="31">
        <f t="shared" si="47"/>
        <v>0.97172359491739002</v>
      </c>
      <c r="BY18" s="31">
        <f t="shared" si="25"/>
        <v>0.94208248350861779</v>
      </c>
      <c r="BZ18" s="31"/>
      <c r="CA18" s="31">
        <f t="shared" si="26"/>
        <v>0.99886249527870807</v>
      </c>
      <c r="CB18" s="31">
        <f t="shared" si="48"/>
        <v>0.97639675587170083</v>
      </c>
      <c r="CC18" s="31">
        <f t="shared" si="27"/>
        <v>0.98176804036454779</v>
      </c>
      <c r="CD18" s="31"/>
      <c r="CE18" s="31">
        <f t="shared" si="28"/>
        <v>0.99698619957877588</v>
      </c>
      <c r="CF18" s="31">
        <f t="shared" si="49"/>
        <v>0.98789880430788757</v>
      </c>
      <c r="CG18" s="31">
        <f t="shared" si="29"/>
        <v>0.98741800628430398</v>
      </c>
    </row>
    <row r="19" spans="1:85" x14ac:dyDescent="0.2">
      <c r="A19" s="198" t="s">
        <v>379</v>
      </c>
      <c r="B19" s="9">
        <f t="shared" si="30"/>
        <v>1999</v>
      </c>
      <c r="D19" s="90">
        <f>'Elec_Power_Sector_CHP&gt;Total'!G19</f>
        <v>1341.2717399386406</v>
      </c>
      <c r="E19" s="42">
        <f>'Industrial_Sector&gt;Total'!H19</f>
        <v>1542.4740000000002</v>
      </c>
      <c r="F19" s="29">
        <f>'Comm_Sector&gt;Total'!H19</f>
        <v>91.58300100000001</v>
      </c>
      <c r="G19" s="29">
        <f t="shared" si="0"/>
        <v>2975.3287409386407</v>
      </c>
      <c r="I19" s="29">
        <f>'Elec_Power_Sector_CHP&gt;Total'!L19</f>
        <v>155404.288</v>
      </c>
      <c r="J19" s="29">
        <f>'Industrial_Sector&gt;Total'!N19</f>
        <v>156264.291</v>
      </c>
      <c r="K19" s="29">
        <f>'Comm_Sector&gt;Total'!N19</f>
        <v>8563.0559999999987</v>
      </c>
      <c r="L19" s="29">
        <f t="shared" si="1"/>
        <v>320231.63500000001</v>
      </c>
      <c r="N19" s="41">
        <f t="shared" si="2"/>
        <v>8630.8541237847985</v>
      </c>
      <c r="O19" s="41">
        <f t="shared" si="3"/>
        <v>9870.9307809805396</v>
      </c>
      <c r="P19" s="41">
        <f t="shared" si="4"/>
        <v>10695.130453426909</v>
      </c>
      <c r="Q19" s="41">
        <f t="shared" si="5"/>
        <v>9291.1768099945566</v>
      </c>
      <c r="R19" s="41"/>
      <c r="S19" s="107">
        <f t="shared" si="6"/>
        <v>0.9208504666806262</v>
      </c>
      <c r="T19" s="107">
        <f t="shared" si="7"/>
        <v>0.94554425174085188</v>
      </c>
      <c r="U19" s="107">
        <f t="shared" si="8"/>
        <v>0.99582638216191666</v>
      </c>
      <c r="V19" s="107">
        <f t="shared" si="9"/>
        <v>0.91829973066870207</v>
      </c>
      <c r="X19" s="106">
        <f>'Elec_Power_Sector_CHP&gt;Total'!AK19</f>
        <v>0.9364380046810179</v>
      </c>
      <c r="Y19" s="106">
        <f>'Industrial_Sector&gt;Total'!AR19</f>
        <v>0.96173018151930845</v>
      </c>
      <c r="Z19" s="106">
        <f>'Comm_Sector&gt;Total'!AR19</f>
        <v>0.93033558931374127</v>
      </c>
      <c r="AA19" s="31"/>
      <c r="AB19" s="87">
        <f>'Elec_Power_Sector_CHP&gt;Total'!AO19</f>
        <v>0.98335443678868939</v>
      </c>
      <c r="AC19" s="87">
        <f>'Industrial_Sector&gt;Total'!AV19</f>
        <v>0.98316998874581762</v>
      </c>
      <c r="AD19" s="87">
        <f>'Comm_Sector&gt;Total'!AV19</f>
        <v>1.0703948054878609</v>
      </c>
      <c r="AE19" s="33"/>
      <c r="AG19" s="34">
        <f t="shared" si="10"/>
        <v>1.6191159355617495</v>
      </c>
      <c r="AH19" s="34">
        <f t="shared" si="11"/>
        <v>0.91829973066870207</v>
      </c>
      <c r="AI19" s="34">
        <f t="shared" si="12"/>
        <v>0.98174375890398735</v>
      </c>
      <c r="AJ19" s="34">
        <f t="shared" si="13"/>
        <v>0.98487380212614384</v>
      </c>
      <c r="AK19" s="34">
        <f t="shared" si="14"/>
        <v>0.94974217181556997</v>
      </c>
      <c r="AL19" s="34">
        <f t="shared" si="15"/>
        <v>1.4868337275477583</v>
      </c>
      <c r="AM19" s="34">
        <f t="shared" si="16"/>
        <v>1.4868337275477581</v>
      </c>
      <c r="AN19" s="34"/>
      <c r="AO19" s="34">
        <f t="shared" si="17"/>
        <v>0.96689370854538226</v>
      </c>
      <c r="AP19" s="32"/>
      <c r="AQ19" s="12"/>
      <c r="AS19" s="31">
        <f t="shared" si="18"/>
        <v>0.45079782999558676</v>
      </c>
      <c r="AT19" s="31">
        <f t="shared" si="19"/>
        <v>0.51842136930166205</v>
      </c>
      <c r="AU19" s="31">
        <f t="shared" si="20"/>
        <v>3.0780800702751219E-2</v>
      </c>
      <c r="AW19" s="31">
        <f t="shared" si="31"/>
        <v>0.45214905575554792</v>
      </c>
      <c r="AX19" s="31">
        <f t="shared" si="32"/>
        <v>0.51683311849340352</v>
      </c>
      <c r="AY19" s="31">
        <f t="shared" si="33"/>
        <v>3.1014264676686706E-2</v>
      </c>
      <c r="AZ19" s="31">
        <f t="shared" si="34"/>
        <v>0.99999643892563816</v>
      </c>
      <c r="BA19" s="31"/>
      <c r="BB19" s="31">
        <f t="shared" si="35"/>
        <v>0.45215066589769193</v>
      </c>
      <c r="BC19" s="31">
        <f t="shared" si="36"/>
        <v>0.5168349589811253</v>
      </c>
      <c r="BD19" s="31">
        <f t="shared" si="37"/>
        <v>3.10143751211828E-2</v>
      </c>
      <c r="BG19" s="31">
        <f t="shared" si="38"/>
        <v>3.2436795685271205E-3</v>
      </c>
      <c r="BH19" s="31">
        <f t="shared" si="39"/>
        <v>1.1996160874739143E-2</v>
      </c>
      <c r="BI19" s="31">
        <f t="shared" si="40"/>
        <v>1.3898381776930074E-2</v>
      </c>
      <c r="BK19" s="31">
        <f t="shared" si="21"/>
        <v>0.48528712036835459</v>
      </c>
      <c r="BL19" s="31">
        <f t="shared" si="22"/>
        <v>0.48797268577166025</v>
      </c>
      <c r="BM19" s="31">
        <f t="shared" si="23"/>
        <v>2.6740193859985127E-2</v>
      </c>
      <c r="BO19" s="31">
        <f t="shared" si="41"/>
        <v>-7.42865943830405E-4</v>
      </c>
      <c r="BP19" s="31">
        <f t="shared" si="42"/>
        <v>2.5561555902710721E-3</v>
      </c>
      <c r="BQ19" s="31">
        <f t="shared" si="43"/>
        <v>-3.2564122949303331E-2</v>
      </c>
      <c r="BS19" s="31">
        <f t="shared" si="44"/>
        <v>-2.9906477455244589E-3</v>
      </c>
      <c r="BT19" s="31">
        <f t="shared" si="45"/>
        <v>-2.9194760280970193E-3</v>
      </c>
      <c r="BU19" s="31">
        <f t="shared" si="46"/>
        <v>9.0655452439924646E-3</v>
      </c>
      <c r="BW19" s="31">
        <f t="shared" si="24"/>
        <v>1.0081305920033934</v>
      </c>
      <c r="BX19" s="31">
        <f t="shared" si="47"/>
        <v>0.97962428300773408</v>
      </c>
      <c r="BY19" s="31">
        <f t="shared" si="25"/>
        <v>0.94974217181556997</v>
      </c>
      <c r="BZ19" s="31"/>
      <c r="CA19" s="31">
        <f t="shared" si="26"/>
        <v>0.99997526761967981</v>
      </c>
      <c r="CB19" s="31">
        <f t="shared" si="48"/>
        <v>0.97637260725579123</v>
      </c>
      <c r="CC19" s="31">
        <f t="shared" si="27"/>
        <v>0.98174375890398735</v>
      </c>
      <c r="CD19" s="31"/>
      <c r="CE19" s="31">
        <f t="shared" si="28"/>
        <v>0.99742337678473769</v>
      </c>
      <c r="CF19" s="31">
        <f t="shared" si="49"/>
        <v>0.98535336131437801</v>
      </c>
      <c r="CG19" s="31">
        <f t="shared" si="29"/>
        <v>0.98487380212614384</v>
      </c>
    </row>
    <row r="20" spans="1:85" x14ac:dyDescent="0.2">
      <c r="A20" s="198" t="s">
        <v>379</v>
      </c>
      <c r="B20" s="9">
        <f t="shared" si="30"/>
        <v>2000</v>
      </c>
      <c r="D20" s="90">
        <f>'Elec_Power_Sector_CHP&gt;Total'!G20</f>
        <v>1408.2488394282861</v>
      </c>
      <c r="E20" s="42">
        <f>'Industrial_Sector&gt;Total'!H20</f>
        <v>1540.0889999999999</v>
      </c>
      <c r="F20" s="29">
        <f>'Comm_Sector&gt;Total'!H20</f>
        <v>82.475001000000006</v>
      </c>
      <c r="G20" s="29">
        <f t="shared" si="0"/>
        <v>3030.8128404282861</v>
      </c>
      <c r="I20" s="29">
        <f>'Elec_Power_Sector_CHP&gt;Total'!L20</f>
        <v>164605.717</v>
      </c>
      <c r="J20" s="29">
        <f>'Industrial_Sector&gt;Total'!N20</f>
        <v>156673.28899999999</v>
      </c>
      <c r="K20" s="29">
        <f>'Comm_Sector&gt;Total'!N20</f>
        <v>7902.7739999999994</v>
      </c>
      <c r="L20" s="29">
        <f t="shared" si="1"/>
        <v>329181.77999999997</v>
      </c>
      <c r="N20" s="41">
        <f t="shared" si="2"/>
        <v>8555.2851085256425</v>
      </c>
      <c r="O20" s="41">
        <f t="shared" si="3"/>
        <v>9829.939805501881</v>
      </c>
      <c r="P20" s="41">
        <f t="shared" si="4"/>
        <v>10436.208981808162</v>
      </c>
      <c r="Q20" s="41">
        <f t="shared" si="5"/>
        <v>9207.1099452353847</v>
      </c>
      <c r="R20" s="41"/>
      <c r="S20" s="107">
        <f t="shared" si="6"/>
        <v>0.91278779270074506</v>
      </c>
      <c r="T20" s="107">
        <f t="shared" si="7"/>
        <v>0.94161769384098526</v>
      </c>
      <c r="U20" s="107">
        <f t="shared" si="8"/>
        <v>0.97171813650105887</v>
      </c>
      <c r="V20" s="107">
        <f t="shared" si="9"/>
        <v>0.90999092535316151</v>
      </c>
      <c r="X20" s="106">
        <f>'Elec_Power_Sector_CHP&gt;Total'!AK20</f>
        <v>0.92228781530058734</v>
      </c>
      <c r="Y20" s="106">
        <f>'Industrial_Sector&gt;Total'!AR20</f>
        <v>0.95611521180439285</v>
      </c>
      <c r="Z20" s="106">
        <f>'Comm_Sector&gt;Total'!AR20</f>
        <v>0.91275404750306333</v>
      </c>
      <c r="AA20" s="31"/>
      <c r="AB20" s="87">
        <f>'Elec_Power_Sector_CHP&gt;Total'!AO20</f>
        <v>0.98969950329795242</v>
      </c>
      <c r="AC20" s="87">
        <f>'Industrial_Sector&gt;Total'!AV20</f>
        <v>0.98483705960911572</v>
      </c>
      <c r="AD20" s="87">
        <f>'Comm_Sector&gt;Total'!AV20</f>
        <v>1.0646001944985046</v>
      </c>
      <c r="AE20" s="33"/>
      <c r="AG20" s="34">
        <f t="shared" si="10"/>
        <v>1.6643685615088653</v>
      </c>
      <c r="AH20" s="34">
        <f t="shared" si="11"/>
        <v>0.90999092535316151</v>
      </c>
      <c r="AI20" s="34">
        <f t="shared" si="12"/>
        <v>0.97956865625843659</v>
      </c>
      <c r="AJ20" s="34">
        <f t="shared" si="13"/>
        <v>0.98848148853865669</v>
      </c>
      <c r="AK20" s="34">
        <f t="shared" si="14"/>
        <v>0.93979610444800421</v>
      </c>
      <c r="AL20" s="34">
        <f t="shared" si="15"/>
        <v>1.5145602874161628</v>
      </c>
      <c r="AM20" s="34">
        <f t="shared" si="16"/>
        <v>1.5145602874161626</v>
      </c>
      <c r="AN20" s="34"/>
      <c r="AO20" s="34">
        <f t="shared" si="17"/>
        <v>0.96828548346415111</v>
      </c>
      <c r="AP20" s="32"/>
      <c r="AQ20" s="12"/>
      <c r="AS20" s="31">
        <f t="shared" si="18"/>
        <v>0.46464394654909985</v>
      </c>
      <c r="AT20" s="31">
        <f t="shared" si="19"/>
        <v>0.50814388122440746</v>
      </c>
      <c r="AU20" s="31">
        <f t="shared" si="20"/>
        <v>2.7212172226492682E-2</v>
      </c>
      <c r="AW20" s="31">
        <f t="shared" si="31"/>
        <v>0.45768598224018758</v>
      </c>
      <c r="AX20" s="31">
        <f t="shared" si="32"/>
        <v>0.51326547590915972</v>
      </c>
      <c r="AY20" s="31">
        <f t="shared" si="33"/>
        <v>2.8959849858482052E-2</v>
      </c>
      <c r="AZ20" s="31">
        <f t="shared" si="34"/>
        <v>0.99991130800782935</v>
      </c>
      <c r="BA20" s="31"/>
      <c r="BB20" s="31">
        <f t="shared" si="35"/>
        <v>0.45772657892234164</v>
      </c>
      <c r="BC20" s="31">
        <f t="shared" si="36"/>
        <v>0.51331100248457318</v>
      </c>
      <c r="BD20" s="31">
        <f t="shared" si="37"/>
        <v>2.8962418593085154E-2</v>
      </c>
      <c r="BG20" s="31">
        <f t="shared" si="38"/>
        <v>-1.5225981796493737E-2</v>
      </c>
      <c r="BH20" s="31">
        <f t="shared" si="39"/>
        <v>-5.8555145037745221E-3</v>
      </c>
      <c r="BI20" s="31">
        <f t="shared" si="40"/>
        <v>-1.9078914850707337E-2</v>
      </c>
      <c r="BK20" s="31">
        <f t="shared" si="21"/>
        <v>0.50004504198257882</v>
      </c>
      <c r="BL20" s="31">
        <f t="shared" si="22"/>
        <v>0.47594763294614911</v>
      </c>
      <c r="BM20" s="31">
        <f t="shared" si="23"/>
        <v>2.4007325071272172E-2</v>
      </c>
      <c r="BO20" s="31">
        <f t="shared" si="41"/>
        <v>2.9957461796377326E-2</v>
      </c>
      <c r="BP20" s="31">
        <f t="shared" si="42"/>
        <v>-2.4951599146952483E-2</v>
      </c>
      <c r="BQ20" s="31">
        <f t="shared" si="43"/>
        <v>-0.10780882637651733</v>
      </c>
      <c r="BS20" s="31">
        <f t="shared" si="44"/>
        <v>6.4317434546884312E-3</v>
      </c>
      <c r="BT20" s="31">
        <f t="shared" si="45"/>
        <v>1.694172044180131E-3</v>
      </c>
      <c r="BU20" s="31">
        <f t="shared" si="46"/>
        <v>-5.4282330571411436E-3</v>
      </c>
      <c r="BW20" s="31">
        <f t="shared" si="24"/>
        <v>0.98952761321680338</v>
      </c>
      <c r="BX20" s="31">
        <f t="shared" si="47"/>
        <v>0.96936527861386546</v>
      </c>
      <c r="BY20" s="31">
        <f t="shared" si="25"/>
        <v>0.93979610444800421</v>
      </c>
      <c r="BZ20" s="31"/>
      <c r="CA20" s="31">
        <f t="shared" si="26"/>
        <v>0.99778444973464464</v>
      </c>
      <c r="CB20" s="31">
        <f t="shared" si="48"/>
        <v>0.97420940466669992</v>
      </c>
      <c r="CC20" s="31">
        <f t="shared" si="27"/>
        <v>0.97956865625843659</v>
      </c>
      <c r="CD20" s="31"/>
      <c r="CE20" s="31">
        <f t="shared" si="28"/>
        <v>1.0036630951140386</v>
      </c>
      <c r="CF20" s="31">
        <f t="shared" si="49"/>
        <v>0.98896280439781026</v>
      </c>
      <c r="CG20" s="31">
        <f t="shared" si="29"/>
        <v>0.98848148853865669</v>
      </c>
    </row>
    <row r="21" spans="1:85" x14ac:dyDescent="0.2">
      <c r="A21" s="198" t="s">
        <v>379</v>
      </c>
      <c r="B21" s="9">
        <f t="shared" si="30"/>
        <v>2001</v>
      </c>
      <c r="D21" s="90">
        <f>'Elec_Power_Sector_CHP&gt;Total'!G21</f>
        <v>1454.4079646407693</v>
      </c>
      <c r="E21" s="42">
        <f>'Industrial_Sector&gt;Total'!H21</f>
        <v>1504.3600000000001</v>
      </c>
      <c r="F21" s="29">
        <f>'Comm_Sector&gt;Total'!H21</f>
        <v>78.899000999999998</v>
      </c>
      <c r="G21" s="29">
        <f t="shared" si="0"/>
        <v>3037.6669656407694</v>
      </c>
      <c r="I21" s="29">
        <f>'Elec_Power_Sector_CHP&gt;Total'!L21</f>
        <v>169515.45299999998</v>
      </c>
      <c r="J21" s="29">
        <f>'Industrial_Sector&gt;Total'!N21</f>
        <v>149174.67399999997</v>
      </c>
      <c r="K21" s="29">
        <f>'Comm_Sector&gt;Total'!N21</f>
        <v>7415.9450000000015</v>
      </c>
      <c r="L21" s="29">
        <f t="shared" si="1"/>
        <v>326106.07199999999</v>
      </c>
      <c r="N21" s="41">
        <f t="shared" si="2"/>
        <v>8579.7957584478718</v>
      </c>
      <c r="O21" s="41">
        <f t="shared" si="3"/>
        <v>10084.553628721189</v>
      </c>
      <c r="P21" s="41">
        <f t="shared" si="4"/>
        <v>10639.102771123571</v>
      </c>
      <c r="Q21" s="41">
        <f t="shared" si="5"/>
        <v>9314.9659772074683</v>
      </c>
      <c r="R21" s="41"/>
      <c r="S21" s="107">
        <f t="shared" si="6"/>
        <v>0.9154029039163698</v>
      </c>
      <c r="T21" s="107">
        <f t="shared" si="7"/>
        <v>0.96600735296235773</v>
      </c>
      <c r="U21" s="107">
        <f t="shared" si="8"/>
        <v>0.99060963006973679</v>
      </c>
      <c r="V21" s="107">
        <f t="shared" si="9"/>
        <v>0.92065094906559553</v>
      </c>
      <c r="X21" s="106">
        <f>'Elec_Power_Sector_CHP&gt;Total'!AK21</f>
        <v>0.93561417342377606</v>
      </c>
      <c r="Y21" s="106">
        <f>'Industrial_Sector&gt;Total'!AR21</f>
        <v>0.98736763020247398</v>
      </c>
      <c r="Z21" s="106">
        <f>'Comm_Sector&gt;Total'!AR21</f>
        <v>0.94481601007582405</v>
      </c>
      <c r="AA21" s="31"/>
      <c r="AB21" s="87">
        <f>'Elec_Power_Sector_CHP&gt;Total'!AO21</f>
        <v>0.97839785877393681</v>
      </c>
      <c r="AC21" s="87">
        <f>'Industrial_Sector&gt;Total'!AV21</f>
        <v>0.97836643962519187</v>
      </c>
      <c r="AD21" s="87">
        <f>'Comm_Sector&gt;Total'!AV21</f>
        <v>1.0484682938324015</v>
      </c>
      <c r="AE21" s="33"/>
      <c r="AG21" s="34">
        <f t="shared" si="10"/>
        <v>1.6488175437715491</v>
      </c>
      <c r="AH21" s="34">
        <f t="shared" si="11"/>
        <v>0.92065094906559553</v>
      </c>
      <c r="AI21" s="34">
        <f t="shared" si="12"/>
        <v>0.97659082641328687</v>
      </c>
      <c r="AJ21" s="34">
        <f t="shared" si="13"/>
        <v>0.9794969770615406</v>
      </c>
      <c r="AK21" s="34">
        <f t="shared" si="14"/>
        <v>0.96245241095521339</v>
      </c>
      <c r="AL21" s="34">
        <f t="shared" si="15"/>
        <v>1.5179854365092809</v>
      </c>
      <c r="AM21" s="34">
        <f t="shared" si="16"/>
        <v>1.5179854365092809</v>
      </c>
      <c r="AN21" s="34"/>
      <c r="AO21" s="34">
        <f t="shared" si="17"/>
        <v>0.95656776229784624</v>
      </c>
      <c r="AP21" s="32"/>
      <c r="AQ21" s="12"/>
      <c r="AS21" s="31">
        <f t="shared" si="18"/>
        <v>0.47879111867484608</v>
      </c>
      <c r="AT21" s="31">
        <f t="shared" si="19"/>
        <v>0.49523532928918973</v>
      </c>
      <c r="AU21" s="31">
        <f t="shared" si="20"/>
        <v>2.5973552035964201E-2</v>
      </c>
      <c r="AW21" s="31">
        <f t="shared" si="31"/>
        <v>0.47168217344257335</v>
      </c>
      <c r="AX21" s="31">
        <f t="shared" si="32"/>
        <v>0.50166192578022351</v>
      </c>
      <c r="AY21" s="31">
        <f t="shared" si="33"/>
        <v>2.6588053817383026E-2</v>
      </c>
      <c r="AZ21" s="31">
        <f t="shared" si="34"/>
        <v>0.99993215304017991</v>
      </c>
      <c r="BA21" s="31"/>
      <c r="BB21" s="31">
        <f t="shared" si="35"/>
        <v>0.47171417781544217</v>
      </c>
      <c r="BC21" s="31">
        <f t="shared" si="36"/>
        <v>0.50169596432615704</v>
      </c>
      <c r="BD21" s="31">
        <f t="shared" si="37"/>
        <v>2.6589857858400769E-2</v>
      </c>
      <c r="BG21" s="31">
        <f t="shared" si="38"/>
        <v>1.434584467204991E-2</v>
      </c>
      <c r="BH21" s="31">
        <f t="shared" si="39"/>
        <v>3.2164022195949805E-2</v>
      </c>
      <c r="BI21" s="31">
        <f t="shared" si="40"/>
        <v>3.4523755274296207E-2</v>
      </c>
      <c r="BK21" s="31">
        <f t="shared" si="21"/>
        <v>0.51981691711646505</v>
      </c>
      <c r="BL21" s="31">
        <f t="shared" si="22"/>
        <v>0.45744218463984926</v>
      </c>
      <c r="BM21" s="31">
        <f t="shared" si="23"/>
        <v>2.2740898243685574E-2</v>
      </c>
      <c r="BO21" s="31">
        <f t="shared" si="41"/>
        <v>3.8778488781519634E-2</v>
      </c>
      <c r="BP21" s="31">
        <f t="shared" si="42"/>
        <v>-3.9657329002330662E-2</v>
      </c>
      <c r="BQ21" s="31">
        <f t="shared" si="43"/>
        <v>-5.4194006939368058E-2</v>
      </c>
      <c r="BS21" s="31">
        <f t="shared" si="44"/>
        <v>-1.1484969158241109E-2</v>
      </c>
      <c r="BT21" s="31">
        <f t="shared" si="45"/>
        <v>-6.5919232696240856E-3</v>
      </c>
      <c r="BU21" s="31">
        <f t="shared" si="46"/>
        <v>-1.5268993099662455E-2</v>
      </c>
      <c r="BW21" s="31">
        <f t="shared" si="24"/>
        <v>1.0241076829324767</v>
      </c>
      <c r="BX21" s="31">
        <f t="shared" si="47"/>
        <v>0.99273442939644041</v>
      </c>
      <c r="BY21" s="31">
        <f t="shared" si="25"/>
        <v>0.96245241095521339</v>
      </c>
      <c r="BZ21" s="31"/>
      <c r="CA21" s="31">
        <f t="shared" si="26"/>
        <v>0.99696006009775373</v>
      </c>
      <c r="CB21" s="31">
        <f t="shared" si="48"/>
        <v>0.97124786662431006</v>
      </c>
      <c r="CC21" s="31">
        <f t="shared" si="27"/>
        <v>0.97659082641328687</v>
      </c>
      <c r="CD21" s="31"/>
      <c r="CE21" s="31">
        <f t="shared" si="28"/>
        <v>0.9909107944040525</v>
      </c>
      <c r="CF21" s="31">
        <f t="shared" si="49"/>
        <v>0.97997391814189372</v>
      </c>
      <c r="CG21" s="31">
        <f t="shared" si="29"/>
        <v>0.9794969770615406</v>
      </c>
    </row>
    <row r="22" spans="1:85" x14ac:dyDescent="0.2">
      <c r="A22" s="198" t="s">
        <v>379</v>
      </c>
      <c r="B22" s="9">
        <f t="shared" si="30"/>
        <v>2002</v>
      </c>
      <c r="D22" s="90">
        <f>'Elec_Power_Sector_CHP&gt;Total'!G22</f>
        <v>1646.6404661522624</v>
      </c>
      <c r="E22" s="42">
        <f>'Industrial_Sector&gt;Total'!H22</f>
        <v>1674.904</v>
      </c>
      <c r="F22" s="29">
        <f>'Comm_Sector&gt;Total'!H22</f>
        <v>73.329001000000005</v>
      </c>
      <c r="G22" s="29">
        <f t="shared" si="0"/>
        <v>3394.8734671522625</v>
      </c>
      <c r="I22" s="29">
        <f>'Elec_Power_Sector_CHP&gt;Total'!L22</f>
        <v>193669.64</v>
      </c>
      <c r="J22" s="29">
        <f>'Industrial_Sector&gt;Total'!N22</f>
        <v>152579.78599999999</v>
      </c>
      <c r="K22" s="29">
        <f>'Comm_Sector&gt;Total'!N22</f>
        <v>7414.5109999999995</v>
      </c>
      <c r="L22" s="29">
        <f t="shared" si="1"/>
        <v>353663.93699999998</v>
      </c>
      <c r="N22" s="41">
        <f t="shared" si="2"/>
        <v>8502.3159342489726</v>
      </c>
      <c r="O22" s="41">
        <f t="shared" si="3"/>
        <v>10977.233904365286</v>
      </c>
      <c r="P22" s="41">
        <f t="shared" si="4"/>
        <v>9889.9308396737179</v>
      </c>
      <c r="Q22" s="41">
        <f t="shared" si="5"/>
        <v>9599.1508095219287</v>
      </c>
      <c r="R22" s="30"/>
      <c r="S22" s="107">
        <f t="shared" si="6"/>
        <v>0.90713636027554156</v>
      </c>
      <c r="T22" s="107">
        <f t="shared" si="7"/>
        <v>1.0515179012587839</v>
      </c>
      <c r="U22" s="107">
        <f t="shared" si="8"/>
        <v>0.92085403640384411</v>
      </c>
      <c r="V22" s="107">
        <f t="shared" si="9"/>
        <v>0.9487385487648905</v>
      </c>
      <c r="X22" s="106">
        <f>'Elec_Power_Sector_CHP&gt;Total'!AK22</f>
        <v>0.92960262434886654</v>
      </c>
      <c r="Y22" s="106">
        <f>'Industrial_Sector&gt;Total'!AR22</f>
        <v>1.0648831149535569</v>
      </c>
      <c r="Z22" s="106">
        <f>'Comm_Sector&gt;Total'!AR22</f>
        <v>0.86046040133678814</v>
      </c>
      <c r="AA22" s="31"/>
      <c r="AB22" s="87">
        <f>'Elec_Power_Sector_CHP&gt;Total'!AO22</f>
        <v>0.9758324003344313</v>
      </c>
      <c r="AC22" s="87">
        <f>'Industrial_Sector&gt;Total'!AV22</f>
        <v>0.98744912609929414</v>
      </c>
      <c r="AD22" s="87">
        <f>'Comm_Sector&gt;Total'!AV22</f>
        <v>1.0701875821051492</v>
      </c>
      <c r="AE22" s="33"/>
      <c r="AG22" s="34">
        <f t="shared" si="10"/>
        <v>1.7881522424547676</v>
      </c>
      <c r="AH22" s="34">
        <f t="shared" si="11"/>
        <v>0.9487385487648905</v>
      </c>
      <c r="AI22" s="34">
        <f t="shared" si="12"/>
        <v>0.97096973553801036</v>
      </c>
      <c r="AJ22" s="34">
        <f t="shared" si="13"/>
        <v>0.98321534127678689</v>
      </c>
      <c r="AK22" s="34">
        <f t="shared" si="14"/>
        <v>0.99378447360045052</v>
      </c>
      <c r="AL22" s="34">
        <f t="shared" si="15"/>
        <v>1.6964889634772207</v>
      </c>
      <c r="AM22" s="34">
        <f t="shared" si="16"/>
        <v>1.6964889634772209</v>
      </c>
      <c r="AN22" s="34"/>
      <c r="AO22" s="34">
        <f t="shared" si="17"/>
        <v>0.95467233989643641</v>
      </c>
      <c r="AP22" s="32"/>
      <c r="AQ22" s="12"/>
      <c r="AS22" s="31">
        <f t="shared" si="18"/>
        <v>0.48503736062172637</v>
      </c>
      <c r="AT22" s="31">
        <f t="shared" si="19"/>
        <v>0.49336271769945156</v>
      </c>
      <c r="AU22" s="31">
        <f t="shared" si="20"/>
        <v>2.1599921678822073E-2</v>
      </c>
      <c r="AW22" s="31">
        <f t="shared" si="31"/>
        <v>0.48190749294727847</v>
      </c>
      <c r="AX22" s="31">
        <f t="shared" si="32"/>
        <v>0.49429843230738779</v>
      </c>
      <c r="AY22" s="31">
        <f t="shared" si="33"/>
        <v>2.3719570760294038E-2</v>
      </c>
      <c r="AZ22" s="31">
        <f t="shared" si="34"/>
        <v>0.99992549601496028</v>
      </c>
      <c r="BA22" s="31"/>
      <c r="BB22" s="31">
        <f t="shared" si="35"/>
        <v>0.48194339965111604</v>
      </c>
      <c r="BC22" s="31">
        <f t="shared" si="36"/>
        <v>0.49433526225437141</v>
      </c>
      <c r="BD22" s="31">
        <f t="shared" si="37"/>
        <v>2.3721338094512556E-2</v>
      </c>
      <c r="BG22" s="31">
        <f t="shared" si="38"/>
        <v>-6.4459744275906245E-3</v>
      </c>
      <c r="BH22" s="31">
        <f t="shared" si="39"/>
        <v>7.5577878477291596E-2</v>
      </c>
      <c r="BI22" s="31">
        <f t="shared" si="40"/>
        <v>-9.352261381483061E-2</v>
      </c>
      <c r="BK22" s="31">
        <f t="shared" si="21"/>
        <v>0.54760924068998307</v>
      </c>
      <c r="BL22" s="31">
        <f t="shared" si="22"/>
        <v>0.43142591041166861</v>
      </c>
      <c r="BM22" s="31">
        <f t="shared" si="23"/>
        <v>2.0964848898348376E-2</v>
      </c>
      <c r="BO22" s="31">
        <f t="shared" si="41"/>
        <v>5.2085301050762256E-2</v>
      </c>
      <c r="BP22" s="31">
        <f t="shared" si="42"/>
        <v>-5.8554710983393925E-2</v>
      </c>
      <c r="BQ22" s="31">
        <f t="shared" si="43"/>
        <v>-8.1317814876295816E-2</v>
      </c>
      <c r="BS22" s="31">
        <f t="shared" si="44"/>
        <v>-2.6255451744178577E-3</v>
      </c>
      <c r="BT22" s="31">
        <f t="shared" si="45"/>
        <v>9.2406950719032595E-3</v>
      </c>
      <c r="BU22" s="31">
        <f t="shared" si="46"/>
        <v>2.0503612134227227E-2</v>
      </c>
      <c r="BW22" s="31">
        <f t="shared" si="24"/>
        <v>1.0325544019513035</v>
      </c>
      <c r="BX22" s="31">
        <f t="shared" si="47"/>
        <v>1.02505230504191</v>
      </c>
      <c r="BY22" s="31">
        <f t="shared" si="25"/>
        <v>0.99378447360045052</v>
      </c>
      <c r="BZ22" s="31"/>
      <c r="CA22" s="31">
        <f t="shared" si="26"/>
        <v>0.99424416989874764</v>
      </c>
      <c r="CB22" s="31">
        <f t="shared" si="48"/>
        <v>0.96565752891781675</v>
      </c>
      <c r="CC22" s="31">
        <f t="shared" si="27"/>
        <v>0.97096973553801036</v>
      </c>
      <c r="CD22" s="31"/>
      <c r="CE22" s="31">
        <f t="shared" si="28"/>
        <v>1.0037961977446845</v>
      </c>
      <c r="CF22" s="31">
        <f t="shared" si="49"/>
        <v>0.98369409291979359</v>
      </c>
      <c r="CG22" s="31">
        <f t="shared" si="29"/>
        <v>0.98321534127678689</v>
      </c>
    </row>
    <row r="23" spans="1:85" x14ac:dyDescent="0.2">
      <c r="A23" s="198" t="s">
        <v>379</v>
      </c>
      <c r="B23" s="9">
        <f t="shared" si="30"/>
        <v>2003</v>
      </c>
      <c r="D23" s="90">
        <f>'Elec_Power_Sector_CHP&gt;Total'!G23</f>
        <v>1693.3036444663289</v>
      </c>
      <c r="E23" s="42">
        <f>'Industrial_Sector&gt;Total'!H23</f>
        <v>1557.6680000000001</v>
      </c>
      <c r="F23" s="29">
        <f>'Comm_Sector&gt;Total'!H23</f>
        <v>89.312000999999995</v>
      </c>
      <c r="G23" s="29">
        <f t="shared" si="0"/>
        <v>3340.2836454663288</v>
      </c>
      <c r="I23" s="29">
        <f>'Elec_Power_Sector_CHP&gt;Total'!L23</f>
        <v>195673.709</v>
      </c>
      <c r="J23" s="29">
        <f>'Industrial_Sector&gt;Total'!N23</f>
        <v>154529.75</v>
      </c>
      <c r="K23" s="29">
        <f>'Comm_Sector&gt;Total'!N23</f>
        <v>7496.1771249999993</v>
      </c>
      <c r="L23" s="29">
        <f t="shared" si="1"/>
        <v>357699.63612500002</v>
      </c>
      <c r="N23" s="41">
        <f t="shared" si="2"/>
        <v>8653.7105731783759</v>
      </c>
      <c r="O23" s="41">
        <f t="shared" si="3"/>
        <v>10080.052546516124</v>
      </c>
      <c r="P23" s="41">
        <f t="shared" si="4"/>
        <v>11914.339737536553</v>
      </c>
      <c r="Q23" s="41">
        <f t="shared" si="5"/>
        <v>9338.2360732932066</v>
      </c>
      <c r="R23" s="30"/>
      <c r="S23" s="107">
        <f t="shared" si="6"/>
        <v>0.9232890865192741</v>
      </c>
      <c r="T23" s="107">
        <f t="shared" si="7"/>
        <v>0.96557619074472645</v>
      </c>
      <c r="U23" s="107">
        <f t="shared" si="8"/>
        <v>1.109347276159437</v>
      </c>
      <c r="V23" s="107">
        <f t="shared" si="9"/>
        <v>0.92295086471731169</v>
      </c>
      <c r="X23" s="106">
        <f>'Elec_Power_Sector_CHP&gt;Total'!AK23</f>
        <v>0.93729609394091529</v>
      </c>
      <c r="Y23" s="106">
        <f>'Industrial_Sector&gt;Total'!AR23</f>
        <v>0.9823022037925021</v>
      </c>
      <c r="Z23" s="106">
        <f>'Comm_Sector&gt;Total'!AR23</f>
        <v>1.0124034379303692</v>
      </c>
      <c r="AA23" s="31"/>
      <c r="AB23" s="87">
        <f>'Elec_Power_Sector_CHP&gt;Total'!AO23</f>
        <v>0.98505594175395694</v>
      </c>
      <c r="AC23" s="87">
        <f>'Industrial_Sector&gt;Total'!AV23</f>
        <v>0.9829726402086858</v>
      </c>
      <c r="AD23" s="87">
        <f>'Comm_Sector&gt;Total'!AV23</f>
        <v>1.0957561329772318</v>
      </c>
      <c r="AE23" s="33"/>
      <c r="AG23" s="34">
        <f t="shared" si="10"/>
        <v>1.8085570496326098</v>
      </c>
      <c r="AH23" s="34">
        <f t="shared" si="11"/>
        <v>0.92295086471731169</v>
      </c>
      <c r="AI23" s="34">
        <f t="shared" si="12"/>
        <v>0.97108413427067664</v>
      </c>
      <c r="AJ23" s="34">
        <f t="shared" si="13"/>
        <v>0.98622363572286775</v>
      </c>
      <c r="AK23" s="34">
        <f t="shared" si="14"/>
        <v>0.96370988985999262</v>
      </c>
      <c r="AL23" s="34">
        <f t="shared" si="15"/>
        <v>1.6692092928490068</v>
      </c>
      <c r="AM23" s="34">
        <f t="shared" si="16"/>
        <v>1.6692092928490072</v>
      </c>
      <c r="AN23" s="34"/>
      <c r="AO23" s="34">
        <f t="shared" si="17"/>
        <v>0.95770612549322021</v>
      </c>
      <c r="AP23" s="32"/>
      <c r="AQ23" s="12"/>
      <c r="AS23" s="31">
        <f t="shared" si="18"/>
        <v>0.50693408829654374</v>
      </c>
      <c r="AT23" s="31">
        <f t="shared" si="19"/>
        <v>0.46632806232314378</v>
      </c>
      <c r="AU23" s="31">
        <f t="shared" si="20"/>
        <v>2.6737849380312539E-2</v>
      </c>
      <c r="AW23" s="31">
        <f t="shared" si="31"/>
        <v>0.49590515611227115</v>
      </c>
      <c r="AX23" s="31">
        <f t="shared" si="32"/>
        <v>0.4797184346532235</v>
      </c>
      <c r="AY23" s="31">
        <f t="shared" si="33"/>
        <v>2.4077589400766795E-2</v>
      </c>
      <c r="AZ23" s="31">
        <f t="shared" si="34"/>
        <v>0.99970118016626142</v>
      </c>
      <c r="BA23" s="31"/>
      <c r="BB23" s="31">
        <f t="shared" si="35"/>
        <v>0.49605338670281113</v>
      </c>
      <c r="BC23" s="31">
        <f t="shared" si="36"/>
        <v>0.47986182688455065</v>
      </c>
      <c r="BD23" s="31">
        <f t="shared" si="37"/>
        <v>2.4084786412638247E-2</v>
      </c>
      <c r="BG23" s="31">
        <f t="shared" si="38"/>
        <v>8.2420252033000765E-3</v>
      </c>
      <c r="BH23" s="31">
        <f t="shared" si="39"/>
        <v>-8.0721316722298958E-2</v>
      </c>
      <c r="BI23" s="31">
        <f t="shared" si="40"/>
        <v>0.16261482809710762</v>
      </c>
      <c r="BK23" s="31">
        <f t="shared" si="21"/>
        <v>0.54703357017567888</v>
      </c>
      <c r="BL23" s="31">
        <f t="shared" si="22"/>
        <v>0.43200980485761176</v>
      </c>
      <c r="BM23" s="31">
        <f t="shared" si="23"/>
        <v>2.0956624966709279E-2</v>
      </c>
      <c r="BO23" s="31">
        <f t="shared" si="41"/>
        <v>-1.051796187141165E-3</v>
      </c>
      <c r="BP23" s="31">
        <f t="shared" si="42"/>
        <v>1.3524910416001352E-3</v>
      </c>
      <c r="BQ23" s="31">
        <f t="shared" si="43"/>
        <v>-3.9234936114452488E-4</v>
      </c>
      <c r="BS23" s="31">
        <f t="shared" si="44"/>
        <v>9.4075825196912721E-3</v>
      </c>
      <c r="BT23" s="31">
        <f t="shared" si="45"/>
        <v>-4.5436907657199349E-3</v>
      </c>
      <c r="BU23" s="31">
        <f t="shared" si="46"/>
        <v>2.3610713872575014E-2</v>
      </c>
      <c r="BW23" s="31">
        <f t="shared" si="24"/>
        <v>0.96973731775915295</v>
      </c>
      <c r="BX23" s="31">
        <f t="shared" si="47"/>
        <v>0.99403147285417892</v>
      </c>
      <c r="BY23" s="31">
        <f t="shared" si="25"/>
        <v>0.96370988985999262</v>
      </c>
      <c r="BZ23" s="31"/>
      <c r="CA23" s="31">
        <f t="shared" si="26"/>
        <v>1.0001178190508717</v>
      </c>
      <c r="CB23" s="31">
        <f t="shared" si="48"/>
        <v>0.96577130177134096</v>
      </c>
      <c r="CC23" s="31">
        <f t="shared" si="27"/>
        <v>0.97108413427067664</v>
      </c>
      <c r="CD23" s="31"/>
      <c r="CE23" s="31">
        <f t="shared" si="28"/>
        <v>1.0030596496207782</v>
      </c>
      <c r="CF23" s="31">
        <f t="shared" si="49"/>
        <v>0.98670385217815737</v>
      </c>
      <c r="CG23" s="31">
        <f t="shared" si="29"/>
        <v>0.98622363572286775</v>
      </c>
    </row>
    <row r="24" spans="1:85" x14ac:dyDescent="0.2">
      <c r="A24" s="198" t="s">
        <v>379</v>
      </c>
      <c r="B24" s="9">
        <f t="shared" si="30"/>
        <v>2004</v>
      </c>
      <c r="D24" s="90">
        <f>'Elec_Power_Sector_CHP&gt;Total'!G24</f>
        <v>1423.394547752963</v>
      </c>
      <c r="E24" s="42">
        <f>'Industrial_Sector&gt;Total'!H24</f>
        <v>1158.0400000000002</v>
      </c>
      <c r="F24" s="29">
        <f>'Comm_Sector&gt;Total'!H24</f>
        <v>77.590001000000001</v>
      </c>
      <c r="G24" s="29">
        <f t="shared" si="0"/>
        <v>2659.0245487529633</v>
      </c>
      <c r="I24" s="29">
        <f>'Elec_Power_Sector_CHP&gt;Total'!L24</f>
        <v>184259.16099999999</v>
      </c>
      <c r="J24" s="29">
        <f>'Industrial_Sector&gt;Total'!N24</f>
        <v>153925.179</v>
      </c>
      <c r="K24" s="29">
        <f>'Comm_Sector&gt;Total'!N24</f>
        <v>8269.685125</v>
      </c>
      <c r="L24" s="29">
        <f t="shared" si="1"/>
        <v>346454.02512499999</v>
      </c>
      <c r="N24" s="41">
        <f t="shared" si="2"/>
        <v>7724.959453999485</v>
      </c>
      <c r="O24" s="41">
        <f t="shared" si="3"/>
        <v>7523.3955063323338</v>
      </c>
      <c r="P24" s="41">
        <f t="shared" si="4"/>
        <v>9382.4613425048628</v>
      </c>
      <c r="Q24" s="41">
        <f t="shared" si="5"/>
        <v>7674.9708645861219</v>
      </c>
      <c r="R24" s="30"/>
      <c r="S24" s="107">
        <f t="shared" si="6"/>
        <v>0.82419797812373619</v>
      </c>
      <c r="T24" s="107">
        <f t="shared" si="7"/>
        <v>0.72067199460989906</v>
      </c>
      <c r="U24" s="107">
        <f t="shared" si="8"/>
        <v>0.87360341934743746</v>
      </c>
      <c r="V24" s="107">
        <f t="shared" si="9"/>
        <v>0.75856092527031571</v>
      </c>
      <c r="X24" s="106">
        <f>'Elec_Power_Sector_CHP&gt;Total'!AK24</f>
        <v>0.83739220641705026</v>
      </c>
      <c r="Y24" s="106">
        <f>'Industrial_Sector&gt;Total'!AR24</f>
        <v>0.73418588012652242</v>
      </c>
      <c r="Z24" s="106">
        <f>'Comm_Sector&gt;Total'!AR24</f>
        <v>0.78390125739015737</v>
      </c>
      <c r="AA24" s="31"/>
      <c r="AB24" s="87">
        <f>'Elec_Power_Sector_CHP&gt;Total'!AO24</f>
        <v>0.98424366958253806</v>
      </c>
      <c r="AC24" s="87">
        <f>'Industrial_Sector&gt;Total'!AV24</f>
        <v>0.98159337317370554</v>
      </c>
      <c r="AD24" s="87">
        <f>'Comm_Sector&gt;Total'!AV24</f>
        <v>1.1144304350983243</v>
      </c>
      <c r="AE24" s="33"/>
      <c r="AG24" s="34">
        <f t="shared" si="10"/>
        <v>1.7516983698983963</v>
      </c>
      <c r="AH24" s="34">
        <f t="shared" si="11"/>
        <v>0.75856092527031571</v>
      </c>
      <c r="AI24" s="34">
        <f t="shared" si="12"/>
        <v>0.97263557087542241</v>
      </c>
      <c r="AJ24" s="34">
        <f t="shared" si="13"/>
        <v>0.98564123040208373</v>
      </c>
      <c r="AK24" s="34">
        <f t="shared" si="14"/>
        <v>0.79126409106674245</v>
      </c>
      <c r="AL24" s="34">
        <f t="shared" si="15"/>
        <v>1.3287699362646315</v>
      </c>
      <c r="AM24" s="34">
        <f t="shared" si="16"/>
        <v>1.3287699362646312</v>
      </c>
      <c r="AN24" s="34"/>
      <c r="AO24" s="34">
        <f t="shared" si="17"/>
        <v>0.9586697208104844</v>
      </c>
      <c r="AP24" s="32"/>
      <c r="AQ24" s="12"/>
      <c r="AS24" s="31">
        <f t="shared" si="18"/>
        <v>0.53530703521353751</v>
      </c>
      <c r="AT24" s="31">
        <f t="shared" si="19"/>
        <v>0.43551309089760043</v>
      </c>
      <c r="AU24" s="31">
        <f t="shared" si="20"/>
        <v>2.9179873888862132E-2</v>
      </c>
      <c r="AW24" s="31">
        <f t="shared" si="31"/>
        <v>0.52099180343910234</v>
      </c>
      <c r="AX24" s="31">
        <f t="shared" si="32"/>
        <v>0.45074503603680877</v>
      </c>
      <c r="AY24" s="31">
        <f t="shared" si="33"/>
        <v>2.7941078007240553E-2</v>
      </c>
      <c r="AZ24" s="31">
        <f t="shared" si="34"/>
        <v>0.99967791748315171</v>
      </c>
      <c r="BA24" s="31"/>
      <c r="BB24" s="31">
        <f t="shared" si="35"/>
        <v>0.5211596598540279</v>
      </c>
      <c r="BC24" s="31">
        <f t="shared" si="36"/>
        <v>0.45089025990654186</v>
      </c>
      <c r="BD24" s="31">
        <f t="shared" si="37"/>
        <v>2.7950080239430179E-2</v>
      </c>
      <c r="BG24" s="31">
        <f t="shared" si="38"/>
        <v>-0.11270668773191998</v>
      </c>
      <c r="BH24" s="31">
        <f t="shared" si="39"/>
        <v>-0.29113676494761676</v>
      </c>
      <c r="BI24" s="31">
        <f t="shared" si="40"/>
        <v>-0.25579935927541703</v>
      </c>
      <c r="BK24" s="31">
        <f t="shared" si="21"/>
        <v>0.53184303727895677</v>
      </c>
      <c r="BL24" s="31">
        <f t="shared" si="22"/>
        <v>0.44428746049194862</v>
      </c>
      <c r="BM24" s="31">
        <f t="shared" si="23"/>
        <v>2.3869502229094647E-2</v>
      </c>
      <c r="BO24" s="31">
        <f t="shared" si="41"/>
        <v>-2.8161768875919854E-2</v>
      </c>
      <c r="BP24" s="31">
        <f t="shared" si="42"/>
        <v>2.8023502061765449E-2</v>
      </c>
      <c r="BQ24" s="31">
        <f t="shared" si="43"/>
        <v>0.13014676281629128</v>
      </c>
      <c r="BS24" s="31">
        <f t="shared" si="44"/>
        <v>-8.2493513207105749E-4</v>
      </c>
      <c r="BT24" s="31">
        <f t="shared" si="45"/>
        <v>-1.4041444799522064E-3</v>
      </c>
      <c r="BU24" s="31">
        <f t="shared" si="46"/>
        <v>1.6898796499237752E-2</v>
      </c>
      <c r="BW24" s="31">
        <f t="shared" si="24"/>
        <v>0.82106046580231418</v>
      </c>
      <c r="BX24" s="31">
        <f t="shared" si="47"/>
        <v>0.81615994412381254</v>
      </c>
      <c r="BY24" s="31">
        <f t="shared" si="25"/>
        <v>0.79126409106674245</v>
      </c>
      <c r="BZ24" s="31"/>
      <c r="CA24" s="31">
        <f t="shared" si="26"/>
        <v>1.0015976335623185</v>
      </c>
      <c r="CB24" s="31">
        <f t="shared" si="48"/>
        <v>0.96731425041657482</v>
      </c>
      <c r="CC24" s="31">
        <f t="shared" si="27"/>
        <v>0.97263557087542241</v>
      </c>
      <c r="CD24" s="31"/>
      <c r="CE24" s="31">
        <f t="shared" si="28"/>
        <v>0.99940945917367197</v>
      </c>
      <c r="CF24" s="31">
        <f t="shared" si="49"/>
        <v>0.98612116326995103</v>
      </c>
      <c r="CG24" s="31">
        <f t="shared" si="29"/>
        <v>0.98564123040208373</v>
      </c>
    </row>
    <row r="25" spans="1:85" x14ac:dyDescent="0.2">
      <c r="A25" s="198" t="s">
        <v>379</v>
      </c>
      <c r="B25" s="9">
        <f t="shared" si="30"/>
        <v>2005</v>
      </c>
      <c r="D25" s="90">
        <f>'Elec_Power_Sector_CHP&gt;Total'!G25</f>
        <v>1393.6190000000001</v>
      </c>
      <c r="E25" s="42">
        <f>'Industrial_Sector&gt;Total'!H25</f>
        <v>1075.93</v>
      </c>
      <c r="F25" s="29">
        <f>'Comm_Sector&gt;Total'!H25</f>
        <v>77.70200100000001</v>
      </c>
      <c r="G25" s="29">
        <f t="shared" si="0"/>
        <v>2547.2510010000001</v>
      </c>
      <c r="I25" s="29">
        <f>'Elec_Power_Sector_CHP&gt;Total'!L25</f>
        <v>180365.34400000001</v>
      </c>
      <c r="J25" s="29">
        <f>'Industrial_Sector&gt;Total'!N25</f>
        <v>144739.193</v>
      </c>
      <c r="K25" s="29">
        <f>'Comm_Sector&gt;Total'!N25</f>
        <v>8491.6641250000011</v>
      </c>
      <c r="L25" s="29">
        <f t="shared" si="1"/>
        <v>333596.20112500002</v>
      </c>
      <c r="N25" s="41">
        <f t="shared" si="2"/>
        <v>7726.6450920859834</v>
      </c>
      <c r="O25" s="41">
        <f t="shared" si="3"/>
        <v>7433.5774415986971</v>
      </c>
      <c r="P25" s="41">
        <f t="shared" si="4"/>
        <v>9150.3855847572158</v>
      </c>
      <c r="Q25" s="41">
        <f t="shared" si="5"/>
        <v>7635.7314394162822</v>
      </c>
      <c r="R25" s="30"/>
      <c r="S25" s="107">
        <f t="shared" si="6"/>
        <v>0.82437782366351053</v>
      </c>
      <c r="T25" s="107">
        <f t="shared" si="7"/>
        <v>0.71206825128561024</v>
      </c>
      <c r="U25" s="107">
        <f t="shared" si="8"/>
        <v>0.85199478509732651</v>
      </c>
      <c r="V25" s="107">
        <f t="shared" si="9"/>
        <v>0.75468267020080748</v>
      </c>
      <c r="X25" s="106">
        <f>'Elec_Power_Sector_CHP&gt;Total'!AK25</f>
        <v>0.83438380843487514</v>
      </c>
      <c r="Y25" s="106">
        <f>'Industrial_Sector&gt;Total'!AR25</f>
        <v>0.72688177066341453</v>
      </c>
      <c r="Z25" s="106">
        <f>'Comm_Sector&gt;Total'!AR25</f>
        <v>0.76588295252514615</v>
      </c>
      <c r="AA25" s="31"/>
      <c r="AB25" s="87">
        <f>'Elec_Power_Sector_CHP&gt;Total'!AO25</f>
        <v>0.98800793511305762</v>
      </c>
      <c r="AC25" s="87">
        <f>'Industrial_Sector&gt;Total'!AV25</f>
        <v>0.9796204555188055</v>
      </c>
      <c r="AD25" s="87">
        <f>'Comm_Sector&gt;Total'!AV25</f>
        <v>1.1124347164122999</v>
      </c>
      <c r="AE25" s="33"/>
      <c r="AG25" s="34">
        <f t="shared" si="10"/>
        <v>1.6866882164354249</v>
      </c>
      <c r="AH25" s="34">
        <f t="shared" si="11"/>
        <v>0.75468267020080748</v>
      </c>
      <c r="AI25" s="34">
        <f t="shared" si="12"/>
        <v>0.97327310289691771</v>
      </c>
      <c r="AJ25" s="34">
        <f t="shared" si="13"/>
        <v>0.98677484158301076</v>
      </c>
      <c r="AK25" s="34">
        <f t="shared" si="14"/>
        <v>0.78579920940109738</v>
      </c>
      <c r="AL25" s="34">
        <f t="shared" si="15"/>
        <v>1.2729143669757241</v>
      </c>
      <c r="AM25" s="34">
        <f t="shared" si="16"/>
        <v>1.2729143669757239</v>
      </c>
      <c r="AN25" s="34"/>
      <c r="AO25" s="34">
        <f t="shared" si="17"/>
        <v>0.96040141192811135</v>
      </c>
      <c r="AP25" s="32"/>
      <c r="AQ25" s="12"/>
      <c r="AS25" s="31">
        <f t="shared" si="18"/>
        <v>0.54710705755062738</v>
      </c>
      <c r="AT25" s="31">
        <f t="shared" si="19"/>
        <v>0.42238868473409624</v>
      </c>
      <c r="AU25" s="31">
        <f t="shared" si="20"/>
        <v>3.0504257715276487E-2</v>
      </c>
      <c r="AW25" s="31">
        <f t="shared" si="31"/>
        <v>0.54118560589069398</v>
      </c>
      <c r="AX25" s="31">
        <f t="shared" si="32"/>
        <v>0.42891742229305524</v>
      </c>
      <c r="AY25" s="31">
        <f t="shared" si="33"/>
        <v>2.9837167172013072E-2</v>
      </c>
      <c r="AZ25" s="31">
        <f t="shared" si="34"/>
        <v>0.9999401953557624</v>
      </c>
      <c r="BA25" s="31"/>
      <c r="BB25" s="31">
        <f t="shared" si="35"/>
        <v>0.54121797323903853</v>
      </c>
      <c r="BC25" s="31">
        <f t="shared" si="36"/>
        <v>0.42894307508105867</v>
      </c>
      <c r="BD25" s="31">
        <f t="shared" si="37"/>
        <v>2.9838951679902713E-2</v>
      </c>
      <c r="BG25" s="31">
        <f t="shared" si="38"/>
        <v>-3.5990482011944457E-3</v>
      </c>
      <c r="BH25" s="31">
        <f t="shared" si="39"/>
        <v>-9.9984012474377115E-3</v>
      </c>
      <c r="BI25" s="31">
        <f t="shared" si="40"/>
        <v>-2.3253710638988536E-2</v>
      </c>
      <c r="BK25" s="31">
        <f t="shared" si="21"/>
        <v>0.5406696580828757</v>
      </c>
      <c r="BL25" s="31">
        <f t="shared" si="22"/>
        <v>0.43387542337679547</v>
      </c>
      <c r="BM25" s="31">
        <f t="shared" si="23"/>
        <v>2.5454918540328747E-2</v>
      </c>
      <c r="BO25" s="31">
        <f t="shared" si="41"/>
        <v>1.6460075721682427E-2</v>
      </c>
      <c r="BP25" s="31">
        <f t="shared" si="42"/>
        <v>-2.371433649287881E-2</v>
      </c>
      <c r="BQ25" s="31">
        <f t="shared" si="43"/>
        <v>6.4307400482012819E-2</v>
      </c>
      <c r="BS25" s="31">
        <f t="shared" si="44"/>
        <v>3.8172311204061273E-3</v>
      </c>
      <c r="BT25" s="31">
        <f t="shared" si="45"/>
        <v>-2.0119359669490758E-3</v>
      </c>
      <c r="BU25" s="31">
        <f t="shared" si="46"/>
        <v>-1.7924023993777813E-3</v>
      </c>
      <c r="BW25" s="31">
        <f t="shared" si="24"/>
        <v>0.9930934795002796</v>
      </c>
      <c r="BX25" s="31">
        <f t="shared" si="47"/>
        <v>0.81052311873867078</v>
      </c>
      <c r="BY25" s="31">
        <f t="shared" si="25"/>
        <v>0.78579920940109738</v>
      </c>
      <c r="BZ25" s="31"/>
      <c r="CA25" s="31">
        <f t="shared" si="26"/>
        <v>1.0006554685440112</v>
      </c>
      <c r="CB25" s="31">
        <f t="shared" si="48"/>
        <v>0.96794829447989672</v>
      </c>
      <c r="CC25" s="31">
        <f t="shared" si="27"/>
        <v>0.97327310289691771</v>
      </c>
      <c r="CD25" s="31"/>
      <c r="CE25" s="31">
        <f t="shared" si="28"/>
        <v>1.0011501255689808</v>
      </c>
      <c r="CF25" s="31">
        <f t="shared" si="49"/>
        <v>0.98725532643394087</v>
      </c>
      <c r="CG25" s="31">
        <f t="shared" si="29"/>
        <v>0.98677484158301076</v>
      </c>
    </row>
    <row r="26" spans="1:85" x14ac:dyDescent="0.2">
      <c r="A26" s="198" t="s">
        <v>379</v>
      </c>
      <c r="B26" s="9">
        <f t="shared" si="30"/>
        <v>2006</v>
      </c>
      <c r="D26" s="90">
        <f>'Elec_Power_Sector_CHP&gt;Total'!G26</f>
        <v>1294.8119999999999</v>
      </c>
      <c r="E26" s="42">
        <f>'Industrial_Sector&gt;Total'!H26</f>
        <v>1068.3519999999999</v>
      </c>
      <c r="F26" s="29">
        <f>'Comm_Sector&gt;Total'!H26</f>
        <v>77.225000999999992</v>
      </c>
      <c r="G26" s="29">
        <f t="shared" si="0"/>
        <v>2440.3890009999996</v>
      </c>
      <c r="I26" s="29">
        <f>'Elec_Power_Sector_CHP&gt;Total'!L26</f>
        <v>165351.66899999999</v>
      </c>
      <c r="J26" s="29">
        <f>'Industrial_Sector&gt;Total'!N26</f>
        <v>148254.26999999999</v>
      </c>
      <c r="K26" s="29">
        <f>'Comm_Sector&gt;Total'!N26</f>
        <v>8370.9120000000003</v>
      </c>
      <c r="L26" s="29">
        <f t="shared" si="1"/>
        <v>321976.85100000002</v>
      </c>
      <c r="N26" s="41">
        <f t="shared" si="2"/>
        <v>7830.6557643515534</v>
      </c>
      <c r="O26" s="41">
        <f t="shared" si="3"/>
        <v>7206.2140267528212</v>
      </c>
      <c r="P26" s="41">
        <f t="shared" si="4"/>
        <v>9225.398737915295</v>
      </c>
      <c r="Q26" s="41">
        <f t="shared" si="5"/>
        <v>7579.3927216214661</v>
      </c>
      <c r="R26" s="30"/>
      <c r="S26" s="107">
        <f t="shared" si="6"/>
        <v>0.83547501922745493</v>
      </c>
      <c r="T26" s="107">
        <f t="shared" si="7"/>
        <v>0.69028893029412697</v>
      </c>
      <c r="U26" s="107">
        <f t="shared" si="8"/>
        <v>0.8589792793257286</v>
      </c>
      <c r="V26" s="107">
        <f t="shared" si="9"/>
        <v>0.74911439500432786</v>
      </c>
      <c r="X26" s="106">
        <f>'Elec_Power_Sector_CHP&gt;Total'!AK26</f>
        <v>0.8399564407105824</v>
      </c>
      <c r="Y26" s="106">
        <f>'Industrial_Sector&gt;Total'!AR26</f>
        <v>0.70510322103186218</v>
      </c>
      <c r="Z26" s="106">
        <f>'Comm_Sector&gt;Total'!AR26</f>
        <v>0.77310139265650246</v>
      </c>
      <c r="AA26" s="31"/>
      <c r="AB26" s="87">
        <f>'Elec_Power_Sector_CHP&gt;Total'!AO26</f>
        <v>0.99466469775583055</v>
      </c>
      <c r="AC26" s="87">
        <f>'Industrial_Sector&gt;Total'!AV26</f>
        <v>0.97898989779672851</v>
      </c>
      <c r="AD26" s="87">
        <f>'Comm_Sector&gt;Total'!AV26</f>
        <v>1.1110823075536511</v>
      </c>
      <c r="AE26" s="33"/>
      <c r="AG26" s="34">
        <f t="shared" si="10"/>
        <v>1.6279398827542166</v>
      </c>
      <c r="AH26" s="34">
        <f t="shared" si="11"/>
        <v>0.74911439500432786</v>
      </c>
      <c r="AI26" s="34">
        <f t="shared" si="12"/>
        <v>0.97180957731565698</v>
      </c>
      <c r="AJ26" s="34">
        <f t="shared" si="13"/>
        <v>0.99004017131054745</v>
      </c>
      <c r="AK26" s="34">
        <f t="shared" si="14"/>
        <v>0.77859955496222633</v>
      </c>
      <c r="AL26" s="34">
        <f t="shared" si="15"/>
        <v>1.2195132003728419</v>
      </c>
      <c r="AM26" s="34">
        <f t="shared" si="16"/>
        <v>1.2195132003728415</v>
      </c>
      <c r="AN26" s="34"/>
      <c r="AO26" s="34">
        <f t="shared" si="17"/>
        <v>0.96213052040682379</v>
      </c>
      <c r="AP26" s="32"/>
      <c r="AQ26" s="12"/>
      <c r="AS26" s="31">
        <f t="shared" si="18"/>
        <v>0.53057606777830257</v>
      </c>
      <c r="AT26" s="31">
        <f t="shared" si="19"/>
        <v>0.43777938663148402</v>
      </c>
      <c r="AU26" s="31">
        <f t="shared" si="20"/>
        <v>3.1644545590213471E-2</v>
      </c>
      <c r="AW26" s="31">
        <f t="shared" si="31"/>
        <v>0.53879929749311395</v>
      </c>
      <c r="AX26" s="31">
        <f t="shared" si="32"/>
        <v>0.43003813497672977</v>
      </c>
      <c r="AY26" s="31">
        <f t="shared" si="33"/>
        <v>3.1070914395513266E-2</v>
      </c>
      <c r="AZ26" s="31">
        <f t="shared" si="34"/>
        <v>0.9999083468653569</v>
      </c>
      <c r="BA26" s="31"/>
      <c r="BB26" s="31">
        <f t="shared" si="35"/>
        <v>0.53884868466416169</v>
      </c>
      <c r="BC26" s="31">
        <f t="shared" si="36"/>
        <v>0.4300775529325957</v>
      </c>
      <c r="BD26" s="31">
        <f t="shared" si="37"/>
        <v>3.1073762403242677E-2</v>
      </c>
      <c r="BG26" s="31">
        <f t="shared" si="38"/>
        <v>6.6565357372658281E-3</v>
      </c>
      <c r="BH26" s="31">
        <f t="shared" si="39"/>
        <v>-3.0419633079637912E-2</v>
      </c>
      <c r="BI26" s="31">
        <f t="shared" si="40"/>
        <v>9.3808531442838277E-3</v>
      </c>
      <c r="BK26" s="31">
        <f t="shared" si="21"/>
        <v>0.51355141988142494</v>
      </c>
      <c r="BL26" s="31">
        <f t="shared" si="22"/>
        <v>0.46045008993519221</v>
      </c>
      <c r="BM26" s="31">
        <f t="shared" si="23"/>
        <v>2.599849018338278E-2</v>
      </c>
      <c r="BO26" s="31">
        <f t="shared" si="41"/>
        <v>-5.1458318377144881E-2</v>
      </c>
      <c r="BP26" s="31">
        <f t="shared" si="42"/>
        <v>5.9447017502476288E-2</v>
      </c>
      <c r="BQ26" s="31">
        <f t="shared" si="43"/>
        <v>2.1129479260515217E-2</v>
      </c>
      <c r="BS26" s="31">
        <f t="shared" si="44"/>
        <v>6.7149639790192667E-3</v>
      </c>
      <c r="BT26" s="31">
        <f t="shared" si="45"/>
        <v>-6.4388278433696281E-4</v>
      </c>
      <c r="BU26" s="31">
        <f t="shared" si="46"/>
        <v>-1.216459339724872E-3</v>
      </c>
      <c r="BW26" s="31">
        <f t="shared" si="24"/>
        <v>0.9908377937356817</v>
      </c>
      <c r="BX26" s="31">
        <f t="shared" si="47"/>
        <v>0.80309693874278854</v>
      </c>
      <c r="BY26" s="31">
        <f t="shared" si="25"/>
        <v>0.77859955496222633</v>
      </c>
      <c r="BZ26" s="31"/>
      <c r="CA26" s="31">
        <f t="shared" si="26"/>
        <v>0.99849628477669361</v>
      </c>
      <c r="CB26" s="31">
        <f t="shared" si="48"/>
        <v>0.96649277589411386</v>
      </c>
      <c r="CC26" s="31">
        <f t="shared" si="27"/>
        <v>0.97180957731565698</v>
      </c>
      <c r="CD26" s="31"/>
      <c r="CE26" s="31">
        <f t="shared" si="28"/>
        <v>1.0033090930067676</v>
      </c>
      <c r="CF26" s="31">
        <f t="shared" si="49"/>
        <v>0.99052224613053752</v>
      </c>
      <c r="CG26" s="31">
        <f t="shared" si="29"/>
        <v>0.99004017131054745</v>
      </c>
    </row>
    <row r="27" spans="1:85" x14ac:dyDescent="0.2">
      <c r="A27" s="198" t="s">
        <v>379</v>
      </c>
      <c r="B27" s="9">
        <f t="shared" si="30"/>
        <v>2007</v>
      </c>
      <c r="D27" s="90">
        <f>'Elec_Power_Sector_CHP&gt;Total'!G27</f>
        <v>1392.5310000000002</v>
      </c>
      <c r="E27" s="42">
        <f>'Industrial_Sector&gt;Total'!H27</f>
        <v>1049.7270000000003</v>
      </c>
      <c r="F27" s="29">
        <f>'Comm_Sector&gt;Total'!H27</f>
        <v>75.033000999999999</v>
      </c>
      <c r="G27" s="29">
        <f t="shared" si="0"/>
        <v>2517.2910010000005</v>
      </c>
      <c r="I27" s="29">
        <f>'Elec_Power_Sector_CHP&gt;Total'!L27</f>
        <v>177350.894</v>
      </c>
      <c r="J27" s="29">
        <f>'Industrial_Sector&gt;Total'!N27</f>
        <v>143128.08199999999</v>
      </c>
      <c r="K27" s="29">
        <f>'Comm_Sector&gt;Total'!N27</f>
        <v>8273.3941250000007</v>
      </c>
      <c r="L27" s="29">
        <f t="shared" si="1"/>
        <v>328752.37012500002</v>
      </c>
      <c r="N27" s="41">
        <f t="shared" si="2"/>
        <v>7851.8408821779058</v>
      </c>
      <c r="O27" s="41">
        <f t="shared" si="3"/>
        <v>7334.1791864436518</v>
      </c>
      <c r="P27" s="41">
        <f t="shared" si="4"/>
        <v>9069.1921436777902</v>
      </c>
      <c r="Q27" s="41">
        <f t="shared" si="5"/>
        <v>7657.103734469998</v>
      </c>
      <c r="R27" s="30"/>
      <c r="S27" s="107">
        <f t="shared" si="6"/>
        <v>0.8377353199297134</v>
      </c>
      <c r="T27" s="107">
        <f t="shared" si="7"/>
        <v>0.70254681395813801</v>
      </c>
      <c r="U27" s="107">
        <f t="shared" si="8"/>
        <v>0.844434842650856</v>
      </c>
      <c r="V27" s="107">
        <f t="shared" si="9"/>
        <v>0.75679501540669003</v>
      </c>
      <c r="X27" s="106">
        <f>'Elec_Power_Sector_CHP&gt;Total'!AK27</f>
        <v>0.84734473103706676</v>
      </c>
      <c r="Y27" s="106">
        <f>'Industrial_Sector&gt;Total'!AR27</f>
        <v>0.72020093300425003</v>
      </c>
      <c r="Z27" s="106">
        <f>'Comm_Sector&gt;Total'!AR27</f>
        <v>0.76099567194085027</v>
      </c>
      <c r="AA27" s="31"/>
      <c r="AB27" s="87">
        <f>'Elec_Power_Sector_CHP&gt;Total'!AO27</f>
        <v>0.98865938412623067</v>
      </c>
      <c r="AC27" s="87">
        <f>'Industrial_Sector&gt;Total'!AV27</f>
        <v>0.97548723108081814</v>
      </c>
      <c r="AD27" s="87">
        <f>'Comm_Sector&gt;Total'!AV27</f>
        <v>1.1096447375281404</v>
      </c>
      <c r="AE27" s="33"/>
      <c r="AG27" s="34">
        <f t="shared" si="10"/>
        <v>1.66219743194042</v>
      </c>
      <c r="AH27" s="34">
        <f t="shared" si="11"/>
        <v>0.75679501540669003</v>
      </c>
      <c r="AI27" s="34">
        <f t="shared" si="12"/>
        <v>0.97350064592041352</v>
      </c>
      <c r="AJ27" s="34">
        <f t="shared" si="13"/>
        <v>0.9852469020727832</v>
      </c>
      <c r="AK27" s="34">
        <f t="shared" si="14"/>
        <v>0.78903622251723426</v>
      </c>
      <c r="AL27" s="34">
        <f t="shared" si="15"/>
        <v>1.2579427311143101</v>
      </c>
      <c r="AM27" s="34">
        <f t="shared" si="16"/>
        <v>1.2579427311143108</v>
      </c>
      <c r="AN27" s="34"/>
      <c r="AO27" s="34">
        <f t="shared" si="17"/>
        <v>0.95913849555894082</v>
      </c>
      <c r="AP27" s="32"/>
      <c r="AQ27" s="12"/>
      <c r="AS27" s="31">
        <f t="shared" si="18"/>
        <v>0.55318634176454518</v>
      </c>
      <c r="AT27" s="31">
        <f t="shared" si="19"/>
        <v>0.41700661527927979</v>
      </c>
      <c r="AU27" s="31">
        <f t="shared" si="20"/>
        <v>2.9807042956175086E-2</v>
      </c>
      <c r="AW27" s="31">
        <f t="shared" si="31"/>
        <v>0.54180257686129529</v>
      </c>
      <c r="AX27" s="31">
        <f t="shared" si="32"/>
        <v>0.42730885201706631</v>
      </c>
      <c r="AY27" s="31">
        <f t="shared" si="33"/>
        <v>3.0716634701620574E-2</v>
      </c>
      <c r="AZ27" s="31">
        <f t="shared" si="34"/>
        <v>0.99982806357998211</v>
      </c>
      <c r="BA27" s="31"/>
      <c r="BB27" s="31">
        <f t="shared" si="35"/>
        <v>0.54189574847631128</v>
      </c>
      <c r="BC27" s="31">
        <f t="shared" si="36"/>
        <v>0.42738233460565728</v>
      </c>
      <c r="BD27" s="31">
        <f t="shared" si="37"/>
        <v>3.0721916918031549E-2</v>
      </c>
      <c r="BG27" s="31">
        <f t="shared" si="38"/>
        <v>8.7575800582302167E-3</v>
      </c>
      <c r="BH27" s="31">
        <f t="shared" si="39"/>
        <v>2.1186041787205383E-2</v>
      </c>
      <c r="BI27" s="31">
        <f t="shared" si="40"/>
        <v>-1.5782537203082876E-2</v>
      </c>
      <c r="BK27" s="31">
        <f t="shared" si="21"/>
        <v>0.53946651071311413</v>
      </c>
      <c r="BL27" s="31">
        <f t="shared" si="22"/>
        <v>0.43536745285084655</v>
      </c>
      <c r="BM27" s="31">
        <f t="shared" si="23"/>
        <v>2.5166036436039218E-2</v>
      </c>
      <c r="BO27" s="31">
        <f t="shared" si="41"/>
        <v>4.9230547653198765E-2</v>
      </c>
      <c r="BP27" s="31">
        <f t="shared" si="42"/>
        <v>-5.6014073776009581E-2</v>
      </c>
      <c r="BQ27" s="31">
        <f t="shared" si="43"/>
        <v>-3.2543141468749849E-2</v>
      </c>
      <c r="BS27" s="31">
        <f t="shared" si="44"/>
        <v>-6.0558252049643145E-3</v>
      </c>
      <c r="BT27" s="31">
        <f t="shared" si="45"/>
        <v>-3.5842532143419183E-3</v>
      </c>
      <c r="BU27" s="31">
        <f t="shared" si="46"/>
        <v>-1.2946843057546707E-3</v>
      </c>
      <c r="BW27" s="31">
        <f t="shared" si="24"/>
        <v>1.0134044098644706</v>
      </c>
      <c r="BX27" s="31">
        <f t="shared" si="47"/>
        <v>0.81386197927059845</v>
      </c>
      <c r="BY27" s="31">
        <f t="shared" si="25"/>
        <v>0.78903622251723426</v>
      </c>
      <c r="BZ27" s="31"/>
      <c r="CA27" s="31">
        <f t="shared" si="26"/>
        <v>1.0017401234194745</v>
      </c>
      <c r="CB27" s="31">
        <f t="shared" si="48"/>
        <v>0.96817459260820016</v>
      </c>
      <c r="CC27" s="31">
        <f t="shared" si="27"/>
        <v>0.97350064592041352</v>
      </c>
      <c r="CD27" s="31"/>
      <c r="CE27" s="31">
        <f t="shared" si="28"/>
        <v>0.99515851035476754</v>
      </c>
      <c r="CF27" s="31">
        <f t="shared" si="49"/>
        <v>0.9857266429325241</v>
      </c>
      <c r="CG27" s="31">
        <f t="shared" si="29"/>
        <v>0.9852469020727832</v>
      </c>
    </row>
    <row r="28" spans="1:85" x14ac:dyDescent="0.2">
      <c r="A28" s="198" t="s">
        <v>379</v>
      </c>
      <c r="B28" s="9">
        <f t="shared" si="30"/>
        <v>2008</v>
      </c>
      <c r="D28" s="90">
        <f>'Elec_Power_Sector_CHP&gt;Total'!G28</f>
        <v>1328.5159999999998</v>
      </c>
      <c r="E28" s="42">
        <f>'Industrial_Sector&gt;Total'!H28</f>
        <v>979.69799999999998</v>
      </c>
      <c r="F28" s="29">
        <f>'Comm_Sector&gt;Total'!H28</f>
        <v>75.345000999999996</v>
      </c>
      <c r="G28" s="29">
        <f t="shared" si="0"/>
        <v>2383.5590010000001</v>
      </c>
      <c r="I28" s="29">
        <f>'Elec_Power_Sector_CHP&gt;Total'!L28</f>
        <v>166908.17499999999</v>
      </c>
      <c r="J28" s="29">
        <f>'Industrial_Sector&gt;Total'!N28</f>
        <v>137113.17300000001</v>
      </c>
      <c r="K28" s="29">
        <f>'Comm_Sector&gt;Total'!N28</f>
        <v>7925.5721250000006</v>
      </c>
      <c r="L28" s="29">
        <f t="shared" si="1"/>
        <v>311946.920125</v>
      </c>
      <c r="N28" s="41">
        <f t="shared" si="2"/>
        <v>7959.5621963993062</v>
      </c>
      <c r="O28" s="41">
        <f t="shared" si="3"/>
        <v>7145.177801406433</v>
      </c>
      <c r="P28" s="41">
        <f t="shared" si="4"/>
        <v>9506.569344355059</v>
      </c>
      <c r="Q28" s="41">
        <f t="shared" si="5"/>
        <v>7640.9121142945924</v>
      </c>
      <c r="R28" s="30"/>
      <c r="S28" s="107">
        <f t="shared" si="6"/>
        <v>0.84922841447743214</v>
      </c>
      <c r="T28" s="107">
        <f t="shared" si="7"/>
        <v>0.68444222208547068</v>
      </c>
      <c r="U28" s="107">
        <f t="shared" si="8"/>
        <v>0.88515914772475934</v>
      </c>
      <c r="V28" s="107">
        <f t="shared" si="9"/>
        <v>0.75519470569886382</v>
      </c>
      <c r="X28" s="106">
        <f>'Elec_Power_Sector_CHP&gt;Total'!AK28</f>
        <v>0.85300544470801409</v>
      </c>
      <c r="Y28" s="106">
        <f>'Industrial_Sector&gt;Total'!AR28</f>
        <v>0.70212322033785857</v>
      </c>
      <c r="Z28" s="106">
        <f>'Comm_Sector&gt;Total'!AR28</f>
        <v>0.79670403538714363</v>
      </c>
      <c r="AA28" s="31"/>
      <c r="AB28" s="87">
        <f>'Elec_Power_Sector_CHP&gt;Total'!AO28</f>
        <v>0.995572091299048</v>
      </c>
      <c r="AC28" s="87">
        <f>'Industrial_Sector&gt;Total'!AV28</f>
        <v>0.97481781297037851</v>
      </c>
      <c r="AD28" s="87">
        <f>'Comm_Sector&gt;Total'!AV28</f>
        <v>1.1110263139242571</v>
      </c>
      <c r="AE28" s="33"/>
      <c r="AG28" s="34">
        <f t="shared" si="10"/>
        <v>1.5772277758373114</v>
      </c>
      <c r="AH28" s="34">
        <f t="shared" si="11"/>
        <v>0.75519470569886382</v>
      </c>
      <c r="AI28" s="34">
        <f t="shared" si="12"/>
        <v>0.97318910429376337</v>
      </c>
      <c r="AJ28" s="34">
        <f t="shared" si="13"/>
        <v>0.98882295104317219</v>
      </c>
      <c r="AK28" s="34">
        <f t="shared" si="14"/>
        <v>0.78477138790862244</v>
      </c>
      <c r="AL28" s="34">
        <f t="shared" si="15"/>
        <v>1.1911140659935315</v>
      </c>
      <c r="AM28" s="34">
        <f t="shared" si="16"/>
        <v>1.191114065993532</v>
      </c>
      <c r="AN28" s="34"/>
      <c r="AO28" s="34">
        <f t="shared" si="17"/>
        <v>0.9623117220308206</v>
      </c>
      <c r="AP28" s="32"/>
      <c r="AQ28" s="12"/>
      <c r="AS28" s="31">
        <f t="shared" si="18"/>
        <v>0.55736652604052728</v>
      </c>
      <c r="AT28" s="31">
        <f t="shared" si="19"/>
        <v>0.41102317987051162</v>
      </c>
      <c r="AU28" s="31">
        <f t="shared" si="20"/>
        <v>3.1610294088960961E-2</v>
      </c>
      <c r="AW28" s="31">
        <f t="shared" si="31"/>
        <v>0.55527381148399402</v>
      </c>
      <c r="AX28" s="31">
        <f t="shared" si="32"/>
        <v>0.41400769131290743</v>
      </c>
      <c r="AY28" s="31">
        <f t="shared" si="33"/>
        <v>3.069984239777758E-2</v>
      </c>
      <c r="AZ28" s="31">
        <f t="shared" si="34"/>
        <v>0.99998134519467907</v>
      </c>
      <c r="BA28" s="31"/>
      <c r="BB28" s="31">
        <f t="shared" si="35"/>
        <v>0.55528417020208698</v>
      </c>
      <c r="BC28" s="31">
        <f t="shared" si="36"/>
        <v>0.41401541468986836</v>
      </c>
      <c r="BD28" s="31">
        <f t="shared" si="37"/>
        <v>3.0700415108044693E-2</v>
      </c>
      <c r="BG28" s="31">
        <f t="shared" si="38"/>
        <v>6.6583162277956028E-3</v>
      </c>
      <c r="BH28" s="31">
        <f t="shared" si="39"/>
        <v>-2.5421330523855718E-2</v>
      </c>
      <c r="BI28" s="31">
        <f t="shared" si="40"/>
        <v>4.5855590986900528E-2</v>
      </c>
      <c r="BK28" s="31">
        <f t="shared" si="21"/>
        <v>0.5350531267727161</v>
      </c>
      <c r="BL28" s="31">
        <f t="shared" si="22"/>
        <v>0.43954007606504819</v>
      </c>
      <c r="BM28" s="31">
        <f t="shared" si="23"/>
        <v>2.5406797162235647E-2</v>
      </c>
      <c r="BO28" s="31">
        <f t="shared" si="41"/>
        <v>-8.2146637522295136E-3</v>
      </c>
      <c r="BP28" s="31">
        <f t="shared" si="42"/>
        <v>9.5385048425207716E-3</v>
      </c>
      <c r="BQ28" s="31">
        <f t="shared" si="43"/>
        <v>9.5214180404178273E-3</v>
      </c>
      <c r="BS28" s="31">
        <f t="shared" si="44"/>
        <v>6.9676700779758745E-3</v>
      </c>
      <c r="BT28" s="31">
        <f t="shared" si="45"/>
        <v>-6.8647531704848998E-4</v>
      </c>
      <c r="BU28" s="31">
        <f t="shared" si="46"/>
        <v>1.244287462985988E-3</v>
      </c>
      <c r="BW28" s="31">
        <f t="shared" si="24"/>
        <v>0.9945948810879609</v>
      </c>
      <c r="BX28" s="31">
        <f t="shared" si="47"/>
        <v>0.80946295849465333</v>
      </c>
      <c r="BY28" s="31">
        <f t="shared" si="25"/>
        <v>0.78477138790862244</v>
      </c>
      <c r="BZ28" s="31"/>
      <c r="CA28" s="31">
        <f t="shared" si="26"/>
        <v>0.99967997799697839</v>
      </c>
      <c r="CB28" s="31">
        <f t="shared" si="48"/>
        <v>0.96786475543579908</v>
      </c>
      <c r="CC28" s="31">
        <f t="shared" si="27"/>
        <v>0.97318910429376337</v>
      </c>
      <c r="CD28" s="31"/>
      <c r="CE28" s="31">
        <f t="shared" si="28"/>
        <v>1.0036295967669278</v>
      </c>
      <c r="CF28" s="31">
        <f t="shared" si="49"/>
        <v>0.98930443316878658</v>
      </c>
      <c r="CG28" s="31">
        <f t="shared" si="29"/>
        <v>0.98882295104317219</v>
      </c>
    </row>
    <row r="29" spans="1:85" x14ac:dyDescent="0.2">
      <c r="A29" s="198" t="s">
        <v>379</v>
      </c>
      <c r="B29" s="9">
        <f t="shared" si="30"/>
        <v>2009</v>
      </c>
      <c r="D29" s="90">
        <f>'Elec_Power_Sector_CHP&gt;Total'!G29</f>
        <v>1254.9869999999999</v>
      </c>
      <c r="E29" s="42">
        <f>'Industrial_Sector&gt;Total'!H29</f>
        <v>939.93399999999997</v>
      </c>
      <c r="F29" s="29">
        <f>'Comm_Sector&gt;Total'!H29</f>
        <v>80.288001000000008</v>
      </c>
      <c r="G29" s="29">
        <f t="shared" ref="G29:G32" si="50">SUM(D29:F29)</f>
        <v>2275.2090009999997</v>
      </c>
      <c r="I29" s="29">
        <f>'Elec_Power_Sector_CHP&gt;Total'!L29</f>
        <v>159141.576</v>
      </c>
      <c r="J29" s="29">
        <f>'Industrial_Sector&gt;Total'!N29</f>
        <v>132329.111</v>
      </c>
      <c r="K29" s="29">
        <f>'Comm_Sector&gt;Total'!N29</f>
        <v>8164.2711250000011</v>
      </c>
      <c r="L29" s="29">
        <f t="shared" ref="L29:L32" si="51">SUM(I29:K29)</f>
        <v>299634.95812500006</v>
      </c>
      <c r="N29" s="41">
        <f t="shared" ref="N29:N32" si="52">D29/I29*1000000</f>
        <v>7885.9782059717691</v>
      </c>
      <c r="O29" s="41">
        <f t="shared" ref="O29:O32" si="53">E29/J29*1000000</f>
        <v>7103.0024527256137</v>
      </c>
      <c r="P29" s="41">
        <f t="shared" ref="P29:P32" si="54">F29/K29*1000000</f>
        <v>9834.0684392692801</v>
      </c>
      <c r="Q29" s="41">
        <f t="shared" ref="Q29:Q32" si="55">G29/L29*1000000</f>
        <v>7593.2695411689601</v>
      </c>
      <c r="R29" s="30"/>
      <c r="S29" s="107">
        <f t="shared" ref="S29:S32" si="56">N29/N$34</f>
        <v>0.84137752846388125</v>
      </c>
      <c r="T29" s="107">
        <f t="shared" ref="T29:T32" si="57">O29/O$34</f>
        <v>0.68040221214161067</v>
      </c>
      <c r="U29" s="107">
        <f t="shared" ref="U29:U32" si="58">P29/P$34</f>
        <v>0.91565267375232007</v>
      </c>
      <c r="V29" s="107">
        <f t="shared" ref="V29:V32" si="59">Q29/Q$34</f>
        <v>0.75048591982982615</v>
      </c>
      <c r="X29" s="106">
        <f>'Elec_Power_Sector_CHP&gt;Total'!AK29</f>
        <v>0.85553686794640227</v>
      </c>
      <c r="Y29" s="106">
        <f>'Industrial_Sector&gt;Total'!AR29</f>
        <v>0.69707616091981539</v>
      </c>
      <c r="Z29" s="106">
        <f>'Comm_Sector&gt;Total'!AR29</f>
        <v>0.80437812590126712</v>
      </c>
      <c r="AA29" s="31"/>
      <c r="AB29" s="87">
        <f>'Elec_Power_Sector_CHP&gt;Total'!AO29</f>
        <v>0.98344976118152749</v>
      </c>
      <c r="AC29" s="87">
        <f>'Industrial_Sector&gt;Total'!AV29</f>
        <v>0.97608016209275794</v>
      </c>
      <c r="AD29" s="87">
        <f>'Comm_Sector&gt;Total'!AV29</f>
        <v>1.1383361186337273</v>
      </c>
      <c r="AE29" s="33"/>
      <c r="AG29" s="34">
        <f t="shared" ref="AG29:AG32" si="60">L29/L$34</f>
        <v>1.5149775429012975</v>
      </c>
      <c r="AH29" s="34">
        <f t="shared" ref="AH29:AH32" si="61">Q29/Q$34</f>
        <v>0.75048591982982615</v>
      </c>
      <c r="AI29" s="34">
        <f t="shared" ref="AI29:AI32" si="62">CC29</f>
        <v>0.97338676146956316</v>
      </c>
      <c r="AJ29" s="34">
        <f t="shared" ref="AJ29:AJ32" si="63">CG29</f>
        <v>0.98345014047168111</v>
      </c>
      <c r="AK29" s="34">
        <f t="shared" ref="AK29:AK32" si="64">BY29</f>
        <v>0.78397960836132408</v>
      </c>
      <c r="AL29" s="34">
        <f t="shared" ref="AL29:AL32" si="65">AG29*AI29*AJ29*AK29</f>
        <v>1.1369693148058102</v>
      </c>
      <c r="AM29" s="34">
        <f t="shared" ref="AM29:AM32" si="66">AG29*AH29</f>
        <v>1.1369693148058102</v>
      </c>
      <c r="AN29" s="34"/>
      <c r="AO29" s="34">
        <f t="shared" ref="AO29:AO32" si="67">AI29*AJ29</f>
        <v>0.95727734730051661</v>
      </c>
      <c r="AP29" s="32"/>
      <c r="AQ29" s="12"/>
      <c r="AS29" s="31">
        <f t="shared" ref="AS29:AS32" si="68">D29/$G29</f>
        <v>0.5515919633969486</v>
      </c>
      <c r="AT29" s="31">
        <f t="shared" ref="AT29:AT32" si="69">E29/$G29</f>
        <v>0.41311984946740288</v>
      </c>
      <c r="AU29" s="31">
        <f t="shared" ref="AU29:AU32" si="70">F29/$G29</f>
        <v>3.528818713564856E-2</v>
      </c>
      <c r="AW29" s="31">
        <f t="shared" ref="AW29:AW32" si="71">(AS29-AS28)/LN(AS29/AS28)</f>
        <v>0.55447423313727584</v>
      </c>
      <c r="AX29" s="31">
        <f t="shared" ref="AX29:AX32" si="72">(AT29-AT28)/LN(AT29/AT28)</f>
        <v>0.41207062565843022</v>
      </c>
      <c r="AY29" s="31">
        <f t="shared" ref="AY29:AY32" si="73">(AU29-AU28)/LN(AU29/AU28)</f>
        <v>3.3415513346320425E-2</v>
      </c>
      <c r="AZ29" s="31">
        <f t="shared" ref="AZ29:AZ32" si="74">SUM(AW29:AY29)</f>
        <v>0.99996037214202649</v>
      </c>
      <c r="BA29" s="31"/>
      <c r="BB29" s="31">
        <f t="shared" ref="BB29:BB32" si="75">AW29/$AZ29</f>
        <v>0.55449620663419918</v>
      </c>
      <c r="BC29" s="31">
        <f t="shared" ref="BC29:BC32" si="76">AX29/$AZ29</f>
        <v>0.41208695578178667</v>
      </c>
      <c r="BD29" s="31">
        <f t="shared" ref="BD29:BD32" si="77">AY29/$AZ29</f>
        <v>3.3416837584014127E-2</v>
      </c>
      <c r="BG29" s="31">
        <f t="shared" ref="BG29:BG32" si="78">LN(X29/X28)</f>
        <v>2.9632571250768594E-3</v>
      </c>
      <c r="BH29" s="31">
        <f t="shared" ref="BH29:BH32" si="79">LN(Y29/Y28)</f>
        <v>-7.2142417660654963E-3</v>
      </c>
      <c r="BI29" s="31">
        <f t="shared" ref="BI29:BI32" si="80">LN(Z29/Z28)</f>
        <v>9.5862029661080792E-3</v>
      </c>
      <c r="BK29" s="31">
        <f t="shared" ref="BK29:BK32" si="81">I29/$L29</f>
        <v>0.53111818793056242</v>
      </c>
      <c r="BL29" s="31">
        <f t="shared" ref="BL29:BL32" si="82">J29/$L29</f>
        <v>0.44163442018936816</v>
      </c>
      <c r="BM29" s="31">
        <f t="shared" ref="BM29:BM32" si="83">K29/$L29</f>
        <v>2.7247391880069197E-2</v>
      </c>
      <c r="BO29" s="31">
        <f t="shared" ref="BO29:BO32" si="84">LN(BK29/BK28)</f>
        <v>-7.3814717287968186E-3</v>
      </c>
      <c r="BP29" s="31">
        <f t="shared" ref="BP29:BP32" si="85">LN(BL29/BL28)</f>
        <v>4.7535376407097226E-3</v>
      </c>
      <c r="BQ29" s="31">
        <f t="shared" ref="BQ29:BQ32" si="86">LN(BM29/BM28)</f>
        <v>6.9941062668394491E-2</v>
      </c>
      <c r="BS29" s="31">
        <f t="shared" ref="BS29:BS32" si="87">LN(AB29/AB28)</f>
        <v>-1.2250983200155243E-2</v>
      </c>
      <c r="BT29" s="31">
        <f t="shared" ref="BT29:BT32" si="88">LN(AC29/AC28)</f>
        <v>1.2941212863938547E-3</v>
      </c>
      <c r="BU29" s="31">
        <f t="shared" ref="BU29:BU32" si="89">LN(AD29/AD28)</f>
        <v>2.4283455897505243E-2</v>
      </c>
      <c r="BW29" s="31">
        <f t="shared" ref="BW29:BW32" si="90">EXP(SUMPRODUCT($BB29:$BD29,BG29:BI29))</f>
        <v>0.99899106980772012</v>
      </c>
      <c r="BX29" s="31">
        <f t="shared" ref="BX29:BX32" si="91">IF(ISERR(BW29),BX28,BW29*BX28)</f>
        <v>0.80864626687629593</v>
      </c>
      <c r="BY29" s="31">
        <f t="shared" ref="BY29:BY32" si="92">BX29/BX$34</f>
        <v>0.78397960836132408</v>
      </c>
      <c r="BZ29" s="31"/>
      <c r="CA29" s="31">
        <f t="shared" ref="CA29:CA32" si="93">EXP(SUMPRODUCT($BB29:$BD29,BO29:BQ29))</f>
        <v>1.0002031025367297</v>
      </c>
      <c r="CB29" s="31">
        <f t="shared" ref="CB29:CB32" si="94">IF(ISERR(CA29),CB28,CA29*CB28)</f>
        <v>0.96806133122283944</v>
      </c>
      <c r="CC29" s="31">
        <f t="shared" ref="CC29:CC32" si="95">CB29/CB$34</f>
        <v>0.97338676146956316</v>
      </c>
      <c r="CD29" s="31"/>
      <c r="CE29" s="31">
        <f t="shared" ref="CE29:CE32" si="96">EXP(SUMPRODUCT($BB29:$BD29,BS29:BU29))</f>
        <v>0.99456645846880587</v>
      </c>
      <c r="CF29" s="31">
        <f t="shared" ref="CF29:CF32" si="97">IF(ISERR(CE29),CF28,CE29*CF28)</f>
        <v>0.98392900644416947</v>
      </c>
      <c r="CG29" s="31">
        <f t="shared" ref="CG29:CG32" si="98">CF29/CF$34</f>
        <v>0.98345014047168111</v>
      </c>
    </row>
    <row r="30" spans="1:85" x14ac:dyDescent="0.2">
      <c r="A30" s="198" t="s">
        <v>379</v>
      </c>
      <c r="B30" s="9">
        <f t="shared" si="30"/>
        <v>2010</v>
      </c>
      <c r="D30" s="90">
        <f>'Elec_Power_Sector_CHP&gt;Total'!G30</f>
        <v>1275.9789999999998</v>
      </c>
      <c r="E30" s="42">
        <f>'Industrial_Sector&gt;Total'!H30</f>
        <v>1053.0219999999997</v>
      </c>
      <c r="F30" s="29">
        <f>'Comm_Sector&gt;Total'!H30</f>
        <v>86.768000999999998</v>
      </c>
      <c r="G30" s="29">
        <f t="shared" si="50"/>
        <v>2415.7690009999992</v>
      </c>
      <c r="I30" s="29">
        <f>'Elec_Power_Sector_CHP&gt;Total'!L30</f>
        <v>162042.10800000001</v>
      </c>
      <c r="J30" s="29">
        <f>'Industrial_Sector&gt;Total'!N30</f>
        <v>144080.46500000003</v>
      </c>
      <c r="K30" s="29">
        <f>'Comm_Sector&gt;Total'!N30</f>
        <v>8567.984124999999</v>
      </c>
      <c r="L30" s="29">
        <f t="shared" si="51"/>
        <v>314690.55712500005</v>
      </c>
      <c r="N30" s="41">
        <f t="shared" si="52"/>
        <v>7874.3668281580221</v>
      </c>
      <c r="O30" s="41">
        <f t="shared" si="53"/>
        <v>7308.5688611568512</v>
      </c>
      <c r="P30" s="41">
        <f t="shared" si="54"/>
        <v>10127.003007256391</v>
      </c>
      <c r="Q30" s="41">
        <f t="shared" si="55"/>
        <v>7676.6491599568953</v>
      </c>
      <c r="R30" s="30"/>
      <c r="S30" s="107">
        <f t="shared" si="56"/>
        <v>0.84013867741562542</v>
      </c>
      <c r="T30" s="107">
        <f t="shared" si="57"/>
        <v>0.70009358068181848</v>
      </c>
      <c r="U30" s="107">
        <f t="shared" si="58"/>
        <v>0.94292788767505431</v>
      </c>
      <c r="V30" s="107">
        <f t="shared" si="59"/>
        <v>0.75872680072597443</v>
      </c>
      <c r="X30" s="106">
        <f>'Elec_Power_Sector_CHP&gt;Total'!AK30</f>
        <v>0.85457767126230599</v>
      </c>
      <c r="Y30" s="106">
        <f>'Industrial_Sector&gt;Total'!AR30</f>
        <v>0.71470121960054711</v>
      </c>
      <c r="Z30" s="106">
        <f>'Comm_Sector&gt;Total'!AR30</f>
        <v>0.83906951864881807</v>
      </c>
      <c r="AA30" s="31"/>
      <c r="AB30" s="87">
        <f>'Elec_Power_Sector_CHP&gt;Total'!AO30</f>
        <v>0.98310394206140173</v>
      </c>
      <c r="AC30" s="87">
        <f>'Industrial_Sector&gt;Total'!AV30</f>
        <v>0.97956119491877625</v>
      </c>
      <c r="AD30" s="87">
        <f>'Comm_Sector&gt;Total'!AV30</f>
        <v>1.1237780263946222</v>
      </c>
      <c r="AE30" s="33"/>
      <c r="AG30" s="34">
        <f t="shared" si="60"/>
        <v>1.5910998168931456</v>
      </c>
      <c r="AH30" s="34">
        <f t="shared" si="61"/>
        <v>0.75872680072597443</v>
      </c>
      <c r="AI30" s="34">
        <f t="shared" si="62"/>
        <v>0.97198677266064681</v>
      </c>
      <c r="AJ30" s="34">
        <f t="shared" si="63"/>
        <v>0.98429917315665438</v>
      </c>
      <c r="AK30" s="34">
        <f t="shared" si="64"/>
        <v>0.79304521655453486</v>
      </c>
      <c r="AL30" s="34">
        <f t="shared" si="65"/>
        <v>1.207210073707021</v>
      </c>
      <c r="AM30" s="34">
        <f t="shared" si="66"/>
        <v>1.2072100737070202</v>
      </c>
      <c r="AN30" s="34"/>
      <c r="AO30" s="34">
        <f t="shared" si="67"/>
        <v>0.95672577664907965</v>
      </c>
      <c r="AP30" s="32"/>
      <c r="AQ30" s="12"/>
      <c r="AS30" s="31">
        <f t="shared" si="68"/>
        <v>0.52818750446413243</v>
      </c>
      <c r="AT30" s="31">
        <f t="shared" si="69"/>
        <v>0.4358951537022393</v>
      </c>
      <c r="AU30" s="31">
        <f t="shared" si="70"/>
        <v>3.5917341833628415E-2</v>
      </c>
      <c r="AW30" s="31">
        <f t="shared" si="71"/>
        <v>0.53980517386406068</v>
      </c>
      <c r="AX30" s="31">
        <f t="shared" si="72"/>
        <v>0.42440565531631669</v>
      </c>
      <c r="AY30" s="31">
        <f t="shared" si="73"/>
        <v>3.5601837955755652E-2</v>
      </c>
      <c r="AZ30" s="31">
        <f t="shared" si="74"/>
        <v>0.99981266713613304</v>
      </c>
      <c r="BA30" s="31"/>
      <c r="BB30" s="31">
        <f t="shared" si="75"/>
        <v>0.53990631606046813</v>
      </c>
      <c r="BC30" s="31">
        <f t="shared" si="76"/>
        <v>0.42448517533988217</v>
      </c>
      <c r="BD30" s="31">
        <f t="shared" si="77"/>
        <v>3.5608508599649653E-2</v>
      </c>
      <c r="BG30" s="31">
        <f t="shared" si="78"/>
        <v>-1.121792444533346E-3</v>
      </c>
      <c r="BH30" s="31">
        <f t="shared" si="79"/>
        <v>2.496990627210631E-2</v>
      </c>
      <c r="BI30" s="31">
        <f t="shared" si="80"/>
        <v>4.2224097505217079E-2</v>
      </c>
      <c r="BK30" s="31">
        <f t="shared" si="81"/>
        <v>0.51492523156846526</v>
      </c>
      <c r="BL30" s="31">
        <f t="shared" si="82"/>
        <v>0.45784807245668002</v>
      </c>
      <c r="BM30" s="31">
        <f t="shared" si="83"/>
        <v>2.7226695974854626E-2</v>
      </c>
      <c r="BO30" s="31">
        <f t="shared" si="84"/>
        <v>-3.0962863912525614E-2</v>
      </c>
      <c r="BP30" s="31">
        <f t="shared" si="85"/>
        <v>3.6054973361401461E-2</v>
      </c>
      <c r="BQ30" s="31">
        <f t="shared" si="86"/>
        <v>-7.5984406624464396E-4</v>
      </c>
      <c r="BS30" s="31">
        <f t="shared" si="87"/>
        <v>-3.517006661146118E-4</v>
      </c>
      <c r="BT30" s="31">
        <f t="shared" si="88"/>
        <v>3.5599947709849212E-3</v>
      </c>
      <c r="BU30" s="31">
        <f t="shared" si="89"/>
        <v>-1.2871404620186731E-2</v>
      </c>
      <c r="BW30" s="31">
        <f t="shared" si="90"/>
        <v>1.0115635765223023</v>
      </c>
      <c r="BX30" s="31">
        <f t="shared" si="91"/>
        <v>0.81799710986279406</v>
      </c>
      <c r="BY30" s="31">
        <f t="shared" si="92"/>
        <v>0.79304521655453486</v>
      </c>
      <c r="BZ30" s="31"/>
      <c r="CA30" s="31">
        <f t="shared" si="93"/>
        <v>0.99856173428247297</v>
      </c>
      <c r="CB30" s="31">
        <f t="shared" si="94"/>
        <v>0.96666900179767801</v>
      </c>
      <c r="CC30" s="31">
        <f t="shared" si="95"/>
        <v>0.97198677266064681</v>
      </c>
      <c r="CD30" s="31"/>
      <c r="CE30" s="31">
        <f t="shared" si="96"/>
        <v>1.0008633205182786</v>
      </c>
      <c r="CF30" s="31">
        <f t="shared" si="97"/>
        <v>0.98477845254396223</v>
      </c>
      <c r="CG30" s="31">
        <f t="shared" si="98"/>
        <v>0.98429917315665438</v>
      </c>
    </row>
    <row r="31" spans="1:85" x14ac:dyDescent="0.2">
      <c r="A31" s="198" t="s">
        <v>379</v>
      </c>
      <c r="B31" s="9">
        <f t="shared" si="30"/>
        <v>2011</v>
      </c>
      <c r="D31" s="90">
        <f>'Elec_Power_Sector_CHP&gt;Total'!G31</f>
        <v>1212.1799999999998</v>
      </c>
      <c r="E31" s="42">
        <f>'Industrial_Sector&gt;Total'!H31</f>
        <v>1050.855</v>
      </c>
      <c r="F31" s="29">
        <f>'Comm_Sector&gt;Total'!H31</f>
        <v>103.878001</v>
      </c>
      <c r="G31" s="29">
        <f t="shared" si="50"/>
        <v>2366.9130009999999</v>
      </c>
      <c r="I31" s="29">
        <f>'Elec_Power_Sector_CHP&gt;Total'!L31</f>
        <v>156031.91400000002</v>
      </c>
      <c r="J31" s="29">
        <f>'Industrial_Sector&gt;Total'!N31</f>
        <v>141863.171</v>
      </c>
      <c r="K31" s="29">
        <f>'Comm_Sector&gt;Total'!N31</f>
        <v>9941.9901250000003</v>
      </c>
      <c r="L31" s="29">
        <f t="shared" si="51"/>
        <v>307837.07512500003</v>
      </c>
      <c r="N31" s="41">
        <f t="shared" si="52"/>
        <v>7768.7952991462998</v>
      </c>
      <c r="O31" s="41">
        <f t="shared" si="53"/>
        <v>7407.5251003659014</v>
      </c>
      <c r="P31" s="41">
        <f t="shared" si="54"/>
        <v>10448.411202782199</v>
      </c>
      <c r="Q31" s="41">
        <f t="shared" si="55"/>
        <v>7688.8496944004992</v>
      </c>
      <c r="R31" s="30"/>
      <c r="S31" s="107">
        <f t="shared" si="56"/>
        <v>0.82887494958934615</v>
      </c>
      <c r="T31" s="107">
        <f t="shared" si="57"/>
        <v>0.70957267695289128</v>
      </c>
      <c r="U31" s="107">
        <f t="shared" si="58"/>
        <v>0.97285428847413014</v>
      </c>
      <c r="V31" s="107">
        <f t="shared" si="59"/>
        <v>0.75993264878189815</v>
      </c>
      <c r="X31" s="106">
        <f>'Elec_Power_Sector_CHP&gt;Total'!AK31</f>
        <v>0.85151269427783294</v>
      </c>
      <c r="Y31" s="106">
        <f>'Industrial_Sector&gt;Total'!AR31</f>
        <v>0.72517928479150395</v>
      </c>
      <c r="Z31" s="106">
        <f>'Comm_Sector&gt;Total'!AR31</f>
        <v>0.84689855809469128</v>
      </c>
      <c r="AA31" s="31"/>
      <c r="AB31" s="87">
        <f>'Elec_Power_Sector_CHP&gt;Total'!AO31</f>
        <v>0.97341467151269456</v>
      </c>
      <c r="AC31" s="87">
        <f>'Industrial_Sector&gt;Total'!AV31</f>
        <v>0.97847896628335229</v>
      </c>
      <c r="AD31" s="87">
        <f>'Comm_Sector&gt;Total'!AV31</f>
        <v>1.1487258765238748</v>
      </c>
      <c r="AG31" s="34">
        <f t="shared" si="60"/>
        <v>1.5564480813758672</v>
      </c>
      <c r="AH31" s="34">
        <f t="shared" si="61"/>
        <v>0.75993264878189815</v>
      </c>
      <c r="AI31" s="34">
        <f t="shared" si="62"/>
        <v>0.97339654975565526</v>
      </c>
      <c r="AJ31" s="34">
        <f t="shared" si="63"/>
        <v>0.97961956289023744</v>
      </c>
      <c r="AK31" s="34">
        <f t="shared" si="64"/>
        <v>0.79694408482146772</v>
      </c>
      <c r="AL31" s="34">
        <f t="shared" si="65"/>
        <v>1.1827957131714666</v>
      </c>
      <c r="AM31" s="34">
        <f t="shared" si="66"/>
        <v>1.1827957131714661</v>
      </c>
      <c r="AN31" s="34"/>
      <c r="AO31" s="34">
        <f t="shared" si="67"/>
        <v>0.95355830259050023</v>
      </c>
      <c r="AP31" s="32"/>
      <c r="AQ31" s="12"/>
      <c r="AS31" s="31">
        <f t="shared" si="68"/>
        <v>0.51213542681453206</v>
      </c>
      <c r="AT31" s="31">
        <f t="shared" si="69"/>
        <v>0.44397702811891399</v>
      </c>
      <c r="AU31" s="31">
        <f t="shared" si="70"/>
        <v>4.3887545066553971E-2</v>
      </c>
      <c r="AW31" s="31">
        <f t="shared" si="71"/>
        <v>0.52012018269564497</v>
      </c>
      <c r="AX31" s="31">
        <f t="shared" si="72"/>
        <v>0.43992371824914095</v>
      </c>
      <c r="AY31" s="31">
        <f t="shared" si="73"/>
        <v>3.9769423213917098E-2</v>
      </c>
      <c r="AZ31" s="31">
        <f t="shared" si="74"/>
        <v>0.99981332415870294</v>
      </c>
      <c r="BA31" s="31"/>
      <c r="BB31" s="31">
        <f t="shared" si="75"/>
        <v>0.52021729469678979</v>
      </c>
      <c r="BC31" s="31">
        <f t="shared" si="76"/>
        <v>0.44000585671261844</v>
      </c>
      <c r="BD31" s="31">
        <f t="shared" si="77"/>
        <v>3.9776848590591891E-2</v>
      </c>
      <c r="BG31" s="31">
        <f t="shared" si="78"/>
        <v>-3.5929870347669443E-3</v>
      </c>
      <c r="BH31" s="31">
        <f t="shared" si="79"/>
        <v>1.4554332975789038E-2</v>
      </c>
      <c r="BI31" s="31">
        <f t="shared" si="80"/>
        <v>9.2873593851508368E-3</v>
      </c>
      <c r="BK31" s="31">
        <f t="shared" si="81"/>
        <v>0.5068652433649905</v>
      </c>
      <c r="BL31" s="31">
        <f t="shared" si="82"/>
        <v>0.46083848393633281</v>
      </c>
      <c r="BM31" s="31">
        <f t="shared" si="83"/>
        <v>3.229627269867661E-2</v>
      </c>
      <c r="BO31" s="31">
        <f t="shared" si="84"/>
        <v>-1.5776532620762129E-2</v>
      </c>
      <c r="BP31" s="31">
        <f t="shared" si="85"/>
        <v>6.5102118250977958E-3</v>
      </c>
      <c r="BQ31" s="31">
        <f t="shared" si="86"/>
        <v>0.17075386560485439</v>
      </c>
      <c r="BS31" s="31">
        <f t="shared" si="87"/>
        <v>-9.9046844669720586E-3</v>
      </c>
      <c r="BT31" s="31">
        <f t="shared" si="88"/>
        <v>-1.1054203760175088E-3</v>
      </c>
      <c r="BU31" s="31">
        <f t="shared" si="89"/>
        <v>2.195714815102278E-2</v>
      </c>
      <c r="BW31" s="31">
        <f t="shared" si="90"/>
        <v>1.0049163253059792</v>
      </c>
      <c r="BX31" s="31">
        <f t="shared" si="91"/>
        <v>0.82201864975423033</v>
      </c>
      <c r="BY31" s="31">
        <f t="shared" si="92"/>
        <v>0.79694408482146772</v>
      </c>
      <c r="BZ31" s="31"/>
      <c r="CA31" s="31">
        <f t="shared" si="93"/>
        <v>1.0014504076955177</v>
      </c>
      <c r="CB31" s="31">
        <f t="shared" si="94"/>
        <v>0.96807106595690384</v>
      </c>
      <c r="CC31" s="31">
        <f t="shared" si="95"/>
        <v>0.97339654975565526</v>
      </c>
      <c r="CD31" s="31"/>
      <c r="CE31" s="31">
        <f t="shared" si="96"/>
        <v>0.99524574398309273</v>
      </c>
      <c r="CF31" s="31">
        <f t="shared" si="97"/>
        <v>0.98009656366063447</v>
      </c>
      <c r="CG31" s="31">
        <f t="shared" si="98"/>
        <v>0.97961956289023744</v>
      </c>
    </row>
    <row r="32" spans="1:85" x14ac:dyDescent="0.2">
      <c r="A32" s="198" t="s">
        <v>379</v>
      </c>
      <c r="B32" s="9">
        <f t="shared" si="30"/>
        <v>2012</v>
      </c>
      <c r="D32" s="90">
        <f>'Elec_Power_Sector_CHP&gt;Total'!G32</f>
        <v>1272.171</v>
      </c>
      <c r="E32" s="42">
        <f>'Industrial_Sector&gt;Total'!H32</f>
        <v>1166.7740000000001</v>
      </c>
      <c r="F32" s="29">
        <f>'Comm_Sector&gt;Total'!H32</f>
        <v>124.295001</v>
      </c>
      <c r="G32" s="29">
        <f t="shared" si="50"/>
        <v>2563.2400010000001</v>
      </c>
      <c r="I32" s="29">
        <f>'Elec_Power_Sector_CHP&gt;Total'!L32</f>
        <v>164194.427</v>
      </c>
      <c r="J32" s="29">
        <f>'Industrial_Sector&gt;Total'!N32</f>
        <v>146073.201</v>
      </c>
      <c r="K32" s="29">
        <f>'Comm_Sector&gt;Total'!N32</f>
        <v>11063.262125000001</v>
      </c>
      <c r="L32" s="29">
        <f t="shared" si="51"/>
        <v>321330.89012500003</v>
      </c>
      <c r="N32" s="41">
        <f t="shared" si="52"/>
        <v>7747.9548072602984</v>
      </c>
      <c r="O32" s="41">
        <f t="shared" si="53"/>
        <v>7987.5979441293966</v>
      </c>
      <c r="P32" s="41">
        <f t="shared" si="54"/>
        <v>11234.932300765675</v>
      </c>
      <c r="Q32" s="41">
        <f t="shared" si="55"/>
        <v>7976.9486214129029</v>
      </c>
      <c r="S32" s="107">
        <f t="shared" si="56"/>
        <v>0.82665141801253594</v>
      </c>
      <c r="T32" s="107">
        <f t="shared" si="57"/>
        <v>0.76513831257343179</v>
      </c>
      <c r="U32" s="107">
        <f t="shared" si="58"/>
        <v>1.0460874727638962</v>
      </c>
      <c r="V32" s="107">
        <f t="shared" si="59"/>
        <v>0.78840710067230269</v>
      </c>
      <c r="X32" s="106">
        <f>'Elec_Power_Sector_CHP&gt;Total'!AK32</f>
        <v>0.86217960729366994</v>
      </c>
      <c r="Y32" s="106">
        <f>'Industrial_Sector&gt;Total'!AR32</f>
        <v>0.78344483167325829</v>
      </c>
      <c r="Z32" s="106">
        <f>'Comm_Sector&gt;Total'!AR32</f>
        <v>0.915790238856516</v>
      </c>
      <c r="AA32" s="31"/>
      <c r="AB32" s="87">
        <f>'Elec_Power_Sector_CHP&gt;Total'!AO32</f>
        <v>0.95879258917680199</v>
      </c>
      <c r="AC32" s="87">
        <f>'Industrial_Sector&gt;Total'!AV32</f>
        <v>0.97663330159351747</v>
      </c>
      <c r="AD32" s="87">
        <f>'Comm_Sector&gt;Total'!AV32</f>
        <v>1.1422784698710846</v>
      </c>
      <c r="AG32" s="34">
        <f t="shared" si="60"/>
        <v>1.6246738545666457</v>
      </c>
      <c r="AH32" s="34">
        <f t="shared" si="61"/>
        <v>0.78840710067230269</v>
      </c>
      <c r="AI32" s="34">
        <f t="shared" si="62"/>
        <v>0.97426487673582196</v>
      </c>
      <c r="AJ32" s="34">
        <f t="shared" si="63"/>
        <v>0.9710945429938671</v>
      </c>
      <c r="AK32" s="34">
        <f t="shared" si="64"/>
        <v>0.83332031112784399</v>
      </c>
      <c r="AL32" s="34">
        <f t="shared" si="65"/>
        <v>1.2809044032169841</v>
      </c>
      <c r="AM32" s="34">
        <f t="shared" si="66"/>
        <v>1.2809044032169834</v>
      </c>
      <c r="AN32" s="34"/>
      <c r="AO32" s="34">
        <f t="shared" si="67"/>
        <v>0.9461033052287493</v>
      </c>
      <c r="AQ32" s="12"/>
      <c r="AS32" s="31">
        <f t="shared" si="68"/>
        <v>0.49631364971820285</v>
      </c>
      <c r="AT32" s="31">
        <f t="shared" si="69"/>
        <v>0.45519498741624081</v>
      </c>
      <c r="AU32" s="31">
        <f t="shared" si="70"/>
        <v>4.8491362865556338E-2</v>
      </c>
      <c r="AW32" s="31">
        <f t="shared" si="71"/>
        <v>0.50418316366615135</v>
      </c>
      <c r="AX32" s="31">
        <f t="shared" si="72"/>
        <v>0.44956268115296766</v>
      </c>
      <c r="AY32" s="31">
        <f t="shared" si="73"/>
        <v>4.6151189108882655E-2</v>
      </c>
      <c r="AZ32" s="31">
        <f t="shared" si="74"/>
        <v>0.99989703392800156</v>
      </c>
      <c r="BA32" s="31"/>
      <c r="BB32" s="31">
        <f t="shared" si="75"/>
        <v>0.50423508277198814</v>
      </c>
      <c r="BC32" s="31">
        <f t="shared" si="76"/>
        <v>0.4496089756231228</v>
      </c>
      <c r="BD32" s="31">
        <f t="shared" si="77"/>
        <v>4.6155941604889103E-2</v>
      </c>
      <c r="BG32" s="31">
        <f t="shared" si="78"/>
        <v>1.2449201961423351E-2</v>
      </c>
      <c r="BH32" s="31">
        <f t="shared" si="79"/>
        <v>7.7281732995955935E-2</v>
      </c>
      <c r="BI32" s="31">
        <f t="shared" si="80"/>
        <v>7.8206420211258468E-2</v>
      </c>
      <c r="BK32" s="31">
        <f t="shared" si="81"/>
        <v>0.51098239243705201</v>
      </c>
      <c r="BL32" s="31">
        <f t="shared" si="82"/>
        <v>0.45458810680534473</v>
      </c>
      <c r="BM32" s="31">
        <f t="shared" si="83"/>
        <v>3.4429500757603204E-2</v>
      </c>
      <c r="BO32" s="31">
        <f t="shared" si="84"/>
        <v>8.0899564570220475E-3</v>
      </c>
      <c r="BP32" s="31">
        <f t="shared" si="85"/>
        <v>-1.3655872193891002E-2</v>
      </c>
      <c r="BQ32" s="31">
        <f t="shared" si="86"/>
        <v>6.3961949786326328E-2</v>
      </c>
      <c r="BS32" s="31">
        <f t="shared" si="87"/>
        <v>-1.513539646407944E-2</v>
      </c>
      <c r="BT32" s="31">
        <f t="shared" si="88"/>
        <v>-1.8880401585413876E-3</v>
      </c>
      <c r="BU32" s="31">
        <f t="shared" si="89"/>
        <v>-5.6284691767612112E-3</v>
      </c>
      <c r="BW32" s="31">
        <f t="shared" si="90"/>
        <v>1.0456446405703925</v>
      </c>
      <c r="BX32" s="31">
        <f t="shared" si="91"/>
        <v>0.8595393955644216</v>
      </c>
      <c r="BY32" s="31">
        <f t="shared" si="92"/>
        <v>0.83332031112784399</v>
      </c>
      <c r="BZ32" s="31"/>
      <c r="CA32" s="31">
        <f t="shared" si="93"/>
        <v>1.0008920588226706</v>
      </c>
      <c r="CB32" s="31">
        <f t="shared" si="94"/>
        <v>0.96893464229226289</v>
      </c>
      <c r="CC32" s="31">
        <f t="shared" si="95"/>
        <v>0.97426487673582196</v>
      </c>
      <c r="CD32" s="31"/>
      <c r="CE32" s="31">
        <f t="shared" si="96"/>
        <v>0.99129762183268533</v>
      </c>
      <c r="CF32" s="31">
        <f t="shared" si="97"/>
        <v>0.97156739272317405</v>
      </c>
      <c r="CG32" s="31">
        <f t="shared" si="98"/>
        <v>0.9710945429938671</v>
      </c>
    </row>
    <row r="33" spans="1:85" hidden="1" x14ac:dyDescent="0.2">
      <c r="AQ33" s="12"/>
    </row>
    <row r="34" spans="1:85" hidden="1" x14ac:dyDescent="0.2">
      <c r="A34" s="9" t="s">
        <v>329</v>
      </c>
      <c r="B34" s="9">
        <v>1990</v>
      </c>
      <c r="C34" s="35"/>
      <c r="D34" s="35">
        <f>INDEX(D9:D30,Base_row-40,1)</f>
        <v>574.31633128751696</v>
      </c>
      <c r="E34" s="35">
        <f>INDEX(E9:E30,Base_row-40,1)</f>
        <v>1364.104</v>
      </c>
      <c r="F34" s="35">
        <f>INDEX(F9:F30,Base_row-40,1)</f>
        <v>62.697000000000003</v>
      </c>
      <c r="G34" s="29"/>
      <c r="I34" s="35">
        <f>INDEX(I9:I30,Base_row-40,1)</f>
        <v>61275.449000000001</v>
      </c>
      <c r="J34" s="35">
        <f>INDEX(J9:J30,Base_row-40,1)</f>
        <v>130668.599</v>
      </c>
      <c r="K34" s="35">
        <f>INDEX(K9:K30,Base_row-40,1)</f>
        <v>5837.7340000000004</v>
      </c>
      <c r="L34" s="35">
        <f>INDEX(L9:L30,Base_row-40,1)</f>
        <v>197781.78200000001</v>
      </c>
      <c r="M34" s="35"/>
      <c r="N34" s="35">
        <f>INDEX(N9:N30,Base_row-40,1)</f>
        <v>9372.6988648833394</v>
      </c>
      <c r="O34" s="35">
        <f>INDEX(O9:O30,Base_row-40,1)</f>
        <v>10439.417047702485</v>
      </c>
      <c r="P34" s="35">
        <f>INDEX(P9:P30,Base_row-40,1)</f>
        <v>10739.954920864842</v>
      </c>
      <c r="Q34" s="35">
        <f>INDEX(Q9:Q30,Base_row-40,1)</f>
        <v>10117.804132675461</v>
      </c>
      <c r="R34" s="35"/>
      <c r="S34" s="35"/>
      <c r="T34" s="35"/>
      <c r="U34" s="35"/>
      <c r="V34" s="35"/>
      <c r="AM34" s="105"/>
      <c r="AN34" s="32"/>
      <c r="AO34" s="32"/>
      <c r="AP34" s="32"/>
      <c r="AQ34" s="12"/>
      <c r="BW34" s="31"/>
      <c r="BX34" s="31">
        <f>INDEX(BX9:BX30,Base_row-40,1)</f>
        <v>1.0314633929912158</v>
      </c>
      <c r="BY34" s="31"/>
      <c r="BZ34" s="31"/>
      <c r="CA34" s="31"/>
      <c r="CB34" s="31">
        <f>INDEX(CB9:CB30,Base_row-40,1)</f>
        <v>0.99452896787019818</v>
      </c>
      <c r="CC34" s="31"/>
      <c r="CD34" s="31"/>
      <c r="CE34" s="31"/>
      <c r="CF34" s="31">
        <f>INDEX(CF9:CF30,Base_row-40,1)</f>
        <v>1.0004869245046411</v>
      </c>
      <c r="CG34" s="31"/>
    </row>
    <row r="35" spans="1:85" hidden="1" x14ac:dyDescent="0.2">
      <c r="A35" s="9" t="s">
        <v>330</v>
      </c>
      <c r="B35" s="9">
        <f>Base_year2</f>
        <v>1996</v>
      </c>
      <c r="I35" s="29"/>
      <c r="J35" s="29"/>
      <c r="K35" s="29"/>
      <c r="L35" s="29"/>
      <c r="N35" s="35"/>
      <c r="O35" s="35"/>
      <c r="P35" s="35"/>
      <c r="Q35" s="35"/>
      <c r="R35" s="35"/>
      <c r="S35" s="35"/>
      <c r="T35" s="35"/>
      <c r="U35" s="35"/>
      <c r="V35" s="35"/>
      <c r="AM35" s="105"/>
      <c r="AN35" s="32"/>
      <c r="AO35" s="32"/>
      <c r="AP35" s="32"/>
      <c r="AQ35" s="12"/>
    </row>
    <row r="36" spans="1:85" x14ac:dyDescent="0.2">
      <c r="A36" s="9"/>
      <c r="B36" s="9"/>
      <c r="H36" s="104"/>
      <c r="I36" s="105"/>
      <c r="J36" s="105"/>
      <c r="K36" s="105"/>
      <c r="L36" s="105"/>
      <c r="AM36" s="105"/>
      <c r="AN36" s="32"/>
      <c r="AO36" s="32"/>
      <c r="AP36" s="32"/>
      <c r="AQ36" s="12"/>
    </row>
    <row r="37" spans="1:85" x14ac:dyDescent="0.2">
      <c r="A37" s="9"/>
      <c r="B37" s="9"/>
      <c r="AB37" s="85"/>
      <c r="AC37" s="77" t="s">
        <v>572</v>
      </c>
      <c r="AH37" s="31">
        <f>AO28*AK28</f>
        <v>0.7551947056988636</v>
      </c>
      <c r="AM37" s="105"/>
      <c r="AN37" s="32"/>
      <c r="AO37" s="32"/>
      <c r="AP37" s="32"/>
      <c r="AQ37" s="12"/>
    </row>
    <row r="38" spans="1:85" x14ac:dyDescent="0.2">
      <c r="A38" s="9"/>
      <c r="B38" s="9"/>
      <c r="C38" s="105"/>
      <c r="D38" s="104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AM38" s="105"/>
      <c r="AN38" s="32"/>
      <c r="AO38" s="32"/>
      <c r="AP38" s="32"/>
      <c r="AQ38" s="12"/>
    </row>
    <row r="39" spans="1:85" x14ac:dyDescent="0.2">
      <c r="A39" s="9"/>
      <c r="B39" s="9"/>
      <c r="C39" s="105"/>
      <c r="D39" s="104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AM39" s="105"/>
      <c r="AN39" s="32"/>
      <c r="AO39" s="32"/>
      <c r="AP39" s="32"/>
      <c r="AQ39" s="12"/>
    </row>
    <row r="40" spans="1:85" x14ac:dyDescent="0.2">
      <c r="A40" s="9"/>
      <c r="B40" s="9"/>
      <c r="C40" s="105"/>
      <c r="D40" s="104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X40" s="31"/>
      <c r="Y40" s="31"/>
      <c r="Z40" s="31"/>
      <c r="AA40" s="31"/>
      <c r="AB40" s="31"/>
      <c r="AM40" s="105"/>
      <c r="AN40" s="32"/>
      <c r="AO40" s="32"/>
      <c r="AP40" s="32"/>
      <c r="AQ40" s="12"/>
    </row>
    <row r="41" spans="1:85" x14ac:dyDescent="0.2">
      <c r="A41" s="9"/>
      <c r="B41" s="9"/>
      <c r="X41" s="31"/>
      <c r="Y41" s="31"/>
      <c r="Z41" s="31"/>
      <c r="AA41" s="31"/>
      <c r="AB41" s="31"/>
      <c r="AM41" s="105"/>
      <c r="AN41" s="32"/>
      <c r="AO41" s="32"/>
      <c r="AP41" s="32"/>
      <c r="AQ41" s="12"/>
    </row>
    <row r="42" spans="1:85" x14ac:dyDescent="0.2">
      <c r="A42" s="9"/>
      <c r="B42" s="9"/>
      <c r="X42" s="31"/>
      <c r="Y42" s="31"/>
      <c r="Z42" s="31"/>
      <c r="AA42" s="31"/>
      <c r="AB42" s="31"/>
      <c r="AM42" s="105"/>
      <c r="AN42" s="32"/>
      <c r="AO42" s="32"/>
      <c r="AP42" s="32"/>
      <c r="AQ42" s="12"/>
    </row>
    <row r="43" spans="1:85" x14ac:dyDescent="0.2">
      <c r="A43" s="9"/>
      <c r="B43" s="9"/>
      <c r="X43" s="31"/>
      <c r="Y43" s="31"/>
      <c r="Z43" s="31"/>
      <c r="AA43" s="31"/>
      <c r="AB43" s="31"/>
      <c r="AM43" s="105"/>
      <c r="AN43" s="32"/>
      <c r="AO43" s="32"/>
      <c r="AP43" s="32"/>
      <c r="AQ43" s="12"/>
    </row>
    <row r="44" spans="1:85" x14ac:dyDescent="0.2">
      <c r="A44" s="9"/>
      <c r="B44" s="9"/>
      <c r="X44" s="31"/>
      <c r="Y44" s="31"/>
      <c r="Z44" s="31"/>
      <c r="AA44" s="31"/>
      <c r="AB44" s="31"/>
      <c r="AM44" s="105"/>
      <c r="AN44" s="32"/>
      <c r="AO44" s="32"/>
      <c r="AP44" s="32"/>
      <c r="AQ44" s="12"/>
    </row>
    <row r="45" spans="1:85" x14ac:dyDescent="0.2">
      <c r="A45" s="9"/>
      <c r="B45" s="9"/>
      <c r="AM45" s="105"/>
      <c r="AN45" s="32"/>
      <c r="AO45" s="32"/>
      <c r="AP45" s="32"/>
      <c r="AQ45" s="12"/>
    </row>
    <row r="46" spans="1:85" x14ac:dyDescent="0.2">
      <c r="A46" s="9"/>
      <c r="B46" s="9"/>
      <c r="AM46" s="105"/>
      <c r="AN46" s="32"/>
      <c r="AO46" s="32"/>
      <c r="AP46" s="32"/>
      <c r="AQ46" s="12"/>
    </row>
    <row r="47" spans="1:85" x14ac:dyDescent="0.2">
      <c r="A47" s="9"/>
      <c r="B47" s="9"/>
      <c r="AM47" s="105"/>
      <c r="AN47" s="32"/>
      <c r="AO47" s="32"/>
      <c r="AP47" s="32"/>
      <c r="AQ47" s="12"/>
    </row>
    <row r="48" spans="1:85" x14ac:dyDescent="0.2">
      <c r="A48" s="9"/>
      <c r="B48" s="9"/>
      <c r="AM48" s="105"/>
      <c r="AN48" s="32"/>
      <c r="AO48" s="32"/>
      <c r="AP48" s="32"/>
      <c r="AQ48" s="12"/>
    </row>
    <row r="49" spans="1:43" x14ac:dyDescent="0.2">
      <c r="A49" s="9"/>
      <c r="B49" s="9"/>
      <c r="AM49" s="105"/>
      <c r="AN49" s="32"/>
      <c r="AO49" s="32"/>
      <c r="AP49" s="32"/>
      <c r="AQ49" s="12"/>
    </row>
    <row r="50" spans="1:43" x14ac:dyDescent="0.2">
      <c r="A50" s="9"/>
      <c r="B50" s="9"/>
      <c r="AM50" s="105"/>
      <c r="AN50" s="32"/>
      <c r="AO50" s="32"/>
      <c r="AP50" s="32"/>
      <c r="AQ50" s="12"/>
    </row>
    <row r="51" spans="1:43" x14ac:dyDescent="0.2">
      <c r="A51" s="9"/>
      <c r="B51" s="9"/>
      <c r="AM51" s="105"/>
      <c r="AN51" s="32"/>
      <c r="AO51" s="32"/>
      <c r="AP51" s="32"/>
      <c r="AQ51" s="12"/>
    </row>
    <row r="52" spans="1:43" x14ac:dyDescent="0.2">
      <c r="A52" s="9"/>
      <c r="B52" s="9"/>
      <c r="N52" s="41"/>
      <c r="O52" s="41"/>
      <c r="P52" s="41"/>
      <c r="Q52" s="41"/>
      <c r="R52" s="41"/>
      <c r="AM52" s="105"/>
      <c r="AN52" s="32"/>
      <c r="AO52" s="32"/>
      <c r="AP52" s="32"/>
      <c r="AQ52" s="12"/>
    </row>
    <row r="53" spans="1:43" x14ac:dyDescent="0.2">
      <c r="A53" s="9"/>
      <c r="B53" s="9"/>
      <c r="N53" s="41"/>
      <c r="O53" s="41"/>
      <c r="P53" s="41"/>
      <c r="Q53" s="41"/>
      <c r="R53" s="41"/>
      <c r="AM53" s="105"/>
      <c r="AN53" s="32"/>
      <c r="AO53" s="32"/>
      <c r="AP53" s="32"/>
      <c r="AQ53" s="12"/>
    </row>
    <row r="54" spans="1:43" x14ac:dyDescent="0.2">
      <c r="A54" s="9"/>
      <c r="B54" s="9"/>
      <c r="N54" s="41"/>
      <c r="O54" s="41"/>
      <c r="P54" s="41"/>
      <c r="Q54" s="41"/>
      <c r="R54" s="41"/>
      <c r="AM54" s="105"/>
      <c r="AN54" s="32"/>
      <c r="AO54" s="32"/>
      <c r="AP54" s="32"/>
      <c r="AQ54" s="12"/>
    </row>
    <row r="55" spans="1:43" x14ac:dyDescent="0.2">
      <c r="A55" s="9"/>
      <c r="B55" s="9"/>
      <c r="N55" s="41"/>
      <c r="O55" s="41"/>
      <c r="P55" s="41"/>
      <c r="Q55" s="41"/>
      <c r="R55" s="41"/>
      <c r="AM55" s="105"/>
      <c r="AN55" s="32"/>
      <c r="AO55" s="32"/>
      <c r="AP55" s="32"/>
      <c r="AQ55" s="12"/>
    </row>
    <row r="56" spans="1:43" x14ac:dyDescent="0.2">
      <c r="A56" s="9"/>
      <c r="B56" s="9"/>
      <c r="N56" s="41"/>
      <c r="O56" s="41"/>
      <c r="P56" s="41"/>
      <c r="Q56" s="41"/>
      <c r="R56" s="41"/>
      <c r="AM56" s="105"/>
      <c r="AN56" s="32"/>
      <c r="AO56" s="32"/>
      <c r="AP56" s="32"/>
      <c r="AQ56" s="12"/>
    </row>
    <row r="57" spans="1:43" x14ac:dyDescent="0.2">
      <c r="A57" s="9"/>
      <c r="B57" s="9"/>
      <c r="N57" s="41"/>
      <c r="O57" s="41"/>
      <c r="P57" s="41"/>
      <c r="Q57" s="41"/>
      <c r="R57" s="41"/>
      <c r="AM57" s="105"/>
      <c r="AN57" s="32"/>
      <c r="AO57" s="32"/>
      <c r="AP57" s="32"/>
      <c r="AQ57" s="12"/>
    </row>
    <row r="58" spans="1:43" x14ac:dyDescent="0.2">
      <c r="A58" s="9"/>
      <c r="B58" s="9"/>
      <c r="N58" s="41"/>
      <c r="O58" s="41"/>
      <c r="P58" s="41"/>
      <c r="Q58" s="41"/>
      <c r="R58" s="41"/>
      <c r="AM58" s="105"/>
      <c r="AN58" s="32"/>
      <c r="AO58" s="32"/>
      <c r="AP58" s="32"/>
      <c r="AQ58" s="12"/>
    </row>
    <row r="59" spans="1:43" x14ac:dyDescent="0.2">
      <c r="A59" s="9"/>
      <c r="B59" s="9"/>
      <c r="N59" s="41"/>
      <c r="O59" s="41"/>
      <c r="P59" s="41"/>
      <c r="Q59" s="41"/>
      <c r="R59" s="41"/>
      <c r="AM59" s="105"/>
      <c r="AN59" s="32"/>
      <c r="AO59" s="32"/>
      <c r="AP59" s="32"/>
      <c r="AQ59" s="12"/>
    </row>
    <row r="60" spans="1:43" x14ac:dyDescent="0.2">
      <c r="A60" s="9"/>
      <c r="B60" s="9"/>
      <c r="N60" s="41"/>
      <c r="O60" s="41"/>
      <c r="P60" s="41"/>
      <c r="Q60" s="41"/>
      <c r="R60" s="41"/>
      <c r="AM60" s="105"/>
      <c r="AN60" s="32"/>
      <c r="AO60" s="32"/>
      <c r="AP60" s="32"/>
      <c r="AQ60" s="12"/>
    </row>
    <row r="61" spans="1:43" x14ac:dyDescent="0.2">
      <c r="A61" s="9"/>
      <c r="B61" s="9"/>
      <c r="N61" s="41"/>
      <c r="O61" s="41"/>
      <c r="P61" s="41"/>
      <c r="Q61" s="41"/>
      <c r="R61" s="41"/>
      <c r="AM61" s="105"/>
      <c r="AN61" s="32" t="e">
        <f>AM61/AL61</f>
        <v>#DIV/0!</v>
      </c>
      <c r="AO61" s="32"/>
      <c r="AP61" s="32"/>
      <c r="AQ61" s="12"/>
    </row>
    <row r="62" spans="1:43" x14ac:dyDescent="0.2">
      <c r="A62" s="9"/>
      <c r="B62" s="9"/>
      <c r="N62" s="41"/>
      <c r="O62" s="41"/>
      <c r="P62" s="41"/>
      <c r="Q62" s="41"/>
      <c r="R62" s="41"/>
      <c r="AM62" s="105"/>
      <c r="AN62" s="32"/>
      <c r="AO62" s="32"/>
      <c r="AP62" s="32"/>
      <c r="AQ62" s="12"/>
    </row>
    <row r="63" spans="1:43" x14ac:dyDescent="0.2">
      <c r="A63" s="9"/>
      <c r="B63" s="9"/>
      <c r="N63" s="41"/>
      <c r="O63" s="41"/>
      <c r="P63" s="41"/>
      <c r="Q63" s="41"/>
      <c r="R63" s="41"/>
      <c r="AM63" s="105"/>
      <c r="AN63" s="32"/>
      <c r="AO63" s="32"/>
      <c r="AP63" s="32"/>
      <c r="AQ63" s="12"/>
    </row>
    <row r="64" spans="1:43" x14ac:dyDescent="0.2">
      <c r="A64" s="9"/>
      <c r="B64" s="9"/>
      <c r="N64" s="41"/>
      <c r="O64" s="41"/>
      <c r="P64" s="41"/>
      <c r="Q64" s="41"/>
      <c r="R64" s="41"/>
      <c r="AM64" s="105"/>
      <c r="AN64" s="32"/>
      <c r="AO64" s="32"/>
      <c r="AP64" s="32"/>
      <c r="AQ64" s="12"/>
    </row>
    <row r="65" spans="1:43" x14ac:dyDescent="0.2">
      <c r="A65" s="9"/>
      <c r="B65" s="9"/>
      <c r="AM65" s="105"/>
      <c r="AN65" s="32"/>
      <c r="AO65" s="32"/>
      <c r="AP65" s="32"/>
      <c r="AQ65" s="12"/>
    </row>
    <row r="66" spans="1:43" x14ac:dyDescent="0.2">
      <c r="A66" s="9"/>
      <c r="B66" s="9"/>
      <c r="AM66" s="105"/>
      <c r="AN66" s="32"/>
      <c r="AO66" s="32"/>
      <c r="AP66" s="32"/>
      <c r="AQ66" s="12"/>
    </row>
    <row r="67" spans="1:43" x14ac:dyDescent="0.2">
      <c r="A67" s="9"/>
      <c r="B67" s="9"/>
      <c r="AM67" s="105"/>
      <c r="AN67" s="32"/>
      <c r="AO67" s="32"/>
      <c r="AP67" s="32"/>
      <c r="AQ67" s="12"/>
    </row>
    <row r="68" spans="1:43" x14ac:dyDescent="0.2">
      <c r="A68" s="9"/>
      <c r="B68" s="9"/>
      <c r="AM68" s="105"/>
      <c r="AN68" s="32"/>
      <c r="AO68" s="32"/>
      <c r="AP68" s="32"/>
      <c r="AQ68" s="12"/>
    </row>
    <row r="69" spans="1:43" x14ac:dyDescent="0.2">
      <c r="A69" s="9"/>
      <c r="B69" s="9"/>
      <c r="AM69" s="105"/>
      <c r="AN69" s="32"/>
      <c r="AO69" s="32"/>
      <c r="AP69" s="32"/>
      <c r="AQ69" s="12"/>
    </row>
    <row r="70" spans="1:43" x14ac:dyDescent="0.2">
      <c r="A70" s="9"/>
      <c r="B70" s="9"/>
      <c r="AM70" s="105"/>
      <c r="AN70" s="32"/>
      <c r="AO70" s="32"/>
      <c r="AP70" s="32"/>
      <c r="AQ70" s="12"/>
    </row>
    <row r="71" spans="1:43" x14ac:dyDescent="0.2">
      <c r="A71" s="9"/>
      <c r="B71" s="9"/>
      <c r="AM71" s="105"/>
      <c r="AN71" s="105"/>
      <c r="AO71" s="105"/>
      <c r="AP71" s="105"/>
      <c r="AQ71" s="12"/>
    </row>
    <row r="72" spans="1:43" x14ac:dyDescent="0.2">
      <c r="A72" s="9"/>
      <c r="B72" s="9"/>
      <c r="AM72" s="105"/>
      <c r="AN72" s="105"/>
      <c r="AO72" s="105"/>
      <c r="AP72" s="105"/>
      <c r="AQ72" s="12"/>
    </row>
    <row r="73" spans="1:43" x14ac:dyDescent="0.2">
      <c r="A73" s="9"/>
      <c r="B73" s="9"/>
      <c r="AM73" s="105"/>
      <c r="AN73" s="105"/>
      <c r="AO73" s="105"/>
      <c r="AP73" s="105"/>
      <c r="AQ73" s="12"/>
    </row>
    <row r="74" spans="1:43" x14ac:dyDescent="0.2">
      <c r="A74" s="9"/>
      <c r="B74" s="9"/>
      <c r="AM74" s="105"/>
      <c r="AN74" s="105"/>
      <c r="AO74" s="105"/>
      <c r="AP74" s="105"/>
      <c r="AQ74" s="12"/>
    </row>
    <row r="75" spans="1:43" x14ac:dyDescent="0.2">
      <c r="A75" s="9"/>
      <c r="B75" s="9"/>
      <c r="AM75" s="105"/>
      <c r="AN75" s="105"/>
      <c r="AO75" s="105"/>
      <c r="AP75" s="105"/>
      <c r="AQ75" s="12"/>
    </row>
    <row r="76" spans="1:43" x14ac:dyDescent="0.2">
      <c r="A76" s="9"/>
      <c r="B76" s="9"/>
      <c r="AM76" s="105"/>
      <c r="AN76" s="105"/>
      <c r="AO76" s="105"/>
      <c r="AP76" s="105"/>
      <c r="AQ76" s="12"/>
    </row>
    <row r="77" spans="1:43" x14ac:dyDescent="0.2">
      <c r="A77" s="9"/>
      <c r="B77" s="9"/>
      <c r="AM77" s="105"/>
      <c r="AN77" s="105"/>
      <c r="AO77" s="105"/>
      <c r="AP77" s="105"/>
      <c r="AQ77" s="12"/>
    </row>
    <row r="78" spans="1:43" x14ac:dyDescent="0.2">
      <c r="A78" s="9"/>
      <c r="B78" s="9"/>
      <c r="AM78" s="105"/>
      <c r="AN78" s="105"/>
      <c r="AO78" s="105"/>
      <c r="AP78" s="105"/>
      <c r="AQ78" s="12"/>
    </row>
    <row r="79" spans="1:43" x14ac:dyDescent="0.2">
      <c r="A79" s="9"/>
      <c r="B79" s="9"/>
      <c r="AM79" s="105"/>
      <c r="AN79" s="105"/>
      <c r="AO79" s="105"/>
      <c r="AP79" s="105"/>
      <c r="AQ79" s="12"/>
    </row>
    <row r="80" spans="1:43" x14ac:dyDescent="0.2">
      <c r="A80" s="9"/>
      <c r="B80" s="9"/>
      <c r="AM80" s="105"/>
      <c r="AN80" s="105"/>
      <c r="AO80" s="105"/>
      <c r="AP80" s="105"/>
      <c r="AQ80" s="12"/>
    </row>
    <row r="81" spans="1:43" x14ac:dyDescent="0.2">
      <c r="A81" s="9"/>
      <c r="B81" s="9"/>
      <c r="AM81" s="105"/>
      <c r="AN81" s="105"/>
      <c r="AO81" s="105"/>
      <c r="AP81" s="105"/>
      <c r="AQ81" s="12"/>
    </row>
    <row r="82" spans="1:43" x14ac:dyDescent="0.2">
      <c r="A82" s="9"/>
      <c r="B82" s="9"/>
      <c r="AM82" s="105"/>
      <c r="AN82" s="105"/>
      <c r="AO82" s="105"/>
      <c r="AP82" s="105"/>
      <c r="AQ82" s="12"/>
    </row>
    <row r="83" spans="1:43" x14ac:dyDescent="0.2">
      <c r="A83" s="9"/>
      <c r="B83" s="9"/>
      <c r="AM83" s="105"/>
      <c r="AN83" s="105"/>
      <c r="AO83" s="105"/>
      <c r="AP83" s="105"/>
      <c r="AQ83" s="12"/>
    </row>
    <row r="84" spans="1:43" x14ac:dyDescent="0.2">
      <c r="A84" s="9"/>
      <c r="B84" s="9"/>
      <c r="AM84" s="105"/>
      <c r="AN84" s="105"/>
      <c r="AO84" s="105"/>
      <c r="AP84" s="105"/>
      <c r="AQ84" s="12"/>
    </row>
    <row r="85" spans="1:43" x14ac:dyDescent="0.2">
      <c r="A85" s="9"/>
      <c r="B85" s="9"/>
      <c r="AM85" s="105"/>
      <c r="AN85" s="105"/>
      <c r="AO85" s="105"/>
      <c r="AP85" s="105"/>
      <c r="AQ85" s="12"/>
    </row>
    <row r="86" spans="1:43" x14ac:dyDescent="0.2">
      <c r="A86" s="9"/>
      <c r="B86" s="9"/>
      <c r="AQ86" s="12"/>
    </row>
    <row r="87" spans="1:43" x14ac:dyDescent="0.2">
      <c r="A87" s="9"/>
      <c r="B87" s="9"/>
      <c r="AQ87" s="12"/>
    </row>
    <row r="88" spans="1:43" x14ac:dyDescent="0.2">
      <c r="A88" s="9"/>
      <c r="B88" s="9"/>
      <c r="AQ88" s="12"/>
    </row>
    <row r="89" spans="1:43" x14ac:dyDescent="0.2">
      <c r="A89" s="9"/>
      <c r="B89" s="9"/>
      <c r="AQ89" s="12"/>
    </row>
    <row r="90" spans="1:43" x14ac:dyDescent="0.2">
      <c r="A90" s="9"/>
      <c r="B90" s="9"/>
      <c r="AQ90" s="12"/>
    </row>
    <row r="91" spans="1:43" x14ac:dyDescent="0.2">
      <c r="A91" s="9"/>
      <c r="B91" s="9"/>
      <c r="AQ91" s="12"/>
    </row>
    <row r="92" spans="1:43" x14ac:dyDescent="0.2">
      <c r="A92" s="9"/>
      <c r="B92" s="9"/>
      <c r="AQ92" s="12"/>
    </row>
    <row r="93" spans="1:43" x14ac:dyDescent="0.2">
      <c r="A93" s="9"/>
      <c r="B93" s="9"/>
      <c r="AQ93" s="12"/>
    </row>
    <row r="94" spans="1:43" x14ac:dyDescent="0.2">
      <c r="A94" s="9"/>
      <c r="B94" s="9"/>
      <c r="AQ94" s="12"/>
    </row>
    <row r="95" spans="1:43" x14ac:dyDescent="0.2">
      <c r="A95" s="9"/>
      <c r="B95" s="9"/>
      <c r="AQ95" s="12"/>
    </row>
    <row r="96" spans="1:43" x14ac:dyDescent="0.2">
      <c r="A96" s="9"/>
      <c r="B96" s="9"/>
      <c r="AQ96" s="12"/>
    </row>
    <row r="97" spans="1:43" x14ac:dyDescent="0.2">
      <c r="A97" s="9"/>
      <c r="B97" s="9"/>
      <c r="AQ97" s="12"/>
    </row>
    <row r="98" spans="1:43" x14ac:dyDescent="0.2">
      <c r="A98" s="9"/>
      <c r="B98" s="9"/>
      <c r="AQ98" s="12"/>
    </row>
    <row r="99" spans="1:43" x14ac:dyDescent="0.2">
      <c r="A99" s="9"/>
      <c r="B99" s="9"/>
      <c r="AQ99" s="12"/>
    </row>
    <row r="100" spans="1:43" x14ac:dyDescent="0.2">
      <c r="A100" s="9"/>
      <c r="B100" s="9"/>
      <c r="AQ100" s="12"/>
    </row>
    <row r="101" spans="1:43" x14ac:dyDescent="0.2">
      <c r="A101" s="9"/>
      <c r="B101" s="9"/>
      <c r="AQ101" s="12"/>
    </row>
    <row r="102" spans="1:43" x14ac:dyDescent="0.2">
      <c r="A102" s="9"/>
      <c r="B102" s="9"/>
      <c r="AQ102" s="12"/>
    </row>
    <row r="103" spans="1:43" x14ac:dyDescent="0.2">
      <c r="A103" s="9"/>
      <c r="B103" s="9"/>
      <c r="AQ103" s="12"/>
    </row>
    <row r="104" spans="1:43" x14ac:dyDescent="0.2">
      <c r="A104" s="9"/>
      <c r="B104" s="9"/>
      <c r="AQ104" s="12"/>
    </row>
    <row r="105" spans="1:43" x14ac:dyDescent="0.2">
      <c r="A105" s="9"/>
      <c r="B105" s="9"/>
      <c r="AQ105" s="12"/>
    </row>
    <row r="106" spans="1:43" x14ac:dyDescent="0.2">
      <c r="A106" s="9"/>
      <c r="B106" s="9"/>
      <c r="AQ106" s="12"/>
    </row>
    <row r="107" spans="1:43" x14ac:dyDescent="0.2">
      <c r="A107" s="9"/>
      <c r="B107" s="9"/>
      <c r="AQ107" s="12"/>
    </row>
    <row r="108" spans="1:43" x14ac:dyDescent="0.2">
      <c r="A108" s="9"/>
      <c r="B108" s="9"/>
      <c r="AQ108" s="12"/>
    </row>
    <row r="109" spans="1:43" x14ac:dyDescent="0.2">
      <c r="A109" s="9"/>
      <c r="B109" s="9"/>
      <c r="AQ109" s="12"/>
    </row>
    <row r="110" spans="1:43" x14ac:dyDescent="0.2">
      <c r="A110" s="9"/>
      <c r="B110" s="9"/>
      <c r="AQ110" s="12"/>
    </row>
    <row r="111" spans="1:43" x14ac:dyDescent="0.2">
      <c r="A111" s="9"/>
      <c r="B111" s="9"/>
      <c r="AQ111" s="12"/>
    </row>
    <row r="112" spans="1:43" x14ac:dyDescent="0.2">
      <c r="A112" s="9"/>
      <c r="B112" s="9"/>
      <c r="AQ112" s="12"/>
    </row>
    <row r="113" spans="1:43" x14ac:dyDescent="0.2">
      <c r="A113" s="9"/>
      <c r="B113" s="9"/>
      <c r="AQ113" s="12"/>
    </row>
    <row r="114" spans="1:43" x14ac:dyDescent="0.2">
      <c r="A114" s="9"/>
      <c r="B114" s="9"/>
      <c r="AQ114" s="12"/>
    </row>
    <row r="115" spans="1:43" x14ac:dyDescent="0.2">
      <c r="A115" s="9"/>
      <c r="B115" s="9"/>
      <c r="AQ115" s="12"/>
    </row>
    <row r="116" spans="1:43" x14ac:dyDescent="0.2">
      <c r="A116" s="9"/>
      <c r="B116" s="9"/>
      <c r="AQ116" s="12"/>
    </row>
    <row r="117" spans="1:43" x14ac:dyDescent="0.2">
      <c r="A117" s="9"/>
      <c r="B117" s="9"/>
      <c r="AQ117" s="12"/>
    </row>
    <row r="118" spans="1:43" x14ac:dyDescent="0.2">
      <c r="A118" s="9"/>
      <c r="B118" s="9"/>
      <c r="AQ118" s="12"/>
    </row>
    <row r="119" spans="1:43" x14ac:dyDescent="0.2">
      <c r="A119" s="9"/>
      <c r="B119" s="9"/>
      <c r="AQ119" s="12"/>
    </row>
    <row r="120" spans="1:43" x14ac:dyDescent="0.2">
      <c r="A120" s="9"/>
      <c r="B120" s="9"/>
      <c r="AQ120" s="12"/>
    </row>
    <row r="121" spans="1:43" x14ac:dyDescent="0.2">
      <c r="A121" s="9"/>
      <c r="B121" s="9"/>
      <c r="AQ121" s="12"/>
    </row>
    <row r="122" spans="1:43" x14ac:dyDescent="0.2">
      <c r="A122" s="9"/>
      <c r="B122" s="9"/>
      <c r="AQ122" s="12"/>
    </row>
    <row r="123" spans="1:43" x14ac:dyDescent="0.2">
      <c r="A123" s="9"/>
      <c r="B123" s="9"/>
      <c r="AQ123" s="12"/>
    </row>
    <row r="124" spans="1:43" x14ac:dyDescent="0.2">
      <c r="A124" s="9"/>
      <c r="B124" s="9"/>
      <c r="AQ124" s="12"/>
    </row>
    <row r="125" spans="1:43" x14ac:dyDescent="0.2">
      <c r="A125" s="9"/>
      <c r="B125" s="9"/>
      <c r="AQ125" s="12"/>
    </row>
    <row r="126" spans="1:43" x14ac:dyDescent="0.2">
      <c r="A126" s="9"/>
      <c r="B126" s="9"/>
      <c r="AQ126" s="12"/>
    </row>
    <row r="127" spans="1:43" x14ac:dyDescent="0.2">
      <c r="A127" s="9"/>
      <c r="B127" s="9"/>
      <c r="AQ127" s="12"/>
    </row>
    <row r="128" spans="1:43" x14ac:dyDescent="0.2">
      <c r="A128" s="9"/>
      <c r="B128" s="9"/>
      <c r="AQ128" s="12"/>
    </row>
    <row r="129" spans="1:43" x14ac:dyDescent="0.2">
      <c r="A129" s="9"/>
      <c r="B129" s="9"/>
      <c r="AQ129" s="12"/>
    </row>
    <row r="130" spans="1:43" x14ac:dyDescent="0.2">
      <c r="A130" s="9"/>
      <c r="B130" s="9"/>
      <c r="AQ130" s="12"/>
    </row>
    <row r="131" spans="1:43" x14ac:dyDescent="0.2">
      <c r="A131" s="9"/>
      <c r="B131" s="9"/>
      <c r="AQ131" s="12"/>
    </row>
    <row r="132" spans="1:43" x14ac:dyDescent="0.2">
      <c r="A132" s="9"/>
      <c r="B132" s="9"/>
      <c r="AQ132" s="12"/>
    </row>
    <row r="133" spans="1:43" x14ac:dyDescent="0.2">
      <c r="A133" s="9"/>
      <c r="B133" s="9"/>
      <c r="AQ133" s="12"/>
    </row>
    <row r="134" spans="1:43" x14ac:dyDescent="0.2">
      <c r="A134" s="9"/>
      <c r="B134" s="9"/>
      <c r="AQ134" s="12"/>
    </row>
    <row r="135" spans="1:43" x14ac:dyDescent="0.2">
      <c r="A135" s="9"/>
      <c r="B135" s="9"/>
      <c r="AQ135" s="12"/>
    </row>
    <row r="136" spans="1:43" x14ac:dyDescent="0.2">
      <c r="A136" s="9"/>
      <c r="B136" s="9"/>
      <c r="AQ136" s="12"/>
    </row>
    <row r="137" spans="1:43" x14ac:dyDescent="0.2">
      <c r="A137" s="9"/>
      <c r="B137" s="9"/>
      <c r="AQ137" s="12"/>
    </row>
    <row r="138" spans="1:43" x14ac:dyDescent="0.2">
      <c r="A138" s="9"/>
      <c r="B138" s="9"/>
      <c r="AQ138" s="12"/>
    </row>
    <row r="139" spans="1:43" x14ac:dyDescent="0.2">
      <c r="A139" s="9"/>
      <c r="B139" s="9"/>
      <c r="AQ139" s="12"/>
    </row>
    <row r="140" spans="1:43" x14ac:dyDescent="0.2">
      <c r="A140" s="9"/>
      <c r="B140" s="9"/>
      <c r="AQ140" s="12"/>
    </row>
    <row r="141" spans="1:43" x14ac:dyDescent="0.2">
      <c r="A141" s="9"/>
      <c r="B141" s="9"/>
      <c r="AQ141" s="12"/>
    </row>
    <row r="142" spans="1:43" x14ac:dyDescent="0.2">
      <c r="A142" s="9"/>
      <c r="B142" s="9"/>
      <c r="AQ142" s="12"/>
    </row>
    <row r="143" spans="1:43" x14ac:dyDescent="0.2">
      <c r="A143" s="9"/>
      <c r="B143" s="9"/>
      <c r="AQ143" s="12"/>
    </row>
    <row r="144" spans="1:43" x14ac:dyDescent="0.2">
      <c r="A144" s="9"/>
      <c r="B144" s="9"/>
      <c r="AQ144" s="12"/>
    </row>
    <row r="145" spans="1:43" x14ac:dyDescent="0.2">
      <c r="A145" s="9"/>
      <c r="B145" s="9"/>
      <c r="AQ145" s="12"/>
    </row>
    <row r="146" spans="1:43" x14ac:dyDescent="0.2">
      <c r="A146" s="9"/>
      <c r="B146" s="9"/>
      <c r="AQ146" s="12"/>
    </row>
    <row r="147" spans="1:43" x14ac:dyDescent="0.2">
      <c r="A147" s="9"/>
      <c r="B147" s="9"/>
      <c r="AQ147" s="12"/>
    </row>
    <row r="148" spans="1:43" x14ac:dyDescent="0.2">
      <c r="A148" s="9"/>
      <c r="B148" s="9"/>
      <c r="AQ148" s="12"/>
    </row>
    <row r="149" spans="1:43" x14ac:dyDescent="0.2">
      <c r="A149" s="9"/>
      <c r="B149" s="9"/>
      <c r="AQ149" s="12"/>
    </row>
    <row r="150" spans="1:43" x14ac:dyDescent="0.2">
      <c r="A150" s="9"/>
      <c r="B150" s="9"/>
      <c r="AQ150" s="12"/>
    </row>
    <row r="151" spans="1:43" x14ac:dyDescent="0.2">
      <c r="A151" s="9"/>
      <c r="B151" s="9"/>
      <c r="AQ151" s="12"/>
    </row>
    <row r="152" spans="1:43" x14ac:dyDescent="0.2">
      <c r="A152" s="9"/>
      <c r="B152" s="9"/>
      <c r="AQ152" s="12"/>
    </row>
    <row r="153" spans="1:43" x14ac:dyDescent="0.2">
      <c r="A153" s="9"/>
      <c r="B153" s="9"/>
      <c r="AQ153" s="12"/>
    </row>
    <row r="154" spans="1:43" x14ac:dyDescent="0.2">
      <c r="A154" s="9"/>
      <c r="B154" s="9"/>
      <c r="AQ154" s="12"/>
    </row>
    <row r="155" spans="1:43" x14ac:dyDescent="0.2">
      <c r="A155" s="9"/>
      <c r="B155" s="9"/>
      <c r="AQ155" s="12"/>
    </row>
    <row r="156" spans="1:43" x14ac:dyDescent="0.2">
      <c r="A156" s="9"/>
      <c r="B156" s="9"/>
      <c r="AQ156" s="12"/>
    </row>
    <row r="157" spans="1:43" x14ac:dyDescent="0.2">
      <c r="A157" s="9"/>
      <c r="B157" s="9"/>
      <c r="AQ157" s="12"/>
    </row>
    <row r="158" spans="1:43" x14ac:dyDescent="0.2">
      <c r="A158" s="9"/>
      <c r="B158" s="9"/>
      <c r="AQ158" s="12"/>
    </row>
    <row r="159" spans="1:43" x14ac:dyDescent="0.2">
      <c r="A159" s="9"/>
      <c r="B159" s="9"/>
      <c r="AQ159" s="12"/>
    </row>
    <row r="160" spans="1:43" x14ac:dyDescent="0.2">
      <c r="A160" s="9"/>
      <c r="B160" s="9"/>
      <c r="AQ160" s="12"/>
    </row>
    <row r="161" spans="1:43" x14ac:dyDescent="0.2">
      <c r="A161" s="9"/>
      <c r="B161" s="9"/>
      <c r="AQ161" s="12"/>
    </row>
    <row r="162" spans="1:43" x14ac:dyDescent="0.2">
      <c r="A162" s="9"/>
      <c r="B162" s="9"/>
      <c r="AQ162" s="12"/>
    </row>
    <row r="163" spans="1:43" x14ac:dyDescent="0.2">
      <c r="A163" s="9"/>
      <c r="B163" s="9"/>
      <c r="AQ163" s="12"/>
    </row>
    <row r="164" spans="1:43" x14ac:dyDescent="0.2">
      <c r="A164" s="9"/>
      <c r="B164" s="9"/>
      <c r="AQ164" s="12"/>
    </row>
    <row r="165" spans="1:43" x14ac:dyDescent="0.2">
      <c r="A165" s="9"/>
      <c r="B165" s="9"/>
      <c r="AQ165" s="12"/>
    </row>
    <row r="166" spans="1:43" x14ac:dyDescent="0.2">
      <c r="A166" s="9"/>
      <c r="B166" s="9"/>
      <c r="AQ166" s="12"/>
    </row>
    <row r="167" spans="1:43" x14ac:dyDescent="0.2">
      <c r="A167" s="9"/>
      <c r="B167" s="9"/>
      <c r="AQ167" s="12"/>
    </row>
    <row r="168" spans="1:43" x14ac:dyDescent="0.2">
      <c r="A168" s="9"/>
      <c r="B168" s="9"/>
      <c r="AQ168" s="12"/>
    </row>
    <row r="169" spans="1:43" x14ac:dyDescent="0.2">
      <c r="A169" s="9"/>
      <c r="B169" s="9"/>
      <c r="AQ169" s="12"/>
    </row>
    <row r="170" spans="1:43" x14ac:dyDescent="0.2">
      <c r="A170" s="9"/>
      <c r="B170" s="9"/>
      <c r="AQ170" s="12"/>
    </row>
    <row r="171" spans="1:43" x14ac:dyDescent="0.2">
      <c r="A171" s="9"/>
      <c r="B171" s="9"/>
      <c r="AQ171" s="12"/>
    </row>
    <row r="172" spans="1:43" x14ac:dyDescent="0.2">
      <c r="A172" s="9"/>
      <c r="B172" s="9"/>
      <c r="AQ172" s="12"/>
    </row>
    <row r="173" spans="1:43" x14ac:dyDescent="0.2">
      <c r="A173" s="9"/>
      <c r="B173" s="9"/>
      <c r="AQ173" s="12"/>
    </row>
    <row r="174" spans="1:43" x14ac:dyDescent="0.2">
      <c r="A174" s="9"/>
      <c r="B174" s="9"/>
      <c r="AQ174" s="12"/>
    </row>
    <row r="175" spans="1:43" x14ac:dyDescent="0.2">
      <c r="A175" s="9"/>
      <c r="B175" s="9"/>
      <c r="AQ175" s="12"/>
    </row>
    <row r="176" spans="1:43" x14ac:dyDescent="0.2">
      <c r="A176" s="9"/>
      <c r="B176" s="9"/>
      <c r="AQ176" s="12"/>
    </row>
    <row r="177" spans="1:43" x14ac:dyDescent="0.2">
      <c r="A177" s="9"/>
      <c r="B177" s="9"/>
      <c r="AQ177" s="12"/>
    </row>
    <row r="178" spans="1:43" x14ac:dyDescent="0.2">
      <c r="A178" s="9"/>
      <c r="B178" s="9"/>
      <c r="AQ178" s="12"/>
    </row>
    <row r="179" spans="1:43" x14ac:dyDescent="0.2">
      <c r="A179" s="9"/>
      <c r="B179" s="9"/>
      <c r="AQ179" s="12"/>
    </row>
    <row r="180" spans="1:43" x14ac:dyDescent="0.2">
      <c r="A180" s="9"/>
      <c r="B180" s="9"/>
      <c r="AQ180" s="12"/>
    </row>
    <row r="181" spans="1:43" x14ac:dyDescent="0.2">
      <c r="A181" s="9"/>
      <c r="B181" s="9"/>
      <c r="AQ181" s="12"/>
    </row>
    <row r="182" spans="1:43" x14ac:dyDescent="0.2">
      <c r="A182" s="9"/>
      <c r="B182" s="9"/>
      <c r="AQ182" s="12"/>
    </row>
    <row r="183" spans="1:43" x14ac:dyDescent="0.2">
      <c r="A183" s="9"/>
      <c r="B183" s="9"/>
      <c r="AQ183" s="12"/>
    </row>
    <row r="184" spans="1:43" x14ac:dyDescent="0.2">
      <c r="A184" s="9"/>
      <c r="B184" s="9"/>
      <c r="AQ184" s="12"/>
    </row>
    <row r="185" spans="1:43" x14ac:dyDescent="0.2">
      <c r="A185" s="9"/>
      <c r="B185" s="9"/>
      <c r="AQ185" s="12"/>
    </row>
    <row r="186" spans="1:43" x14ac:dyDescent="0.2">
      <c r="A186" s="9"/>
      <c r="B186" s="9"/>
      <c r="AQ186" s="12"/>
    </row>
    <row r="187" spans="1:43" x14ac:dyDescent="0.2">
      <c r="A187" s="9"/>
      <c r="B187" s="9"/>
      <c r="AQ187" s="12"/>
    </row>
    <row r="188" spans="1:43" x14ac:dyDescent="0.2">
      <c r="A188" s="9"/>
      <c r="B188" s="9"/>
      <c r="AQ188" s="12"/>
    </row>
    <row r="189" spans="1:43" x14ac:dyDescent="0.2">
      <c r="A189" s="9"/>
      <c r="B189" s="9"/>
      <c r="AQ189" s="12"/>
    </row>
    <row r="190" spans="1:43" x14ac:dyDescent="0.2">
      <c r="A190" s="9"/>
      <c r="B190" s="9"/>
      <c r="AQ190" s="12"/>
    </row>
    <row r="191" spans="1:43" x14ac:dyDescent="0.2">
      <c r="A191" s="9"/>
      <c r="B191" s="9"/>
      <c r="AQ191" s="12"/>
    </row>
    <row r="192" spans="1:43" x14ac:dyDescent="0.2">
      <c r="A192" s="9"/>
      <c r="B192" s="9"/>
      <c r="AQ192" s="12"/>
    </row>
    <row r="193" spans="1:43" x14ac:dyDescent="0.2">
      <c r="A193" s="9"/>
      <c r="B193" s="9"/>
      <c r="AQ193" s="12"/>
    </row>
    <row r="194" spans="1:43" x14ac:dyDescent="0.2">
      <c r="A194" s="9"/>
      <c r="B194" s="9"/>
      <c r="AQ194" s="12"/>
    </row>
    <row r="195" spans="1:43" x14ac:dyDescent="0.2">
      <c r="A195" s="9"/>
      <c r="B195" s="9"/>
      <c r="AQ195" s="12"/>
    </row>
    <row r="196" spans="1:43" x14ac:dyDescent="0.2">
      <c r="A196" s="9"/>
      <c r="B196" s="9"/>
      <c r="AQ196" s="12"/>
    </row>
    <row r="197" spans="1:43" x14ac:dyDescent="0.2">
      <c r="A197" s="9"/>
      <c r="B197" s="9"/>
      <c r="AQ197" s="12"/>
    </row>
    <row r="198" spans="1:43" x14ac:dyDescent="0.2">
      <c r="A198" s="9"/>
      <c r="B198" s="9"/>
      <c r="AQ198" s="12"/>
    </row>
    <row r="199" spans="1:43" x14ac:dyDescent="0.2">
      <c r="A199" s="9"/>
      <c r="B199" s="9"/>
      <c r="AQ199" s="12"/>
    </row>
    <row r="200" spans="1:43" x14ac:dyDescent="0.2">
      <c r="A200" s="9"/>
      <c r="B200" s="9"/>
      <c r="AQ200" s="12"/>
    </row>
    <row r="201" spans="1:43" x14ac:dyDescent="0.2">
      <c r="A201" s="9"/>
      <c r="B201" s="9"/>
      <c r="AQ201" s="12"/>
    </row>
    <row r="202" spans="1:43" x14ac:dyDescent="0.2">
      <c r="A202" s="9"/>
      <c r="B202" s="9"/>
      <c r="AQ202" s="12"/>
    </row>
    <row r="203" spans="1:43" x14ac:dyDescent="0.2">
      <c r="A203" s="9"/>
      <c r="B203" s="9"/>
      <c r="AQ203" s="12"/>
    </row>
    <row r="204" spans="1:43" x14ac:dyDescent="0.2">
      <c r="A204" s="9"/>
      <c r="B204" s="9"/>
      <c r="AQ204" s="12"/>
    </row>
    <row r="205" spans="1:43" x14ac:dyDescent="0.2">
      <c r="A205" s="9"/>
      <c r="B205" s="9"/>
      <c r="AQ205" s="12"/>
    </row>
    <row r="206" spans="1:43" x14ac:dyDescent="0.2">
      <c r="A206" s="9"/>
      <c r="B206" s="9"/>
      <c r="AQ206" s="12"/>
    </row>
    <row r="207" spans="1:43" x14ac:dyDescent="0.2">
      <c r="A207" s="9"/>
      <c r="B207" s="9"/>
      <c r="AQ207" s="12"/>
    </row>
    <row r="208" spans="1:43" x14ac:dyDescent="0.2">
      <c r="A208" s="9"/>
      <c r="B208" s="9"/>
      <c r="AQ208" s="12"/>
    </row>
    <row r="209" spans="1:43" x14ac:dyDescent="0.2">
      <c r="A209" s="9"/>
      <c r="B209" s="9"/>
      <c r="AQ209" s="12"/>
    </row>
    <row r="210" spans="1:43" x14ac:dyDescent="0.2">
      <c r="A210" s="9"/>
      <c r="B210" s="9"/>
      <c r="AQ210" s="12"/>
    </row>
    <row r="211" spans="1:43" x14ac:dyDescent="0.2">
      <c r="A211" s="9"/>
      <c r="B211" s="9"/>
      <c r="AQ211" s="12"/>
    </row>
    <row r="212" spans="1:43" x14ac:dyDescent="0.2">
      <c r="A212" s="9"/>
      <c r="B212" s="9"/>
      <c r="AQ212" s="12"/>
    </row>
    <row r="213" spans="1:43" x14ac:dyDescent="0.2">
      <c r="A213" s="9"/>
      <c r="B213" s="9"/>
      <c r="AQ213" s="12"/>
    </row>
    <row r="214" spans="1:43" x14ac:dyDescent="0.2">
      <c r="A214" s="9"/>
      <c r="B214" s="9"/>
      <c r="AQ214" s="12"/>
    </row>
    <row r="215" spans="1:43" x14ac:dyDescent="0.2">
      <c r="A215" s="9"/>
      <c r="B215" s="9"/>
      <c r="AQ215" s="12"/>
    </row>
    <row r="216" spans="1:43" x14ac:dyDescent="0.2">
      <c r="AQ216" s="12"/>
    </row>
    <row r="217" spans="1:43" x14ac:dyDescent="0.2">
      <c r="AQ217" s="12"/>
    </row>
    <row r="218" spans="1:43" x14ac:dyDescent="0.2">
      <c r="AQ218" s="12"/>
    </row>
    <row r="219" spans="1:43" x14ac:dyDescent="0.2">
      <c r="AQ219" s="12"/>
    </row>
    <row r="220" spans="1:43" x14ac:dyDescent="0.2">
      <c r="AQ220" s="12"/>
    </row>
    <row r="221" spans="1:43" x14ac:dyDescent="0.2">
      <c r="AQ221" s="12"/>
    </row>
    <row r="222" spans="1:43" x14ac:dyDescent="0.2">
      <c r="AQ222" s="12"/>
    </row>
    <row r="223" spans="1:43" x14ac:dyDescent="0.2">
      <c r="AQ223" s="12"/>
    </row>
    <row r="224" spans="1:43" x14ac:dyDescent="0.2">
      <c r="AQ224" s="12"/>
    </row>
    <row r="225" spans="43:43" x14ac:dyDescent="0.2">
      <c r="AQ225" s="12"/>
    </row>
    <row r="226" spans="43:43" x14ac:dyDescent="0.2">
      <c r="AQ226" s="12"/>
    </row>
    <row r="227" spans="43:43" x14ac:dyDescent="0.2">
      <c r="AQ227" s="12"/>
    </row>
    <row r="228" spans="43:43" x14ac:dyDescent="0.2">
      <c r="AQ228" s="12"/>
    </row>
    <row r="229" spans="43:43" x14ac:dyDescent="0.2">
      <c r="AQ229" s="12"/>
    </row>
    <row r="230" spans="43:43" x14ac:dyDescent="0.2">
      <c r="AQ230" s="12"/>
    </row>
    <row r="231" spans="43:43" x14ac:dyDescent="0.2">
      <c r="AQ231" s="12"/>
    </row>
    <row r="232" spans="43:43" x14ac:dyDescent="0.2">
      <c r="AQ232" s="12"/>
    </row>
    <row r="233" spans="43:43" x14ac:dyDescent="0.2">
      <c r="AQ233" s="12"/>
    </row>
    <row r="234" spans="43:43" x14ac:dyDescent="0.2">
      <c r="AQ234" s="12"/>
    </row>
    <row r="235" spans="43:43" x14ac:dyDescent="0.2">
      <c r="AQ235" s="12"/>
    </row>
    <row r="236" spans="43:43" x14ac:dyDescent="0.2">
      <c r="AQ236" s="12"/>
    </row>
    <row r="237" spans="43:43" x14ac:dyDescent="0.2">
      <c r="AQ237" s="12"/>
    </row>
    <row r="238" spans="43:43" x14ac:dyDescent="0.2">
      <c r="AQ238" s="12"/>
    </row>
    <row r="239" spans="43:43" x14ac:dyDescent="0.2">
      <c r="AQ239" s="12"/>
    </row>
    <row r="240" spans="43:43" x14ac:dyDescent="0.2">
      <c r="AQ240" s="12"/>
    </row>
    <row r="241" spans="43:43" x14ac:dyDescent="0.2">
      <c r="AQ241" s="12"/>
    </row>
    <row r="242" spans="43:43" x14ac:dyDescent="0.2">
      <c r="AQ242" s="12"/>
    </row>
    <row r="243" spans="43:43" x14ac:dyDescent="0.2">
      <c r="AQ243" s="12"/>
    </row>
    <row r="244" spans="43:43" x14ac:dyDescent="0.2">
      <c r="AQ244" s="12"/>
    </row>
    <row r="245" spans="43:43" x14ac:dyDescent="0.2">
      <c r="AQ245" s="12"/>
    </row>
    <row r="246" spans="43:43" x14ac:dyDescent="0.2">
      <c r="AQ246" s="12"/>
    </row>
    <row r="247" spans="43:43" x14ac:dyDescent="0.2">
      <c r="AQ247" s="12"/>
    </row>
    <row r="248" spans="43:43" x14ac:dyDescent="0.2">
      <c r="AQ248" s="12"/>
    </row>
    <row r="249" spans="43:43" x14ac:dyDescent="0.2">
      <c r="AQ249" s="12"/>
    </row>
    <row r="250" spans="43:43" x14ac:dyDescent="0.2">
      <c r="AQ250" s="12"/>
    </row>
    <row r="251" spans="43:43" x14ac:dyDescent="0.2">
      <c r="AQ251" s="12"/>
    </row>
    <row r="252" spans="43:43" x14ac:dyDescent="0.2">
      <c r="AQ252" s="12"/>
    </row>
    <row r="253" spans="43:43" x14ac:dyDescent="0.2">
      <c r="AQ253" s="12"/>
    </row>
    <row r="254" spans="43:43" x14ac:dyDescent="0.2">
      <c r="AQ254" s="12"/>
    </row>
    <row r="255" spans="43:43" x14ac:dyDescent="0.2">
      <c r="AQ255" s="12"/>
    </row>
    <row r="256" spans="43:43" x14ac:dyDescent="0.2">
      <c r="AQ256" s="12"/>
    </row>
    <row r="257" spans="43:43" x14ac:dyDescent="0.2">
      <c r="AQ257" s="12"/>
    </row>
    <row r="258" spans="43:43" x14ac:dyDescent="0.2">
      <c r="AQ258" s="12"/>
    </row>
    <row r="259" spans="43:43" x14ac:dyDescent="0.2">
      <c r="AQ259" s="12"/>
    </row>
    <row r="260" spans="43:43" x14ac:dyDescent="0.2">
      <c r="AQ260" s="12"/>
    </row>
    <row r="261" spans="43:43" x14ac:dyDescent="0.2">
      <c r="AQ261" s="12"/>
    </row>
    <row r="262" spans="43:43" x14ac:dyDescent="0.2">
      <c r="AQ262" s="12"/>
    </row>
    <row r="263" spans="43:43" x14ac:dyDescent="0.2">
      <c r="AQ263" s="12"/>
    </row>
    <row r="264" spans="43:43" x14ac:dyDescent="0.2">
      <c r="AQ264" s="12"/>
    </row>
    <row r="265" spans="43:43" x14ac:dyDescent="0.2">
      <c r="AQ265" s="12"/>
    </row>
    <row r="266" spans="43:43" x14ac:dyDescent="0.2">
      <c r="AQ266" s="12"/>
    </row>
    <row r="267" spans="43:43" x14ac:dyDescent="0.2">
      <c r="AQ267" s="12"/>
    </row>
    <row r="268" spans="43:43" x14ac:dyDescent="0.2">
      <c r="AQ268" s="12"/>
    </row>
    <row r="269" spans="43:43" x14ac:dyDescent="0.2">
      <c r="AQ269" s="12"/>
    </row>
    <row r="270" spans="43:43" x14ac:dyDescent="0.2">
      <c r="AQ270" s="12"/>
    </row>
    <row r="271" spans="43:43" x14ac:dyDescent="0.2">
      <c r="AQ271" s="12"/>
    </row>
    <row r="272" spans="43:43" x14ac:dyDescent="0.2">
      <c r="AQ272" s="12"/>
    </row>
    <row r="273" spans="43:43" x14ac:dyDescent="0.2">
      <c r="AQ273" s="12"/>
    </row>
    <row r="274" spans="43:43" x14ac:dyDescent="0.2">
      <c r="AQ274" s="12"/>
    </row>
    <row r="275" spans="43:43" x14ac:dyDescent="0.2">
      <c r="AQ275" s="12"/>
    </row>
    <row r="276" spans="43:43" x14ac:dyDescent="0.2">
      <c r="AQ276" s="12"/>
    </row>
    <row r="277" spans="43:43" x14ac:dyDescent="0.2">
      <c r="AQ277" s="12"/>
    </row>
    <row r="278" spans="43:43" x14ac:dyDescent="0.2">
      <c r="AQ278" s="12"/>
    </row>
    <row r="279" spans="43:43" x14ac:dyDescent="0.2">
      <c r="AQ279" s="12"/>
    </row>
    <row r="280" spans="43:43" x14ac:dyDescent="0.2">
      <c r="AQ280" s="12"/>
    </row>
    <row r="281" spans="43:43" x14ac:dyDescent="0.2">
      <c r="AQ281" s="12"/>
    </row>
    <row r="282" spans="43:43" x14ac:dyDescent="0.2">
      <c r="AQ282" s="12"/>
    </row>
    <row r="283" spans="43:43" x14ac:dyDescent="0.2">
      <c r="AQ283" s="12"/>
    </row>
    <row r="284" spans="43:43" x14ac:dyDescent="0.2">
      <c r="AQ284" s="12"/>
    </row>
    <row r="285" spans="43:43" x14ac:dyDescent="0.2">
      <c r="AQ285" s="12"/>
    </row>
    <row r="286" spans="43:43" x14ac:dyDescent="0.2">
      <c r="AQ286" s="12"/>
    </row>
    <row r="287" spans="43:43" x14ac:dyDescent="0.2">
      <c r="AQ287" s="12"/>
    </row>
    <row r="288" spans="43:43" x14ac:dyDescent="0.2">
      <c r="AQ288" s="12"/>
    </row>
    <row r="289" spans="43:43" x14ac:dyDescent="0.2">
      <c r="AQ289" s="12"/>
    </row>
    <row r="290" spans="43:43" x14ac:dyDescent="0.2">
      <c r="AQ290" s="12"/>
    </row>
    <row r="291" spans="43:43" x14ac:dyDescent="0.2">
      <c r="AQ291" s="12"/>
    </row>
    <row r="292" spans="43:43" x14ac:dyDescent="0.2">
      <c r="AQ292" s="12"/>
    </row>
    <row r="293" spans="43:43" x14ac:dyDescent="0.2">
      <c r="AQ293" s="12"/>
    </row>
    <row r="294" spans="43:43" x14ac:dyDescent="0.2">
      <c r="AQ294" s="12"/>
    </row>
    <row r="295" spans="43:43" x14ac:dyDescent="0.2">
      <c r="AQ295" s="12"/>
    </row>
    <row r="296" spans="43:43" x14ac:dyDescent="0.2">
      <c r="AQ296" s="12"/>
    </row>
    <row r="297" spans="43:43" x14ac:dyDescent="0.2">
      <c r="AQ297" s="12"/>
    </row>
    <row r="298" spans="43:43" x14ac:dyDescent="0.2">
      <c r="AQ298" s="12"/>
    </row>
    <row r="299" spans="43:43" x14ac:dyDescent="0.2">
      <c r="AQ299" s="12"/>
    </row>
    <row r="300" spans="43:43" x14ac:dyDescent="0.2">
      <c r="AQ300" s="12"/>
    </row>
    <row r="301" spans="43:43" x14ac:dyDescent="0.2">
      <c r="AQ301" s="12"/>
    </row>
    <row r="302" spans="43:43" x14ac:dyDescent="0.2">
      <c r="AQ302" s="12"/>
    </row>
    <row r="303" spans="43:43" x14ac:dyDescent="0.2">
      <c r="AQ303" s="12"/>
    </row>
    <row r="304" spans="43:43" x14ac:dyDescent="0.2">
      <c r="AQ304" s="12"/>
    </row>
    <row r="305" spans="43:43" x14ac:dyDescent="0.2">
      <c r="AQ305" s="12"/>
    </row>
    <row r="306" spans="43:43" x14ac:dyDescent="0.2">
      <c r="AQ306" s="12"/>
    </row>
    <row r="307" spans="43:43" x14ac:dyDescent="0.2">
      <c r="AQ307" s="12"/>
    </row>
    <row r="308" spans="43:43" x14ac:dyDescent="0.2">
      <c r="AQ308" s="12"/>
    </row>
    <row r="309" spans="43:43" x14ac:dyDescent="0.2">
      <c r="AQ309" s="12"/>
    </row>
    <row r="310" spans="43:43" x14ac:dyDescent="0.2">
      <c r="AQ310" s="12"/>
    </row>
    <row r="311" spans="43:43" x14ac:dyDescent="0.2">
      <c r="AQ311" s="12"/>
    </row>
    <row r="312" spans="43:43" x14ac:dyDescent="0.2">
      <c r="AQ312" s="12"/>
    </row>
    <row r="313" spans="43:43" x14ac:dyDescent="0.2">
      <c r="AQ313" s="12"/>
    </row>
    <row r="314" spans="43:43" x14ac:dyDescent="0.2">
      <c r="AQ314" s="12"/>
    </row>
    <row r="315" spans="43:43" x14ac:dyDescent="0.2">
      <c r="AQ315" s="12"/>
    </row>
    <row r="316" spans="43:43" x14ac:dyDescent="0.2">
      <c r="AQ316" s="12"/>
    </row>
    <row r="317" spans="43:43" x14ac:dyDescent="0.2">
      <c r="AQ317" s="12"/>
    </row>
    <row r="318" spans="43:43" x14ac:dyDescent="0.2">
      <c r="AQ318" s="12"/>
    </row>
    <row r="319" spans="43:43" x14ac:dyDescent="0.2">
      <c r="AQ319" s="12"/>
    </row>
    <row r="320" spans="43:43" x14ac:dyDescent="0.2">
      <c r="AQ320" s="12"/>
    </row>
    <row r="321" spans="43:43" x14ac:dyDescent="0.2">
      <c r="AQ321" s="12"/>
    </row>
    <row r="322" spans="43:43" x14ac:dyDescent="0.2">
      <c r="AQ322" s="12"/>
    </row>
    <row r="323" spans="43:43" x14ac:dyDescent="0.2">
      <c r="AQ323" s="12"/>
    </row>
    <row r="324" spans="43:43" x14ac:dyDescent="0.2">
      <c r="AQ324" s="12"/>
    </row>
    <row r="325" spans="43:43" x14ac:dyDescent="0.2">
      <c r="AQ325" s="12"/>
    </row>
    <row r="326" spans="43:43" x14ac:dyDescent="0.2">
      <c r="AQ326" s="12"/>
    </row>
    <row r="327" spans="43:43" x14ac:dyDescent="0.2">
      <c r="AQ327" s="12"/>
    </row>
    <row r="328" spans="43:43" x14ac:dyDescent="0.2">
      <c r="AQ328" s="12"/>
    </row>
    <row r="329" spans="43:43" x14ac:dyDescent="0.2">
      <c r="AQ329" s="12"/>
    </row>
    <row r="330" spans="43:43" x14ac:dyDescent="0.2">
      <c r="AQ330" s="12"/>
    </row>
    <row r="331" spans="43:43" x14ac:dyDescent="0.2">
      <c r="AQ331" s="12"/>
    </row>
    <row r="332" spans="43:43" x14ac:dyDescent="0.2">
      <c r="AQ332" s="12"/>
    </row>
    <row r="333" spans="43:43" x14ac:dyDescent="0.2">
      <c r="AQ333" s="12"/>
    </row>
    <row r="334" spans="43:43" x14ac:dyDescent="0.2">
      <c r="AQ334" s="12"/>
    </row>
    <row r="335" spans="43:43" x14ac:dyDescent="0.2">
      <c r="AQ335" s="12"/>
    </row>
    <row r="336" spans="43:43" x14ac:dyDescent="0.2">
      <c r="AQ336" s="12"/>
    </row>
    <row r="337" spans="43:43" x14ac:dyDescent="0.2">
      <c r="AQ337" s="12"/>
    </row>
    <row r="338" spans="43:43" x14ac:dyDescent="0.2">
      <c r="AQ338" s="12"/>
    </row>
    <row r="339" spans="43:43" x14ac:dyDescent="0.2">
      <c r="AQ339" s="12"/>
    </row>
    <row r="340" spans="43:43" x14ac:dyDescent="0.2">
      <c r="AQ340" s="12"/>
    </row>
    <row r="341" spans="43:43" x14ac:dyDescent="0.2">
      <c r="AQ341" s="12"/>
    </row>
    <row r="342" spans="43:43" x14ac:dyDescent="0.2">
      <c r="AQ342" s="12"/>
    </row>
    <row r="343" spans="43:43" x14ac:dyDescent="0.2">
      <c r="AQ343" s="12"/>
    </row>
    <row r="344" spans="43:43" x14ac:dyDescent="0.2">
      <c r="AQ344" s="12"/>
    </row>
    <row r="345" spans="43:43" x14ac:dyDescent="0.2">
      <c r="AQ345" s="12"/>
    </row>
    <row r="346" spans="43:43" x14ac:dyDescent="0.2">
      <c r="AQ346" s="12"/>
    </row>
    <row r="347" spans="43:43" x14ac:dyDescent="0.2">
      <c r="AQ347" s="12"/>
    </row>
    <row r="348" spans="43:43" x14ac:dyDescent="0.2">
      <c r="AQ348" s="12"/>
    </row>
    <row r="349" spans="43:43" x14ac:dyDescent="0.2">
      <c r="AQ349" s="12"/>
    </row>
    <row r="350" spans="43:43" x14ac:dyDescent="0.2">
      <c r="AQ350" s="12"/>
    </row>
    <row r="351" spans="43:43" x14ac:dyDescent="0.2">
      <c r="AQ351" s="12"/>
    </row>
    <row r="352" spans="43:43" x14ac:dyDescent="0.2">
      <c r="AQ352" s="12"/>
    </row>
    <row r="353" spans="43:43" x14ac:dyDescent="0.2">
      <c r="AQ353" s="12"/>
    </row>
    <row r="354" spans="43:43" x14ac:dyDescent="0.2">
      <c r="AQ354" s="12"/>
    </row>
    <row r="355" spans="43:43" x14ac:dyDescent="0.2">
      <c r="AQ355" s="12"/>
    </row>
    <row r="356" spans="43:43" x14ac:dyDescent="0.2">
      <c r="AQ356" s="12"/>
    </row>
    <row r="357" spans="43:43" x14ac:dyDescent="0.2">
      <c r="AQ357" s="12"/>
    </row>
    <row r="358" spans="43:43" x14ac:dyDescent="0.2">
      <c r="AQ358" s="12"/>
    </row>
    <row r="359" spans="43:43" x14ac:dyDescent="0.2">
      <c r="AQ359" s="12"/>
    </row>
    <row r="360" spans="43:43" x14ac:dyDescent="0.2">
      <c r="AQ360" s="12"/>
    </row>
    <row r="361" spans="43:43" x14ac:dyDescent="0.2">
      <c r="AQ361" s="12"/>
    </row>
    <row r="362" spans="43:43" x14ac:dyDescent="0.2">
      <c r="AQ362" s="12"/>
    </row>
    <row r="363" spans="43:43" x14ac:dyDescent="0.2">
      <c r="AQ363" s="12"/>
    </row>
    <row r="364" spans="43:43" x14ac:dyDescent="0.2">
      <c r="AQ364" s="12"/>
    </row>
    <row r="365" spans="43:43" x14ac:dyDescent="0.2">
      <c r="AQ365" s="12"/>
    </row>
    <row r="366" spans="43:43" x14ac:dyDescent="0.2">
      <c r="AQ366" s="12"/>
    </row>
    <row r="367" spans="43:43" x14ac:dyDescent="0.2">
      <c r="AQ367" s="12"/>
    </row>
    <row r="368" spans="43:43" x14ac:dyDescent="0.2">
      <c r="AQ368" s="12"/>
    </row>
    <row r="369" spans="43:43" x14ac:dyDescent="0.2">
      <c r="AQ369" s="12"/>
    </row>
    <row r="370" spans="43:43" x14ac:dyDescent="0.2">
      <c r="AQ370" s="12"/>
    </row>
    <row r="371" spans="43:43" x14ac:dyDescent="0.2">
      <c r="AQ371" s="12"/>
    </row>
    <row r="372" spans="43:43" x14ac:dyDescent="0.2">
      <c r="AQ372" s="12"/>
    </row>
    <row r="373" spans="43:43" x14ac:dyDescent="0.2">
      <c r="AQ373" s="12"/>
    </row>
    <row r="374" spans="43:43" x14ac:dyDescent="0.2">
      <c r="AQ374" s="12"/>
    </row>
    <row r="375" spans="43:43" x14ac:dyDescent="0.2">
      <c r="AQ375" s="12"/>
    </row>
    <row r="376" spans="43:43" x14ac:dyDescent="0.2">
      <c r="AQ376" s="12"/>
    </row>
    <row r="377" spans="43:43" x14ac:dyDescent="0.2">
      <c r="AQ377" s="12"/>
    </row>
    <row r="378" spans="43:43" x14ac:dyDescent="0.2">
      <c r="AQ378" s="12"/>
    </row>
    <row r="379" spans="43:43" x14ac:dyDescent="0.2">
      <c r="AQ379" s="12"/>
    </row>
    <row r="380" spans="43:43" x14ac:dyDescent="0.2">
      <c r="AQ380" s="12"/>
    </row>
    <row r="381" spans="43:43" x14ac:dyDescent="0.2">
      <c r="AQ381" s="12"/>
    </row>
    <row r="382" spans="43:43" x14ac:dyDescent="0.2">
      <c r="AQ382" s="12"/>
    </row>
    <row r="383" spans="43:43" x14ac:dyDescent="0.2">
      <c r="AQ383" s="12"/>
    </row>
    <row r="384" spans="43:43" x14ac:dyDescent="0.2">
      <c r="AQ384" s="12"/>
    </row>
    <row r="385" spans="43:43" x14ac:dyDescent="0.2">
      <c r="AQ385" s="12"/>
    </row>
    <row r="386" spans="43:43" x14ac:dyDescent="0.2">
      <c r="AQ386" s="12"/>
    </row>
    <row r="387" spans="43:43" x14ac:dyDescent="0.2">
      <c r="AQ387" s="12"/>
    </row>
    <row r="388" spans="43:43" x14ac:dyDescent="0.2">
      <c r="AQ388" s="12"/>
    </row>
    <row r="389" spans="43:43" x14ac:dyDescent="0.2">
      <c r="AQ389" s="12"/>
    </row>
    <row r="390" spans="43:43" x14ac:dyDescent="0.2">
      <c r="AQ390" s="12"/>
    </row>
    <row r="391" spans="43:43" x14ac:dyDescent="0.2">
      <c r="AQ391" s="12"/>
    </row>
    <row r="392" spans="43:43" x14ac:dyDescent="0.2">
      <c r="AQ392" s="12"/>
    </row>
    <row r="393" spans="43:43" x14ac:dyDescent="0.2">
      <c r="AQ393" s="12"/>
    </row>
    <row r="394" spans="43:43" x14ac:dyDescent="0.2">
      <c r="AQ394" s="12"/>
    </row>
    <row r="395" spans="43:43" x14ac:dyDescent="0.2">
      <c r="AQ395" s="12"/>
    </row>
    <row r="396" spans="43:43" x14ac:dyDescent="0.2">
      <c r="AQ396" s="12"/>
    </row>
    <row r="397" spans="43:43" x14ac:dyDescent="0.2">
      <c r="AQ397" s="12"/>
    </row>
    <row r="398" spans="43:43" x14ac:dyDescent="0.2">
      <c r="AQ398" s="12"/>
    </row>
    <row r="399" spans="43:43" x14ac:dyDescent="0.2">
      <c r="AQ399" s="12"/>
    </row>
    <row r="400" spans="43:43" x14ac:dyDescent="0.2">
      <c r="AQ400" s="12"/>
    </row>
    <row r="401" spans="43:43" x14ac:dyDescent="0.2">
      <c r="AQ401" s="12"/>
    </row>
    <row r="402" spans="43:43" x14ac:dyDescent="0.2">
      <c r="AQ402" s="12"/>
    </row>
    <row r="403" spans="43:43" x14ac:dyDescent="0.2">
      <c r="AQ403" s="12"/>
    </row>
    <row r="404" spans="43:43" x14ac:dyDescent="0.2">
      <c r="AQ404" s="12"/>
    </row>
    <row r="405" spans="43:43" x14ac:dyDescent="0.2">
      <c r="AQ405" s="12"/>
    </row>
    <row r="406" spans="43:43" x14ac:dyDescent="0.2">
      <c r="AQ406" s="12"/>
    </row>
    <row r="407" spans="43:43" x14ac:dyDescent="0.2">
      <c r="AQ407" s="12"/>
    </row>
    <row r="408" spans="43:43" x14ac:dyDescent="0.2">
      <c r="AQ408" s="12"/>
    </row>
    <row r="409" spans="43:43" x14ac:dyDescent="0.2">
      <c r="AQ409" s="12"/>
    </row>
    <row r="410" spans="43:43" x14ac:dyDescent="0.2">
      <c r="AQ410" s="12"/>
    </row>
    <row r="411" spans="43:43" x14ac:dyDescent="0.2">
      <c r="AQ411" s="12"/>
    </row>
    <row r="412" spans="43:43" x14ac:dyDescent="0.2">
      <c r="AQ412" s="12"/>
    </row>
    <row r="413" spans="43:43" x14ac:dyDescent="0.2">
      <c r="AQ413" s="12"/>
    </row>
    <row r="414" spans="43:43" x14ac:dyDescent="0.2">
      <c r="AQ414" s="12"/>
    </row>
    <row r="415" spans="43:43" x14ac:dyDescent="0.2">
      <c r="AQ415" s="12"/>
    </row>
    <row r="416" spans="43:43" x14ac:dyDescent="0.2">
      <c r="AQ416" s="12"/>
    </row>
    <row r="417" spans="43:43" x14ac:dyDescent="0.2">
      <c r="AQ417" s="12"/>
    </row>
    <row r="418" spans="43:43" x14ac:dyDescent="0.2">
      <c r="AQ418" s="12"/>
    </row>
    <row r="419" spans="43:43" x14ac:dyDescent="0.2">
      <c r="AQ419" s="12"/>
    </row>
    <row r="420" spans="43:43" x14ac:dyDescent="0.2">
      <c r="AQ420" s="12"/>
    </row>
    <row r="421" spans="43:43" x14ac:dyDescent="0.2">
      <c r="AQ421" s="12"/>
    </row>
    <row r="422" spans="43:43" x14ac:dyDescent="0.2">
      <c r="AQ422" s="12"/>
    </row>
    <row r="423" spans="43:43" x14ac:dyDescent="0.2">
      <c r="AQ423" s="12"/>
    </row>
    <row r="424" spans="43:43" x14ac:dyDescent="0.2">
      <c r="AQ424" s="12"/>
    </row>
    <row r="425" spans="43:43" x14ac:dyDescent="0.2">
      <c r="AQ425" s="12"/>
    </row>
    <row r="426" spans="43:43" x14ac:dyDescent="0.2">
      <c r="AQ426" s="12"/>
    </row>
    <row r="427" spans="43:43" x14ac:dyDescent="0.2">
      <c r="AQ427" s="12"/>
    </row>
    <row r="428" spans="43:43" x14ac:dyDescent="0.2">
      <c r="AQ428" s="12"/>
    </row>
    <row r="429" spans="43:43" x14ac:dyDescent="0.2">
      <c r="AQ429" s="12"/>
    </row>
    <row r="430" spans="43:43" x14ac:dyDescent="0.2">
      <c r="AQ430" s="12"/>
    </row>
    <row r="431" spans="43:43" x14ac:dyDescent="0.2">
      <c r="AQ431" s="12"/>
    </row>
    <row r="432" spans="43:43" x14ac:dyDescent="0.2">
      <c r="AQ432" s="12"/>
    </row>
    <row r="433" spans="43:43" x14ac:dyDescent="0.2">
      <c r="AQ433" s="12"/>
    </row>
    <row r="434" spans="43:43" x14ac:dyDescent="0.2">
      <c r="AQ434" s="12"/>
    </row>
    <row r="435" spans="43:43" x14ac:dyDescent="0.2">
      <c r="AQ435" s="12"/>
    </row>
    <row r="436" spans="43:43" x14ac:dyDescent="0.2">
      <c r="AQ436" s="12"/>
    </row>
    <row r="437" spans="43:43" x14ac:dyDescent="0.2">
      <c r="AQ437" s="12"/>
    </row>
    <row r="438" spans="43:43" x14ac:dyDescent="0.2">
      <c r="AQ438" s="12"/>
    </row>
    <row r="439" spans="43:43" x14ac:dyDescent="0.2">
      <c r="AQ439" s="12"/>
    </row>
    <row r="440" spans="43:43" x14ac:dyDescent="0.2">
      <c r="AQ440" s="12"/>
    </row>
    <row r="441" spans="43:43" x14ac:dyDescent="0.2">
      <c r="AQ441" s="12"/>
    </row>
    <row r="442" spans="43:43" x14ac:dyDescent="0.2">
      <c r="AQ442" s="12"/>
    </row>
    <row r="443" spans="43:43" x14ac:dyDescent="0.2">
      <c r="AQ443" s="12"/>
    </row>
    <row r="444" spans="43:43" x14ac:dyDescent="0.2">
      <c r="AQ444" s="12"/>
    </row>
    <row r="445" spans="43:43" x14ac:dyDescent="0.2">
      <c r="AQ445" s="12"/>
    </row>
    <row r="446" spans="43:43" x14ac:dyDescent="0.2">
      <c r="AQ446" s="12"/>
    </row>
    <row r="447" spans="43:43" x14ac:dyDescent="0.2">
      <c r="AQ447" s="12"/>
    </row>
    <row r="448" spans="43:43" x14ac:dyDescent="0.2">
      <c r="AQ448" s="12"/>
    </row>
    <row r="449" spans="43:43" x14ac:dyDescent="0.2">
      <c r="AQ449" s="12"/>
    </row>
    <row r="450" spans="43:43" x14ac:dyDescent="0.2">
      <c r="AQ450" s="12"/>
    </row>
    <row r="451" spans="43:43" x14ac:dyDescent="0.2">
      <c r="AQ451" s="12"/>
    </row>
    <row r="452" spans="43:43" x14ac:dyDescent="0.2">
      <c r="AQ452" s="12"/>
    </row>
    <row r="453" spans="43:43" x14ac:dyDescent="0.2">
      <c r="AQ453" s="12"/>
    </row>
    <row r="454" spans="43:43" x14ac:dyDescent="0.2">
      <c r="AQ454" s="12"/>
    </row>
    <row r="455" spans="43:43" x14ac:dyDescent="0.2">
      <c r="AQ455" s="12"/>
    </row>
    <row r="456" spans="43:43" x14ac:dyDescent="0.2">
      <c r="AQ456" s="12"/>
    </row>
    <row r="457" spans="43:43" x14ac:dyDescent="0.2">
      <c r="AQ457" s="12"/>
    </row>
    <row r="458" spans="43:43" x14ac:dyDescent="0.2">
      <c r="AQ458" s="12"/>
    </row>
    <row r="459" spans="43:43" x14ac:dyDescent="0.2">
      <c r="AQ459" s="12"/>
    </row>
    <row r="460" spans="43:43" x14ac:dyDescent="0.2">
      <c r="AQ460" s="12"/>
    </row>
    <row r="461" spans="43:43" x14ac:dyDescent="0.2">
      <c r="AQ461" s="12"/>
    </row>
    <row r="462" spans="43:43" x14ac:dyDescent="0.2">
      <c r="AQ462" s="12"/>
    </row>
    <row r="463" spans="43:43" x14ac:dyDescent="0.2">
      <c r="AQ463" s="12"/>
    </row>
    <row r="464" spans="43:43" x14ac:dyDescent="0.2">
      <c r="AQ464" s="12"/>
    </row>
    <row r="465" spans="43:43" x14ac:dyDescent="0.2">
      <c r="AQ465" s="12"/>
    </row>
    <row r="466" spans="43:43" x14ac:dyDescent="0.2">
      <c r="AQ466" s="12"/>
    </row>
    <row r="467" spans="43:43" x14ac:dyDescent="0.2">
      <c r="AQ467" s="12"/>
    </row>
    <row r="468" spans="43:43" x14ac:dyDescent="0.2">
      <c r="AQ468" s="12"/>
    </row>
    <row r="469" spans="43:43" x14ac:dyDescent="0.2">
      <c r="AQ469" s="12"/>
    </row>
    <row r="470" spans="43:43" x14ac:dyDescent="0.2">
      <c r="AQ470" s="12"/>
    </row>
    <row r="471" spans="43:43" x14ac:dyDescent="0.2">
      <c r="AQ471" s="12"/>
    </row>
    <row r="472" spans="43:43" x14ac:dyDescent="0.2">
      <c r="AQ472" s="12"/>
    </row>
    <row r="473" spans="43:43" x14ac:dyDescent="0.2">
      <c r="AQ473" s="12"/>
    </row>
    <row r="474" spans="43:43" x14ac:dyDescent="0.2">
      <c r="AQ474" s="12"/>
    </row>
    <row r="475" spans="43:43" x14ac:dyDescent="0.2">
      <c r="AQ475" s="12"/>
    </row>
    <row r="476" spans="43:43" x14ac:dyDescent="0.2">
      <c r="AQ476" s="12"/>
    </row>
    <row r="477" spans="43:43" x14ac:dyDescent="0.2">
      <c r="AQ477" s="12"/>
    </row>
    <row r="478" spans="43:43" x14ac:dyDescent="0.2">
      <c r="AQ478" s="12"/>
    </row>
    <row r="479" spans="43:43" x14ac:dyDescent="0.2">
      <c r="AQ479" s="12"/>
    </row>
    <row r="480" spans="43:43" x14ac:dyDescent="0.2">
      <c r="AQ480" s="12"/>
    </row>
    <row r="481" spans="43:43" x14ac:dyDescent="0.2">
      <c r="AQ481" s="12"/>
    </row>
    <row r="482" spans="43:43" x14ac:dyDescent="0.2">
      <c r="AQ482" s="12"/>
    </row>
    <row r="483" spans="43:43" x14ac:dyDescent="0.2">
      <c r="AQ483" s="12"/>
    </row>
    <row r="484" spans="43:43" x14ac:dyDescent="0.2">
      <c r="AQ484" s="12"/>
    </row>
    <row r="485" spans="43:43" x14ac:dyDescent="0.2">
      <c r="AQ485" s="12"/>
    </row>
    <row r="486" spans="43:43" x14ac:dyDescent="0.2">
      <c r="AQ486" s="12"/>
    </row>
    <row r="487" spans="43:43" x14ac:dyDescent="0.2">
      <c r="AQ487" s="12"/>
    </row>
    <row r="488" spans="43:43" x14ac:dyDescent="0.2">
      <c r="AQ488" s="12"/>
    </row>
    <row r="489" spans="43:43" x14ac:dyDescent="0.2">
      <c r="AQ489" s="12"/>
    </row>
    <row r="490" spans="43:43" x14ac:dyDescent="0.2">
      <c r="AQ490" s="12"/>
    </row>
    <row r="491" spans="43:43" x14ac:dyDescent="0.2">
      <c r="AQ491" s="12"/>
    </row>
    <row r="492" spans="43:43" x14ac:dyDescent="0.2">
      <c r="AQ492" s="12"/>
    </row>
    <row r="493" spans="43:43" x14ac:dyDescent="0.2">
      <c r="AQ493" s="12"/>
    </row>
    <row r="494" spans="43:43" x14ac:dyDescent="0.2">
      <c r="AQ494" s="12"/>
    </row>
    <row r="495" spans="43:43" x14ac:dyDescent="0.2">
      <c r="AQ495" s="12"/>
    </row>
    <row r="496" spans="43:43" x14ac:dyDescent="0.2">
      <c r="AQ496" s="12"/>
    </row>
    <row r="497" spans="43:43" x14ac:dyDescent="0.2">
      <c r="AQ497" s="12"/>
    </row>
    <row r="498" spans="43:43" x14ac:dyDescent="0.2">
      <c r="AQ498" s="12"/>
    </row>
    <row r="499" spans="43:43" x14ac:dyDescent="0.2">
      <c r="AQ499" s="12"/>
    </row>
    <row r="500" spans="43:43" x14ac:dyDescent="0.2">
      <c r="AQ500" s="12"/>
    </row>
    <row r="501" spans="43:43" x14ac:dyDescent="0.2">
      <c r="AQ501" s="12"/>
    </row>
    <row r="502" spans="43:43" x14ac:dyDescent="0.2">
      <c r="AQ502" s="12"/>
    </row>
    <row r="503" spans="43:43" x14ac:dyDescent="0.2">
      <c r="AQ503" s="12"/>
    </row>
    <row r="504" spans="43:43" x14ac:dyDescent="0.2">
      <c r="AQ504" s="12"/>
    </row>
    <row r="505" spans="43:43" x14ac:dyDescent="0.2">
      <c r="AQ505" s="12"/>
    </row>
    <row r="506" spans="43:43" x14ac:dyDescent="0.2">
      <c r="AQ506" s="12"/>
    </row>
    <row r="507" spans="43:43" x14ac:dyDescent="0.2">
      <c r="AQ507" s="12"/>
    </row>
    <row r="508" spans="43:43" x14ac:dyDescent="0.2">
      <c r="AQ508" s="12"/>
    </row>
    <row r="509" spans="43:43" x14ac:dyDescent="0.2">
      <c r="AQ509" s="12"/>
    </row>
    <row r="510" spans="43:43" x14ac:dyDescent="0.2">
      <c r="AQ510" s="12"/>
    </row>
    <row r="511" spans="43:43" x14ac:dyDescent="0.2">
      <c r="AQ511" s="12"/>
    </row>
    <row r="512" spans="43:43" x14ac:dyDescent="0.2">
      <c r="AQ512" s="12"/>
    </row>
    <row r="513" spans="43:43" x14ac:dyDescent="0.2">
      <c r="AQ513" s="12"/>
    </row>
    <row r="514" spans="43:43" x14ac:dyDescent="0.2">
      <c r="AQ514" s="12"/>
    </row>
    <row r="515" spans="43:43" x14ac:dyDescent="0.2">
      <c r="AQ515" s="12"/>
    </row>
    <row r="516" spans="43:43" x14ac:dyDescent="0.2">
      <c r="AQ516" s="12"/>
    </row>
    <row r="517" spans="43:43" x14ac:dyDescent="0.2">
      <c r="AQ517" s="12"/>
    </row>
    <row r="518" spans="43:43" x14ac:dyDescent="0.2">
      <c r="AQ518" s="12"/>
    </row>
    <row r="519" spans="43:43" x14ac:dyDescent="0.2">
      <c r="AQ519" s="12"/>
    </row>
    <row r="520" spans="43:43" x14ac:dyDescent="0.2">
      <c r="AQ520" s="12"/>
    </row>
    <row r="521" spans="43:43" x14ac:dyDescent="0.2">
      <c r="AQ521" s="12"/>
    </row>
    <row r="522" spans="43:43" x14ac:dyDescent="0.2">
      <c r="AQ522" s="12"/>
    </row>
    <row r="523" spans="43:43" x14ac:dyDescent="0.2">
      <c r="AQ523" s="12"/>
    </row>
    <row r="524" spans="43:43" x14ac:dyDescent="0.2">
      <c r="AQ524" s="12"/>
    </row>
    <row r="525" spans="43:43" x14ac:dyDescent="0.2">
      <c r="AQ525" s="12"/>
    </row>
    <row r="526" spans="43:43" x14ac:dyDescent="0.2">
      <c r="AQ526" s="12"/>
    </row>
    <row r="527" spans="43:43" x14ac:dyDescent="0.2">
      <c r="AQ527" s="12"/>
    </row>
    <row r="528" spans="43:43" x14ac:dyDescent="0.2">
      <c r="AQ528" s="12"/>
    </row>
    <row r="529" spans="43:43" x14ac:dyDescent="0.2">
      <c r="AQ529" s="12"/>
    </row>
    <row r="530" spans="43:43" x14ac:dyDescent="0.2">
      <c r="AQ530" s="12"/>
    </row>
    <row r="531" spans="43:43" x14ac:dyDescent="0.2">
      <c r="AQ531" s="12"/>
    </row>
    <row r="532" spans="43:43" x14ac:dyDescent="0.2">
      <c r="AQ532" s="12"/>
    </row>
    <row r="533" spans="43:43" x14ac:dyDescent="0.2">
      <c r="AQ533" s="12"/>
    </row>
    <row r="534" spans="43:43" x14ac:dyDescent="0.2">
      <c r="AQ534" s="12"/>
    </row>
    <row r="535" spans="43:43" x14ac:dyDescent="0.2">
      <c r="AQ535" s="12"/>
    </row>
    <row r="536" spans="43:43" x14ac:dyDescent="0.2">
      <c r="AQ536" s="12"/>
    </row>
    <row r="537" spans="43:43" x14ac:dyDescent="0.2">
      <c r="AQ537" s="12"/>
    </row>
    <row r="538" spans="43:43" x14ac:dyDescent="0.2">
      <c r="AQ538" s="12"/>
    </row>
    <row r="539" spans="43:43" x14ac:dyDescent="0.2">
      <c r="AQ539" s="12"/>
    </row>
    <row r="540" spans="43:43" x14ac:dyDescent="0.2">
      <c r="AQ540" s="12"/>
    </row>
    <row r="541" spans="43:43" x14ac:dyDescent="0.2">
      <c r="AQ541" s="12"/>
    </row>
    <row r="542" spans="43:43" x14ac:dyDescent="0.2">
      <c r="AQ542" s="12"/>
    </row>
    <row r="543" spans="43:43" x14ac:dyDescent="0.2">
      <c r="AQ543" s="12"/>
    </row>
    <row r="544" spans="43:43" x14ac:dyDescent="0.2">
      <c r="AQ544" s="12"/>
    </row>
    <row r="545" spans="43:43" x14ac:dyDescent="0.2">
      <c r="AQ545" s="12"/>
    </row>
    <row r="546" spans="43:43" x14ac:dyDescent="0.2">
      <c r="AQ546" s="12"/>
    </row>
    <row r="547" spans="43:43" x14ac:dyDescent="0.2">
      <c r="AQ547" s="12"/>
    </row>
    <row r="548" spans="43:43" x14ac:dyDescent="0.2">
      <c r="AQ548" s="12"/>
    </row>
    <row r="549" spans="43:43" x14ac:dyDescent="0.2">
      <c r="AQ549" s="12"/>
    </row>
    <row r="550" spans="43:43" x14ac:dyDescent="0.2">
      <c r="AQ550" s="12"/>
    </row>
    <row r="551" spans="43:43" x14ac:dyDescent="0.2">
      <c r="AQ551" s="12"/>
    </row>
    <row r="552" spans="43:43" x14ac:dyDescent="0.2">
      <c r="AQ552" s="12"/>
    </row>
    <row r="553" spans="43:43" x14ac:dyDescent="0.2">
      <c r="AQ553" s="12"/>
    </row>
    <row r="554" spans="43:43" x14ac:dyDescent="0.2">
      <c r="AQ554" s="12"/>
    </row>
    <row r="555" spans="43:43" x14ac:dyDescent="0.2">
      <c r="AQ555" s="12"/>
    </row>
    <row r="556" spans="43:43" x14ac:dyDescent="0.2">
      <c r="AQ556" s="12"/>
    </row>
    <row r="557" spans="43:43" x14ac:dyDescent="0.2">
      <c r="AQ557" s="12"/>
    </row>
    <row r="558" spans="43:43" x14ac:dyDescent="0.2">
      <c r="AQ558" s="12"/>
    </row>
    <row r="559" spans="43:43" x14ac:dyDescent="0.2">
      <c r="AQ559" s="12"/>
    </row>
    <row r="560" spans="43:43" x14ac:dyDescent="0.2">
      <c r="AQ560" s="12"/>
    </row>
    <row r="561" spans="43:43" x14ac:dyDescent="0.2">
      <c r="AQ561" s="12"/>
    </row>
    <row r="562" spans="43:43" x14ac:dyDescent="0.2">
      <c r="AQ562" s="12"/>
    </row>
    <row r="563" spans="43:43" x14ac:dyDescent="0.2">
      <c r="AQ563" s="12"/>
    </row>
    <row r="564" spans="43:43" x14ac:dyDescent="0.2">
      <c r="AQ564" s="12"/>
    </row>
    <row r="565" spans="43:43" x14ac:dyDescent="0.2">
      <c r="AQ565" s="12"/>
    </row>
    <row r="566" spans="43:43" x14ac:dyDescent="0.2">
      <c r="AQ566" s="12"/>
    </row>
    <row r="567" spans="43:43" x14ac:dyDescent="0.2">
      <c r="AQ567" s="12"/>
    </row>
    <row r="568" spans="43:43" x14ac:dyDescent="0.2">
      <c r="AQ568" s="12"/>
    </row>
    <row r="569" spans="43:43" x14ac:dyDescent="0.2">
      <c r="AQ569" s="12"/>
    </row>
    <row r="570" spans="43:43" x14ac:dyDescent="0.2">
      <c r="AQ570" s="12"/>
    </row>
    <row r="571" spans="43:43" x14ac:dyDescent="0.2">
      <c r="AQ571" s="12"/>
    </row>
    <row r="572" spans="43:43" x14ac:dyDescent="0.2">
      <c r="AQ572" s="12"/>
    </row>
    <row r="573" spans="43:43" x14ac:dyDescent="0.2">
      <c r="AQ573" s="12"/>
    </row>
    <row r="574" spans="43:43" x14ac:dyDescent="0.2">
      <c r="AQ574" s="12"/>
    </row>
    <row r="575" spans="43:43" x14ac:dyDescent="0.2">
      <c r="AQ575" s="12"/>
    </row>
    <row r="576" spans="43:43" x14ac:dyDescent="0.2">
      <c r="AQ576" s="12"/>
    </row>
    <row r="577" spans="43:43" x14ac:dyDescent="0.2">
      <c r="AQ577" s="12"/>
    </row>
    <row r="578" spans="43:43" x14ac:dyDescent="0.2">
      <c r="AQ578" s="12"/>
    </row>
    <row r="579" spans="43:43" x14ac:dyDescent="0.2">
      <c r="AQ579" s="12"/>
    </row>
    <row r="580" spans="43:43" x14ac:dyDescent="0.2">
      <c r="AQ580" s="12"/>
    </row>
    <row r="581" spans="43:43" x14ac:dyDescent="0.2">
      <c r="AQ581" s="12"/>
    </row>
    <row r="582" spans="43:43" x14ac:dyDescent="0.2">
      <c r="AQ582" s="12"/>
    </row>
    <row r="583" spans="43:43" x14ac:dyDescent="0.2">
      <c r="AQ583" s="12"/>
    </row>
    <row r="584" spans="43:43" x14ac:dyDescent="0.2">
      <c r="AQ584" s="12"/>
    </row>
    <row r="585" spans="43:43" x14ac:dyDescent="0.2">
      <c r="AQ585" s="12"/>
    </row>
    <row r="586" spans="43:43" x14ac:dyDescent="0.2">
      <c r="AQ586" s="12"/>
    </row>
    <row r="587" spans="43:43" x14ac:dyDescent="0.2">
      <c r="AQ587" s="12"/>
    </row>
    <row r="588" spans="43:43" x14ac:dyDescent="0.2">
      <c r="AQ588" s="12"/>
    </row>
    <row r="589" spans="43:43" x14ac:dyDescent="0.2">
      <c r="AQ589" s="12"/>
    </row>
    <row r="590" spans="43:43" x14ac:dyDescent="0.2">
      <c r="AQ590" s="12"/>
    </row>
    <row r="591" spans="43:43" x14ac:dyDescent="0.2">
      <c r="AQ591" s="12"/>
    </row>
    <row r="592" spans="43:43" x14ac:dyDescent="0.2">
      <c r="AQ592" s="12"/>
    </row>
    <row r="593" spans="43:43" x14ac:dyDescent="0.2">
      <c r="AQ593" s="12"/>
    </row>
    <row r="594" spans="43:43" x14ac:dyDescent="0.2">
      <c r="AQ594" s="12"/>
    </row>
    <row r="595" spans="43:43" x14ac:dyDescent="0.2">
      <c r="AQ595" s="12"/>
    </row>
    <row r="596" spans="43:43" x14ac:dyDescent="0.2">
      <c r="AQ596" s="12"/>
    </row>
    <row r="597" spans="43:43" x14ac:dyDescent="0.2">
      <c r="AQ597" s="12"/>
    </row>
    <row r="598" spans="43:43" x14ac:dyDescent="0.2">
      <c r="AQ598" s="12"/>
    </row>
    <row r="599" spans="43:43" x14ac:dyDescent="0.2">
      <c r="AQ599" s="12"/>
    </row>
    <row r="600" spans="43:43" x14ac:dyDescent="0.2">
      <c r="AQ600" s="12"/>
    </row>
    <row r="601" spans="43:43" x14ac:dyDescent="0.2">
      <c r="AQ601" s="12"/>
    </row>
    <row r="602" spans="43:43" x14ac:dyDescent="0.2">
      <c r="AQ602" s="12"/>
    </row>
    <row r="603" spans="43:43" x14ac:dyDescent="0.2">
      <c r="AQ603" s="12"/>
    </row>
    <row r="604" spans="43:43" x14ac:dyDescent="0.2">
      <c r="AQ604" s="12"/>
    </row>
    <row r="605" spans="43:43" x14ac:dyDescent="0.2">
      <c r="AQ605" s="12"/>
    </row>
    <row r="606" spans="43:43" x14ac:dyDescent="0.2">
      <c r="AQ606" s="12"/>
    </row>
    <row r="607" spans="43:43" x14ac:dyDescent="0.2">
      <c r="AQ607" s="12"/>
    </row>
    <row r="608" spans="43:43" x14ac:dyDescent="0.2">
      <c r="AQ608" s="12"/>
    </row>
    <row r="609" spans="43:43" x14ac:dyDescent="0.2">
      <c r="AQ609" s="12"/>
    </row>
    <row r="610" spans="43:43" x14ac:dyDescent="0.2">
      <c r="AQ610" s="12"/>
    </row>
    <row r="611" spans="43:43" x14ac:dyDescent="0.2">
      <c r="AQ611" s="12"/>
    </row>
    <row r="612" spans="43:43" x14ac:dyDescent="0.2">
      <c r="AQ612" s="12"/>
    </row>
    <row r="613" spans="43:43" x14ac:dyDescent="0.2">
      <c r="AQ613" s="12"/>
    </row>
    <row r="614" spans="43:43" x14ac:dyDescent="0.2">
      <c r="AQ614" s="12"/>
    </row>
    <row r="615" spans="43:43" x14ac:dyDescent="0.2">
      <c r="AQ615" s="12"/>
    </row>
    <row r="616" spans="43:43" x14ac:dyDescent="0.2">
      <c r="AQ616" s="12"/>
    </row>
    <row r="617" spans="43:43" x14ac:dyDescent="0.2">
      <c r="AQ617" s="12"/>
    </row>
    <row r="618" spans="43:43" x14ac:dyDescent="0.2">
      <c r="AQ618" s="12"/>
    </row>
    <row r="619" spans="43:43" x14ac:dyDescent="0.2">
      <c r="AQ619" s="12"/>
    </row>
    <row r="620" spans="43:43" x14ac:dyDescent="0.2">
      <c r="AQ620" s="12"/>
    </row>
    <row r="621" spans="43:43" x14ac:dyDescent="0.2">
      <c r="AQ621" s="12"/>
    </row>
    <row r="622" spans="43:43" x14ac:dyDescent="0.2">
      <c r="AQ622" s="12"/>
    </row>
    <row r="623" spans="43:43" x14ac:dyDescent="0.2">
      <c r="AQ623" s="12"/>
    </row>
    <row r="624" spans="43:43" x14ac:dyDescent="0.2">
      <c r="AQ624" s="12"/>
    </row>
    <row r="625" spans="43:43" x14ac:dyDescent="0.2">
      <c r="AQ625" s="12"/>
    </row>
    <row r="626" spans="43:43" x14ac:dyDescent="0.2">
      <c r="AQ626" s="12"/>
    </row>
    <row r="627" spans="43:43" x14ac:dyDescent="0.2">
      <c r="AQ627" s="12"/>
    </row>
    <row r="628" spans="43:43" x14ac:dyDescent="0.2">
      <c r="AQ628" s="12"/>
    </row>
    <row r="629" spans="43:43" x14ac:dyDescent="0.2">
      <c r="AQ629" s="12"/>
    </row>
    <row r="630" spans="43:43" x14ac:dyDescent="0.2">
      <c r="AQ630" s="12"/>
    </row>
    <row r="631" spans="43:43" x14ac:dyDescent="0.2">
      <c r="AQ631" s="12"/>
    </row>
    <row r="632" spans="43:43" x14ac:dyDescent="0.2">
      <c r="AQ632" s="12"/>
    </row>
    <row r="633" spans="43:43" x14ac:dyDescent="0.2">
      <c r="AQ633" s="12"/>
    </row>
    <row r="634" spans="43:43" x14ac:dyDescent="0.2">
      <c r="AQ634" s="12"/>
    </row>
    <row r="635" spans="43:43" x14ac:dyDescent="0.2">
      <c r="AQ635" s="12"/>
    </row>
    <row r="636" spans="43:43" x14ac:dyDescent="0.2">
      <c r="AQ636" s="12"/>
    </row>
    <row r="637" spans="43:43" x14ac:dyDescent="0.2">
      <c r="AQ637" s="12"/>
    </row>
    <row r="638" spans="43:43" x14ac:dyDescent="0.2">
      <c r="AQ638" s="12"/>
    </row>
    <row r="639" spans="43:43" x14ac:dyDescent="0.2">
      <c r="AQ639" s="12"/>
    </row>
    <row r="640" spans="43:43" x14ac:dyDescent="0.2">
      <c r="AQ640" s="12"/>
    </row>
    <row r="641" spans="43:43" x14ac:dyDescent="0.2">
      <c r="AQ641" s="12"/>
    </row>
    <row r="642" spans="43:43" x14ac:dyDescent="0.2">
      <c r="AQ642" s="12"/>
    </row>
    <row r="643" spans="43:43" x14ac:dyDescent="0.2">
      <c r="AQ643" s="12"/>
    </row>
    <row r="644" spans="43:43" x14ac:dyDescent="0.2">
      <c r="AQ644" s="12"/>
    </row>
    <row r="645" spans="43:43" x14ac:dyDescent="0.2">
      <c r="AQ645" s="12"/>
    </row>
    <row r="646" spans="43:43" x14ac:dyDescent="0.2">
      <c r="AQ646" s="12"/>
    </row>
    <row r="647" spans="43:43" x14ac:dyDescent="0.2">
      <c r="AQ647" s="12"/>
    </row>
    <row r="648" spans="43:43" x14ac:dyDescent="0.2">
      <c r="AQ648" s="12"/>
    </row>
    <row r="649" spans="43:43" x14ac:dyDescent="0.2">
      <c r="AQ649" s="12"/>
    </row>
    <row r="650" spans="43:43" x14ac:dyDescent="0.2">
      <c r="AQ650" s="12"/>
    </row>
    <row r="651" spans="43:43" x14ac:dyDescent="0.2">
      <c r="AQ651" s="12"/>
    </row>
    <row r="652" spans="43:43" x14ac:dyDescent="0.2">
      <c r="AQ652" s="12"/>
    </row>
    <row r="653" spans="43:43" x14ac:dyDescent="0.2">
      <c r="AQ653" s="12"/>
    </row>
    <row r="654" spans="43:43" x14ac:dyDescent="0.2">
      <c r="AQ654" s="12"/>
    </row>
    <row r="655" spans="43:43" x14ac:dyDescent="0.2">
      <c r="AQ655" s="12"/>
    </row>
    <row r="656" spans="43:43" x14ac:dyDescent="0.2">
      <c r="AQ656" s="12"/>
    </row>
    <row r="657" spans="43:43" x14ac:dyDescent="0.2">
      <c r="AQ657" s="12"/>
    </row>
    <row r="658" spans="43:43" x14ac:dyDescent="0.2">
      <c r="AQ658" s="12"/>
    </row>
    <row r="659" spans="43:43" x14ac:dyDescent="0.2">
      <c r="AQ659" s="12"/>
    </row>
    <row r="660" spans="43:43" x14ac:dyDescent="0.2">
      <c r="AQ660" s="12"/>
    </row>
    <row r="661" spans="43:43" x14ac:dyDescent="0.2">
      <c r="AQ661" s="12"/>
    </row>
    <row r="662" spans="43:43" x14ac:dyDescent="0.2">
      <c r="AQ662" s="12"/>
    </row>
    <row r="663" spans="43:43" x14ac:dyDescent="0.2">
      <c r="AQ663" s="12"/>
    </row>
    <row r="664" spans="43:43" x14ac:dyDescent="0.2">
      <c r="AQ664" s="12"/>
    </row>
    <row r="665" spans="43:43" x14ac:dyDescent="0.2">
      <c r="AQ665" s="12"/>
    </row>
    <row r="666" spans="43:43" x14ac:dyDescent="0.2">
      <c r="AQ666" s="12"/>
    </row>
    <row r="667" spans="43:43" x14ac:dyDescent="0.2">
      <c r="AQ667" s="12"/>
    </row>
    <row r="668" spans="43:43" x14ac:dyDescent="0.2">
      <c r="AQ668" s="12"/>
    </row>
    <row r="669" spans="43:43" x14ac:dyDescent="0.2">
      <c r="AQ669" s="12"/>
    </row>
    <row r="670" spans="43:43" x14ac:dyDescent="0.2">
      <c r="AQ670" s="12"/>
    </row>
    <row r="671" spans="43:43" x14ac:dyDescent="0.2">
      <c r="AQ671" s="12"/>
    </row>
    <row r="672" spans="43:43" x14ac:dyDescent="0.2">
      <c r="AQ672" s="12"/>
    </row>
    <row r="673" spans="43:43" x14ac:dyDescent="0.2">
      <c r="AQ673" s="12"/>
    </row>
    <row r="674" spans="43:43" x14ac:dyDescent="0.2">
      <c r="AQ674" s="12"/>
    </row>
    <row r="675" spans="43:43" x14ac:dyDescent="0.2">
      <c r="AQ675" s="12"/>
    </row>
    <row r="676" spans="43:43" x14ac:dyDescent="0.2">
      <c r="AQ676" s="12"/>
    </row>
    <row r="677" spans="43:43" x14ac:dyDescent="0.2">
      <c r="AQ677" s="12"/>
    </row>
    <row r="678" spans="43:43" x14ac:dyDescent="0.2">
      <c r="AQ678" s="12"/>
    </row>
    <row r="679" spans="43:43" x14ac:dyDescent="0.2">
      <c r="AQ679" s="12"/>
    </row>
    <row r="680" spans="43:43" x14ac:dyDescent="0.2">
      <c r="AQ680" s="12"/>
    </row>
    <row r="681" spans="43:43" x14ac:dyDescent="0.2">
      <c r="AQ681" s="12"/>
    </row>
    <row r="682" spans="43:43" x14ac:dyDescent="0.2">
      <c r="AQ682" s="12"/>
    </row>
    <row r="683" spans="43:43" x14ac:dyDescent="0.2">
      <c r="AQ683" s="12"/>
    </row>
    <row r="684" spans="43:43" x14ac:dyDescent="0.2">
      <c r="AQ684" s="12"/>
    </row>
    <row r="685" spans="43:43" x14ac:dyDescent="0.2">
      <c r="AQ685" s="12"/>
    </row>
    <row r="686" spans="43:43" x14ac:dyDescent="0.2">
      <c r="AQ686" s="12"/>
    </row>
    <row r="687" spans="43:43" x14ac:dyDescent="0.2">
      <c r="AQ687" s="12"/>
    </row>
    <row r="688" spans="43:43" x14ac:dyDescent="0.2">
      <c r="AQ688" s="12"/>
    </row>
    <row r="689" spans="43:43" x14ac:dyDescent="0.2">
      <c r="AQ689" s="12"/>
    </row>
    <row r="690" spans="43:43" x14ac:dyDescent="0.2">
      <c r="AQ690" s="12"/>
    </row>
    <row r="691" spans="43:43" x14ac:dyDescent="0.2">
      <c r="AQ691" s="12"/>
    </row>
    <row r="692" spans="43:43" x14ac:dyDescent="0.2">
      <c r="AQ692" s="12"/>
    </row>
    <row r="693" spans="43:43" x14ac:dyDescent="0.2">
      <c r="AQ693" s="12"/>
    </row>
    <row r="694" spans="43:43" x14ac:dyDescent="0.2">
      <c r="AQ694" s="12"/>
    </row>
    <row r="695" spans="43:43" x14ac:dyDescent="0.2">
      <c r="AQ695" s="12"/>
    </row>
  </sheetData>
  <mergeCells count="1">
    <mergeCell ref="X1:AD1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G695"/>
  <sheetViews>
    <sheetView workbookViewId="0">
      <selection activeCell="A37" sqref="A37"/>
    </sheetView>
  </sheetViews>
  <sheetFormatPr defaultRowHeight="12.75" x14ac:dyDescent="0.2"/>
  <cols>
    <col min="1" max="1" width="6.5703125" style="10" customWidth="1"/>
    <col min="2" max="2" width="6.85546875" style="10" customWidth="1"/>
    <col min="3" max="3" width="9.140625" style="10"/>
    <col min="4" max="4" width="11" style="10" customWidth="1"/>
    <col min="5" max="7" width="10.5703125" style="10" customWidth="1"/>
    <col min="8" max="8" width="9.140625" style="10"/>
    <col min="9" max="9" width="12" style="10" customWidth="1"/>
    <col min="10" max="10" width="11.85546875" style="10" customWidth="1"/>
    <col min="11" max="11" width="12.140625" style="10" customWidth="1"/>
    <col min="12" max="12" width="15.7109375" style="10" customWidth="1"/>
    <col min="13" max="13" width="9.140625" style="10"/>
    <col min="14" max="14" width="10.7109375" style="10" customWidth="1"/>
    <col min="15" max="15" width="13.140625" style="10" customWidth="1"/>
    <col min="16" max="16" width="11" style="10" customWidth="1"/>
    <col min="17" max="17" width="10.85546875" style="10" customWidth="1"/>
    <col min="18" max="18" width="9.85546875" style="10" customWidth="1"/>
    <col min="19" max="19" width="12.5703125" style="10" customWidth="1"/>
    <col min="20" max="21" width="12.140625" style="10" customWidth="1"/>
    <col min="22" max="22" width="13.140625" style="10" customWidth="1"/>
    <col min="23" max="23" width="11.5703125" style="10" customWidth="1"/>
    <col min="24" max="24" width="10.5703125" style="10" customWidth="1"/>
    <col min="25" max="26" width="11.140625" style="10" customWidth="1"/>
    <col min="27" max="29" width="10.140625" style="10" customWidth="1"/>
    <col min="30" max="31" width="10.85546875" style="10" customWidth="1"/>
    <col min="32" max="32" width="9.140625" style="10"/>
    <col min="33" max="33" width="10.140625" style="10" customWidth="1"/>
    <col min="34" max="34" width="9.140625" style="10"/>
    <col min="35" max="36" width="10.7109375" style="10" customWidth="1"/>
    <col min="37" max="37" width="10.42578125" style="10" customWidth="1"/>
    <col min="38" max="38" width="10.28515625" style="10" customWidth="1"/>
    <col min="39" max="39" width="9.140625" style="10"/>
    <col min="40" max="40" width="3.42578125" style="10" customWidth="1"/>
    <col min="41" max="42" width="10.85546875" style="10" customWidth="1"/>
    <col min="43" max="43" width="6.42578125" style="10" customWidth="1"/>
    <col min="44" max="44" width="9.140625" style="10"/>
    <col min="45" max="45" width="13.140625" style="10" customWidth="1"/>
    <col min="46" max="46" width="9.85546875" style="10" customWidth="1"/>
    <col min="47" max="47" width="10.5703125" style="10" customWidth="1"/>
    <col min="48" max="48" width="9.140625" style="10"/>
    <col min="49" max="49" width="11.140625" style="10" customWidth="1"/>
    <col min="50" max="50" width="10.5703125" style="10" customWidth="1"/>
    <col min="51" max="51" width="10.7109375" style="10" customWidth="1"/>
    <col min="52" max="52" width="9.5703125" style="10" customWidth="1"/>
    <col min="53" max="53" width="9.140625" style="10"/>
    <col min="54" max="54" width="11.42578125" style="10" customWidth="1"/>
    <col min="55" max="55" width="10.5703125" style="10" customWidth="1"/>
    <col min="56" max="56" width="10.28515625" style="10" customWidth="1"/>
    <col min="57" max="58" width="9.140625" style="10"/>
    <col min="59" max="59" width="11.7109375" style="10" customWidth="1"/>
    <col min="60" max="61" width="10.85546875" style="10" customWidth="1"/>
    <col min="62" max="62" width="7.140625" style="10" customWidth="1"/>
    <col min="63" max="63" width="12.85546875" style="10" customWidth="1"/>
    <col min="64" max="65" width="11" style="10" customWidth="1"/>
    <col min="66" max="66" width="9.140625" style="10"/>
    <col min="67" max="67" width="11.140625" style="10" customWidth="1"/>
    <col min="68" max="68" width="9.85546875" style="10" customWidth="1"/>
    <col min="69" max="69" width="10.7109375" style="10" customWidth="1"/>
    <col min="70" max="70" width="9.140625" style="10"/>
    <col min="71" max="71" width="10" style="10" customWidth="1"/>
    <col min="72" max="72" width="9.85546875" style="10" customWidth="1"/>
    <col min="73" max="73" width="10.7109375" style="10" customWidth="1"/>
    <col min="74" max="16384" width="9.140625" style="10"/>
  </cols>
  <sheetData>
    <row r="1" spans="1:85" ht="15.75" x14ac:dyDescent="0.25">
      <c r="A1" s="9"/>
      <c r="B1" s="9"/>
      <c r="D1" s="11" t="s">
        <v>61</v>
      </c>
      <c r="X1" s="479" t="s">
        <v>577</v>
      </c>
      <c r="Y1" s="480"/>
      <c r="Z1" s="480"/>
      <c r="AA1" s="480"/>
      <c r="AB1" s="480"/>
      <c r="AC1" s="480"/>
      <c r="AD1" s="480"/>
      <c r="AE1" s="49"/>
      <c r="AF1" s="49"/>
      <c r="AQ1" s="12"/>
    </row>
    <row r="2" spans="1:85" x14ac:dyDescent="0.2">
      <c r="A2" s="9"/>
      <c r="B2" s="9"/>
      <c r="Y2" s="77" t="s">
        <v>580</v>
      </c>
      <c r="AB2" s="85"/>
      <c r="AQ2" s="12"/>
    </row>
    <row r="3" spans="1:85" x14ac:dyDescent="0.2">
      <c r="A3" s="9"/>
      <c r="B3" s="9"/>
      <c r="AQ3" s="12"/>
      <c r="CE3" s="77"/>
    </row>
    <row r="4" spans="1:85" x14ac:dyDescent="0.2">
      <c r="A4" s="9"/>
      <c r="B4" s="9"/>
      <c r="D4" s="13" t="s">
        <v>60</v>
      </c>
      <c r="G4" s="103"/>
      <c r="I4" s="13" t="s">
        <v>345</v>
      </c>
      <c r="L4" s="103"/>
      <c r="N4" s="13" t="s">
        <v>576</v>
      </c>
      <c r="S4" s="13" t="s">
        <v>579</v>
      </c>
      <c r="X4" s="13" t="s">
        <v>581</v>
      </c>
      <c r="AB4" s="13" t="s">
        <v>582</v>
      </c>
      <c r="AG4" s="13" t="s">
        <v>569</v>
      </c>
      <c r="AH4" s="13"/>
      <c r="AQ4" s="12"/>
      <c r="AS4" s="13" t="s">
        <v>298</v>
      </c>
      <c r="AW4" s="13" t="s">
        <v>299</v>
      </c>
      <c r="BB4" s="13" t="s">
        <v>300</v>
      </c>
      <c r="BC4" s="13"/>
      <c r="BD4" s="13"/>
      <c r="BG4" s="13" t="s">
        <v>301</v>
      </c>
      <c r="BK4" s="13" t="s">
        <v>302</v>
      </c>
      <c r="BO4" s="13" t="s">
        <v>303</v>
      </c>
      <c r="BS4" s="13" t="s">
        <v>304</v>
      </c>
      <c r="BW4" s="13" t="s">
        <v>305</v>
      </c>
      <c r="CA4" s="13" t="s">
        <v>306</v>
      </c>
      <c r="CE4" s="13" t="s">
        <v>306</v>
      </c>
    </row>
    <row r="5" spans="1:85" x14ac:dyDescent="0.2">
      <c r="A5" s="198" t="s">
        <v>379</v>
      </c>
      <c r="B5" s="9"/>
      <c r="S5" s="77" t="s">
        <v>578</v>
      </c>
      <c r="AG5" s="14" t="s">
        <v>308</v>
      </c>
      <c r="AH5" s="14" t="s">
        <v>309</v>
      </c>
      <c r="AI5" s="14" t="s">
        <v>310</v>
      </c>
      <c r="AJ5" s="94" t="s">
        <v>548</v>
      </c>
      <c r="AK5" s="14" t="s">
        <v>311</v>
      </c>
      <c r="AL5" s="14" t="s">
        <v>312</v>
      </c>
      <c r="AM5" s="14" t="s">
        <v>313</v>
      </c>
      <c r="AP5" s="105"/>
      <c r="AQ5" s="12"/>
      <c r="BB5" s="13" t="s">
        <v>314</v>
      </c>
      <c r="BC5" s="13"/>
      <c r="BD5" s="13"/>
      <c r="CA5" s="10" t="s">
        <v>315</v>
      </c>
      <c r="CE5" s="10" t="s">
        <v>316</v>
      </c>
    </row>
    <row r="6" spans="1:85" ht="52.9" customHeight="1" x14ac:dyDescent="0.2">
      <c r="A6" s="9"/>
      <c r="B6" s="9"/>
      <c r="D6" s="36" t="s">
        <v>281</v>
      </c>
      <c r="E6" s="36" t="s">
        <v>295</v>
      </c>
      <c r="F6" s="36" t="s">
        <v>505</v>
      </c>
      <c r="G6" s="37" t="s">
        <v>282</v>
      </c>
      <c r="H6" s="16"/>
      <c r="I6" s="37" t="str">
        <f>D6</f>
        <v>Fossil Fuels</v>
      </c>
      <c r="J6" s="37" t="str">
        <f>E6</f>
        <v>Renewable</v>
      </c>
      <c r="K6" s="36" t="s">
        <v>505</v>
      </c>
      <c r="L6" s="37" t="str">
        <f>G6</f>
        <v>Total</v>
      </c>
      <c r="M6" s="16"/>
      <c r="N6" s="37" t="str">
        <f>D6</f>
        <v>Fossil Fuels</v>
      </c>
      <c r="O6" s="37" t="str">
        <f>E6</f>
        <v>Renewable</v>
      </c>
      <c r="P6" s="37" t="str">
        <f>F6</f>
        <v>Other</v>
      </c>
      <c r="Q6" s="37" t="s">
        <v>282</v>
      </c>
      <c r="R6" s="17"/>
      <c r="S6" s="37" t="str">
        <f>D6</f>
        <v>Fossil Fuels</v>
      </c>
      <c r="T6" s="37" t="str">
        <f>E6</f>
        <v>Renewable</v>
      </c>
      <c r="U6" s="37" t="str">
        <f>F6</f>
        <v>Other</v>
      </c>
      <c r="V6" s="37" t="str">
        <f>G6</f>
        <v>Total</v>
      </c>
      <c r="W6" s="16"/>
      <c r="X6" s="37" t="str">
        <f>D6</f>
        <v>Fossil Fuels</v>
      </c>
      <c r="Y6" s="15" t="str">
        <f>E6</f>
        <v>Renewable</v>
      </c>
      <c r="Z6" s="37" t="str">
        <f>F6</f>
        <v>Other</v>
      </c>
      <c r="AA6" s="17"/>
      <c r="AB6" s="15" t="str">
        <f>D6</f>
        <v>Fossil Fuels</v>
      </c>
      <c r="AC6" s="15" t="str">
        <f>E6</f>
        <v>Renewable</v>
      </c>
      <c r="AD6" s="37" t="str">
        <f>F6</f>
        <v>Other</v>
      </c>
      <c r="AE6" s="89"/>
      <c r="AF6" s="16"/>
      <c r="AG6" s="43" t="s">
        <v>347</v>
      </c>
      <c r="AH6" s="18" t="s">
        <v>317</v>
      </c>
      <c r="AI6" s="44" t="s">
        <v>348</v>
      </c>
      <c r="AJ6" s="44" t="s">
        <v>626</v>
      </c>
      <c r="AK6" s="18" t="s">
        <v>318</v>
      </c>
      <c r="AL6" s="19" t="s">
        <v>319</v>
      </c>
      <c r="AM6" s="18" t="s">
        <v>320</v>
      </c>
      <c r="AN6" s="18"/>
      <c r="AO6" s="91" t="s">
        <v>546</v>
      </c>
      <c r="AP6" s="113"/>
      <c r="AQ6" s="12"/>
      <c r="AS6" s="15" t="str">
        <f>D6</f>
        <v>Fossil Fuels</v>
      </c>
      <c r="AT6" s="15" t="str">
        <f>E6</f>
        <v>Renewable</v>
      </c>
      <c r="AU6" s="15" t="str">
        <f>F6</f>
        <v>Other</v>
      </c>
      <c r="AW6" s="15" t="str">
        <f>D6</f>
        <v>Fossil Fuels</v>
      </c>
      <c r="AX6" s="15" t="str">
        <f>E6</f>
        <v>Renewable</v>
      </c>
      <c r="AY6" s="15" t="str">
        <f>F6</f>
        <v>Other</v>
      </c>
      <c r="AZ6" s="15" t="s">
        <v>282</v>
      </c>
      <c r="BA6" s="16"/>
      <c r="BB6" s="15" t="str">
        <f>D6</f>
        <v>Fossil Fuels</v>
      </c>
      <c r="BC6" s="15" t="str">
        <f>E6</f>
        <v>Renewable</v>
      </c>
      <c r="BD6" s="15" t="str">
        <f>F6</f>
        <v>Other</v>
      </c>
      <c r="BE6" s="16"/>
      <c r="BF6" s="16"/>
      <c r="BG6" s="37" t="str">
        <f>D6</f>
        <v>Fossil Fuels</v>
      </c>
      <c r="BH6" s="37" t="str">
        <f>E6</f>
        <v>Renewable</v>
      </c>
      <c r="BI6" s="37" t="str">
        <f>F6</f>
        <v>Other</v>
      </c>
      <c r="BJ6" s="16"/>
      <c r="BK6" s="37" t="str">
        <f>D6</f>
        <v>Fossil Fuels</v>
      </c>
      <c r="BL6" s="37" t="str">
        <f>E6</f>
        <v>Renewable</v>
      </c>
      <c r="BM6" s="37" t="str">
        <f>F6</f>
        <v>Other</v>
      </c>
      <c r="BN6" s="16"/>
      <c r="BO6" s="37" t="str">
        <f>D6</f>
        <v>Fossil Fuels</v>
      </c>
      <c r="BP6" s="37" t="str">
        <f>E6</f>
        <v>Renewable</v>
      </c>
      <c r="BQ6" s="37" t="str">
        <f>F6</f>
        <v>Other</v>
      </c>
      <c r="BR6" s="16"/>
      <c r="BS6" s="37" t="str">
        <f>D6</f>
        <v>Fossil Fuels</v>
      </c>
      <c r="BT6" s="37" t="str">
        <f>E6</f>
        <v>Renewable</v>
      </c>
      <c r="BU6" s="37" t="str">
        <f>F6</f>
        <v>Other</v>
      </c>
      <c r="BV6" s="16"/>
      <c r="BW6" s="20" t="s">
        <v>321</v>
      </c>
      <c r="BX6" s="20" t="s">
        <v>322</v>
      </c>
      <c r="BY6" s="20" t="s">
        <v>322</v>
      </c>
      <c r="CA6" s="20" t="s">
        <v>321</v>
      </c>
      <c r="CB6" s="20" t="s">
        <v>322</v>
      </c>
      <c r="CC6" s="20" t="s">
        <v>322</v>
      </c>
      <c r="CE6" s="20" t="s">
        <v>321</v>
      </c>
      <c r="CF6" s="20" t="s">
        <v>322</v>
      </c>
      <c r="CG6" s="20" t="s">
        <v>322</v>
      </c>
    </row>
    <row r="7" spans="1:85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38" t="str">
        <f>$A7</f>
        <v>Primary</v>
      </c>
      <c r="H7" s="16"/>
      <c r="I7" s="38"/>
      <c r="J7" s="38"/>
      <c r="K7" s="38"/>
      <c r="L7" s="38"/>
      <c r="M7" s="16"/>
      <c r="N7" s="21"/>
      <c r="O7" s="21"/>
      <c r="P7" s="21"/>
      <c r="Q7" s="21"/>
      <c r="R7" s="17"/>
      <c r="S7" s="21"/>
      <c r="T7" s="21"/>
      <c r="U7" s="21"/>
      <c r="V7" s="21"/>
      <c r="W7" s="16"/>
      <c r="X7" s="21"/>
      <c r="Y7" s="21"/>
      <c r="Z7" s="21"/>
      <c r="AA7" s="17"/>
      <c r="AB7" s="22"/>
      <c r="AC7" s="21"/>
      <c r="AD7" s="21"/>
      <c r="AE7" s="17"/>
      <c r="AF7" s="16"/>
      <c r="AG7" s="23"/>
      <c r="AH7" s="23"/>
      <c r="AI7" s="23"/>
      <c r="AJ7" s="23"/>
      <c r="AK7" s="23"/>
      <c r="AL7" s="24" t="s">
        <v>323</v>
      </c>
      <c r="AM7" s="25" t="s">
        <v>324</v>
      </c>
      <c r="AN7" s="25"/>
      <c r="AO7" s="92" t="s">
        <v>547</v>
      </c>
      <c r="AP7" s="114"/>
      <c r="AQ7" s="12"/>
      <c r="BW7" s="10" t="s">
        <v>325</v>
      </c>
      <c r="BX7" s="10" t="s">
        <v>325</v>
      </c>
      <c r="BY7" s="10" t="str">
        <f>index_label</f>
        <v>1990 = 1</v>
      </c>
      <c r="CA7" s="10" t="s">
        <v>325</v>
      </c>
      <c r="CB7" s="10" t="s">
        <v>325</v>
      </c>
      <c r="CC7" s="10" t="str">
        <f>index_label</f>
        <v>1990 = 1</v>
      </c>
      <c r="CE7" s="10" t="s">
        <v>325</v>
      </c>
      <c r="CF7" s="10" t="s">
        <v>325</v>
      </c>
      <c r="CG7" s="10" t="str">
        <f>index_label</f>
        <v>1990 = 1</v>
      </c>
    </row>
    <row r="8" spans="1:85" ht="22.5" customHeight="1" thickBot="1" x14ac:dyDescent="0.25">
      <c r="A8" s="9"/>
      <c r="B8" s="9"/>
      <c r="D8" s="38" t="s">
        <v>326</v>
      </c>
      <c r="E8" s="38" t="s">
        <v>327</v>
      </c>
      <c r="F8" s="38" t="s">
        <v>327</v>
      </c>
      <c r="G8" s="38" t="s">
        <v>327</v>
      </c>
      <c r="H8" s="16"/>
      <c r="I8" s="39" t="s">
        <v>331</v>
      </c>
      <c r="J8" s="39" t="s">
        <v>331</v>
      </c>
      <c r="K8" s="39" t="s">
        <v>331</v>
      </c>
      <c r="L8" s="39" t="s">
        <v>331</v>
      </c>
      <c r="M8" s="16"/>
      <c r="N8" s="40" t="s">
        <v>346</v>
      </c>
      <c r="O8" s="40" t="s">
        <v>346</v>
      </c>
      <c r="P8" s="40" t="s">
        <v>346</v>
      </c>
      <c r="Q8" s="40" t="s">
        <v>346</v>
      </c>
      <c r="R8" s="108"/>
      <c r="S8" s="40" t="s">
        <v>346</v>
      </c>
      <c r="T8" s="40" t="s">
        <v>346</v>
      </c>
      <c r="U8" s="40" t="s">
        <v>346</v>
      </c>
      <c r="V8" s="40" t="s">
        <v>346</v>
      </c>
      <c r="W8" s="16"/>
      <c r="X8" s="40" t="s">
        <v>571</v>
      </c>
      <c r="Y8" s="40" t="s">
        <v>571</v>
      </c>
      <c r="Z8" s="40" t="s">
        <v>571</v>
      </c>
      <c r="AA8" s="17"/>
      <c r="AB8" s="40" t="s">
        <v>571</v>
      </c>
      <c r="AC8" s="40" t="s">
        <v>571</v>
      </c>
      <c r="AD8" s="40" t="s">
        <v>571</v>
      </c>
      <c r="AE8" s="17"/>
      <c r="AF8" s="16"/>
      <c r="AG8" s="26"/>
      <c r="AH8" s="26"/>
      <c r="AI8" s="26"/>
      <c r="AJ8" s="26"/>
      <c r="AK8" s="26"/>
      <c r="AL8" s="27"/>
      <c r="AM8" s="26"/>
      <c r="AN8" s="23"/>
      <c r="AO8" s="88"/>
      <c r="AP8" s="115"/>
      <c r="AQ8" s="12"/>
      <c r="BW8" s="28"/>
      <c r="BX8" s="28"/>
      <c r="BY8" s="28"/>
      <c r="CA8" s="28"/>
      <c r="CB8" s="28"/>
      <c r="CC8" s="28"/>
      <c r="CE8" s="28"/>
      <c r="CF8" s="28"/>
      <c r="CG8" s="28"/>
    </row>
    <row r="9" spans="1:85" x14ac:dyDescent="0.2">
      <c r="A9" s="198" t="s">
        <v>379</v>
      </c>
      <c r="B9" s="9">
        <v>1989</v>
      </c>
      <c r="D9" s="90">
        <f>'Elec_Power_Sector_CHP&gt;Fossil'!H9</f>
        <v>340.66436260534851</v>
      </c>
      <c r="E9" s="42">
        <f>'Elec_power_sector_CHP&gt;Renewable'!F9</f>
        <v>32.045999999999999</v>
      </c>
      <c r="F9" s="29">
        <f>Table8.5c11!V33*0.001</f>
        <v>2.0609999999999999</v>
      </c>
      <c r="G9" s="29">
        <f>SUM(D9:F9)</f>
        <v>374.77136260534849</v>
      </c>
      <c r="I9" s="29">
        <f>'Elec_Power_Sector_CHP&gt;Fossil'!N9</f>
        <v>39857.233999999997</v>
      </c>
      <c r="J9" s="29">
        <f>'Elec_power_sector_CHP&gt;Renewable'!J9</f>
        <v>2199.5420000000004</v>
      </c>
      <c r="K9" s="29">
        <f>Table8.2c11!AD35*0.001</f>
        <v>282.04599999999999</v>
      </c>
      <c r="L9" s="29">
        <f>SUM(I9:K9)</f>
        <v>42338.822</v>
      </c>
      <c r="N9" s="41">
        <f t="shared" ref="N9:N22" si="0">D9/I9*1000000</f>
        <v>8547.1150006382413</v>
      </c>
      <c r="O9" s="41">
        <f t="shared" ref="O9:O22" si="1">E9/J9*1000000</f>
        <v>14569.396719862587</v>
      </c>
      <c r="P9" s="41">
        <f t="shared" ref="P9:P22" si="2">F9/K9*1000000</f>
        <v>7307.3186643313502</v>
      </c>
      <c r="Q9" s="41">
        <f t="shared" ref="Q9:Q22" si="3">G9/L9*1000000</f>
        <v>8851.719176441622</v>
      </c>
      <c r="R9" s="86"/>
      <c r="S9" s="107">
        <f t="shared" ref="S9:S28" si="4">N9/N$34</f>
        <v>0.93300549822319001</v>
      </c>
      <c r="T9" s="107">
        <f t="shared" ref="T9:T28" si="5">O9/O$34</f>
        <v>1.0275147577110193</v>
      </c>
      <c r="U9" s="107">
        <f t="shared" ref="U9:U28" si="6">P9/P$34</f>
        <v>1.1160524006176844</v>
      </c>
      <c r="V9" s="107">
        <f t="shared" ref="V9:V28" si="7">Q9/Q$34</f>
        <v>0.94441518969592952</v>
      </c>
      <c r="X9" s="106">
        <f>'Elec_Power_Sector_CHP&gt;Fossil'!AE9</f>
        <v>0.93383355902272258</v>
      </c>
      <c r="Y9" s="106">
        <f>'Elec_power_sector_CHP&gt;Renewable'!W9</f>
        <v>1.0433240529341665</v>
      </c>
      <c r="Z9" s="31">
        <f t="shared" ref="Z9:Z28" si="8">P9/P$34</f>
        <v>1.1160524006176844</v>
      </c>
      <c r="AA9" s="31"/>
      <c r="AB9" s="87">
        <f>'Elec_Power_Sector_CHP&gt;Fossil'!AD9</f>
        <v>0.99911326725032346</v>
      </c>
      <c r="AC9" s="87">
        <f>'Elec_power_sector_CHP&gt;Renewable'!V9</f>
        <v>0.98484718608884114</v>
      </c>
      <c r="AD9" s="33">
        <v>1</v>
      </c>
      <c r="AE9" s="33"/>
      <c r="AG9" s="34">
        <f t="shared" ref="AG9:AG28" si="9">L9/L$34</f>
        <v>0.69095898424179636</v>
      </c>
      <c r="AH9" s="34">
        <f t="shared" ref="AH9:AH28" si="10">Q9/Q$34</f>
        <v>0.94441518969592952</v>
      </c>
      <c r="AI9" s="34">
        <f t="shared" ref="AI9:AI28" si="11">CC9</f>
        <v>1.0047280430303707</v>
      </c>
      <c r="AJ9" s="34">
        <f>CG9</f>
        <v>0.99804620694181423</v>
      </c>
      <c r="AK9" s="34">
        <f t="shared" ref="AK9:AK28" si="12">BY9</f>
        <v>0.94181107045049772</v>
      </c>
      <c r="AL9" s="34">
        <f>AG9*AI9*AJ9*AK9</f>
        <v>0.65255216017482287</v>
      </c>
      <c r="AM9" s="34">
        <f t="shared" ref="AM9:AM28" si="13">AG9*AH9</f>
        <v>0.65255216017482287</v>
      </c>
      <c r="AN9" s="34"/>
      <c r="AO9" s="34">
        <f t="shared" ref="AO9:AO28" si="14">AI9*AJ9</f>
        <v>1.0027650123545333</v>
      </c>
      <c r="AP9" s="32"/>
      <c r="AQ9" s="12"/>
      <c r="AS9" s="31">
        <f t="shared" ref="AS9:AS28" si="15">D9/$G9</f>
        <v>0.90899251276059689</v>
      </c>
      <c r="AT9" s="31">
        <f t="shared" ref="AT9:AT28" si="16">E9/$G9</f>
        <v>8.5508134285452092E-2</v>
      </c>
      <c r="AU9" s="31">
        <f t="shared" ref="AU9:AU28" si="17">F9/$G9</f>
        <v>5.4993529539510942E-3</v>
      </c>
      <c r="AW9" s="31"/>
      <c r="AX9" s="31"/>
      <c r="AY9" s="31"/>
      <c r="AZ9" s="31"/>
      <c r="BA9" s="31"/>
      <c r="BB9" s="31"/>
      <c r="BC9" s="31"/>
      <c r="BD9" s="31"/>
      <c r="BG9" s="31"/>
      <c r="BH9" s="31"/>
      <c r="BI9" s="31"/>
      <c r="BK9" s="31">
        <f t="shared" ref="BK9:BK28" si="18">I9/$L9</f>
        <v>0.941387410353552</v>
      </c>
      <c r="BL9" s="31">
        <f t="shared" ref="BL9:BL28" si="19">J9/$L9</f>
        <v>5.1950949414700305E-2</v>
      </c>
      <c r="BM9" s="31">
        <f t="shared" ref="BM9:BM28" si="20">K9/$L9</f>
        <v>6.6616402317475907E-3</v>
      </c>
      <c r="BO9" s="31"/>
      <c r="BP9" s="31"/>
      <c r="BQ9" s="31"/>
      <c r="BS9" s="31"/>
      <c r="BT9" s="31"/>
      <c r="BU9" s="31"/>
      <c r="BW9" s="31">
        <f>EXP(SUMPRODUCT($BB9:$BD9,BG9:BI9))</f>
        <v>1</v>
      </c>
      <c r="BX9" s="31">
        <v>1</v>
      </c>
      <c r="BY9" s="31">
        <f t="shared" ref="BY9:BY28" si="21">BX9/BX$34</f>
        <v>0.94181107045049772</v>
      </c>
      <c r="BZ9" s="31"/>
      <c r="CA9" s="31">
        <f>EXP(SUMPRODUCT($BB9:$BD9,BO9:BQ9))</f>
        <v>1</v>
      </c>
      <c r="CB9" s="31">
        <v>1</v>
      </c>
      <c r="CC9" s="31">
        <f t="shared" ref="CC9:CC28" si="22">CB9/CB$34</f>
        <v>1.0047280430303707</v>
      </c>
      <c r="CD9" s="31"/>
      <c r="CE9" s="31">
        <f>EXP(SUMPRODUCT($BB9:$BD9,BS9:BU9))</f>
        <v>1</v>
      </c>
      <c r="CF9" s="31">
        <v>1</v>
      </c>
      <c r="CG9" s="31">
        <f t="shared" ref="CG9:CG28" si="23">CF9/CF$34</f>
        <v>0.99804620694181423</v>
      </c>
    </row>
    <row r="10" spans="1:85" x14ac:dyDescent="0.2">
      <c r="A10" s="198" t="s">
        <v>379</v>
      </c>
      <c r="B10" s="9">
        <f t="shared" ref="B10:B32" si="24">B9+1</f>
        <v>1990</v>
      </c>
      <c r="D10" s="90">
        <f>'Elec_Power_Sector_CHP&gt;Fossil'!H10</f>
        <v>537.47133128751693</v>
      </c>
      <c r="E10" s="42">
        <f>'Elec_power_sector_CHP&gt;Renewable'!F10</f>
        <v>36.767000000000003</v>
      </c>
      <c r="F10" s="29">
        <f>Table8.5c11!V34*0.001</f>
        <v>7.8E-2</v>
      </c>
      <c r="G10" s="29">
        <f t="shared" ref="G10:G21" si="25">SUM(D10:F10)</f>
        <v>574.31633128751696</v>
      </c>
      <c r="I10" s="29">
        <f>'Elec_Power_Sector_CHP&gt;Fossil'!N10</f>
        <v>58670.523000000001</v>
      </c>
      <c r="J10" s="29">
        <f>'Elec_power_sector_CHP&gt;Renewable'!J10</f>
        <v>2593.0129999999999</v>
      </c>
      <c r="K10" s="29">
        <f>Table8.2c11!AD36*0.001</f>
        <v>11.913</v>
      </c>
      <c r="L10" s="29">
        <f t="shared" ref="L10:L23" si="26">SUM(I10:K10)</f>
        <v>61275.449000000001</v>
      </c>
      <c r="N10" s="41">
        <f t="shared" si="0"/>
        <v>9160.8409778027199</v>
      </c>
      <c r="O10" s="41">
        <f t="shared" si="1"/>
        <v>14179.257874912313</v>
      </c>
      <c r="P10" s="41">
        <f t="shared" si="2"/>
        <v>6547.4691513472671</v>
      </c>
      <c r="Q10" s="41">
        <f t="shared" si="3"/>
        <v>9372.6988648833394</v>
      </c>
      <c r="R10" s="41"/>
      <c r="S10" s="107">
        <f t="shared" si="4"/>
        <v>1</v>
      </c>
      <c r="T10" s="107">
        <f t="shared" si="5"/>
        <v>1</v>
      </c>
      <c r="U10" s="107">
        <f t="shared" si="6"/>
        <v>1</v>
      </c>
      <c r="V10" s="107">
        <f t="shared" si="7"/>
        <v>1</v>
      </c>
      <c r="X10" s="106">
        <f>'Elec_Power_Sector_CHP&gt;Fossil'!AE10</f>
        <v>1</v>
      </c>
      <c r="Y10" s="106">
        <f>'Elec_power_sector_CHP&gt;Renewable'!W10</f>
        <v>1</v>
      </c>
      <c r="Z10" s="31">
        <f t="shared" si="8"/>
        <v>1</v>
      </c>
      <c r="AA10" s="31"/>
      <c r="AB10" s="87">
        <f>'Elec_Power_Sector_CHP&gt;Fossil'!AD10</f>
        <v>1</v>
      </c>
      <c r="AC10" s="87">
        <f>'Elec_power_sector_CHP&gt;Renewable'!V10</f>
        <v>1</v>
      </c>
      <c r="AD10" s="33">
        <v>1</v>
      </c>
      <c r="AE10" s="33"/>
      <c r="AG10" s="34">
        <f t="shared" si="9"/>
        <v>1</v>
      </c>
      <c r="AH10" s="34">
        <f t="shared" si="10"/>
        <v>1</v>
      </c>
      <c r="AI10" s="34">
        <f t="shared" si="11"/>
        <v>1</v>
      </c>
      <c r="AJ10" s="34">
        <f t="shared" ref="AJ10:AJ28" si="27">CG10</f>
        <v>1</v>
      </c>
      <c r="AK10" s="34">
        <f t="shared" si="12"/>
        <v>1</v>
      </c>
      <c r="AL10" s="34">
        <f t="shared" ref="AL10:AL28" si="28">AG10*AI10*AJ10*AK10</f>
        <v>1</v>
      </c>
      <c r="AM10" s="34">
        <f t="shared" si="13"/>
        <v>1</v>
      </c>
      <c r="AN10" s="34"/>
      <c r="AO10" s="34">
        <f t="shared" si="14"/>
        <v>1</v>
      </c>
      <c r="AP10" s="32"/>
      <c r="AQ10" s="12"/>
      <c r="AS10" s="31">
        <f t="shared" si="15"/>
        <v>0.93584546008399239</v>
      </c>
      <c r="AT10" s="31">
        <f t="shared" si="16"/>
        <v>6.4018726261143938E-2</v>
      </c>
      <c r="AU10" s="31">
        <f t="shared" si="17"/>
        <v>1.3581365486357947E-4</v>
      </c>
      <c r="AW10" s="31">
        <f t="shared" ref="AW10:AW28" si="29">(AS10-AS9)/LN(AS10/AS9)</f>
        <v>0.92235383873859689</v>
      </c>
      <c r="AX10" s="31">
        <f t="shared" ref="AX10:AX28" si="30">(AT10-AT9)/LN(AT10/AT9)</f>
        <v>7.4245835389771336E-2</v>
      </c>
      <c r="AY10" s="31">
        <f t="shared" ref="AY10:AY28" si="31">(AU10-AU9)/LN(AU10/AU9)</f>
        <v>1.4491736135994063E-3</v>
      </c>
      <c r="AZ10" s="31">
        <f t="shared" ref="AZ10:AZ28" si="32">SUM(AW10:AY10)</f>
        <v>0.99804884774196767</v>
      </c>
      <c r="BA10" s="31"/>
      <c r="BB10" s="31">
        <f t="shared" ref="BB10:BB28" si="33">AW10/$AZ10</f>
        <v>0.92415700977499582</v>
      </c>
      <c r="BC10" s="31">
        <f t="shared" ref="BC10:BC28" si="34">AX10/$AZ10</f>
        <v>7.4390983525253876E-2</v>
      </c>
      <c r="BD10" s="31">
        <f t="shared" ref="BD10:BD28" si="35">AY10/$AZ10</f>
        <v>1.4520066997503022E-3</v>
      </c>
      <c r="BG10" s="31">
        <f t="shared" ref="BG10:BG28" si="36">LN(X10/X9)</f>
        <v>6.8457058964348561E-2</v>
      </c>
      <c r="BH10" s="31">
        <f t="shared" ref="BH10:BH28" si="37">LN(Y10/Y9)</f>
        <v>-4.2411820893113718E-2</v>
      </c>
      <c r="BI10" s="31">
        <f t="shared" ref="BI10:BI28" si="38">LN(Z10/Z9)</f>
        <v>-0.10979781681531514</v>
      </c>
      <c r="BK10" s="31">
        <f t="shared" si="18"/>
        <v>0.95748825928635795</v>
      </c>
      <c r="BL10" s="31">
        <f t="shared" si="19"/>
        <v>4.231732353360642E-2</v>
      </c>
      <c r="BM10" s="31">
        <f t="shared" si="20"/>
        <v>1.9441718003567791E-4</v>
      </c>
      <c r="BO10" s="31">
        <f t="shared" ref="BO10:BO28" si="39">LN(BK10/BK9)</f>
        <v>1.695870358326872E-2</v>
      </c>
      <c r="BP10" s="31">
        <f t="shared" ref="BP10:BP28" si="40">LN(BL10/BL9)</f>
        <v>-0.20510345091062118</v>
      </c>
      <c r="BQ10" s="31">
        <f t="shared" ref="BQ10:BQ28" si="41">LN(BM10/BM9)</f>
        <v>-3.5341147514647662</v>
      </c>
      <c r="BS10" s="31">
        <f t="shared" ref="BS10:BS28" si="42">LN(AB10/AB9)</f>
        <v>8.8712612972709107E-4</v>
      </c>
      <c r="BT10" s="31">
        <f t="shared" ref="BT10:BT28" si="43">LN(AC10/AC9)</f>
        <v>1.5268790872219235E-2</v>
      </c>
      <c r="BU10" s="31">
        <f t="shared" ref="BU10:BU28" si="44">LN(AD10/AD9)</f>
        <v>0</v>
      </c>
      <c r="BW10" s="31">
        <f t="shared" ref="BW10:BW28" si="45">EXP(SUMPRODUCT($BB10:$BD10,BG10:BI10))</f>
        <v>1.061784078967843</v>
      </c>
      <c r="BX10" s="31">
        <f t="shared" ref="BX10:BX28" si="46">IF(ISERR(BW10),BX9,BW10*BX9)</f>
        <v>1.061784078967843</v>
      </c>
      <c r="BY10" s="31">
        <f t="shared" si="21"/>
        <v>1</v>
      </c>
      <c r="BZ10" s="31"/>
      <c r="CA10" s="31">
        <f t="shared" ref="CA10:CA28" si="47">EXP(SUMPRODUCT($BB10:$BD10,BO10:BQ10))</f>
        <v>0.99529420616537156</v>
      </c>
      <c r="CB10" s="31">
        <f t="shared" ref="CB10:CB28" si="48">IF(ISERR(CA10),CB9,CA10*CB9)</f>
        <v>0.99529420616537156</v>
      </c>
      <c r="CC10" s="31">
        <f t="shared" si="22"/>
        <v>1</v>
      </c>
      <c r="CD10" s="31"/>
      <c r="CE10" s="31">
        <f t="shared" ref="CE10:CE28" si="49">EXP(SUMPRODUCT($BB10:$BD10,BS10:BU10))</f>
        <v>1.0019576178383289</v>
      </c>
      <c r="CF10" s="31">
        <f t="shared" ref="CF10:CF28" si="50">IF(ISERR(CE10),CF9,CE10*CF9)</f>
        <v>1.0019576178383289</v>
      </c>
      <c r="CG10" s="31">
        <f t="shared" si="23"/>
        <v>1</v>
      </c>
    </row>
    <row r="11" spans="1:85" x14ac:dyDescent="0.2">
      <c r="A11" s="198" t="s">
        <v>379</v>
      </c>
      <c r="B11" s="9">
        <f t="shared" si="24"/>
        <v>1991</v>
      </c>
      <c r="D11" s="90">
        <f>'Elec_Power_Sector_CHP&gt;Fossil'!H11</f>
        <v>611.99629799747811</v>
      </c>
      <c r="E11" s="42">
        <f>'Elec_power_sector_CHP&gt;Renewable'!F11</f>
        <v>41.936000000000007</v>
      </c>
      <c r="F11" s="29">
        <f>Table8.5c11!V35*0.001</f>
        <v>3.5500000000000003</v>
      </c>
      <c r="G11" s="29">
        <f t="shared" si="25"/>
        <v>657.4822979974781</v>
      </c>
      <c r="I11" s="29">
        <f>'Elec_Power_Sector_CHP&gt;Fossil'!N11</f>
        <v>68224.672000000006</v>
      </c>
      <c r="J11" s="29">
        <f>'Elec_power_sector_CHP&gt;Renewable'!J11</f>
        <v>3314.502</v>
      </c>
      <c r="K11" s="29">
        <f>Table8.2c11!AD37*0.001</f>
        <v>402.58100000000002</v>
      </c>
      <c r="L11" s="29">
        <f t="shared" si="26"/>
        <v>71941.755000000005</v>
      </c>
      <c r="N11" s="41">
        <f t="shared" si="0"/>
        <v>8970.3076622703011</v>
      </c>
      <c r="O11" s="41">
        <f t="shared" si="1"/>
        <v>12652.277778079484</v>
      </c>
      <c r="P11" s="41">
        <f t="shared" si="2"/>
        <v>8818.1012019941336</v>
      </c>
      <c r="Q11" s="41">
        <f t="shared" si="3"/>
        <v>9139.0917277105364</v>
      </c>
      <c r="R11" s="41"/>
      <c r="S11" s="107">
        <f t="shared" si="4"/>
        <v>0.97920132922358405</v>
      </c>
      <c r="T11" s="107">
        <f t="shared" si="5"/>
        <v>0.89230888454786128</v>
      </c>
      <c r="U11" s="107">
        <f t="shared" si="6"/>
        <v>1.3467953797353349</v>
      </c>
      <c r="V11" s="107">
        <f t="shared" si="7"/>
        <v>0.97507578761032665</v>
      </c>
      <c r="X11" s="106">
        <f>'Elec_Power_Sector_CHP&gt;Fossil'!AE11</f>
        <v>0.96797916609444656</v>
      </c>
      <c r="Y11" s="106">
        <f>'Elec_power_sector_CHP&gt;Renewable'!W11</f>
        <v>0.8840544443312478</v>
      </c>
      <c r="Z11" s="31">
        <f t="shared" si="8"/>
        <v>1.3467953797353349</v>
      </c>
      <c r="AA11" s="31"/>
      <c r="AB11" s="87">
        <f>'Elec_Power_Sector_CHP&gt;Fossil'!AD11</f>
        <v>1.011593393248758</v>
      </c>
      <c r="AC11" s="87">
        <f>'Elec_power_sector_CHP&gt;Renewable'!V11</f>
        <v>1.009337027000478</v>
      </c>
      <c r="AD11" s="33">
        <v>1</v>
      </c>
      <c r="AE11" s="33"/>
      <c r="AG11" s="34">
        <f t="shared" si="9"/>
        <v>1.1740714458085815</v>
      </c>
      <c r="AH11" s="34">
        <f t="shared" si="10"/>
        <v>0.97507578761032665</v>
      </c>
      <c r="AI11" s="34">
        <f t="shared" si="11"/>
        <v>1.0012684883005547</v>
      </c>
      <c r="AJ11" s="34">
        <f t="shared" si="27"/>
        <v>1.0114321801364279</v>
      </c>
      <c r="AK11" s="34">
        <f t="shared" si="12"/>
        <v>0.96283319977074411</v>
      </c>
      <c r="AL11" s="34">
        <f t="shared" si="28"/>
        <v>1.1448086397325972</v>
      </c>
      <c r="AM11" s="34">
        <f t="shared" si="13"/>
        <v>1.1448086397325976</v>
      </c>
      <c r="AN11" s="34"/>
      <c r="AO11" s="34">
        <f t="shared" si="14"/>
        <v>1.0127151700237356</v>
      </c>
      <c r="AP11" s="32"/>
      <c r="AQ11" s="12"/>
      <c r="AS11" s="31">
        <f t="shared" si="15"/>
        <v>0.93081790926000796</v>
      </c>
      <c r="AT11" s="31">
        <f t="shared" si="16"/>
        <v>6.3782705827558059E-2</v>
      </c>
      <c r="AU11" s="31">
        <f t="shared" si="17"/>
        <v>5.3993849124339723E-3</v>
      </c>
      <c r="AW11" s="31">
        <f t="shared" si="29"/>
        <v>0.93332942785406969</v>
      </c>
      <c r="AX11" s="31">
        <f t="shared" si="30"/>
        <v>6.3900643398195456E-2</v>
      </c>
      <c r="AY11" s="31">
        <f t="shared" si="31"/>
        <v>1.4292476769425463E-3</v>
      </c>
      <c r="AZ11" s="31">
        <f t="shared" si="32"/>
        <v>0.99865931892920767</v>
      </c>
      <c r="BA11" s="31"/>
      <c r="BB11" s="31">
        <f t="shared" si="33"/>
        <v>0.93458240479327159</v>
      </c>
      <c r="BC11" s="31">
        <f t="shared" si="34"/>
        <v>6.3986428792064579E-2</v>
      </c>
      <c r="BD11" s="31">
        <f t="shared" si="35"/>
        <v>1.4311664146638399E-3</v>
      </c>
      <c r="BG11" s="31">
        <f t="shared" si="36"/>
        <v>-3.2544714566879115E-2</v>
      </c>
      <c r="BH11" s="31">
        <f t="shared" si="37"/>
        <v>-0.12323662963098536</v>
      </c>
      <c r="BI11" s="31">
        <f t="shared" si="38"/>
        <v>0.29772797774895365</v>
      </c>
      <c r="BK11" s="31">
        <f t="shared" si="18"/>
        <v>0.94833205000350629</v>
      </c>
      <c r="BL11" s="31">
        <f t="shared" si="19"/>
        <v>4.6072020344791416E-2</v>
      </c>
      <c r="BM11" s="31">
        <f t="shared" si="20"/>
        <v>5.5959296517022689E-3</v>
      </c>
      <c r="BO11" s="31">
        <f t="shared" si="39"/>
        <v>-9.6087544939150067E-3</v>
      </c>
      <c r="BP11" s="31">
        <f t="shared" si="40"/>
        <v>8.5009289775901192E-2</v>
      </c>
      <c r="BQ11" s="31">
        <f t="shared" si="41"/>
        <v>3.3597885017402667</v>
      </c>
      <c r="BS11" s="31">
        <f t="shared" si="42"/>
        <v>1.1526704800608136E-2</v>
      </c>
      <c r="BT11" s="31">
        <f t="shared" si="43"/>
        <v>9.2937064120987723E-3</v>
      </c>
      <c r="BU11" s="31">
        <f t="shared" si="44"/>
        <v>0</v>
      </c>
      <c r="BW11" s="31">
        <f t="shared" si="45"/>
        <v>0.96283319977074422</v>
      </c>
      <c r="BX11" s="31">
        <f t="shared" si="46"/>
        <v>1.0223209622182408</v>
      </c>
      <c r="BY11" s="31">
        <f t="shared" si="21"/>
        <v>0.96283319977074411</v>
      </c>
      <c r="BZ11" s="31"/>
      <c r="CA11" s="31">
        <f t="shared" si="47"/>
        <v>1.0012684883005547</v>
      </c>
      <c r="CB11" s="31">
        <f t="shared" si="48"/>
        <v>0.99655672522150218</v>
      </c>
      <c r="CC11" s="31">
        <f t="shared" si="22"/>
        <v>1.0012684883005547</v>
      </c>
      <c r="CD11" s="31"/>
      <c r="CE11" s="31">
        <f t="shared" si="49"/>
        <v>1.0114321801364279</v>
      </c>
      <c r="CF11" s="31">
        <f t="shared" si="50"/>
        <v>1.0134121778145229</v>
      </c>
      <c r="CG11" s="31">
        <f t="shared" si="23"/>
        <v>1.0114321801364279</v>
      </c>
    </row>
    <row r="12" spans="1:85" x14ac:dyDescent="0.2">
      <c r="A12" s="198" t="s">
        <v>379</v>
      </c>
      <c r="B12" s="9">
        <f t="shared" si="24"/>
        <v>1992</v>
      </c>
      <c r="D12" s="90">
        <f>'Elec_Power_Sector_CHP&gt;Fossil'!H12</f>
        <v>792.96326739498033</v>
      </c>
      <c r="E12" s="42">
        <f>'Elec_power_sector_CHP&gt;Renewable'!F12</f>
        <v>45.228999999999999</v>
      </c>
      <c r="F12" s="29">
        <f>Table8.5c11!V36*0.001</f>
        <v>3.4410000000000003</v>
      </c>
      <c r="G12" s="29">
        <f t="shared" si="25"/>
        <v>841.63326739498041</v>
      </c>
      <c r="I12" s="29">
        <f>'Elec_Power_Sector_CHP&gt;Fossil'!N12</f>
        <v>87427.688999999998</v>
      </c>
      <c r="J12" s="29">
        <f>'Elec_power_sector_CHP&gt;Renewable'!J12</f>
        <v>3411.4180000000001</v>
      </c>
      <c r="K12" s="29">
        <f>Table8.2c11!AD38*0.001</f>
        <v>479.80599999999998</v>
      </c>
      <c r="L12" s="29">
        <f t="shared" si="26"/>
        <v>91318.913</v>
      </c>
      <c r="N12" s="41">
        <f t="shared" si="0"/>
        <v>9069.9328378104601</v>
      </c>
      <c r="O12" s="41">
        <f t="shared" si="1"/>
        <v>13258.123161688189</v>
      </c>
      <c r="P12" s="41">
        <f t="shared" si="2"/>
        <v>7171.6485412854363</v>
      </c>
      <c r="Q12" s="41">
        <f t="shared" si="3"/>
        <v>9216.4179329968629</v>
      </c>
      <c r="R12" s="41"/>
      <c r="S12" s="107">
        <f t="shared" si="4"/>
        <v>0.99007644164847575</v>
      </c>
      <c r="T12" s="107">
        <f t="shared" si="5"/>
        <v>0.93503646514152838</v>
      </c>
      <c r="U12" s="107">
        <f t="shared" si="6"/>
        <v>1.0953313983632489</v>
      </c>
      <c r="V12" s="107">
        <f t="shared" si="7"/>
        <v>0.98332594121080596</v>
      </c>
      <c r="X12" s="106">
        <f>'Elec_Power_Sector_CHP&gt;Fossil'!AE12</f>
        <v>0.98092816166342134</v>
      </c>
      <c r="Y12" s="106">
        <f>'Elec_power_sector_CHP&gt;Renewable'!W12</f>
        <v>0.93140884869262053</v>
      </c>
      <c r="Z12" s="31">
        <f t="shared" si="8"/>
        <v>1.0953313983632489</v>
      </c>
      <c r="AA12" s="31"/>
      <c r="AB12" s="87">
        <f>'Elec_Power_Sector_CHP&gt;Fossil'!AD12</f>
        <v>1.0093261467481385</v>
      </c>
      <c r="AC12" s="87">
        <f>'Elec_power_sector_CHP&gt;Renewable'!V12</f>
        <v>1.0038947627070536</v>
      </c>
      <c r="AD12" s="33">
        <v>1</v>
      </c>
      <c r="AE12" s="33"/>
      <c r="AG12" s="34">
        <f t="shared" si="9"/>
        <v>1.490301817290641</v>
      </c>
      <c r="AH12" s="34">
        <f t="shared" si="10"/>
        <v>0.98332594121080596</v>
      </c>
      <c r="AI12" s="34">
        <f t="shared" si="11"/>
        <v>0.99758288167256248</v>
      </c>
      <c r="AJ12" s="34">
        <f t="shared" si="27"/>
        <v>1.0089888593838088</v>
      </c>
      <c r="AK12" s="34">
        <f t="shared" si="12"/>
        <v>0.97692705539949387</v>
      </c>
      <c r="AL12" s="34">
        <f t="shared" si="28"/>
        <v>1.4654524371754942</v>
      </c>
      <c r="AM12" s="34">
        <f t="shared" si="13"/>
        <v>1.4654524371754942</v>
      </c>
      <c r="AN12" s="34"/>
      <c r="AO12" s="34">
        <f t="shared" si="14"/>
        <v>1.006550013919612</v>
      </c>
      <c r="AP12" s="32"/>
      <c r="AQ12" s="12"/>
      <c r="AS12" s="31">
        <f t="shared" si="15"/>
        <v>0.94217196267604386</v>
      </c>
      <c r="AT12" s="31">
        <f t="shared" si="16"/>
        <v>5.3739558252007553E-2</v>
      </c>
      <c r="AU12" s="31">
        <f t="shared" si="17"/>
        <v>4.0884790719484844E-3</v>
      </c>
      <c r="AW12" s="31">
        <f t="shared" si="29"/>
        <v>0.93648346448828146</v>
      </c>
      <c r="AX12" s="31">
        <f t="shared" si="30"/>
        <v>5.8617808844802513E-2</v>
      </c>
      <c r="AY12" s="31">
        <f t="shared" si="31"/>
        <v>4.7135895307837353E-3</v>
      </c>
      <c r="AZ12" s="31">
        <f t="shared" si="32"/>
        <v>0.99981486286386767</v>
      </c>
      <c r="BA12" s="31"/>
      <c r="BB12" s="31">
        <f t="shared" si="33"/>
        <v>0.93665687445955759</v>
      </c>
      <c r="BC12" s="31">
        <f t="shared" si="34"/>
        <v>5.8628663187600336E-2</v>
      </c>
      <c r="BD12" s="31">
        <f t="shared" si="35"/>
        <v>4.7144623528421444E-3</v>
      </c>
      <c r="BG12" s="31">
        <f t="shared" si="36"/>
        <v>1.3288662767783977E-2</v>
      </c>
      <c r="BH12" s="31">
        <f t="shared" si="37"/>
        <v>5.2179681573534427E-2</v>
      </c>
      <c r="BI12" s="31">
        <f t="shared" si="38"/>
        <v>-0.20667101336174989</v>
      </c>
      <c r="BK12" s="31">
        <f t="shared" si="18"/>
        <v>0.9573886298887504</v>
      </c>
      <c r="BL12" s="31">
        <f t="shared" si="19"/>
        <v>3.7357190180307996E-2</v>
      </c>
      <c r="BM12" s="31">
        <f t="shared" si="20"/>
        <v>5.2541799309415785E-3</v>
      </c>
      <c r="BO12" s="31">
        <f t="shared" si="39"/>
        <v>9.5046962139695764E-3</v>
      </c>
      <c r="BP12" s="31">
        <f t="shared" si="40"/>
        <v>-0.20968043056541957</v>
      </c>
      <c r="BQ12" s="31">
        <f t="shared" si="41"/>
        <v>-6.3015548404077429E-2</v>
      </c>
      <c r="BS12" s="31">
        <f t="shared" si="42"/>
        <v>-2.243778049505929E-3</v>
      </c>
      <c r="BT12" s="31">
        <f t="shared" si="43"/>
        <v>-5.4065086572169293E-3</v>
      </c>
      <c r="BU12" s="31">
        <f t="shared" si="44"/>
        <v>0</v>
      </c>
      <c r="BW12" s="31">
        <f t="shared" si="45"/>
        <v>1.0146378995158305</v>
      </c>
      <c r="BX12" s="31">
        <f t="shared" si="46"/>
        <v>1.0372855937361185</v>
      </c>
      <c r="BY12" s="31">
        <f t="shared" si="21"/>
        <v>0.97692705539949387</v>
      </c>
      <c r="BZ12" s="31"/>
      <c r="CA12" s="31">
        <f t="shared" si="47"/>
        <v>0.99631906259803726</v>
      </c>
      <c r="CB12" s="31">
        <f t="shared" si="48"/>
        <v>0.99288846229845684</v>
      </c>
      <c r="CC12" s="31">
        <f t="shared" si="22"/>
        <v>0.99758288167256248</v>
      </c>
      <c r="CD12" s="31"/>
      <c r="CE12" s="31">
        <f t="shared" si="49"/>
        <v>0.99758429601054455</v>
      </c>
      <c r="CF12" s="31">
        <f t="shared" si="50"/>
        <v>1.0109640739736137</v>
      </c>
      <c r="CG12" s="31">
        <f t="shared" si="23"/>
        <v>1.0089888593838088</v>
      </c>
    </row>
    <row r="13" spans="1:85" x14ac:dyDescent="0.2">
      <c r="A13" s="198" t="s">
        <v>379</v>
      </c>
      <c r="B13" s="9">
        <f t="shared" si="24"/>
        <v>1993</v>
      </c>
      <c r="D13" s="90">
        <f>'Elec_Power_Sector_CHP&gt;Fossil'!H13</f>
        <v>941.87117739561063</v>
      </c>
      <c r="E13" s="42">
        <f>'Elec_power_sector_CHP&gt;Renewable'!F13</f>
        <v>45.891999999999996</v>
      </c>
      <c r="F13" s="29">
        <f>Table8.5c11!V37*0.001</f>
        <v>2.9079999999999999</v>
      </c>
      <c r="G13" s="29">
        <f t="shared" si="25"/>
        <v>990.6711773956107</v>
      </c>
      <c r="I13" s="29">
        <f>'Elec_Power_Sector_CHP&gt;Fossil'!N13</f>
        <v>104208.482</v>
      </c>
      <c r="J13" s="29">
        <f>'Elec_power_sector_CHP&gt;Renewable'!J13</f>
        <v>3360.2669999999998</v>
      </c>
      <c r="K13" s="29">
        <f>Table8.2c11!AD39*0.001</f>
        <v>407.65100000000001</v>
      </c>
      <c r="L13" s="29">
        <f t="shared" si="26"/>
        <v>107976.40000000001</v>
      </c>
      <c r="N13" s="41">
        <f t="shared" si="0"/>
        <v>9038.3350694582678</v>
      </c>
      <c r="O13" s="41">
        <f t="shared" si="1"/>
        <v>13657.248069870637</v>
      </c>
      <c r="P13" s="41">
        <f t="shared" si="2"/>
        <v>7133.5529656495382</v>
      </c>
      <c r="Q13" s="41">
        <f t="shared" si="3"/>
        <v>9174.886154711683</v>
      </c>
      <c r="R13" s="41"/>
      <c r="S13" s="107">
        <f t="shared" si="4"/>
        <v>0.98662722029109651</v>
      </c>
      <c r="T13" s="107">
        <f t="shared" si="5"/>
        <v>0.96318496992954195</v>
      </c>
      <c r="U13" s="107">
        <f t="shared" si="6"/>
        <v>1.0895130317920891</v>
      </c>
      <c r="V13" s="107">
        <f t="shared" si="7"/>
        <v>0.97889479721654127</v>
      </c>
      <c r="X13" s="106">
        <f>'Elec_Power_Sector_CHP&gt;Fossil'!AE13</f>
        <v>0.97915565224499079</v>
      </c>
      <c r="Y13" s="106">
        <f>'Elec_power_sector_CHP&gt;Renewable'!W13</f>
        <v>0.95890537507789131</v>
      </c>
      <c r="Z13" s="31">
        <f t="shared" si="8"/>
        <v>1.0895130317920891</v>
      </c>
      <c r="AA13" s="31"/>
      <c r="AB13" s="87">
        <f>'Elec_Power_Sector_CHP&gt;Fossil'!AD13</f>
        <v>1.0076306234141379</v>
      </c>
      <c r="AC13" s="87">
        <f>'Elec_power_sector_CHP&gt;Renewable'!V13</f>
        <v>1.00446300016965</v>
      </c>
      <c r="AD13" s="33">
        <v>1</v>
      </c>
      <c r="AE13" s="33"/>
      <c r="AG13" s="34">
        <f t="shared" si="9"/>
        <v>1.762147838361821</v>
      </c>
      <c r="AH13" s="34">
        <f t="shared" si="10"/>
        <v>0.97889479721654127</v>
      </c>
      <c r="AI13" s="34">
        <f t="shared" si="11"/>
        <v>0.99491699762794195</v>
      </c>
      <c r="AJ13" s="34">
        <f t="shared" si="27"/>
        <v>1.0074128599839587</v>
      </c>
      <c r="AK13" s="34">
        <f t="shared" si="12"/>
        <v>0.97665612750113029</v>
      </c>
      <c r="AL13" s="34">
        <f t="shared" si="28"/>
        <v>1.7249573508987612</v>
      </c>
      <c r="AM13" s="34">
        <f t="shared" si="13"/>
        <v>1.7249573508987612</v>
      </c>
      <c r="AN13" s="34"/>
      <c r="AO13" s="34">
        <f t="shared" si="14"/>
        <v>1.0022921780270184</v>
      </c>
      <c r="AP13" s="32"/>
      <c r="AQ13" s="12"/>
      <c r="AS13" s="31">
        <f t="shared" si="15"/>
        <v>0.95074046655087807</v>
      </c>
      <c r="AT13" s="31">
        <f t="shared" si="16"/>
        <v>4.6324149775555309E-2</v>
      </c>
      <c r="AU13" s="31">
        <f t="shared" si="17"/>
        <v>2.9353836735665226E-3</v>
      </c>
      <c r="AW13" s="31">
        <f t="shared" si="29"/>
        <v>0.94644975017814648</v>
      </c>
      <c r="AX13" s="31">
        <f t="shared" si="30"/>
        <v>4.9940130707194094E-2</v>
      </c>
      <c r="AY13" s="31">
        <f t="shared" si="31"/>
        <v>3.4801510834371204E-3</v>
      </c>
      <c r="AZ13" s="31">
        <f t="shared" si="32"/>
        <v>0.99987003196877766</v>
      </c>
      <c r="BA13" s="31"/>
      <c r="BB13" s="31">
        <f t="shared" si="33"/>
        <v>0.9465727743780411</v>
      </c>
      <c r="BC13" s="31">
        <f t="shared" si="34"/>
        <v>4.9946622171343907E-2</v>
      </c>
      <c r="BD13" s="31">
        <f t="shared" si="35"/>
        <v>3.4806034506150627E-3</v>
      </c>
      <c r="BG13" s="31">
        <f t="shared" si="36"/>
        <v>-1.8086062330784241E-3</v>
      </c>
      <c r="BH13" s="31">
        <f t="shared" si="37"/>
        <v>2.9094068681634614E-2</v>
      </c>
      <c r="BI13" s="31">
        <f t="shared" si="38"/>
        <v>-5.3261277968265162E-3</v>
      </c>
      <c r="BK13" s="31">
        <f t="shared" si="18"/>
        <v>0.96510424500168546</v>
      </c>
      <c r="BL13" s="31">
        <f t="shared" si="19"/>
        <v>3.1120383713478125E-2</v>
      </c>
      <c r="BM13" s="31">
        <f t="shared" si="20"/>
        <v>3.775371284836316E-3</v>
      </c>
      <c r="BO13" s="31">
        <f t="shared" si="39"/>
        <v>8.0267205553352945E-3</v>
      </c>
      <c r="BP13" s="31">
        <f t="shared" si="40"/>
        <v>-0.18266237186695505</v>
      </c>
      <c r="BQ13" s="31">
        <f t="shared" si="41"/>
        <v>-0.33052520568109101</v>
      </c>
      <c r="BS13" s="31">
        <f t="shared" si="42"/>
        <v>-1.6812692849674372E-3</v>
      </c>
      <c r="BT13" s="31">
        <f t="shared" si="43"/>
        <v>5.6587276257547079E-4</v>
      </c>
      <c r="BU13" s="31">
        <f t="shared" si="44"/>
        <v>0</v>
      </c>
      <c r="BW13" s="31">
        <f t="shared" si="45"/>
        <v>0.99972267335942222</v>
      </c>
      <c r="BX13" s="31">
        <f t="shared" si="46"/>
        <v>1.0369979268070879</v>
      </c>
      <c r="BY13" s="31">
        <f t="shared" si="21"/>
        <v>0.97665612750113029</v>
      </c>
      <c r="BZ13" s="31"/>
      <c r="CA13" s="31">
        <f t="shared" si="47"/>
        <v>0.99732765658513423</v>
      </c>
      <c r="CB13" s="31">
        <f t="shared" si="48"/>
        <v>0.99023512335453734</v>
      </c>
      <c r="CC13" s="31">
        <f t="shared" si="22"/>
        <v>0.99491699762794195</v>
      </c>
      <c r="CD13" s="31"/>
      <c r="CE13" s="31">
        <f t="shared" si="49"/>
        <v>0.99843804083147902</v>
      </c>
      <c r="CF13" s="31">
        <f t="shared" si="50"/>
        <v>1.0093849893692253</v>
      </c>
      <c r="CG13" s="31">
        <f t="shared" si="23"/>
        <v>1.0074128599839587</v>
      </c>
    </row>
    <row r="14" spans="1:85" x14ac:dyDescent="0.2">
      <c r="A14" s="198" t="s">
        <v>379</v>
      </c>
      <c r="B14" s="9">
        <f t="shared" si="24"/>
        <v>1994</v>
      </c>
      <c r="D14" s="90">
        <f>'Elec_Power_Sector_CHP&gt;Fossil'!H14</f>
        <v>1101.8313759626624</v>
      </c>
      <c r="E14" s="42">
        <f>'Elec_power_sector_CHP&gt;Renewable'!F14</f>
        <v>43.381</v>
      </c>
      <c r="F14" s="29">
        <f>Table8.5c11!V38*0.001</f>
        <v>1.8920000000000001</v>
      </c>
      <c r="G14" s="29">
        <f t="shared" si="25"/>
        <v>1147.1043759626625</v>
      </c>
      <c r="I14" s="29">
        <f>'Elec_Power_Sector_CHP&gt;Fossil'!N14</f>
        <v>120061.83</v>
      </c>
      <c r="J14" s="29">
        <f>'Elec_power_sector_CHP&gt;Renewable'!J14</f>
        <v>3198.694</v>
      </c>
      <c r="K14" s="29">
        <f>Table8.2c11!AD40*0.001</f>
        <v>239.12900000000002</v>
      </c>
      <c r="L14" s="29">
        <f t="shared" si="26"/>
        <v>123499.65300000001</v>
      </c>
      <c r="N14" s="41">
        <f t="shared" si="0"/>
        <v>9177.1995809381096</v>
      </c>
      <c r="O14" s="41">
        <f t="shared" si="1"/>
        <v>13562.097531054862</v>
      </c>
      <c r="P14" s="41">
        <f t="shared" si="2"/>
        <v>7912.047472284833</v>
      </c>
      <c r="Q14" s="41">
        <f t="shared" si="3"/>
        <v>9288.3206397564736</v>
      </c>
      <c r="R14" s="41"/>
      <c r="S14" s="107">
        <f t="shared" si="4"/>
        <v>1.0017857097590743</v>
      </c>
      <c r="T14" s="107">
        <f t="shared" si="5"/>
        <v>0.95647442557981777</v>
      </c>
      <c r="U14" s="107">
        <f t="shared" si="6"/>
        <v>1.208413096632426</v>
      </c>
      <c r="V14" s="107">
        <f t="shared" si="7"/>
        <v>0.99099744626993136</v>
      </c>
      <c r="X14" s="106">
        <f>'Elec_Power_Sector_CHP&gt;Fossil'!AE14</f>
        <v>0.9935608341957477</v>
      </c>
      <c r="Y14" s="106">
        <f>'Elec_power_sector_CHP&gt;Renewable'!W14</f>
        <v>0.95545966298678231</v>
      </c>
      <c r="Z14" s="31">
        <f t="shared" si="8"/>
        <v>1.208413096632426</v>
      </c>
      <c r="AA14" s="31"/>
      <c r="AB14" s="87">
        <f>'Elec_Power_Sector_CHP&gt;Fossil'!AD14</f>
        <v>1.0082781801377916</v>
      </c>
      <c r="AC14" s="87">
        <f>'Elec_power_sector_CHP&gt;Renewable'!V14</f>
        <v>1.001062067434499</v>
      </c>
      <c r="AD14" s="33">
        <v>1</v>
      </c>
      <c r="AE14" s="33"/>
      <c r="AG14" s="34">
        <f t="shared" si="9"/>
        <v>2.0154834442747211</v>
      </c>
      <c r="AH14" s="34">
        <f t="shared" si="10"/>
        <v>0.99099744626993136</v>
      </c>
      <c r="AI14" s="34">
        <f t="shared" si="11"/>
        <v>0.99270692118006687</v>
      </c>
      <c r="AJ14" s="34">
        <f t="shared" si="27"/>
        <v>1.0078883114482653</v>
      </c>
      <c r="AK14" s="34">
        <f t="shared" si="12"/>
        <v>0.99046487078205403</v>
      </c>
      <c r="AL14" s="34">
        <f t="shared" si="28"/>
        <v>1.9973389462755744</v>
      </c>
      <c r="AM14" s="34">
        <f t="shared" si="13"/>
        <v>1.9973389462755742</v>
      </c>
      <c r="AN14" s="34"/>
      <c r="AO14" s="34">
        <f t="shared" si="14"/>
        <v>1.0005377025511837</v>
      </c>
      <c r="AP14" s="32"/>
      <c r="AQ14" s="12"/>
      <c r="AS14" s="31">
        <f t="shared" si="15"/>
        <v>0.96053279810565928</v>
      </c>
      <c r="AT14" s="31">
        <f t="shared" si="16"/>
        <v>3.78178314973249E-2</v>
      </c>
      <c r="AU14" s="31">
        <f t="shared" si="17"/>
        <v>1.6493703970157146E-3</v>
      </c>
      <c r="AW14" s="31">
        <f t="shared" si="29"/>
        <v>0.95562827050038812</v>
      </c>
      <c r="AX14" s="31">
        <f t="shared" si="30"/>
        <v>4.1927273802890831E-2</v>
      </c>
      <c r="AY14" s="31">
        <f t="shared" si="31"/>
        <v>2.2309401997388204E-3</v>
      </c>
      <c r="AZ14" s="31">
        <f t="shared" si="32"/>
        <v>0.99978648450301777</v>
      </c>
      <c r="BA14" s="31"/>
      <c r="BB14" s="31">
        <f t="shared" si="33"/>
        <v>0.95583235552080881</v>
      </c>
      <c r="BC14" s="31">
        <f t="shared" si="34"/>
        <v>4.1936227837419099E-2</v>
      </c>
      <c r="BD14" s="31">
        <f t="shared" si="35"/>
        <v>2.231416641772063E-3</v>
      </c>
      <c r="BG14" s="31">
        <f t="shared" si="36"/>
        <v>1.4604671372373739E-2</v>
      </c>
      <c r="BH14" s="31">
        <f t="shared" si="37"/>
        <v>-3.5998524248599976E-3</v>
      </c>
      <c r="BI14" s="31">
        <f t="shared" si="38"/>
        <v>0.10357717187566624</v>
      </c>
      <c r="BK14" s="31">
        <f t="shared" si="18"/>
        <v>0.97216329830497572</v>
      </c>
      <c r="BL14" s="31">
        <f t="shared" si="19"/>
        <v>2.5900429048169065E-2</v>
      </c>
      <c r="BM14" s="31">
        <f t="shared" si="20"/>
        <v>1.9362726468551293E-3</v>
      </c>
      <c r="BO14" s="31">
        <f t="shared" si="39"/>
        <v>7.2876713079053626E-3</v>
      </c>
      <c r="BP14" s="31">
        <f t="shared" si="40"/>
        <v>-0.1836034952241361</v>
      </c>
      <c r="BQ14" s="31">
        <f t="shared" si="41"/>
        <v>-0.66773392253768682</v>
      </c>
      <c r="BS14" s="31">
        <f t="shared" si="42"/>
        <v>6.4244646859542372E-4</v>
      </c>
      <c r="BT14" s="31">
        <f t="shared" si="43"/>
        <v>-3.3915666775609292E-3</v>
      </c>
      <c r="BU14" s="31">
        <f t="shared" si="44"/>
        <v>0</v>
      </c>
      <c r="BW14" s="31">
        <f t="shared" si="45"/>
        <v>1.0141387975686538</v>
      </c>
      <c r="BX14" s="31">
        <f t="shared" si="46"/>
        <v>1.0516598305733269</v>
      </c>
      <c r="BY14" s="31">
        <f t="shared" si="21"/>
        <v>0.99046487078205403</v>
      </c>
      <c r="BZ14" s="31"/>
      <c r="CA14" s="31">
        <f t="shared" si="47"/>
        <v>0.99777863233501463</v>
      </c>
      <c r="CB14" s="31">
        <f t="shared" si="48"/>
        <v>0.98803544707078472</v>
      </c>
      <c r="CC14" s="31">
        <f t="shared" si="22"/>
        <v>0.99270692118006687</v>
      </c>
      <c r="CD14" s="31"/>
      <c r="CE14" s="31">
        <f t="shared" si="49"/>
        <v>1.0004719529432193</v>
      </c>
      <c r="CF14" s="31">
        <f t="shared" si="50"/>
        <v>1.0098613715857996</v>
      </c>
      <c r="CG14" s="31">
        <f t="shared" si="23"/>
        <v>1.0078883114482653</v>
      </c>
    </row>
    <row r="15" spans="1:85" x14ac:dyDescent="0.2">
      <c r="A15" s="198" t="s">
        <v>379</v>
      </c>
      <c r="B15" s="9">
        <f t="shared" si="24"/>
        <v>1995</v>
      </c>
      <c r="D15" s="90">
        <f>'Elec_Power_Sector_CHP&gt;Fossil'!H15</f>
        <v>1216.2752952759502</v>
      </c>
      <c r="E15" s="42">
        <f>'Elec_power_sector_CHP&gt;Renewable'!F15</f>
        <v>41.56</v>
      </c>
      <c r="F15" s="29">
        <f>Table8.5c11!V39*0.001</f>
        <v>2.0169999999999999</v>
      </c>
      <c r="G15" s="29">
        <f t="shared" si="25"/>
        <v>1259.8522952759502</v>
      </c>
      <c r="I15" s="29">
        <f>'Elec_Power_Sector_CHP&gt;Fossil'!N15</f>
        <v>137894.53999999998</v>
      </c>
      <c r="J15" s="29">
        <f>'Elec_power_sector_CHP&gt;Renewable'!J15</f>
        <v>3371.6980000000003</v>
      </c>
      <c r="K15" s="29">
        <f>Table8.2c11!AD41*0.001</f>
        <v>213.27500000000001</v>
      </c>
      <c r="L15" s="29">
        <f t="shared" si="26"/>
        <v>141479.51299999998</v>
      </c>
      <c r="N15" s="41">
        <f t="shared" si="0"/>
        <v>8820.3296176625281</v>
      </c>
      <c r="O15" s="41">
        <f t="shared" si="1"/>
        <v>12326.133597967551</v>
      </c>
      <c r="P15" s="41">
        <f t="shared" si="2"/>
        <v>9457.2734732153313</v>
      </c>
      <c r="Q15" s="41">
        <f t="shared" si="3"/>
        <v>8904.8390721839023</v>
      </c>
      <c r="R15" s="41"/>
      <c r="S15" s="107">
        <f t="shared" si="4"/>
        <v>0.96282968332653396</v>
      </c>
      <c r="T15" s="107">
        <f t="shared" si="5"/>
        <v>0.86930738595116908</v>
      </c>
      <c r="U15" s="107">
        <f t="shared" si="6"/>
        <v>1.4444166523899262</v>
      </c>
      <c r="V15" s="107">
        <f t="shared" si="7"/>
        <v>0.95008270302459352</v>
      </c>
      <c r="X15" s="106">
        <f>'Elec_Power_Sector_CHP&gt;Fossil'!AE15</f>
        <v>0.96241162220606291</v>
      </c>
      <c r="Y15" s="106">
        <f>'Elec_power_sector_CHP&gt;Renewable'!W15</f>
        <v>0.8680505538196247</v>
      </c>
      <c r="Z15" s="31">
        <f t="shared" si="8"/>
        <v>1.4444166523899262</v>
      </c>
      <c r="AA15" s="31"/>
      <c r="AB15" s="87">
        <f>'Elec_Power_Sector_CHP&gt;Fossil'!AD15</f>
        <v>1.000434389102153</v>
      </c>
      <c r="AC15" s="87">
        <f>'Elec_power_sector_CHP&gt;Renewable'!V15</f>
        <v>1.0014478789582175</v>
      </c>
      <c r="AD15" s="33">
        <v>1</v>
      </c>
      <c r="AE15" s="33"/>
      <c r="AG15" s="34">
        <f t="shared" si="9"/>
        <v>2.3089102619223563</v>
      </c>
      <c r="AH15" s="34">
        <f t="shared" si="10"/>
        <v>0.95008270302459352</v>
      </c>
      <c r="AI15" s="34">
        <f t="shared" si="11"/>
        <v>0.99183513570590898</v>
      </c>
      <c r="AJ15" s="34">
        <f t="shared" si="27"/>
        <v>1.0003500032956356</v>
      </c>
      <c r="AK15" s="34">
        <f t="shared" si="12"/>
        <v>0.95756870582937537</v>
      </c>
      <c r="AL15" s="34">
        <f t="shared" si="28"/>
        <v>2.1936557026884156</v>
      </c>
      <c r="AM15" s="34">
        <f t="shared" si="13"/>
        <v>2.1936557026884143</v>
      </c>
      <c r="AN15" s="34"/>
      <c r="AO15" s="34">
        <f t="shared" si="14"/>
        <v>0.99218228127213326</v>
      </c>
      <c r="AP15" s="32"/>
      <c r="AQ15" s="12"/>
      <c r="AS15" s="31">
        <f t="shared" si="15"/>
        <v>0.96541102463884054</v>
      </c>
      <c r="AT15" s="31">
        <f t="shared" si="16"/>
        <v>3.2987994033774379E-2</v>
      </c>
      <c r="AU15" s="31">
        <f t="shared" si="17"/>
        <v>1.6009813273850557E-3</v>
      </c>
      <c r="AW15" s="31">
        <f t="shared" si="29"/>
        <v>0.96296985202396002</v>
      </c>
      <c r="AX15" s="31">
        <f t="shared" si="30"/>
        <v>3.534793530981574E-2</v>
      </c>
      <c r="AY15" s="31">
        <f t="shared" si="31"/>
        <v>1.6250557910685041E-3</v>
      </c>
      <c r="AZ15" s="31">
        <f t="shared" si="32"/>
        <v>0.99994284312484427</v>
      </c>
      <c r="BA15" s="31"/>
      <c r="BB15" s="31">
        <f t="shared" si="33"/>
        <v>0.963024895517685</v>
      </c>
      <c r="BC15" s="31">
        <f t="shared" si="34"/>
        <v>3.5349955802826322E-2</v>
      </c>
      <c r="BD15" s="31">
        <f t="shared" si="35"/>
        <v>1.6251486794886872E-3</v>
      </c>
      <c r="BG15" s="31">
        <f t="shared" si="36"/>
        <v>-3.1853051460821874E-2</v>
      </c>
      <c r="BH15" s="31">
        <f t="shared" si="37"/>
        <v>-9.5942592489415918E-2</v>
      </c>
      <c r="BI15" s="31">
        <f t="shared" si="38"/>
        <v>0.17839753082104207</v>
      </c>
      <c r="BK15" s="31">
        <f t="shared" si="18"/>
        <v>0.9746608330493759</v>
      </c>
      <c r="BL15" s="31">
        <f t="shared" si="19"/>
        <v>2.3831704877299097E-2</v>
      </c>
      <c r="BM15" s="31">
        <f t="shared" si="20"/>
        <v>1.5074620733250619E-3</v>
      </c>
      <c r="BO15" s="31">
        <f t="shared" si="39"/>
        <v>2.5657542191941636E-3</v>
      </c>
      <c r="BP15" s="31">
        <f t="shared" si="40"/>
        <v>-8.3242702263800802E-2</v>
      </c>
      <c r="BQ15" s="31">
        <f t="shared" si="41"/>
        <v>-0.25033731827988331</v>
      </c>
      <c r="BS15" s="31">
        <f t="shared" si="42"/>
        <v>-7.8098091522100467E-3</v>
      </c>
      <c r="BT15" s="31">
        <f t="shared" si="43"/>
        <v>3.8532795224028443E-4</v>
      </c>
      <c r="BU15" s="31">
        <f t="shared" si="44"/>
        <v>0</v>
      </c>
      <c r="BW15" s="31">
        <f t="shared" si="45"/>
        <v>0.96678714619458994</v>
      </c>
      <c r="BX15" s="31">
        <f t="shared" si="46"/>
        <v>1.0167312063674727</v>
      </c>
      <c r="BY15" s="31">
        <f t="shared" si="21"/>
        <v>0.95756870582937537</v>
      </c>
      <c r="BZ15" s="31"/>
      <c r="CA15" s="31">
        <f t="shared" si="47"/>
        <v>0.9991218098156085</v>
      </c>
      <c r="CB15" s="31">
        <f t="shared" si="48"/>
        <v>0.98716776403933626</v>
      </c>
      <c r="CC15" s="31">
        <f t="shared" si="22"/>
        <v>0.99183513570590898</v>
      </c>
      <c r="CD15" s="31"/>
      <c r="CE15" s="31">
        <f t="shared" si="49"/>
        <v>0.99252069096644491</v>
      </c>
      <c r="CF15" s="31">
        <f t="shared" si="50"/>
        <v>1.0023083063066596</v>
      </c>
      <c r="CG15" s="31">
        <f t="shared" si="23"/>
        <v>1.0003500032956356</v>
      </c>
    </row>
    <row r="16" spans="1:85" x14ac:dyDescent="0.2">
      <c r="A16" s="198" t="s">
        <v>379</v>
      </c>
      <c r="B16" s="9">
        <f t="shared" si="24"/>
        <v>1996</v>
      </c>
      <c r="D16" s="90">
        <f>'Elec_Power_Sector_CHP&gt;Fossil'!H16</f>
        <v>1256.0358834750111</v>
      </c>
      <c r="E16" s="42">
        <f>'Elec_power_sector_CHP&gt;Renewable'!F16</f>
        <v>45.835999999999999</v>
      </c>
      <c r="F16" s="29">
        <f>Table8.5c11!V40*0.001</f>
        <v>1.9080000000000001</v>
      </c>
      <c r="G16" s="29">
        <f t="shared" si="25"/>
        <v>1303.779883475011</v>
      </c>
      <c r="I16" s="29">
        <f>'Elec_Power_Sector_CHP&gt;Fossil'!N16</f>
        <v>142733.95200000002</v>
      </c>
      <c r="J16" s="29">
        <f>'Elec_power_sector_CHP&gt;Renewable'!J16</f>
        <v>3631.7719999999999</v>
      </c>
      <c r="K16" s="29">
        <f>Table8.2c11!AD42*0.001</f>
        <v>201.22200000000001</v>
      </c>
      <c r="L16" s="29">
        <f t="shared" si="26"/>
        <v>146566.94600000003</v>
      </c>
      <c r="N16" s="41">
        <f t="shared" si="0"/>
        <v>8799.8396028088046</v>
      </c>
      <c r="O16" s="41">
        <f t="shared" si="1"/>
        <v>12620.836330033933</v>
      </c>
      <c r="P16" s="41">
        <f t="shared" si="2"/>
        <v>9482.0645853833084</v>
      </c>
      <c r="Q16" s="41">
        <f t="shared" si="3"/>
        <v>8895.4564385547801</v>
      </c>
      <c r="R16" s="41"/>
      <c r="S16" s="107">
        <f t="shared" si="4"/>
        <v>0.96059298749223532</v>
      </c>
      <c r="T16" s="107">
        <f t="shared" si="5"/>
        <v>0.89009145904344322</v>
      </c>
      <c r="U16" s="107">
        <f t="shared" si="6"/>
        <v>1.4482030180214278</v>
      </c>
      <c r="V16" s="107">
        <f t="shared" si="7"/>
        <v>0.9490816430562341</v>
      </c>
      <c r="X16" s="106">
        <f>'Elec_Power_Sector_CHP&gt;Fossil'!AE16</f>
        <v>0.96126223549840839</v>
      </c>
      <c r="Y16" s="106">
        <f>'Elec_power_sector_CHP&gt;Renewable'!W16</f>
        <v>0.88832542574512618</v>
      </c>
      <c r="Z16" s="31">
        <f t="shared" si="8"/>
        <v>1.4482030180214278</v>
      </c>
      <c r="AA16" s="31"/>
      <c r="AB16" s="87">
        <f>'Elec_Power_Sector_CHP&gt;Fossil'!AD16</f>
        <v>0.99930378206751702</v>
      </c>
      <c r="AC16" s="87">
        <f>'Elec_power_sector_CHP&gt;Renewable'!V16</f>
        <v>1.0019880476761496</v>
      </c>
      <c r="AD16" s="33">
        <v>1</v>
      </c>
      <c r="AE16" s="33"/>
      <c r="AG16" s="34">
        <f t="shared" si="9"/>
        <v>2.3919358958920078</v>
      </c>
      <c r="AH16" s="34">
        <f t="shared" si="10"/>
        <v>0.9490816430562341</v>
      </c>
      <c r="AI16" s="34">
        <f t="shared" si="11"/>
        <v>0.99221207787005083</v>
      </c>
      <c r="AJ16" s="34">
        <f t="shared" si="27"/>
        <v>0.99927806088430737</v>
      </c>
      <c r="AK16" s="34">
        <f t="shared" si="12"/>
        <v>0.95722208831824163</v>
      </c>
      <c r="AL16" s="34">
        <f t="shared" si="28"/>
        <v>2.2701424501583731</v>
      </c>
      <c r="AM16" s="34">
        <f t="shared" si="13"/>
        <v>2.2701424501583722</v>
      </c>
      <c r="AN16" s="34"/>
      <c r="AO16" s="34">
        <f t="shared" si="14"/>
        <v>0.99149576115997373</v>
      </c>
      <c r="AP16" s="32"/>
      <c r="AQ16" s="12"/>
      <c r="AS16" s="31">
        <f t="shared" si="15"/>
        <v>0.96338032162856657</v>
      </c>
      <c r="AT16" s="31">
        <f t="shared" si="16"/>
        <v>3.5156241157695785E-2</v>
      </c>
      <c r="AU16" s="31">
        <f t="shared" si="17"/>
        <v>1.4634372137377512E-3</v>
      </c>
      <c r="AW16" s="31">
        <f t="shared" si="29"/>
        <v>0.96439531680035462</v>
      </c>
      <c r="AX16" s="31">
        <f t="shared" si="30"/>
        <v>3.4060616095776604E-2</v>
      </c>
      <c r="AY16" s="31">
        <f t="shared" si="31"/>
        <v>1.5311797899208788E-3</v>
      </c>
      <c r="AZ16" s="31">
        <f t="shared" si="32"/>
        <v>0.99998711268605212</v>
      </c>
      <c r="BA16" s="31"/>
      <c r="BB16" s="31">
        <f t="shared" si="33"/>
        <v>0.9644077454257437</v>
      </c>
      <c r="BC16" s="31">
        <f t="shared" si="34"/>
        <v>3.4061055051286447E-2</v>
      </c>
      <c r="BD16" s="31">
        <f t="shared" si="35"/>
        <v>1.5311995229698482E-3</v>
      </c>
      <c r="BG16" s="31">
        <f t="shared" si="36"/>
        <v>-1.1949913857056131E-3</v>
      </c>
      <c r="BH16" s="31">
        <f t="shared" si="37"/>
        <v>2.3088191599937732E-2</v>
      </c>
      <c r="BI16" s="31">
        <f t="shared" si="38"/>
        <v>2.6179506644253177E-3</v>
      </c>
      <c r="BK16" s="31">
        <f t="shared" si="18"/>
        <v>0.97384816901349636</v>
      </c>
      <c r="BL16" s="31">
        <f t="shared" si="19"/>
        <v>2.4778929350141466E-2</v>
      </c>
      <c r="BM16" s="31">
        <f t="shared" si="20"/>
        <v>1.3729016363621302E-3</v>
      </c>
      <c r="BO16" s="31">
        <f t="shared" si="39"/>
        <v>-8.3413941853936649E-4</v>
      </c>
      <c r="BP16" s="31">
        <f t="shared" si="40"/>
        <v>3.8976837187743807E-2</v>
      </c>
      <c r="BQ16" s="31">
        <f t="shared" si="41"/>
        <v>-9.3501007823423382E-2</v>
      </c>
      <c r="BS16" s="31">
        <f t="shared" si="42"/>
        <v>-1.1307551872568598E-3</v>
      </c>
      <c r="BT16" s="31">
        <f t="shared" si="43"/>
        <v>5.3924233247503589E-4</v>
      </c>
      <c r="BU16" s="31">
        <f t="shared" si="44"/>
        <v>0</v>
      </c>
      <c r="BW16" s="31">
        <f t="shared" si="45"/>
        <v>0.99963802335119811</v>
      </c>
      <c r="BX16" s="31">
        <f t="shared" si="46"/>
        <v>1.0163631734126595</v>
      </c>
      <c r="BY16" s="31">
        <f t="shared" si="21"/>
        <v>0.95722208831824163</v>
      </c>
      <c r="BZ16" s="31"/>
      <c r="CA16" s="31">
        <f t="shared" si="47"/>
        <v>1.0003800451814742</v>
      </c>
      <c r="CB16" s="31">
        <f t="shared" si="48"/>
        <v>0.98754293239136604</v>
      </c>
      <c r="CC16" s="31">
        <f t="shared" si="22"/>
        <v>0.99221207787005083</v>
      </c>
      <c r="CD16" s="31"/>
      <c r="CE16" s="31">
        <f t="shared" si="49"/>
        <v>0.99892843264077891</v>
      </c>
      <c r="CF16" s="31">
        <f t="shared" si="50"/>
        <v>1.0012342654417452</v>
      </c>
      <c r="CG16" s="31">
        <f t="shared" si="23"/>
        <v>0.99927806088430737</v>
      </c>
    </row>
    <row r="17" spans="1:85" x14ac:dyDescent="0.2">
      <c r="A17" s="198" t="s">
        <v>379</v>
      </c>
      <c r="B17" s="9">
        <f t="shared" si="24"/>
        <v>1997</v>
      </c>
      <c r="D17" s="90">
        <f>'Elec_Power_Sector_CHP&gt;Fossil'!H17</f>
        <v>1264.9059938125808</v>
      </c>
      <c r="E17" s="42">
        <f>'Elec_power_sector_CHP&gt;Renewable'!F17</f>
        <v>51.975999999999999</v>
      </c>
      <c r="F17" s="29">
        <f>Table8.5c11!V41*0.001</f>
        <v>0.63200000000000001</v>
      </c>
      <c r="G17" s="29">
        <f t="shared" si="25"/>
        <v>1317.5139938125808</v>
      </c>
      <c r="I17" s="29">
        <f>'Elec_Power_Sector_CHP&gt;Fossil'!N17</f>
        <v>143748.62699999998</v>
      </c>
      <c r="J17" s="29">
        <f>'Elec_power_sector_CHP&gt;Renewable'!J17</f>
        <v>4299.299</v>
      </c>
      <c r="K17" s="29">
        <f>Table8.2c11!AD43*0.001</f>
        <v>62.807000000000002</v>
      </c>
      <c r="L17" s="29">
        <f t="shared" si="26"/>
        <v>148110.73299999998</v>
      </c>
      <c r="N17" s="41">
        <f t="shared" si="0"/>
        <v>8799.4300899484824</v>
      </c>
      <c r="O17" s="41">
        <f t="shared" si="1"/>
        <v>12089.41271588694</v>
      </c>
      <c r="P17" s="41">
        <f t="shared" si="2"/>
        <v>10062.572643176716</v>
      </c>
      <c r="Q17" s="41">
        <f t="shared" si="3"/>
        <v>8895.4660281951401</v>
      </c>
      <c r="R17" s="41"/>
      <c r="S17" s="107">
        <f t="shared" si="4"/>
        <v>0.96054828495222677</v>
      </c>
      <c r="T17" s="107">
        <f t="shared" si="5"/>
        <v>0.85261251488182721</v>
      </c>
      <c r="U17" s="107">
        <f t="shared" si="6"/>
        <v>1.5368644602328747</v>
      </c>
      <c r="V17" s="107">
        <f t="shared" si="7"/>
        <v>0.94908266620234161</v>
      </c>
      <c r="X17" s="106">
        <f>'Elec_Power_Sector_CHP&gt;Fossil'!AE17</f>
        <v>0.96520721676302146</v>
      </c>
      <c r="Y17" s="106">
        <f>'Elec_power_sector_CHP&gt;Renewable'!W17</f>
        <v>0.85074242621195961</v>
      </c>
      <c r="Z17" s="31">
        <f t="shared" si="8"/>
        <v>1.5368644602328747</v>
      </c>
      <c r="AA17" s="31"/>
      <c r="AB17" s="87">
        <f>'Elec_Power_Sector_CHP&gt;Fossil'!AD17</f>
        <v>0.99517312787359924</v>
      </c>
      <c r="AC17" s="87">
        <f>'Elec_power_sector_CHP&gt;Renewable'!V17</f>
        <v>1.0021981843296501</v>
      </c>
      <c r="AD17" s="33">
        <v>1</v>
      </c>
      <c r="AE17" s="33"/>
      <c r="AG17" s="34">
        <f t="shared" si="9"/>
        <v>2.4171301135631005</v>
      </c>
      <c r="AH17" s="34">
        <f t="shared" si="10"/>
        <v>0.94908266620234161</v>
      </c>
      <c r="AI17" s="34">
        <f t="shared" si="11"/>
        <v>0.99379751844140962</v>
      </c>
      <c r="AJ17" s="34">
        <f t="shared" si="27"/>
        <v>0.99531255335495805</v>
      </c>
      <c r="AK17" s="34">
        <f t="shared" si="12"/>
        <v>0.95950369614459807</v>
      </c>
      <c r="AL17" s="34">
        <f t="shared" si="28"/>
        <v>2.294056292738436</v>
      </c>
      <c r="AM17" s="34">
        <f t="shared" si="13"/>
        <v>2.294056292738436</v>
      </c>
      <c r="AN17" s="34"/>
      <c r="AO17" s="34">
        <f t="shared" si="14"/>
        <v>0.98913914559774041</v>
      </c>
      <c r="AP17" s="32"/>
      <c r="AQ17" s="12"/>
      <c r="AS17" s="31">
        <f t="shared" si="15"/>
        <v>0.9600702533354013</v>
      </c>
      <c r="AT17" s="31">
        <f t="shared" si="16"/>
        <v>3.9450055364947945E-2</v>
      </c>
      <c r="AU17" s="31">
        <f t="shared" si="17"/>
        <v>4.7969129965074462E-4</v>
      </c>
      <c r="AW17" s="31">
        <f t="shared" si="29"/>
        <v>0.96172433809786118</v>
      </c>
      <c r="AX17" s="31">
        <f t="shared" si="30"/>
        <v>3.726192485540062E-2</v>
      </c>
      <c r="AY17" s="31">
        <f t="shared" si="31"/>
        <v>8.8196658835122004E-4</v>
      </c>
      <c r="AZ17" s="31">
        <f t="shared" si="32"/>
        <v>0.99986822954161303</v>
      </c>
      <c r="BA17" s="31"/>
      <c r="BB17" s="31">
        <f t="shared" si="33"/>
        <v>0.96185108165579092</v>
      </c>
      <c r="BC17" s="31">
        <f t="shared" si="34"/>
        <v>3.7266835523400169E-2</v>
      </c>
      <c r="BD17" s="31">
        <f t="shared" si="35"/>
        <v>8.8208282080885325E-4</v>
      </c>
      <c r="BG17" s="31">
        <f t="shared" si="36"/>
        <v>4.0955612083881567E-3</v>
      </c>
      <c r="BH17" s="31">
        <f t="shared" si="37"/>
        <v>-4.3228735434333081E-2</v>
      </c>
      <c r="BI17" s="31">
        <f t="shared" si="38"/>
        <v>5.9420786092431038E-2</v>
      </c>
      <c r="BK17" s="31">
        <f t="shared" si="18"/>
        <v>0.97054834641862175</v>
      </c>
      <c r="BL17" s="31">
        <f t="shared" si="19"/>
        <v>2.9027599235499028E-2</v>
      </c>
      <c r="BM17" s="31">
        <f t="shared" si="20"/>
        <v>4.2405434587917414E-4</v>
      </c>
      <c r="BO17" s="31">
        <f t="shared" si="39"/>
        <v>-3.3941901630235843E-3</v>
      </c>
      <c r="BP17" s="31">
        <f t="shared" si="40"/>
        <v>0.15825340612649513</v>
      </c>
      <c r="BQ17" s="31">
        <f t="shared" si="41"/>
        <v>-1.1748201405430809</v>
      </c>
      <c r="BS17" s="31">
        <f t="shared" si="42"/>
        <v>-4.1420986917662835E-3</v>
      </c>
      <c r="BT17" s="31">
        <f t="shared" si="43"/>
        <v>2.0969773259071371E-4</v>
      </c>
      <c r="BU17" s="31">
        <f t="shared" si="44"/>
        <v>0</v>
      </c>
      <c r="BW17" s="31">
        <f t="shared" si="45"/>
        <v>1.00238357206149</v>
      </c>
      <c r="BX17" s="31">
        <f t="shared" si="46"/>
        <v>1.0187857482771332</v>
      </c>
      <c r="BY17" s="31">
        <f t="shared" si="21"/>
        <v>0.95950369614459807</v>
      </c>
      <c r="BZ17" s="31"/>
      <c r="CA17" s="31">
        <f t="shared" si="47"/>
        <v>1.0015978847735478</v>
      </c>
      <c r="CB17" s="31">
        <f t="shared" si="48"/>
        <v>0.98912091220625897</v>
      </c>
      <c r="CC17" s="31">
        <f t="shared" si="22"/>
        <v>0.99379751844140962</v>
      </c>
      <c r="CD17" s="31"/>
      <c r="CE17" s="31">
        <f t="shared" si="49"/>
        <v>0.99603162754735153</v>
      </c>
      <c r="CF17" s="31">
        <f t="shared" si="50"/>
        <v>0.99726099496411846</v>
      </c>
      <c r="CG17" s="31">
        <f t="shared" si="23"/>
        <v>0.99531255335495805</v>
      </c>
    </row>
    <row r="18" spans="1:85" x14ac:dyDescent="0.2">
      <c r="A18" s="198" t="s">
        <v>379</v>
      </c>
      <c r="B18" s="9">
        <f t="shared" si="24"/>
        <v>1998</v>
      </c>
      <c r="D18" s="90">
        <f>'Elec_Power_Sector_CHP&gt;Fossil'!H18</f>
        <v>1270.9714203658655</v>
      </c>
      <c r="E18" s="42">
        <f>'Elec_power_sector_CHP&gt;Renewable'!F18</f>
        <v>54.417000000000002</v>
      </c>
      <c r="F18" s="29">
        <f>Table8.5c11!V42*0.001</f>
        <v>1.615</v>
      </c>
      <c r="G18" s="29">
        <f t="shared" si="25"/>
        <v>1327.0034203658654</v>
      </c>
      <c r="I18" s="29">
        <f>'Elec_Power_Sector_CHP&gt;Fossil'!N18</f>
        <v>149397.16200000001</v>
      </c>
      <c r="J18" s="29">
        <f>'Elec_power_sector_CHP&gt;Renewable'!J18</f>
        <v>4233.9170000000004</v>
      </c>
      <c r="K18" s="29">
        <f>Table8.2c11!AD44*0.001</f>
        <v>158.94200000000001</v>
      </c>
      <c r="L18" s="29">
        <f t="shared" si="26"/>
        <v>153790.02100000001</v>
      </c>
      <c r="N18" s="41">
        <f t="shared" si="0"/>
        <v>8507.3330935554532</v>
      </c>
      <c r="O18" s="41">
        <f t="shared" si="1"/>
        <v>12852.637404087041</v>
      </c>
      <c r="P18" s="41">
        <f t="shared" si="2"/>
        <v>10160.939210529628</v>
      </c>
      <c r="Q18" s="41">
        <f t="shared" si="3"/>
        <v>8628.6705193041453</v>
      </c>
      <c r="R18" s="41"/>
      <c r="S18" s="107">
        <f t="shared" si="4"/>
        <v>0.92866289396019908</v>
      </c>
      <c r="T18" s="107">
        <f t="shared" si="5"/>
        <v>0.90643935793194852</v>
      </c>
      <c r="U18" s="107">
        <f t="shared" si="6"/>
        <v>1.5518880617312754</v>
      </c>
      <c r="V18" s="107">
        <f t="shared" si="7"/>
        <v>0.92061749168461571</v>
      </c>
      <c r="X18" s="106">
        <f>'Elec_Power_Sector_CHP&gt;Fossil'!AE18</f>
        <v>0.93513174302046442</v>
      </c>
      <c r="Y18" s="106">
        <f>'Elec_power_sector_CHP&gt;Renewable'!W18</f>
        <v>0.91145058726323747</v>
      </c>
      <c r="Z18" s="31">
        <f t="shared" si="8"/>
        <v>1.5518880617312754</v>
      </c>
      <c r="AA18" s="31"/>
      <c r="AB18" s="87">
        <f>'Elec_Power_Sector_CHP&gt;Fossil'!AD18</f>
        <v>0.99308241955366583</v>
      </c>
      <c r="AC18" s="87">
        <f>'Elec_power_sector_CHP&gt;Renewable'!V18</f>
        <v>0.99450191880797889</v>
      </c>
      <c r="AD18" s="33">
        <v>1</v>
      </c>
      <c r="AE18" s="33"/>
      <c r="AG18" s="34">
        <f t="shared" si="9"/>
        <v>2.5098146730838318</v>
      </c>
      <c r="AH18" s="34">
        <f t="shared" si="10"/>
        <v>0.92061749168461571</v>
      </c>
      <c r="AI18" s="34">
        <f t="shared" si="11"/>
        <v>0.99325321969257274</v>
      </c>
      <c r="AJ18" s="34">
        <f t="shared" si="27"/>
        <v>0.99299925326065785</v>
      </c>
      <c r="AK18" s="34">
        <f t="shared" si="12"/>
        <v>0.93340542088202894</v>
      </c>
      <c r="AL18" s="34">
        <f t="shared" si="28"/>
        <v>2.3105792889276824</v>
      </c>
      <c r="AM18" s="34">
        <f t="shared" si="13"/>
        <v>2.3105792889276811</v>
      </c>
      <c r="AN18" s="34"/>
      <c r="AO18" s="34">
        <f t="shared" si="14"/>
        <v>0.9862997054534689</v>
      </c>
      <c r="AP18" s="32"/>
      <c r="AQ18" s="12"/>
      <c r="AS18" s="31">
        <f t="shared" si="15"/>
        <v>0.95777554214249772</v>
      </c>
      <c r="AT18" s="31">
        <f t="shared" si="16"/>
        <v>4.1007430097653251E-2</v>
      </c>
      <c r="AU18" s="31">
        <f t="shared" si="17"/>
        <v>1.2170277598491281E-3</v>
      </c>
      <c r="AW18" s="31">
        <f t="shared" si="29"/>
        <v>0.95892244013338068</v>
      </c>
      <c r="AX18" s="31">
        <f t="shared" si="30"/>
        <v>4.0223718010434402E-2</v>
      </c>
      <c r="AY18" s="31">
        <f t="shared" si="31"/>
        <v>7.919627808151699E-4</v>
      </c>
      <c r="AZ18" s="31">
        <f t="shared" si="32"/>
        <v>0.9999381209246303</v>
      </c>
      <c r="BA18" s="31"/>
      <c r="BB18" s="31">
        <f t="shared" si="33"/>
        <v>0.95898178103928777</v>
      </c>
      <c r="BC18" s="31">
        <f t="shared" si="34"/>
        <v>4.0226207170939769E-2</v>
      </c>
      <c r="BD18" s="31">
        <f t="shared" si="35"/>
        <v>7.9201178977240288E-4</v>
      </c>
      <c r="BG18" s="31">
        <f t="shared" si="36"/>
        <v>-3.165538969504772E-2</v>
      </c>
      <c r="BH18" s="31">
        <f t="shared" si="37"/>
        <v>6.8927971438630706E-2</v>
      </c>
      <c r="BI18" s="31">
        <f t="shared" si="38"/>
        <v>9.7280179427922473E-3</v>
      </c>
      <c r="BK18" s="31">
        <f t="shared" si="18"/>
        <v>0.97143599453699281</v>
      </c>
      <c r="BL18" s="31">
        <f t="shared" si="19"/>
        <v>2.7530505376548456E-2</v>
      </c>
      <c r="BM18" s="31">
        <f t="shared" si="20"/>
        <v>1.0335000864587955E-3</v>
      </c>
      <c r="BO18" s="31">
        <f t="shared" si="39"/>
        <v>9.1416615620239282E-4</v>
      </c>
      <c r="BP18" s="31">
        <f t="shared" si="40"/>
        <v>-5.2952398896187136E-2</v>
      </c>
      <c r="BQ18" s="31">
        <f t="shared" si="41"/>
        <v>0.89084484151645216</v>
      </c>
      <c r="BS18" s="31">
        <f t="shared" si="42"/>
        <v>-2.1030587272484226E-3</v>
      </c>
      <c r="BT18" s="31">
        <f t="shared" si="43"/>
        <v>-7.7090231273862645E-3</v>
      </c>
      <c r="BU18" s="31">
        <f t="shared" si="44"/>
        <v>0</v>
      </c>
      <c r="BW18" s="31">
        <f t="shared" si="45"/>
        <v>0.97280023478029809</v>
      </c>
      <c r="BX18" s="31">
        <f t="shared" si="46"/>
        <v>0.99107501511481688</v>
      </c>
      <c r="BY18" s="31">
        <f t="shared" si="21"/>
        <v>0.93340542088202894</v>
      </c>
      <c r="BZ18" s="31"/>
      <c r="CA18" s="31">
        <f t="shared" si="47"/>
        <v>0.99945230417792696</v>
      </c>
      <c r="CB18" s="31">
        <f t="shared" si="48"/>
        <v>0.98857917481511859</v>
      </c>
      <c r="CC18" s="31">
        <f t="shared" si="22"/>
        <v>0.99325321969257274</v>
      </c>
      <c r="CD18" s="31"/>
      <c r="CE18" s="31">
        <f t="shared" si="49"/>
        <v>0.99767580536736655</v>
      </c>
      <c r="CF18" s="31">
        <f t="shared" si="50"/>
        <v>0.99494316631228819</v>
      </c>
      <c r="CG18" s="31">
        <f t="shared" si="23"/>
        <v>0.99299925326065785</v>
      </c>
    </row>
    <row r="19" spans="1:85" x14ac:dyDescent="0.2">
      <c r="A19" s="198" t="s">
        <v>379</v>
      </c>
      <c r="B19" s="9">
        <f t="shared" si="24"/>
        <v>1999</v>
      </c>
      <c r="D19" s="90">
        <f>'Elec_Power_Sector_CHP&gt;Fossil'!H19</f>
        <v>1293.2657399386408</v>
      </c>
      <c r="E19" s="42">
        <f>'Elec_power_sector_CHP&gt;Renewable'!F19</f>
        <v>46.58</v>
      </c>
      <c r="F19" s="29">
        <f>Table8.5c11!V43*0.001</f>
        <v>1.4259999999999999</v>
      </c>
      <c r="G19" s="29">
        <f t="shared" si="25"/>
        <v>1341.2717399386406</v>
      </c>
      <c r="I19" s="29">
        <f>'Elec_Power_Sector_CHP&gt;Fossil'!N19</f>
        <v>151177.209</v>
      </c>
      <c r="J19" s="29">
        <f>'Elec_power_sector_CHP&gt;Renewable'!J19</f>
        <v>4088.1370000000002</v>
      </c>
      <c r="K19" s="29">
        <f>Table8.2c11!AD45*0.001</f>
        <v>138.94200000000001</v>
      </c>
      <c r="L19" s="29">
        <f t="shared" si="26"/>
        <v>155404.288</v>
      </c>
      <c r="N19" s="41">
        <f t="shared" si="0"/>
        <v>8554.6343161993464</v>
      </c>
      <c r="O19" s="41">
        <f t="shared" si="1"/>
        <v>11393.943011205347</v>
      </c>
      <c r="P19" s="41">
        <f t="shared" si="2"/>
        <v>10263.275323516287</v>
      </c>
      <c r="Q19" s="41">
        <f t="shared" si="3"/>
        <v>8630.8541237847985</v>
      </c>
      <c r="R19" s="41"/>
      <c r="S19" s="107">
        <f t="shared" si="4"/>
        <v>0.93382630884301454</v>
      </c>
      <c r="T19" s="107">
        <f t="shared" si="5"/>
        <v>0.80356412949967659</v>
      </c>
      <c r="U19" s="107">
        <f t="shared" si="6"/>
        <v>1.5675179349878146</v>
      </c>
      <c r="V19" s="107">
        <f t="shared" si="7"/>
        <v>0.9208504666806262</v>
      </c>
      <c r="X19" s="106">
        <f>'Elec_Power_Sector_CHP&gt;Fossil'!AE19</f>
        <v>0.94236352942962842</v>
      </c>
      <c r="Y19" s="106">
        <f>'Elec_power_sector_CHP&gt;Renewable'!W19</f>
        <v>0.81617824757372814</v>
      </c>
      <c r="Z19" s="31">
        <f t="shared" si="8"/>
        <v>1.5675179349878146</v>
      </c>
      <c r="AA19" s="31"/>
      <c r="AB19" s="87">
        <f>'Elec_Power_Sector_CHP&gt;Fossil'!AD19</f>
        <v>0.99094062925824322</v>
      </c>
      <c r="AC19" s="87">
        <f>'Elec_power_sector_CHP&gt;Renewable'!V19</f>
        <v>0.98454489799066647</v>
      </c>
      <c r="AD19" s="33">
        <v>1</v>
      </c>
      <c r="AE19" s="33"/>
      <c r="AG19" s="34">
        <f t="shared" si="9"/>
        <v>2.5361591067247828</v>
      </c>
      <c r="AH19" s="34">
        <f t="shared" si="10"/>
        <v>0.9208504666806262</v>
      </c>
      <c r="AI19" s="34">
        <f t="shared" si="11"/>
        <v>0.99272153579260303</v>
      </c>
      <c r="AJ19" s="34">
        <f t="shared" si="27"/>
        <v>0.99056422303114966</v>
      </c>
      <c r="AK19" s="34">
        <f t="shared" si="12"/>
        <v>0.9364380046810179</v>
      </c>
      <c r="AL19" s="34">
        <f t="shared" si="28"/>
        <v>2.3354232970038371</v>
      </c>
      <c r="AM19" s="34">
        <f t="shared" si="13"/>
        <v>2.3354232970038362</v>
      </c>
      <c r="AN19" s="34"/>
      <c r="AO19" s="34">
        <f t="shared" si="14"/>
        <v>0.98335443678868939</v>
      </c>
      <c r="AP19" s="32"/>
      <c r="AQ19" s="12"/>
      <c r="AS19" s="31">
        <f t="shared" si="15"/>
        <v>0.96420859504413625</v>
      </c>
      <c r="AT19" s="31">
        <f t="shared" si="16"/>
        <v>3.4728234863228312E-2</v>
      </c>
      <c r="AU19" s="31">
        <f t="shared" si="17"/>
        <v>1.0631700926355427E-3</v>
      </c>
      <c r="AW19" s="31">
        <f t="shared" si="29"/>
        <v>0.960988479915307</v>
      </c>
      <c r="AX19" s="31">
        <f t="shared" si="30"/>
        <v>3.7780905516560402E-2</v>
      </c>
      <c r="AY19" s="31">
        <f t="shared" si="31"/>
        <v>1.1383665479625944E-3</v>
      </c>
      <c r="AZ19" s="31">
        <f t="shared" si="32"/>
        <v>0.99990775197983006</v>
      </c>
      <c r="BA19" s="31"/>
      <c r="BB19" s="31">
        <f t="shared" si="33"/>
        <v>0.96107713737846079</v>
      </c>
      <c r="BC19" s="31">
        <f t="shared" si="34"/>
        <v>3.7784391051828257E-2</v>
      </c>
      <c r="BD19" s="31">
        <f t="shared" si="35"/>
        <v>1.13847156971092E-3</v>
      </c>
      <c r="BG19" s="31">
        <f t="shared" si="36"/>
        <v>7.7036914878732508E-3</v>
      </c>
      <c r="BH19" s="31">
        <f t="shared" si="37"/>
        <v>-0.11040461053278036</v>
      </c>
      <c r="BI19" s="31">
        <f t="shared" si="38"/>
        <v>1.0021141251257852E-2</v>
      </c>
      <c r="BK19" s="31">
        <f t="shared" si="18"/>
        <v>0.97279946998631084</v>
      </c>
      <c r="BL19" s="31">
        <f t="shared" si="19"/>
        <v>2.6306462019889697E-2</v>
      </c>
      <c r="BM19" s="31">
        <f t="shared" si="20"/>
        <v>8.9406799379950191E-4</v>
      </c>
      <c r="BO19" s="31">
        <f t="shared" si="39"/>
        <v>1.4025828637744175E-3</v>
      </c>
      <c r="BP19" s="31">
        <f t="shared" si="40"/>
        <v>-4.5480063107202706E-2</v>
      </c>
      <c r="BQ19" s="31">
        <f t="shared" si="41"/>
        <v>-0.14492463479256215</v>
      </c>
      <c r="BS19" s="31">
        <f t="shared" si="42"/>
        <v>-2.1590385542063751E-3</v>
      </c>
      <c r="BT19" s="31">
        <f t="shared" si="43"/>
        <v>-1.0062525806552499E-2</v>
      </c>
      <c r="BU19" s="31">
        <f t="shared" si="44"/>
        <v>0</v>
      </c>
      <c r="BW19" s="31">
        <f t="shared" si="45"/>
        <v>1.0032489459897538</v>
      </c>
      <c r="BX19" s="31">
        <f t="shared" si="46"/>
        <v>0.99429496431071929</v>
      </c>
      <c r="BY19" s="31">
        <f t="shared" si="21"/>
        <v>0.9364380046810179</v>
      </c>
      <c r="BZ19" s="31"/>
      <c r="CA19" s="31">
        <f t="shared" si="47"/>
        <v>0.99946470457942815</v>
      </c>
      <c r="CB19" s="31">
        <f t="shared" si="48"/>
        <v>0.98804999290996731</v>
      </c>
      <c r="CC19" s="31">
        <f t="shared" si="22"/>
        <v>0.99272153579260303</v>
      </c>
      <c r="CD19" s="31"/>
      <c r="CE19" s="31">
        <f t="shared" si="49"/>
        <v>0.99754780255724018</v>
      </c>
      <c r="CF19" s="31">
        <f t="shared" si="50"/>
        <v>0.99250336922416582</v>
      </c>
      <c r="CG19" s="31">
        <f t="shared" si="23"/>
        <v>0.99056422303114966</v>
      </c>
    </row>
    <row r="20" spans="1:85" x14ac:dyDescent="0.2">
      <c r="A20" s="198" t="s">
        <v>379</v>
      </c>
      <c r="B20" s="9">
        <f t="shared" si="24"/>
        <v>2000</v>
      </c>
      <c r="D20" s="90">
        <f>'Elec_Power_Sector_CHP&gt;Fossil'!H20</f>
        <v>1357.781839428286</v>
      </c>
      <c r="E20" s="42">
        <f>'Elec_power_sector_CHP&gt;Renewable'!F20</f>
        <v>49.188000000000002</v>
      </c>
      <c r="F20" s="29">
        <f>Table8.5c11!V44*0.001</f>
        <v>1.2790000000000001</v>
      </c>
      <c r="G20" s="29">
        <f t="shared" si="25"/>
        <v>1408.2488394282861</v>
      </c>
      <c r="I20" s="29">
        <f>'Elec_Power_Sector_CHP&gt;Fossil'!N20</f>
        <v>160150.36499999999</v>
      </c>
      <c r="J20" s="29">
        <f>'Elec_power_sector_CHP&gt;Renewable'!J20</f>
        <v>4330.4669999999996</v>
      </c>
      <c r="K20" s="29">
        <f>Table8.2c11!AD46*0.001</f>
        <v>124.88500000000001</v>
      </c>
      <c r="L20" s="29">
        <f t="shared" si="26"/>
        <v>164605.717</v>
      </c>
      <c r="N20" s="41">
        <f t="shared" si="0"/>
        <v>8478.16887228628</v>
      </c>
      <c r="O20" s="41">
        <f t="shared" si="1"/>
        <v>11358.590193621152</v>
      </c>
      <c r="P20" s="41">
        <f t="shared" si="2"/>
        <v>10241.422108339671</v>
      </c>
      <c r="Q20" s="41">
        <f t="shared" si="3"/>
        <v>8555.2851085256425</v>
      </c>
      <c r="R20" s="41"/>
      <c r="S20" s="107">
        <f t="shared" si="4"/>
        <v>0.92547931929278149</v>
      </c>
      <c r="T20" s="107">
        <f t="shared" si="5"/>
        <v>0.80107085249631904</v>
      </c>
      <c r="U20" s="107">
        <f t="shared" si="6"/>
        <v>1.5641802766237245</v>
      </c>
      <c r="V20" s="107">
        <f t="shared" si="7"/>
        <v>0.91278779270074506</v>
      </c>
      <c r="X20" s="106">
        <f>'Elec_Power_Sector_CHP&gt;Fossil'!AE20</f>
        <v>0.92745961846934788</v>
      </c>
      <c r="Y20" s="106">
        <f>'Elec_power_sector_CHP&gt;Renewable'!W20</f>
        <v>0.81963183266605877</v>
      </c>
      <c r="Z20" s="31">
        <f t="shared" si="8"/>
        <v>1.5641802766237245</v>
      </c>
      <c r="AA20" s="31"/>
      <c r="AB20" s="87">
        <f>'Elec_Power_Sector_CHP&gt;Fossil'!AD20</f>
        <v>0.99786481358634882</v>
      </c>
      <c r="AC20" s="87">
        <f>'Elec_power_sector_CHP&gt;Renewable'!V20</f>
        <v>0.97735449084576764</v>
      </c>
      <c r="AD20" s="33">
        <v>1</v>
      </c>
      <c r="AE20" s="33"/>
      <c r="AG20" s="34">
        <f t="shared" si="9"/>
        <v>2.6863241263234157</v>
      </c>
      <c r="AH20" s="34">
        <f t="shared" si="10"/>
        <v>0.91278779270074506</v>
      </c>
      <c r="AI20" s="34">
        <f t="shared" si="11"/>
        <v>0.99269494751681486</v>
      </c>
      <c r="AJ20" s="34">
        <f t="shared" si="27"/>
        <v>0.99698251287935391</v>
      </c>
      <c r="AK20" s="34">
        <f t="shared" si="12"/>
        <v>0.92228781530058734</v>
      </c>
      <c r="AL20" s="34">
        <f t="shared" si="28"/>
        <v>2.4520438697455078</v>
      </c>
      <c r="AM20" s="34">
        <f t="shared" si="13"/>
        <v>2.4520438697455078</v>
      </c>
      <c r="AN20" s="34"/>
      <c r="AO20" s="34">
        <f t="shared" si="14"/>
        <v>0.98969950329795242</v>
      </c>
      <c r="AP20" s="32"/>
      <c r="AQ20" s="12"/>
      <c r="AS20" s="31">
        <f t="shared" si="15"/>
        <v>0.96416329373969989</v>
      </c>
      <c r="AT20" s="31">
        <f t="shared" si="16"/>
        <v>3.4928486090547106E-2</v>
      </c>
      <c r="AU20" s="31">
        <f t="shared" si="17"/>
        <v>9.0822016975298354E-4</v>
      </c>
      <c r="AW20" s="31">
        <f t="shared" si="29"/>
        <v>0.9641859442154368</v>
      </c>
      <c r="AX20" s="31">
        <f t="shared" si="30"/>
        <v>3.4828264528638617E-2</v>
      </c>
      <c r="AY20" s="31">
        <f t="shared" si="31"/>
        <v>9.8366195005625181E-4</v>
      </c>
      <c r="AZ20" s="31">
        <f t="shared" si="32"/>
        <v>0.99999787069413171</v>
      </c>
      <c r="BA20" s="31"/>
      <c r="BB20" s="31">
        <f t="shared" si="33"/>
        <v>0.96418799726659754</v>
      </c>
      <c r="BC20" s="31">
        <f t="shared" si="34"/>
        <v>3.4828338688824567E-2</v>
      </c>
      <c r="BD20" s="31">
        <f t="shared" si="35"/>
        <v>9.8366404457787436E-4</v>
      </c>
      <c r="BG20" s="31">
        <f t="shared" si="36"/>
        <v>-1.5941856981680397E-2</v>
      </c>
      <c r="BH20" s="31">
        <f t="shared" si="37"/>
        <v>4.2224831174674021E-3</v>
      </c>
      <c r="BI20" s="31">
        <f t="shared" si="38"/>
        <v>-2.1315333740763616E-3</v>
      </c>
      <c r="BK20" s="31">
        <f t="shared" si="18"/>
        <v>0.97293318797669703</v>
      </c>
      <c r="BL20" s="31">
        <f t="shared" si="19"/>
        <v>2.6308120270209082E-2</v>
      </c>
      <c r="BM20" s="31">
        <f t="shared" si="20"/>
        <v>7.5869175309384914E-4</v>
      </c>
      <c r="BO20" s="31">
        <f t="shared" si="39"/>
        <v>1.3744744433347985E-4</v>
      </c>
      <c r="BP20" s="31">
        <f t="shared" si="40"/>
        <v>6.3033868093516183E-5</v>
      </c>
      <c r="BQ20" s="31">
        <f t="shared" si="41"/>
        <v>-0.16418625548597168</v>
      </c>
      <c r="BS20" s="31">
        <f t="shared" si="42"/>
        <v>6.9631872038042686E-3</v>
      </c>
      <c r="BT20" s="31">
        <f t="shared" si="43"/>
        <v>-7.3300795962045447E-3</v>
      </c>
      <c r="BU20" s="31">
        <f t="shared" si="44"/>
        <v>0</v>
      </c>
      <c r="BW20" s="31">
        <f t="shared" si="45"/>
        <v>0.9848893473890451</v>
      </c>
      <c r="BX20" s="31">
        <f t="shared" si="46"/>
        <v>0.97927051851219826</v>
      </c>
      <c r="BY20" s="31">
        <f t="shared" si="21"/>
        <v>0.92228781530058734</v>
      </c>
      <c r="BZ20" s="31"/>
      <c r="CA20" s="31">
        <f t="shared" si="47"/>
        <v>0.99997321678352946</v>
      </c>
      <c r="CB20" s="31">
        <f t="shared" si="48"/>
        <v>0.98802352975312346</v>
      </c>
      <c r="CC20" s="31">
        <f t="shared" si="22"/>
        <v>0.99269494751681486</v>
      </c>
      <c r="CD20" s="31"/>
      <c r="CE20" s="31">
        <f t="shared" si="49"/>
        <v>1.0064794282884195</v>
      </c>
      <c r="CF20" s="31">
        <f t="shared" si="50"/>
        <v>0.99893422363106854</v>
      </c>
      <c r="CG20" s="31">
        <f t="shared" si="23"/>
        <v>0.99698251287935391</v>
      </c>
    </row>
    <row r="21" spans="1:85" x14ac:dyDescent="0.2">
      <c r="A21" s="198" t="s">
        <v>379</v>
      </c>
      <c r="B21" s="9">
        <f t="shared" si="24"/>
        <v>2001</v>
      </c>
      <c r="D21" s="90">
        <f>'Elec_Power_Sector_CHP&gt;Fossil'!H21</f>
        <v>1397.7519646407693</v>
      </c>
      <c r="E21" s="42">
        <f>'Elec_power_sector_CHP&gt;Renewable'!F21</f>
        <v>45.8</v>
      </c>
      <c r="F21" s="29">
        <f>Table8.5c11!V45*0.001</f>
        <v>10.856</v>
      </c>
      <c r="G21" s="29">
        <f t="shared" si="25"/>
        <v>1454.4079646407693</v>
      </c>
      <c r="I21" s="29">
        <f>'Elec_Power_Sector_CHP&gt;Fossil'!N21</f>
        <v>165527.59699999998</v>
      </c>
      <c r="J21" s="29">
        <f>'Elec_power_sector_CHP&gt;Renewable'!J21</f>
        <v>3392.6750000000002</v>
      </c>
      <c r="K21" s="29">
        <f>Table8.2c11!AD47*0.001</f>
        <v>595.18100000000004</v>
      </c>
      <c r="L21" s="29">
        <f t="shared" si="26"/>
        <v>169515.45299999998</v>
      </c>
      <c r="N21" s="41">
        <f t="shared" si="0"/>
        <v>8444.2231384581119</v>
      </c>
      <c r="O21" s="41">
        <f t="shared" si="1"/>
        <v>13499.672087659441</v>
      </c>
      <c r="P21" s="41">
        <f t="shared" si="2"/>
        <v>18239.829564451822</v>
      </c>
      <c r="Q21" s="41">
        <f t="shared" si="3"/>
        <v>8579.7957584478718</v>
      </c>
      <c r="R21" s="41"/>
      <c r="S21" s="107">
        <f t="shared" si="4"/>
        <v>0.92177379335794418</v>
      </c>
      <c r="T21" s="107">
        <f t="shared" si="5"/>
        <v>0.95207183667522688</v>
      </c>
      <c r="U21" s="107">
        <f t="shared" si="6"/>
        <v>2.7857832000168536</v>
      </c>
      <c r="V21" s="107">
        <f t="shared" si="7"/>
        <v>0.9154029039163698</v>
      </c>
      <c r="X21" s="106">
        <f>'Elec_Power_Sector_CHP&gt;Fossil'!AE21</f>
        <v>0.93388508114978208</v>
      </c>
      <c r="Y21" s="106">
        <f>'Elec_power_sector_CHP&gt;Renewable'!W21</f>
        <v>0.97877571078719638</v>
      </c>
      <c r="Z21" s="31">
        <f t="shared" si="8"/>
        <v>2.7857832000168536</v>
      </c>
      <c r="AA21" s="31"/>
      <c r="AB21" s="87">
        <f>'Elec_Power_Sector_CHP&gt;Fossil'!AD21</f>
        <v>0.98703128678645702</v>
      </c>
      <c r="AC21" s="87">
        <f>'Elec_power_sector_CHP&gt;Renewable'!V21</f>
        <v>0.97271706498469235</v>
      </c>
      <c r="AD21" s="33">
        <v>1</v>
      </c>
      <c r="AE21" s="33"/>
      <c r="AG21" s="34">
        <f t="shared" si="9"/>
        <v>2.7664497897028868</v>
      </c>
      <c r="AH21" s="34">
        <f t="shared" si="10"/>
        <v>0.9154029039163698</v>
      </c>
      <c r="AI21" s="34">
        <f t="shared" si="11"/>
        <v>0.99189364952466108</v>
      </c>
      <c r="AJ21" s="34">
        <f t="shared" si="27"/>
        <v>0.98639391354386452</v>
      </c>
      <c r="AK21" s="34">
        <f t="shared" si="12"/>
        <v>0.93561417342377606</v>
      </c>
      <c r="AL21" s="34">
        <f t="shared" si="28"/>
        <v>2.5324161710328514</v>
      </c>
      <c r="AM21" s="34">
        <f t="shared" si="13"/>
        <v>2.5324161710328532</v>
      </c>
      <c r="AN21" s="34"/>
      <c r="AO21" s="34">
        <f t="shared" si="14"/>
        <v>0.97839785877393681</v>
      </c>
      <c r="AP21" s="32"/>
      <c r="AQ21" s="12"/>
      <c r="AS21" s="31">
        <f t="shared" si="15"/>
        <v>0.96104531783556779</v>
      </c>
      <c r="AT21" s="31">
        <f t="shared" si="16"/>
        <v>3.1490476615556998E-2</v>
      </c>
      <c r="AU21" s="31">
        <f t="shared" si="17"/>
        <v>7.4642055488752584E-3</v>
      </c>
      <c r="AW21" s="31">
        <f t="shared" si="29"/>
        <v>0.96260346416623976</v>
      </c>
      <c r="AX21" s="31">
        <f t="shared" si="30"/>
        <v>3.3179800155098541E-2</v>
      </c>
      <c r="AY21" s="31">
        <f t="shared" si="31"/>
        <v>3.1124308905549976E-3</v>
      </c>
      <c r="AZ21" s="31">
        <f t="shared" si="32"/>
        <v>0.99889569521189336</v>
      </c>
      <c r="BA21" s="31"/>
      <c r="BB21" s="31">
        <f t="shared" si="33"/>
        <v>0.9636676469629244</v>
      </c>
      <c r="BC21" s="31">
        <f t="shared" si="34"/>
        <v>3.3216481274413928E-2</v>
      </c>
      <c r="BD21" s="31">
        <f t="shared" si="35"/>
        <v>3.115871762661631E-3</v>
      </c>
      <c r="BG21" s="31">
        <f t="shared" si="36"/>
        <v>6.904135709329808E-3</v>
      </c>
      <c r="BH21" s="31">
        <f t="shared" si="37"/>
        <v>0.1774472610825425</v>
      </c>
      <c r="BI21" s="31">
        <f t="shared" si="38"/>
        <v>0.57716715281206965</v>
      </c>
      <c r="BK21" s="31">
        <f t="shared" si="18"/>
        <v>0.97647497069190503</v>
      </c>
      <c r="BL21" s="31">
        <f t="shared" si="19"/>
        <v>2.001395707564195E-2</v>
      </c>
      <c r="BM21" s="31">
        <f t="shared" si="20"/>
        <v>3.5110722324530504E-3</v>
      </c>
      <c r="BO21" s="31">
        <f t="shared" si="39"/>
        <v>3.6337045133854056E-3</v>
      </c>
      <c r="BP21" s="31">
        <f t="shared" si="40"/>
        <v>-0.27344776310043611</v>
      </c>
      <c r="BQ21" s="31">
        <f t="shared" si="41"/>
        <v>1.532081176642359</v>
      </c>
      <c r="BS21" s="31">
        <f t="shared" si="42"/>
        <v>-1.0916072005110501E-2</v>
      </c>
      <c r="BT21" s="31">
        <f t="shared" si="43"/>
        <v>-4.7561686536015044E-3</v>
      </c>
      <c r="BU21" s="31">
        <f t="shared" si="44"/>
        <v>0</v>
      </c>
      <c r="BW21" s="31">
        <f t="shared" si="45"/>
        <v>1.014449240141859</v>
      </c>
      <c r="BX21" s="31">
        <f t="shared" si="46"/>
        <v>0.99342023339802377</v>
      </c>
      <c r="BY21" s="31">
        <f t="shared" si="21"/>
        <v>0.93561417342377606</v>
      </c>
      <c r="BZ21" s="31"/>
      <c r="CA21" s="31">
        <f t="shared" si="47"/>
        <v>0.9991928054089948</v>
      </c>
      <c r="CB21" s="31">
        <f t="shared" si="48"/>
        <v>0.98722600250412085</v>
      </c>
      <c r="CC21" s="31">
        <f t="shared" si="22"/>
        <v>0.99189364952466108</v>
      </c>
      <c r="CD21" s="31"/>
      <c r="CE21" s="31">
        <f t="shared" si="49"/>
        <v>0.98937935299897217</v>
      </c>
      <c r="CF21" s="31">
        <f t="shared" si="50"/>
        <v>0.98832489586463712</v>
      </c>
      <c r="CG21" s="31">
        <f t="shared" si="23"/>
        <v>0.98639391354386452</v>
      </c>
    </row>
    <row r="22" spans="1:85" x14ac:dyDescent="0.2">
      <c r="A22" s="198" t="s">
        <v>379</v>
      </c>
      <c r="B22" s="9">
        <f t="shared" si="24"/>
        <v>2002</v>
      </c>
      <c r="D22" s="90">
        <f>'Elec_Power_Sector_CHP&gt;Fossil'!H22</f>
        <v>1573.0194661522623</v>
      </c>
      <c r="E22" s="42">
        <f>'Elec_power_sector_CHP&gt;Renewable'!F22</f>
        <v>53.337000000000003</v>
      </c>
      <c r="F22" s="29">
        <f>Table8.5c11!V46*0.001</f>
        <v>20.283999999999999</v>
      </c>
      <c r="G22" s="29">
        <f t="shared" ref="G22:G27" si="51">SUM(D22:F22)</f>
        <v>1646.6404661522624</v>
      </c>
      <c r="I22" s="29">
        <f>'Elec_Power_Sector_CHP&gt;Fossil'!N22</f>
        <v>188489.209</v>
      </c>
      <c r="J22" s="29">
        <f>'Elec_power_sector_CHP&gt;Renewable'!J22</f>
        <v>3736.7030000000004</v>
      </c>
      <c r="K22" s="29">
        <f>Table8.2c11!AD48*0.001</f>
        <v>1443.7280000000001</v>
      </c>
      <c r="L22" s="29">
        <f>SUM(I22:K22)</f>
        <v>193669.64</v>
      </c>
      <c r="N22" s="41">
        <f t="shared" si="0"/>
        <v>8345.4086018911694</v>
      </c>
      <c r="O22" s="41">
        <f t="shared" si="1"/>
        <v>14273.813037857168</v>
      </c>
      <c r="P22" s="41">
        <f t="shared" si="2"/>
        <v>14049.73790076801</v>
      </c>
      <c r="Q22" s="41">
        <f t="shared" si="3"/>
        <v>8502.3159342489726</v>
      </c>
      <c r="R22" s="30"/>
      <c r="S22" s="107">
        <f t="shared" si="4"/>
        <v>0.91098717051334122</v>
      </c>
      <c r="T22" s="107">
        <f t="shared" si="5"/>
        <v>1.0066685551373005</v>
      </c>
      <c r="U22" s="107">
        <f t="shared" si="6"/>
        <v>2.1458272770749911</v>
      </c>
      <c r="V22" s="107">
        <f t="shared" si="7"/>
        <v>0.90713636027554156</v>
      </c>
      <c r="X22" s="106">
        <f>'Elec_Power_Sector_CHP&gt;Fossil'!AE22</f>
        <v>0.92864155308656338</v>
      </c>
      <c r="Y22" s="106">
        <f>'Elec_power_sector_CHP&gt;Renewable'!W22</f>
        <v>1.0251777970784279</v>
      </c>
      <c r="Z22" s="31">
        <f t="shared" si="8"/>
        <v>2.1458272770749911</v>
      </c>
      <c r="AA22" s="31"/>
      <c r="AB22" s="87">
        <f>'Elec_Power_Sector_CHP&gt;Fossil'!AD22</f>
        <v>0.98098902368244922</v>
      </c>
      <c r="AC22" s="87">
        <f>'Elec_power_sector_CHP&gt;Renewable'!V22</f>
        <v>0.98194533475668822</v>
      </c>
      <c r="AD22" s="33">
        <v>1</v>
      </c>
      <c r="AE22" s="33"/>
      <c r="AG22" s="34">
        <f t="shared" si="9"/>
        <v>3.1606400795202663</v>
      </c>
      <c r="AH22" s="34">
        <f t="shared" si="10"/>
        <v>0.90713636027554156</v>
      </c>
      <c r="AI22" s="34">
        <f>CC22</f>
        <v>0.99483162737870379</v>
      </c>
      <c r="AJ22" s="34">
        <f>CG22</f>
        <v>0.98090206772543631</v>
      </c>
      <c r="AK22" s="34">
        <f>BY22</f>
        <v>0.92960262434886654</v>
      </c>
      <c r="AL22" s="34">
        <f>AG22*AI22*AJ22*AK22</f>
        <v>2.867131537877011</v>
      </c>
      <c r="AM22" s="34">
        <f>AG22*AH22</f>
        <v>2.8671315378770128</v>
      </c>
      <c r="AN22" s="34"/>
      <c r="AO22" s="34">
        <f>AI22*AJ22</f>
        <v>0.9758324003344313</v>
      </c>
      <c r="AP22" s="32"/>
      <c r="AQ22" s="12"/>
      <c r="AS22" s="31">
        <f t="shared" ref="AS22:AU24" si="52">D22/$G22</f>
        <v>0.95529017929941207</v>
      </c>
      <c r="AT22" s="31">
        <f t="shared" si="52"/>
        <v>3.2391406075810605E-2</v>
      </c>
      <c r="AU22" s="31">
        <f t="shared" si="52"/>
        <v>1.2318414624777214E-2</v>
      </c>
      <c r="AW22" s="31">
        <f t="shared" ref="AW22:AY24" si="53">(AS22-AS21)/LN(AS22/AS21)</f>
        <v>0.95816486792200184</v>
      </c>
      <c r="AX22" s="31">
        <f t="shared" si="53"/>
        <v>3.1938823590975211E-2</v>
      </c>
      <c r="AY22" s="31">
        <f t="shared" si="53"/>
        <v>9.6894991159772927E-3</v>
      </c>
      <c r="AZ22" s="31">
        <f t="shared" ref="AZ22:AZ27" si="54">SUM(AW22:AY22)</f>
        <v>0.99979319062895433</v>
      </c>
      <c r="BA22" s="31"/>
      <c r="BB22" s="31">
        <f t="shared" ref="BB22:BD24" si="55">AW22/$AZ22</f>
        <v>0.95836306638499436</v>
      </c>
      <c r="BC22" s="31">
        <f t="shared" si="55"/>
        <v>3.1945430205303757E-2</v>
      </c>
      <c r="BD22" s="31">
        <f t="shared" si="55"/>
        <v>9.6915034097019397E-3</v>
      </c>
      <c r="BG22" s="31">
        <f t="shared" ref="BG22:BI24" si="56">LN(X22/X21)</f>
        <v>-5.6305685190455278E-3</v>
      </c>
      <c r="BH22" s="31">
        <f t="shared" si="56"/>
        <v>4.6318821130774408E-2</v>
      </c>
      <c r="BI22" s="31">
        <f t="shared" si="56"/>
        <v>-0.26100389969220816</v>
      </c>
      <c r="BK22" s="31">
        <f t="shared" ref="BK22:BM24" si="57">I22/$L22</f>
        <v>0.9732511972449579</v>
      </c>
      <c r="BL22" s="31">
        <f t="shared" si="57"/>
        <v>1.9294211524325651E-2</v>
      </c>
      <c r="BM22" s="31">
        <f t="shared" si="57"/>
        <v>7.4545912307163887E-3</v>
      </c>
      <c r="BO22" s="31">
        <f t="shared" ref="BO22:BQ24" si="58">LN(BK22/BK21)</f>
        <v>-3.3069016950029928E-3</v>
      </c>
      <c r="BP22" s="31">
        <f t="shared" si="58"/>
        <v>-3.6624754043223871E-2</v>
      </c>
      <c r="BQ22" s="31">
        <f t="shared" si="58"/>
        <v>0.75290864499306864</v>
      </c>
      <c r="BS22" s="31">
        <f t="shared" ref="BS22:BU24" si="59">LN(AB22/AB21)</f>
        <v>-6.1404672068860067E-3</v>
      </c>
      <c r="BT22" s="31">
        <f t="shared" si="59"/>
        <v>9.4423858955104845E-3</v>
      </c>
      <c r="BU22" s="31">
        <f t="shared" si="59"/>
        <v>0</v>
      </c>
      <c r="BW22" s="31">
        <f t="shared" ref="BW22:BW27" si="60">EXP(SUMPRODUCT($BB22:$BD22,BG22:BI22))</f>
        <v>0.99357475629840986</v>
      </c>
      <c r="BX22" s="31">
        <f t="shared" ref="BX22:BX27" si="61">IF(ISERR(BW22),BX21,BW22*BX21)</f>
        <v>0.98703726630035094</v>
      </c>
      <c r="BY22" s="31">
        <f t="shared" si="21"/>
        <v>0.92960262434886654</v>
      </c>
      <c r="BZ22" s="31"/>
      <c r="CA22" s="31">
        <f t="shared" ref="CA22:CA27" si="62">EXP(SUMPRODUCT($BB22:$BD22,BO22:BQ22))</f>
        <v>1.0029619887731418</v>
      </c>
      <c r="CB22" s="31">
        <f t="shared" ref="CB22:CB27" si="63">IF(ISERR(CA22),CB21,CA22*CB21)</f>
        <v>0.99015015484009172</v>
      </c>
      <c r="CC22" s="31">
        <f t="shared" si="22"/>
        <v>0.99483162737870379</v>
      </c>
      <c r="CD22" s="31"/>
      <c r="CE22" s="31">
        <f t="shared" ref="CE22:CE27" si="64">EXP(SUMPRODUCT($BB22:$BD22,BS22:BU22))</f>
        <v>0.99443240094751051</v>
      </c>
      <c r="CF22" s="31">
        <f t="shared" ref="CF22:CF27" si="65">IF(ISERR(CE22),CF21,CE22*CF21)</f>
        <v>0.98282229911086938</v>
      </c>
      <c r="CG22" s="31">
        <f t="shared" si="23"/>
        <v>0.98090206772543631</v>
      </c>
    </row>
    <row r="23" spans="1:85" x14ac:dyDescent="0.2">
      <c r="A23" s="198" t="s">
        <v>379</v>
      </c>
      <c r="B23" s="9">
        <f t="shared" si="24"/>
        <v>2003</v>
      </c>
      <c r="D23" s="90">
        <f>'Elec_Power_Sector_CHP&gt;Fossil'!H23</f>
        <v>1617.1166444663288</v>
      </c>
      <c r="E23" s="42">
        <f>'Elec_power_sector_CHP&gt;Renewable'!F23</f>
        <v>59.701000000000001</v>
      </c>
      <c r="F23" s="29">
        <f>Table8.5c11!V47*0.001</f>
        <v>16.486000000000001</v>
      </c>
      <c r="G23" s="29">
        <f t="shared" si="51"/>
        <v>1693.3036444663289</v>
      </c>
      <c r="I23" s="29">
        <f>'Elec_Power_Sector_CHP&gt;Fossil'!N23</f>
        <v>190618.777</v>
      </c>
      <c r="J23" s="29">
        <f>'Elec_power_sector_CHP&gt;Renewable'!J23</f>
        <v>4001.5140000000001</v>
      </c>
      <c r="K23" s="29">
        <f>Table8.2c11!AD49*0.001</f>
        <v>1053.4180000000001</v>
      </c>
      <c r="L23" s="29">
        <f t="shared" si="26"/>
        <v>195673.709</v>
      </c>
      <c r="N23" s="41">
        <f t="shared" ref="N23:Q24" si="66">D23/I23*1000000</f>
        <v>8483.5118025457105</v>
      </c>
      <c r="O23" s="41">
        <f t="shared" si="66"/>
        <v>14919.602930290885</v>
      </c>
      <c r="P23" s="41">
        <f t="shared" si="66"/>
        <v>15650.007879113511</v>
      </c>
      <c r="Q23" s="41">
        <f t="shared" si="66"/>
        <v>8653.7105731783759</v>
      </c>
      <c r="R23" s="30"/>
      <c r="S23" s="107">
        <f t="shared" si="4"/>
        <v>0.92606255507565083</v>
      </c>
      <c r="T23" s="107">
        <f t="shared" si="5"/>
        <v>1.0522132442973959</v>
      </c>
      <c r="U23" s="107">
        <f t="shared" si="6"/>
        <v>2.3902377418446061</v>
      </c>
      <c r="V23" s="107">
        <f t="shared" si="7"/>
        <v>0.9232890865192741</v>
      </c>
      <c r="X23" s="106">
        <f>'Elec_Power_Sector_CHP&gt;Fossil'!AE23</f>
        <v>0.93371519649187285</v>
      </c>
      <c r="Y23" s="106">
        <f>'Elec_power_sector_CHP&gt;Renewable'!W23</f>
        <v>1.0829477230307996</v>
      </c>
      <c r="Z23" s="31">
        <f t="shared" si="8"/>
        <v>2.3902377418446061</v>
      </c>
      <c r="AA23" s="31"/>
      <c r="AB23" s="87">
        <f>'Elec_Power_Sector_CHP&gt;Fossil'!AD23</f>
        <v>0.99180409460510643</v>
      </c>
      <c r="AC23" s="87">
        <f>'Elec_power_sector_CHP&gt;Renewable'!V23</f>
        <v>0.97161960999614327</v>
      </c>
      <c r="AD23" s="33">
        <v>1</v>
      </c>
      <c r="AE23" s="33"/>
      <c r="AG23" s="34">
        <f t="shared" si="9"/>
        <v>3.1933459842946235</v>
      </c>
      <c r="AH23" s="34">
        <f t="shared" si="10"/>
        <v>0.9232890865192741</v>
      </c>
      <c r="AI23" s="34">
        <f t="shared" si="11"/>
        <v>0.99412718946780132</v>
      </c>
      <c r="AJ23" s="34">
        <f t="shared" si="27"/>
        <v>0.99087516385232299</v>
      </c>
      <c r="AK23" s="34">
        <f t="shared" si="12"/>
        <v>0.93729609394091529</v>
      </c>
      <c r="AL23" s="34">
        <f t="shared" si="28"/>
        <v>2.9483814967793736</v>
      </c>
      <c r="AM23" s="34">
        <f t="shared" si="13"/>
        <v>2.9483814967793753</v>
      </c>
      <c r="AN23" s="34"/>
      <c r="AO23" s="34">
        <f t="shared" si="14"/>
        <v>0.98505594175395694</v>
      </c>
      <c r="AP23" s="32"/>
      <c r="AQ23" s="12"/>
      <c r="AS23" s="31">
        <f t="shared" si="52"/>
        <v>0.95500688831032921</v>
      </c>
      <c r="AT23" s="31">
        <f t="shared" si="52"/>
        <v>3.5257114218764762E-2</v>
      </c>
      <c r="AU23" s="31">
        <f t="shared" si="52"/>
        <v>9.7359974709059459E-3</v>
      </c>
      <c r="AW23" s="31">
        <f t="shared" si="53"/>
        <v>0.95514852680291606</v>
      </c>
      <c r="AX23" s="31">
        <f t="shared" si="53"/>
        <v>3.3804017731761997E-2</v>
      </c>
      <c r="AY23" s="31">
        <f t="shared" si="53"/>
        <v>1.0976623290669167E-2</v>
      </c>
      <c r="AZ23" s="31">
        <f t="shared" si="54"/>
        <v>0.99992916782534724</v>
      </c>
      <c r="BA23" s="31"/>
      <c r="BB23" s="31">
        <f t="shared" si="55"/>
        <v>0.9552161868426936</v>
      </c>
      <c r="BC23" s="31">
        <f t="shared" si="55"/>
        <v>3.3806412313463367E-2</v>
      </c>
      <c r="BD23" s="31">
        <f t="shared" si="55"/>
        <v>1.0977400843842971E-2</v>
      </c>
      <c r="BG23" s="31">
        <f t="shared" si="56"/>
        <v>5.4486402334143575E-3</v>
      </c>
      <c r="BH23" s="31">
        <f t="shared" si="56"/>
        <v>5.4820638225303558E-2</v>
      </c>
      <c r="BI23" s="31">
        <f t="shared" si="56"/>
        <v>0.10786767958762303</v>
      </c>
      <c r="BK23" s="31">
        <f t="shared" si="57"/>
        <v>0.97416652433362927</v>
      </c>
      <c r="BL23" s="31">
        <f t="shared" si="57"/>
        <v>2.0449931779031184E-2</v>
      </c>
      <c r="BM23" s="31">
        <f t="shared" si="57"/>
        <v>5.3835438873395102E-3</v>
      </c>
      <c r="BO23" s="31">
        <f t="shared" si="58"/>
        <v>9.4004192930320413E-4</v>
      </c>
      <c r="BP23" s="31">
        <f t="shared" si="58"/>
        <v>5.8174416588411458E-2</v>
      </c>
      <c r="BQ23" s="31">
        <f t="shared" si="58"/>
        <v>-0.32548324271790208</v>
      </c>
      <c r="BS23" s="31">
        <f t="shared" si="59"/>
        <v>1.0964331908989978E-2</v>
      </c>
      <c r="BT23" s="31">
        <f t="shared" si="59"/>
        <v>-1.0571259427770987E-2</v>
      </c>
      <c r="BU23" s="31">
        <f t="shared" si="59"/>
        <v>0</v>
      </c>
      <c r="BW23" s="31">
        <f t="shared" si="60"/>
        <v>1.0082760842004266</v>
      </c>
      <c r="BX23" s="31">
        <f t="shared" si="61"/>
        <v>0.99520606982521154</v>
      </c>
      <c r="BY23" s="31">
        <f t="shared" si="21"/>
        <v>0.93729609394091529</v>
      </c>
      <c r="BZ23" s="31"/>
      <c r="CA23" s="31">
        <f t="shared" si="62"/>
        <v>0.99929190237672816</v>
      </c>
      <c r="CB23" s="31">
        <f t="shared" si="63"/>
        <v>0.9894490318687672</v>
      </c>
      <c r="CC23" s="31">
        <f t="shared" si="22"/>
        <v>0.99412718946780132</v>
      </c>
      <c r="CD23" s="31"/>
      <c r="CE23" s="31">
        <f t="shared" si="64"/>
        <v>1.0101672699599999</v>
      </c>
      <c r="CF23" s="31">
        <f t="shared" si="65"/>
        <v>0.99281491874863737</v>
      </c>
      <c r="CG23" s="31">
        <f t="shared" si="23"/>
        <v>0.99087516385232299</v>
      </c>
    </row>
    <row r="24" spans="1:85" x14ac:dyDescent="0.2">
      <c r="A24" s="198" t="s">
        <v>379</v>
      </c>
      <c r="B24" s="9">
        <f t="shared" si="24"/>
        <v>2004</v>
      </c>
      <c r="D24" s="90">
        <f>'Elec_Power_Sector_CHP&gt;Fossil'!H24</f>
        <v>1382.569547752963</v>
      </c>
      <c r="E24" s="42">
        <f>'Elec_power_sector_CHP&gt;Renewable'!F24</f>
        <v>31.894000000000002</v>
      </c>
      <c r="F24" s="29">
        <f>Table8.5c11!V48*0.001</f>
        <v>8.9310000000000009</v>
      </c>
      <c r="G24" s="29">
        <f t="shared" si="51"/>
        <v>1423.394547752963</v>
      </c>
      <c r="I24" s="29">
        <f>'Elec_Power_Sector_CHP&gt;Fossil'!N24</f>
        <v>180618.253</v>
      </c>
      <c r="J24" s="29">
        <f>'Elec_power_sector_CHP&gt;Renewable'!J24</f>
        <v>2893.4440000000004</v>
      </c>
      <c r="K24" s="29">
        <f>Table8.2c11!AD50*0.001</f>
        <v>747.46400000000006</v>
      </c>
      <c r="L24" s="29">
        <f t="shared" ref="L24:L28" si="67">SUM(I24:K24)</f>
        <v>184259.16099999999</v>
      </c>
      <c r="N24" s="41">
        <f t="shared" si="66"/>
        <v>7654.6502072133489</v>
      </c>
      <c r="O24" s="41">
        <f t="shared" si="66"/>
        <v>11022.850278076919</v>
      </c>
      <c r="P24" s="41">
        <f t="shared" si="66"/>
        <v>11948.401528367922</v>
      </c>
      <c r="Q24" s="41">
        <f t="shared" si="66"/>
        <v>7724.959453999485</v>
      </c>
      <c r="R24" s="30"/>
      <c r="S24" s="107">
        <f t="shared" si="4"/>
        <v>0.83558378818724577</v>
      </c>
      <c r="T24" s="107">
        <f t="shared" si="5"/>
        <v>0.77739260935368848</v>
      </c>
      <c r="U24" s="107">
        <f t="shared" si="6"/>
        <v>1.8248885565057316</v>
      </c>
      <c r="V24" s="107">
        <f t="shared" si="7"/>
        <v>0.82419797812373619</v>
      </c>
      <c r="X24" s="106">
        <f>'Elec_Power_Sector_CHP&gt;Fossil'!AE24</f>
        <v>0.83987297643735526</v>
      </c>
      <c r="Y24" s="106">
        <f>'Elec_power_sector_CHP&gt;Renewable'!W24</f>
        <v>0.80260690734473183</v>
      </c>
      <c r="Z24" s="31">
        <f t="shared" si="8"/>
        <v>1.8248885565057316</v>
      </c>
      <c r="AA24" s="31"/>
      <c r="AB24" s="87">
        <f>'Elec_Power_Sector_CHP&gt;Fossil'!AD24</f>
        <v>0.99489305124650673</v>
      </c>
      <c r="AC24" s="87">
        <f>'Elec_power_sector_CHP&gt;Renewable'!V24</f>
        <v>0.96858449913612255</v>
      </c>
      <c r="AD24" s="33">
        <v>1</v>
      </c>
      <c r="AE24" s="33"/>
      <c r="AG24" s="34">
        <f t="shared" si="9"/>
        <v>3.0070634162142165</v>
      </c>
      <c r="AH24" s="34">
        <f t="shared" si="10"/>
        <v>0.82419797812373619</v>
      </c>
      <c r="AI24" s="34">
        <f t="shared" si="11"/>
        <v>0.99042292716266356</v>
      </c>
      <c r="AJ24" s="34">
        <f t="shared" si="27"/>
        <v>0.993760990976019</v>
      </c>
      <c r="AK24" s="34">
        <f t="shared" si="12"/>
        <v>0.83739220641705026</v>
      </c>
      <c r="AL24" s="34">
        <f t="shared" si="28"/>
        <v>2.4784155877336107</v>
      </c>
      <c r="AM24" s="34">
        <f t="shared" si="13"/>
        <v>2.478415587733612</v>
      </c>
      <c r="AN24" s="34"/>
      <c r="AO24" s="34">
        <f t="shared" si="14"/>
        <v>0.98424366958253806</v>
      </c>
      <c r="AP24" s="32"/>
      <c r="AQ24" s="12"/>
      <c r="AS24" s="31">
        <f t="shared" si="52"/>
        <v>0.97131856373593095</v>
      </c>
      <c r="AT24" s="31">
        <f t="shared" si="52"/>
        <v>2.2406998853795917E-2</v>
      </c>
      <c r="AU24" s="31">
        <f t="shared" si="52"/>
        <v>6.2744374102731348E-3</v>
      </c>
      <c r="AW24" s="31">
        <f t="shared" si="53"/>
        <v>0.96313970500465917</v>
      </c>
      <c r="AX24" s="31">
        <f t="shared" si="53"/>
        <v>2.8348304111621887E-2</v>
      </c>
      <c r="AY24" s="31">
        <f t="shared" si="53"/>
        <v>7.8788880021440858E-3</v>
      </c>
      <c r="AZ24" s="31">
        <f t="shared" si="54"/>
        <v>0.99936689711842519</v>
      </c>
      <c r="BA24" s="31"/>
      <c r="BB24" s="31">
        <f t="shared" si="55"/>
        <v>0.96374985781676026</v>
      </c>
      <c r="BC24" s="31">
        <f t="shared" si="55"/>
        <v>2.836626287438717E-2</v>
      </c>
      <c r="BD24" s="31">
        <f t="shared" si="55"/>
        <v>7.8838793088525077E-3</v>
      </c>
      <c r="BG24" s="31">
        <f t="shared" si="56"/>
        <v>-0.10592080104331505</v>
      </c>
      <c r="BH24" s="31">
        <f t="shared" si="56"/>
        <v>-0.29957691131307479</v>
      </c>
      <c r="BI24" s="31">
        <f t="shared" si="56"/>
        <v>-0.26987391432985036</v>
      </c>
      <c r="BK24" s="31">
        <f t="shared" si="57"/>
        <v>0.98024028775426808</v>
      </c>
      <c r="BL24" s="31">
        <f t="shared" si="57"/>
        <v>1.5703121539775166E-2</v>
      </c>
      <c r="BM24" s="31">
        <f t="shared" si="57"/>
        <v>4.0565907059568135E-3</v>
      </c>
      <c r="BO24" s="31">
        <f t="shared" si="58"/>
        <v>6.2154746254386483E-3</v>
      </c>
      <c r="BP24" s="31">
        <f t="shared" si="58"/>
        <v>-0.26412002971369741</v>
      </c>
      <c r="BQ24" s="31">
        <f t="shared" si="58"/>
        <v>-0.28300397918690501</v>
      </c>
      <c r="BS24" s="31">
        <f t="shared" si="59"/>
        <v>3.1096426921462393E-3</v>
      </c>
      <c r="BT24" s="31">
        <f t="shared" si="59"/>
        <v>-3.1286536519462395E-3</v>
      </c>
      <c r="BU24" s="31">
        <f t="shared" si="59"/>
        <v>0</v>
      </c>
      <c r="BW24" s="31">
        <f t="shared" si="60"/>
        <v>0.89341267058543539</v>
      </c>
      <c r="BX24" s="31">
        <f t="shared" si="61"/>
        <v>0.88912971262537754</v>
      </c>
      <c r="BY24" s="31">
        <f t="shared" si="21"/>
        <v>0.83739220641705026</v>
      </c>
      <c r="BZ24" s="31"/>
      <c r="CA24" s="31">
        <f t="shared" si="62"/>
        <v>0.99627385474979235</v>
      </c>
      <c r="CB24" s="31">
        <f t="shared" si="63"/>
        <v>0.98576220105834689</v>
      </c>
      <c r="CC24" s="31">
        <f t="shared" si="22"/>
        <v>0.99042292716266356</v>
      </c>
      <c r="CD24" s="31"/>
      <c r="CE24" s="31">
        <f t="shared" si="64"/>
        <v>1.0029124023176406</v>
      </c>
      <c r="CF24" s="31">
        <f t="shared" si="65"/>
        <v>0.99570639521898907</v>
      </c>
      <c r="CG24" s="31">
        <f t="shared" si="23"/>
        <v>0.993760990976019</v>
      </c>
    </row>
    <row r="25" spans="1:85" x14ac:dyDescent="0.2">
      <c r="A25" s="198" t="s">
        <v>379</v>
      </c>
      <c r="B25" s="9">
        <f t="shared" si="24"/>
        <v>2005</v>
      </c>
      <c r="D25" s="90">
        <f>'Elec_Power_Sector_CHP&gt;Fossil'!H25</f>
        <v>1345.989</v>
      </c>
      <c r="E25" s="42">
        <f>'Elec_power_sector_CHP&gt;Renewable'!F25</f>
        <v>39.028999999999996</v>
      </c>
      <c r="F25" s="29">
        <f>Table8.5c11!V49*0.001</f>
        <v>8.6010000000000009</v>
      </c>
      <c r="G25" s="29">
        <f t="shared" si="51"/>
        <v>1393.6190000000001</v>
      </c>
      <c r="I25" s="29">
        <f>'Elec_Power_Sector_CHP&gt;Fossil'!N25</f>
        <v>176235.209</v>
      </c>
      <c r="J25" s="29">
        <f>'Elec_power_sector_CHP&gt;Renewable'!J25</f>
        <v>3414.63</v>
      </c>
      <c r="K25" s="29">
        <f>Table8.2c11!AD51*0.001</f>
        <v>715.505</v>
      </c>
      <c r="L25" s="29">
        <f t="shared" si="67"/>
        <v>180365.34400000001</v>
      </c>
      <c r="N25" s="41">
        <f t="shared" ref="N25:Q26" si="68">D25/I25*1000000</f>
        <v>7637.4579610819992</v>
      </c>
      <c r="O25" s="41">
        <f t="shared" si="68"/>
        <v>11429.935307778585</v>
      </c>
      <c r="P25" s="41">
        <f t="shared" si="68"/>
        <v>12020.880357230209</v>
      </c>
      <c r="Q25" s="41">
        <f t="shared" si="68"/>
        <v>7726.6450920859834</v>
      </c>
      <c r="R25" s="30"/>
      <c r="S25" s="107">
        <f t="shared" si="4"/>
        <v>0.83370707772223407</v>
      </c>
      <c r="T25" s="107">
        <f t="shared" si="5"/>
        <v>0.80610250611224388</v>
      </c>
      <c r="U25" s="107">
        <f t="shared" si="6"/>
        <v>1.835958303790814</v>
      </c>
      <c r="V25" s="107">
        <f t="shared" si="7"/>
        <v>0.82437782366351053</v>
      </c>
      <c r="X25" s="106">
        <f>'Elec_Power_Sector_CHP&gt;Fossil'!AE25</f>
        <v>0.83575036160784155</v>
      </c>
      <c r="Y25" s="106">
        <f>'Elec_power_sector_CHP&gt;Renewable'!W25</f>
        <v>0.83955372051082178</v>
      </c>
      <c r="Z25" s="31">
        <f t="shared" si="8"/>
        <v>1.835958303790814</v>
      </c>
      <c r="AA25" s="31"/>
      <c r="AB25" s="87">
        <f>'Elec_Power_Sector_CHP&gt;Fossil'!AD25</f>
        <v>0.99755515046182408</v>
      </c>
      <c r="AC25" s="87">
        <f>'Elec_power_sector_CHP&gt;Renewable'!V25</f>
        <v>0.96015595716945468</v>
      </c>
      <c r="AD25" s="33">
        <v>1</v>
      </c>
      <c r="AE25" s="33"/>
      <c r="AG25" s="34">
        <f t="shared" si="9"/>
        <v>2.9435172967888006</v>
      </c>
      <c r="AH25" s="34">
        <f t="shared" si="10"/>
        <v>0.82437782366351053</v>
      </c>
      <c r="AI25" s="34">
        <f>CC25</f>
        <v>0.99185827061403653</v>
      </c>
      <c r="AJ25" s="34">
        <f>CG25</f>
        <v>0.99611805878414938</v>
      </c>
      <c r="AK25" s="34">
        <f>BY25</f>
        <v>0.83438380843487514</v>
      </c>
      <c r="AL25" s="34">
        <f>AG25*AI25*AJ25*AK25</f>
        <v>2.4265703830426495</v>
      </c>
      <c r="AM25" s="34">
        <f>AG25*AH25</f>
        <v>2.4265703830426513</v>
      </c>
      <c r="AN25" s="34"/>
      <c r="AO25" s="34">
        <f>AI25*AJ25</f>
        <v>0.98800793511305762</v>
      </c>
      <c r="AP25" s="32"/>
      <c r="AQ25" s="12"/>
      <c r="AS25" s="31">
        <f t="shared" ref="AS25:AU26" si="69">D25/$G25</f>
        <v>0.96582279661801385</v>
      </c>
      <c r="AT25" s="31">
        <f t="shared" si="69"/>
        <v>2.8005502221195314E-2</v>
      </c>
      <c r="AU25" s="31">
        <f t="shared" si="69"/>
        <v>6.1717011607907183E-3</v>
      </c>
      <c r="AW25" s="31">
        <f t="shared" ref="AW25:AY26" si="70">(AS25-AS24)/LN(AS25/AS24)</f>
        <v>0.96856808154359708</v>
      </c>
      <c r="AX25" s="31">
        <f t="shared" si="70"/>
        <v>2.5102284947257469E-2</v>
      </c>
      <c r="AY25" s="31">
        <f t="shared" si="70"/>
        <v>6.2229279441206736E-3</v>
      </c>
      <c r="AZ25" s="31">
        <f t="shared" si="54"/>
        <v>0.99989329443497532</v>
      </c>
      <c r="BA25" s="31"/>
      <c r="BB25" s="31">
        <f t="shared" ref="BB25:BD26" si="71">AW25/$AZ25</f>
        <v>0.96867144417737128</v>
      </c>
      <c r="BC25" s="31">
        <f t="shared" si="71"/>
        <v>2.5104963786603242E-2</v>
      </c>
      <c r="BD25" s="31">
        <f t="shared" si="71"/>
        <v>6.2235920360253607E-3</v>
      </c>
      <c r="BG25" s="31">
        <f t="shared" ref="BG25:BI26" si="72">LN(X25/X24)</f>
        <v>-4.920703900959284E-3</v>
      </c>
      <c r="BH25" s="31">
        <f t="shared" si="72"/>
        <v>4.5005401542742289E-2</v>
      </c>
      <c r="BI25" s="31">
        <f t="shared" si="72"/>
        <v>6.0476613452777736E-3</v>
      </c>
      <c r="BK25" s="31">
        <f t="shared" ref="BK25:BM26" si="73">I25/$L25</f>
        <v>0.97710128282737063</v>
      </c>
      <c r="BL25" s="31">
        <f t="shared" si="73"/>
        <v>1.8931741122063892E-2</v>
      </c>
      <c r="BM25" s="31">
        <f t="shared" si="73"/>
        <v>3.9669760505654569E-3</v>
      </c>
      <c r="BO25" s="31">
        <f t="shared" ref="BO25:BQ26" si="74">LN(BK25/BK24)</f>
        <v>-3.2074193540140268E-3</v>
      </c>
      <c r="BP25" s="31">
        <f t="shared" si="74"/>
        <v>0.18698042107626403</v>
      </c>
      <c r="BQ25" s="31">
        <f t="shared" si="74"/>
        <v>-2.2338788899358402E-2</v>
      </c>
      <c r="BS25" s="31">
        <f t="shared" ref="BS25:BU26" si="75">LN(AB25/AB24)</f>
        <v>2.6721907220649847E-3</v>
      </c>
      <c r="BT25" s="31">
        <f t="shared" si="75"/>
        <v>-8.739999819104385E-3</v>
      </c>
      <c r="BU25" s="31">
        <f t="shared" si="75"/>
        <v>0</v>
      </c>
      <c r="BW25" s="31">
        <f t="shared" si="60"/>
        <v>0.99640742060993492</v>
      </c>
      <c r="BX25" s="31">
        <f t="shared" si="61"/>
        <v>0.8859354435447051</v>
      </c>
      <c r="BY25" s="31">
        <f t="shared" si="21"/>
        <v>0.83438380843487514</v>
      </c>
      <c r="BZ25" s="31"/>
      <c r="CA25" s="31">
        <f t="shared" si="62"/>
        <v>1.0014492227633349</v>
      </c>
      <c r="CB25" s="31">
        <f t="shared" si="63"/>
        <v>0.98719079007935573</v>
      </c>
      <c r="CC25" s="31">
        <f t="shared" si="22"/>
        <v>0.99185827061403653</v>
      </c>
      <c r="CD25" s="31"/>
      <c r="CE25" s="31">
        <f t="shared" si="64"/>
        <v>1.0023718659008898</v>
      </c>
      <c r="CF25" s="31">
        <f t="shared" si="65"/>
        <v>0.99806807726510682</v>
      </c>
      <c r="CG25" s="31">
        <f t="shared" si="23"/>
        <v>0.99611805878414938</v>
      </c>
    </row>
    <row r="26" spans="1:85" x14ac:dyDescent="0.2">
      <c r="A26" s="198" t="s">
        <v>379</v>
      </c>
      <c r="B26" s="9">
        <f t="shared" si="24"/>
        <v>2006</v>
      </c>
      <c r="D26" s="90">
        <f>'Elec_Power_Sector_CHP&gt;Fossil'!H26</f>
        <v>1245.373</v>
      </c>
      <c r="E26" s="42">
        <f>'Elec_power_sector_CHP&gt;Renewable'!F26</f>
        <v>39.841000000000001</v>
      </c>
      <c r="F26" s="29">
        <f>Table8.5c11!V50*0.001</f>
        <v>9.5980000000000008</v>
      </c>
      <c r="G26" s="29">
        <f t="shared" si="51"/>
        <v>1294.8119999999999</v>
      </c>
      <c r="I26" s="29">
        <f>'Elec_Power_Sector_CHP&gt;Fossil'!N26</f>
        <v>161129.90100000001</v>
      </c>
      <c r="J26" s="29">
        <f>'Elec_power_sector_CHP&gt;Renewable'!J26</f>
        <v>3455.797</v>
      </c>
      <c r="K26" s="29">
        <f>Table8.2c11!AD52*0.001</f>
        <v>765.971</v>
      </c>
      <c r="L26" s="29">
        <f t="shared" si="67"/>
        <v>165351.66899999999</v>
      </c>
      <c r="N26" s="41">
        <f t="shared" si="68"/>
        <v>7728.9999700303915</v>
      </c>
      <c r="O26" s="41">
        <f t="shared" si="68"/>
        <v>11528.744309923297</v>
      </c>
      <c r="P26" s="41">
        <f t="shared" si="68"/>
        <v>12530.500501977231</v>
      </c>
      <c r="Q26" s="41">
        <f t="shared" si="68"/>
        <v>7830.6557643515534</v>
      </c>
      <c r="R26" s="30"/>
      <c r="S26" s="107">
        <f t="shared" si="4"/>
        <v>0.8436998293888337</v>
      </c>
      <c r="T26" s="107">
        <f t="shared" si="5"/>
        <v>0.81307106561066</v>
      </c>
      <c r="U26" s="107">
        <f t="shared" si="6"/>
        <v>1.9137929805135225</v>
      </c>
      <c r="V26" s="107">
        <f t="shared" si="7"/>
        <v>0.83547501922745493</v>
      </c>
      <c r="X26" s="106">
        <f>'Elec_Power_Sector_CHP&gt;Fossil'!AE26</f>
        <v>0.8411513848579717</v>
      </c>
      <c r="Y26" s="106">
        <f>'Elec_power_sector_CHP&gt;Renewable'!W26</f>
        <v>0.84432460558223743</v>
      </c>
      <c r="Z26" s="31">
        <f t="shared" si="8"/>
        <v>1.9137929805135225</v>
      </c>
      <c r="AA26" s="31"/>
      <c r="AB26" s="87">
        <f>'Elec_Power_Sector_CHP&gt;Fossil'!AD26</f>
        <v>1.0030297097249536</v>
      </c>
      <c r="AC26" s="87">
        <f>'Elec_power_sector_CHP&gt;Renewable'!V26</f>
        <v>0.96298397587261542</v>
      </c>
      <c r="AD26" s="33">
        <v>1</v>
      </c>
      <c r="AE26" s="33"/>
      <c r="AG26" s="34">
        <f t="shared" si="9"/>
        <v>2.6984978763680703</v>
      </c>
      <c r="AH26" s="34">
        <f t="shared" si="10"/>
        <v>0.83547501922745493</v>
      </c>
      <c r="AI26" s="34">
        <f>CC26</f>
        <v>0.99320157864152936</v>
      </c>
      <c r="AJ26" s="34">
        <f>CG26</f>
        <v>1.0014731341006349</v>
      </c>
      <c r="AK26" s="34">
        <f>BY26</f>
        <v>0.8399564407105824</v>
      </c>
      <c r="AL26" s="34">
        <f>AG26*AI26*AJ26*AK26</f>
        <v>2.2545275651438588</v>
      </c>
      <c r="AM26" s="34">
        <f>AG26*AH26</f>
        <v>2.2545275651438597</v>
      </c>
      <c r="AN26" s="34"/>
      <c r="AO26" s="34">
        <f>AI26*AJ26</f>
        <v>0.99466469775583055</v>
      </c>
      <c r="AP26" s="32"/>
      <c r="AQ26" s="12"/>
      <c r="AS26" s="31">
        <f t="shared" si="69"/>
        <v>0.96181762294448936</v>
      </c>
      <c r="AT26" s="31">
        <f t="shared" si="69"/>
        <v>3.0769717920439418E-2</v>
      </c>
      <c r="AU26" s="31">
        <f t="shared" si="69"/>
        <v>7.4126591350713476E-3</v>
      </c>
      <c r="AW26" s="31">
        <f t="shared" si="70"/>
        <v>0.96381882281488751</v>
      </c>
      <c r="AX26" s="31">
        <f t="shared" si="70"/>
        <v>2.9365930298177523E-2</v>
      </c>
      <c r="AY26" s="31">
        <f t="shared" si="70"/>
        <v>6.7732439257085575E-3</v>
      </c>
      <c r="AZ26" s="31">
        <f t="shared" si="54"/>
        <v>0.99995799703877364</v>
      </c>
      <c r="BA26" s="31"/>
      <c r="BB26" s="31">
        <f t="shared" si="71"/>
        <v>0.96385930776001905</v>
      </c>
      <c r="BC26" s="31">
        <f t="shared" si="71"/>
        <v>2.9367163806020197E-2</v>
      </c>
      <c r="BD26" s="31">
        <f t="shared" si="71"/>
        <v>6.7735284339607345E-3</v>
      </c>
      <c r="BG26" s="31">
        <f t="shared" si="72"/>
        <v>6.4416915755073322E-3</v>
      </c>
      <c r="BH26" s="31">
        <f t="shared" si="72"/>
        <v>5.6665588760531974E-3</v>
      </c>
      <c r="BI26" s="31">
        <f t="shared" si="72"/>
        <v>4.1520544942907807E-2</v>
      </c>
      <c r="BK26" s="31">
        <f t="shared" si="73"/>
        <v>0.97446794443907314</v>
      </c>
      <c r="BL26" s="31">
        <f t="shared" si="73"/>
        <v>2.0899680184056687E-2</v>
      </c>
      <c r="BM26" s="31">
        <f t="shared" si="73"/>
        <v>4.6323753768702514E-3</v>
      </c>
      <c r="BO26" s="31">
        <f t="shared" si="74"/>
        <v>-2.6986898027559813E-3</v>
      </c>
      <c r="BP26" s="31">
        <f t="shared" si="74"/>
        <v>9.8893918798323058E-2</v>
      </c>
      <c r="BQ26" s="31">
        <f t="shared" si="74"/>
        <v>0.15506567254995726</v>
      </c>
      <c r="BS26" s="31">
        <f t="shared" si="75"/>
        <v>5.4729724664245652E-3</v>
      </c>
      <c r="BT26" s="31">
        <f t="shared" si="75"/>
        <v>2.9410452074151369E-3</v>
      </c>
      <c r="BU26" s="31">
        <f t="shared" si="75"/>
        <v>0</v>
      </c>
      <c r="BW26" s="31">
        <f t="shared" si="60"/>
        <v>1.0066787397111172</v>
      </c>
      <c r="BX26" s="31">
        <f t="shared" si="61"/>
        <v>0.89185237577299337</v>
      </c>
      <c r="BY26" s="31">
        <f t="shared" si="21"/>
        <v>0.8399564407105824</v>
      </c>
      <c r="BZ26" s="31"/>
      <c r="CA26" s="31">
        <f t="shared" si="62"/>
        <v>1.0013543346537417</v>
      </c>
      <c r="CB26" s="31">
        <f t="shared" si="63"/>
        <v>0.98852777677621484</v>
      </c>
      <c r="CC26" s="31">
        <f t="shared" si="22"/>
        <v>0.99320157864152936</v>
      </c>
      <c r="CD26" s="31"/>
      <c r="CE26" s="31">
        <f t="shared" si="64"/>
        <v>1.0053759444166908</v>
      </c>
      <c r="CF26" s="31">
        <f t="shared" si="65"/>
        <v>1.0034336357725575</v>
      </c>
      <c r="CG26" s="31">
        <f t="shared" si="23"/>
        <v>1.0014731341006349</v>
      </c>
    </row>
    <row r="27" spans="1:85" x14ac:dyDescent="0.2">
      <c r="A27" s="198" t="s">
        <v>379</v>
      </c>
      <c r="B27" s="9">
        <f t="shared" si="24"/>
        <v>2007</v>
      </c>
      <c r="D27" s="90">
        <f>'Elec_Power_Sector_CHP&gt;Fossil'!H27</f>
        <v>1342.6280000000002</v>
      </c>
      <c r="E27" s="42">
        <f>'Elec_power_sector_CHP&gt;Renewable'!F27</f>
        <v>40.515000000000001</v>
      </c>
      <c r="F27" s="29">
        <f>Table8.5c11!V51*0.001</f>
        <v>9.3879999999999999</v>
      </c>
      <c r="G27" s="29">
        <f t="shared" si="51"/>
        <v>1392.5310000000002</v>
      </c>
      <c r="I27" s="29">
        <f>'Elec_Power_Sector_CHP&gt;Fossil'!N27</f>
        <v>173167.73</v>
      </c>
      <c r="J27" s="29">
        <f>'Elec_power_sector_CHP&gt;Renewable'!J27</f>
        <v>3450.0910000000003</v>
      </c>
      <c r="K27" s="29">
        <f>Table8.2c11!AD53*0.001</f>
        <v>733.07299999999998</v>
      </c>
      <c r="L27" s="29">
        <f t="shared" si="67"/>
        <v>177350.894</v>
      </c>
      <c r="N27" s="41">
        <f t="shared" ref="N27:Q28" si="76">D27/I27*1000000</f>
        <v>7753.3383384999042</v>
      </c>
      <c r="O27" s="41">
        <f t="shared" si="76"/>
        <v>11743.168513526165</v>
      </c>
      <c r="P27" s="41">
        <f t="shared" si="76"/>
        <v>12806.364441194806</v>
      </c>
      <c r="Q27" s="41">
        <f t="shared" si="76"/>
        <v>7851.8408821779058</v>
      </c>
      <c r="R27" s="30"/>
      <c r="S27" s="107">
        <f t="shared" si="4"/>
        <v>0.84635661259558148</v>
      </c>
      <c r="T27" s="107">
        <f t="shared" si="5"/>
        <v>0.82819345110463238</v>
      </c>
      <c r="U27" s="107">
        <f t="shared" si="6"/>
        <v>1.955925892153253</v>
      </c>
      <c r="V27" s="107">
        <f t="shared" si="7"/>
        <v>0.8377353199297134</v>
      </c>
      <c r="X27" s="106">
        <f>'Elec_Power_Sector_CHP&gt;Fossil'!AE27</f>
        <v>0.84820518813445889</v>
      </c>
      <c r="Y27" s="106">
        <f>'Elec_power_sector_CHP&gt;Renewable'!W27</f>
        <v>0.86032002212889669</v>
      </c>
      <c r="Z27" s="31">
        <f t="shared" si="8"/>
        <v>1.955925892153253</v>
      </c>
      <c r="AA27" s="31"/>
      <c r="AB27" s="87">
        <f>'Elec_Power_Sector_CHP&gt;Fossil'!AD27</f>
        <v>0.99782060335784695</v>
      </c>
      <c r="AC27" s="87">
        <f>'Elec_power_sector_CHP&gt;Renewable'!V27</f>
        <v>0.96265741793993731</v>
      </c>
      <c r="AD27" s="33">
        <v>1</v>
      </c>
      <c r="AE27" s="33"/>
      <c r="AG27" s="34">
        <f t="shared" si="9"/>
        <v>2.8943222268350901</v>
      </c>
      <c r="AH27" s="34">
        <f t="shared" si="10"/>
        <v>0.8377353199297134</v>
      </c>
      <c r="AI27" s="34">
        <f>CC27</f>
        <v>0.99217770928527016</v>
      </c>
      <c r="AJ27" s="34">
        <f>CG27</f>
        <v>0.99645393650138148</v>
      </c>
      <c r="AK27" s="34">
        <f>BY27</f>
        <v>0.84734473103706676</v>
      </c>
      <c r="AL27" s="34">
        <f>AG27*AI27*AJ27*AK27</f>
        <v>2.4246759566773735</v>
      </c>
      <c r="AM27" s="34">
        <f>AG27*AH27</f>
        <v>2.4246759566773748</v>
      </c>
      <c r="AN27" s="34"/>
      <c r="AO27" s="34">
        <f>AI27*AJ27</f>
        <v>0.98865938412623067</v>
      </c>
      <c r="AP27" s="32"/>
      <c r="AQ27" s="12"/>
      <c r="AS27" s="31">
        <f>D27/$G27</f>
        <v>0.96416381394740946</v>
      </c>
      <c r="AT27" s="31">
        <f>E27/$G27</f>
        <v>2.9094504897916092E-2</v>
      </c>
      <c r="AU27" s="31">
        <f>F27/$G27</f>
        <v>6.7416811546744731E-3</v>
      </c>
      <c r="AW27" s="31">
        <f>(AS27-AS26)/LN(AS27/AS26)</f>
        <v>0.96299024209879047</v>
      </c>
      <c r="AX27" s="31">
        <f>(AT27-AT26)/LN(AT27/AT26)</f>
        <v>2.9924296711178515E-2</v>
      </c>
      <c r="AY27" s="31">
        <f>(AU27-AU26)/LN(AU27/AU26)</f>
        <v>7.0718657465172396E-3</v>
      </c>
      <c r="AZ27" s="31">
        <f t="shared" si="54"/>
        <v>0.99998640455648613</v>
      </c>
      <c r="BA27" s="31"/>
      <c r="BB27" s="31">
        <f>AW27/$AZ27</f>
        <v>0.96300333455622911</v>
      </c>
      <c r="BC27" s="31">
        <f>AX27/$AZ27</f>
        <v>2.9924703550795309E-2</v>
      </c>
      <c r="BD27" s="31">
        <f>AY27/$AZ27</f>
        <v>7.0719618929756881E-3</v>
      </c>
      <c r="BG27" s="31">
        <f>LN(X27/X26)</f>
        <v>8.3509241119930858E-3</v>
      </c>
      <c r="BH27" s="31">
        <f>LN(Y27/Y26)</f>
        <v>1.8767414357763412E-2</v>
      </c>
      <c r="BI27" s="31">
        <f>LN(Z27/Z26)</f>
        <v>2.1776556917930522E-2</v>
      </c>
      <c r="BK27" s="31">
        <f>I27/$L27</f>
        <v>0.97641306505057712</v>
      </c>
      <c r="BL27" s="31">
        <f>J27/$L27</f>
        <v>1.9453473970083287E-2</v>
      </c>
      <c r="BM27" s="31">
        <f>K27/$L27</f>
        <v>4.1334609793396357E-3</v>
      </c>
      <c r="BO27" s="31">
        <f>LN(BK27/BK26)</f>
        <v>1.9940952283536628E-3</v>
      </c>
      <c r="BP27" s="31">
        <f>LN(BL27/BL26)</f>
        <v>-7.1708192252845387E-2</v>
      </c>
      <c r="BQ27" s="31">
        <f>LN(BM27/BM26)</f>
        <v>-0.11395471133433921</v>
      </c>
      <c r="BS27" s="31">
        <f>LN(AB27/AB26)</f>
        <v>-5.2069043866849072E-3</v>
      </c>
      <c r="BT27" s="31">
        <f>LN(AC27/AC26)</f>
        <v>-3.3916796435506079E-4</v>
      </c>
      <c r="BU27" s="31">
        <f>LN(AD27/AD26)</f>
        <v>0</v>
      </c>
      <c r="BW27" s="31">
        <f t="shared" si="60"/>
        <v>1.0087960398520595</v>
      </c>
      <c r="BX27" s="31">
        <f t="shared" si="61"/>
        <v>0.89969714481244656</v>
      </c>
      <c r="BY27" s="31">
        <f t="shared" si="21"/>
        <v>0.84734473103706676</v>
      </c>
      <c r="BZ27" s="31"/>
      <c r="CA27" s="31">
        <f t="shared" si="62"/>
        <v>0.99896912230278612</v>
      </c>
      <c r="CB27" s="31">
        <f t="shared" si="63"/>
        <v>0.9875087255380598</v>
      </c>
      <c r="CC27" s="31">
        <f t="shared" si="22"/>
        <v>0.99217770928527016</v>
      </c>
      <c r="CD27" s="31"/>
      <c r="CE27" s="31">
        <f t="shared" si="64"/>
        <v>0.99498818547562839</v>
      </c>
      <c r="CF27" s="31">
        <f t="shared" si="65"/>
        <v>0.99840461250254964</v>
      </c>
      <c r="CG27" s="31">
        <f t="shared" si="23"/>
        <v>0.99645393650138148</v>
      </c>
    </row>
    <row r="28" spans="1:85" x14ac:dyDescent="0.2">
      <c r="A28" s="198" t="s">
        <v>379</v>
      </c>
      <c r="B28" s="9">
        <f t="shared" si="24"/>
        <v>2008</v>
      </c>
      <c r="D28" s="90">
        <f>'Elec_Power_Sector_CHP&gt;Fossil'!H28</f>
        <v>1276.1129999999998</v>
      </c>
      <c r="E28" s="42">
        <f>'Elec_power_sector_CHP&gt;Renewable'!F28</f>
        <v>41.924000000000007</v>
      </c>
      <c r="F28" s="29">
        <f>Table8.5c11!V52*0.001</f>
        <v>10.479000000000001</v>
      </c>
      <c r="G28" s="29">
        <f>SUM(D28:F28)</f>
        <v>1328.5159999999998</v>
      </c>
      <c r="I28" s="29">
        <f>'Elec_Power_Sector_CHP&gt;Fossil'!N28</f>
        <v>162692.95500000002</v>
      </c>
      <c r="J28" s="29">
        <f>'Elec_power_sector_CHP&gt;Renewable'!J28</f>
        <v>3417.2350000000001</v>
      </c>
      <c r="K28" s="29">
        <f>Table8.2c11!AD54*0.001</f>
        <v>797.98500000000001</v>
      </c>
      <c r="L28" s="29">
        <f t="shared" si="67"/>
        <v>166908.17499999999</v>
      </c>
      <c r="N28" s="41">
        <f t="shared" si="76"/>
        <v>7843.6893595054544</v>
      </c>
      <c r="O28" s="41">
        <f t="shared" si="76"/>
        <v>12268.39828106642</v>
      </c>
      <c r="P28" s="41">
        <f t="shared" si="76"/>
        <v>13131.82578619899</v>
      </c>
      <c r="Q28" s="41">
        <f t="shared" si="76"/>
        <v>7959.5621963993062</v>
      </c>
      <c r="R28" s="30"/>
      <c r="S28" s="107">
        <f t="shared" si="4"/>
        <v>0.85621935568046592</v>
      </c>
      <c r="T28" s="107">
        <f t="shared" si="5"/>
        <v>0.86523557081031577</v>
      </c>
      <c r="U28" s="107">
        <f t="shared" si="6"/>
        <v>2.0056338537306226</v>
      </c>
      <c r="V28" s="107">
        <f t="shared" si="7"/>
        <v>0.84922841447743214</v>
      </c>
      <c r="X28" s="106">
        <f>'Elec_Power_Sector_CHP&gt;Fossil'!AE28</f>
        <v>0.85276597555443168</v>
      </c>
      <c r="Y28" s="106">
        <f>'Elec_power_sector_CHP&gt;Renewable'!W28</f>
        <v>0.89844325495013588</v>
      </c>
      <c r="Z28" s="31">
        <f t="shared" si="8"/>
        <v>2.0056338537306226</v>
      </c>
      <c r="AA28" s="31"/>
      <c r="AB28" s="87">
        <f>'Elec_Power_Sector_CHP&gt;Fossil'!AD28</f>
        <v>1.0040496223172946</v>
      </c>
      <c r="AC28" s="87">
        <f>'Elec_power_sector_CHP&gt;Renewable'!V28</f>
        <v>0.96303864049637478</v>
      </c>
      <c r="AD28" s="33">
        <v>1</v>
      </c>
      <c r="AE28" s="33"/>
      <c r="AG28" s="34">
        <f t="shared" si="9"/>
        <v>2.7238996649375835</v>
      </c>
      <c r="AH28" s="34">
        <f t="shared" si="10"/>
        <v>0.84922841447743214</v>
      </c>
      <c r="AI28" s="34">
        <f t="shared" si="11"/>
        <v>0.99313711784723036</v>
      </c>
      <c r="AJ28" s="34">
        <f t="shared" si="27"/>
        <v>1.0024517998653557</v>
      </c>
      <c r="AK28" s="34">
        <f t="shared" si="12"/>
        <v>0.85300544470801409</v>
      </c>
      <c r="AL28" s="34">
        <f t="shared" si="28"/>
        <v>2.3132129936505526</v>
      </c>
      <c r="AM28" s="34">
        <f t="shared" si="13"/>
        <v>2.3132129936505526</v>
      </c>
      <c r="AN28" s="34"/>
      <c r="AO28" s="34">
        <f t="shared" si="14"/>
        <v>0.995572091299048</v>
      </c>
      <c r="AP28" s="32"/>
      <c r="AQ28" s="12"/>
      <c r="AS28" s="31">
        <f t="shared" si="15"/>
        <v>0.96055523606791338</v>
      </c>
      <c r="AT28" s="31">
        <f t="shared" si="16"/>
        <v>3.1557015496990637E-2</v>
      </c>
      <c r="AU28" s="31">
        <f t="shared" si="17"/>
        <v>7.8877484350960043E-3</v>
      </c>
      <c r="AW28" s="31">
        <f t="shared" si="29"/>
        <v>0.96235839741049534</v>
      </c>
      <c r="AX28" s="31">
        <f t="shared" si="30"/>
        <v>3.0309089479411445E-2</v>
      </c>
      <c r="AY28" s="31">
        <f t="shared" si="31"/>
        <v>7.2997264372855787E-3</v>
      </c>
      <c r="AZ28" s="31">
        <f t="shared" si="32"/>
        <v>0.99996721332719241</v>
      </c>
      <c r="BA28" s="31"/>
      <c r="BB28" s="31">
        <f t="shared" si="33"/>
        <v>0.9623899509749313</v>
      </c>
      <c r="BC28" s="31">
        <f t="shared" si="34"/>
        <v>3.0310083246193609E-2</v>
      </c>
      <c r="BD28" s="31">
        <f t="shared" si="35"/>
        <v>7.2999657788750776E-3</v>
      </c>
      <c r="BG28" s="31">
        <f t="shared" si="36"/>
        <v>5.3625816204087087E-3</v>
      </c>
      <c r="BH28" s="31">
        <f t="shared" si="37"/>
        <v>4.3359110131899255E-2</v>
      </c>
      <c r="BI28" s="31">
        <f t="shared" si="38"/>
        <v>2.5096463874246199E-2</v>
      </c>
      <c r="BK28" s="31">
        <f t="shared" si="18"/>
        <v>0.97474527535874156</v>
      </c>
      <c r="BL28" s="31">
        <f t="shared" si="19"/>
        <v>2.0473742523396475E-2</v>
      </c>
      <c r="BM28" s="31">
        <f t="shared" si="20"/>
        <v>4.780982117862112E-3</v>
      </c>
      <c r="BO28" s="31">
        <f t="shared" si="39"/>
        <v>-1.7095384454190515E-3</v>
      </c>
      <c r="BP28" s="31">
        <f t="shared" si="40"/>
        <v>5.1117548231814497E-2</v>
      </c>
      <c r="BQ28" s="31">
        <f t="shared" si="41"/>
        <v>0.14553092382208144</v>
      </c>
      <c r="BS28" s="31">
        <f t="shared" si="42"/>
        <v>6.2232196502094691E-3</v>
      </c>
      <c r="BT28" s="31">
        <f t="shared" si="43"/>
        <v>3.9593222382883908E-4</v>
      </c>
      <c r="BU28" s="31">
        <f t="shared" si="44"/>
        <v>0</v>
      </c>
      <c r="BW28" s="31">
        <f t="shared" si="45"/>
        <v>1.0066805320946757</v>
      </c>
      <c r="BX28" s="31">
        <f t="shared" si="46"/>
        <v>0.90570760046385412</v>
      </c>
      <c r="BY28" s="31">
        <f t="shared" si="21"/>
        <v>0.85300544470801409</v>
      </c>
      <c r="BZ28" s="31"/>
      <c r="CA28" s="31">
        <f t="shared" si="47"/>
        <v>1.0009669725019839</v>
      </c>
      <c r="CB28" s="31">
        <f t="shared" si="48"/>
        <v>0.98846361932112425</v>
      </c>
      <c r="CC28" s="31">
        <f t="shared" si="22"/>
        <v>0.99313711784723036</v>
      </c>
      <c r="CD28" s="31"/>
      <c r="CE28" s="31">
        <f t="shared" si="49"/>
        <v>1.0060192078572474</v>
      </c>
      <c r="CF28" s="31">
        <f t="shared" si="50"/>
        <v>1.004414217390837</v>
      </c>
      <c r="CG28" s="31">
        <f t="shared" si="23"/>
        <v>1.0024517998653557</v>
      </c>
    </row>
    <row r="29" spans="1:85" x14ac:dyDescent="0.2">
      <c r="A29" s="198" t="s">
        <v>379</v>
      </c>
      <c r="B29" s="9">
        <f t="shared" si="24"/>
        <v>2009</v>
      </c>
      <c r="D29" s="90">
        <f>'Elec_Power_Sector_CHP&gt;Fossil'!H29</f>
        <v>1195.798</v>
      </c>
      <c r="E29" s="42">
        <f>'Elec_power_sector_CHP&gt;Renewable'!F29</f>
        <v>48.674999999999997</v>
      </c>
      <c r="F29" s="29">
        <f>Table8.5c11!V53*0.001</f>
        <v>10.513999999999999</v>
      </c>
      <c r="G29" s="29">
        <f t="shared" ref="G29:G32" si="77">SUM(D29:F29)</f>
        <v>1254.9869999999999</v>
      </c>
      <c r="I29" s="29">
        <f>'Elec_Power_Sector_CHP&gt;Fossil'!N29</f>
        <v>154405.016</v>
      </c>
      <c r="J29" s="29">
        <f>'Elec_power_sector_CHP&gt;Renewable'!J29</f>
        <v>3931.5750000000003</v>
      </c>
      <c r="K29" s="29">
        <f>Table8.2c11!AD55*0.001</f>
        <v>804.98500000000001</v>
      </c>
      <c r="L29" s="29">
        <f t="shared" ref="L29:L32" si="78">SUM(I29:K29)</f>
        <v>159141.576</v>
      </c>
      <c r="N29" s="41">
        <f t="shared" ref="N29:N32" si="79">D29/I29*1000000</f>
        <v>7744.5541017916148</v>
      </c>
      <c r="O29" s="41">
        <f t="shared" ref="O29:O32" si="80">E29/J29*1000000</f>
        <v>12380.534518608953</v>
      </c>
      <c r="P29" s="41">
        <f t="shared" ref="P29:P32" si="81">F29/K29*1000000</f>
        <v>13061.11293999267</v>
      </c>
      <c r="Q29" s="41">
        <f t="shared" ref="Q29:Q32" si="82">G29/L29*1000000</f>
        <v>7885.9782059717691</v>
      </c>
      <c r="R29" s="30"/>
      <c r="S29" s="107">
        <f t="shared" ref="S29:S32" si="83">N29/N$34</f>
        <v>0.84539772282448133</v>
      </c>
      <c r="T29" s="107">
        <f t="shared" ref="T29:T32" si="84">O29/O$34</f>
        <v>0.87314404095253229</v>
      </c>
      <c r="U29" s="107">
        <f t="shared" ref="U29:U32" si="85">P29/P$34</f>
        <v>1.9948338263350345</v>
      </c>
      <c r="V29" s="107">
        <f t="shared" ref="V29:V32" si="86">Q29/Q$34</f>
        <v>0.84137752846388125</v>
      </c>
      <c r="X29" s="106">
        <f>'Elec_Power_Sector_CHP&gt;Fossil'!AE29</f>
        <v>0.8551999320891428</v>
      </c>
      <c r="Y29" s="106">
        <f>'Elec_power_sector_CHP&gt;Renewable'!W29</f>
        <v>0.90565189220020281</v>
      </c>
      <c r="Z29" s="31">
        <f t="shared" ref="Z29:Z32" si="87">P29/P$34</f>
        <v>1.9948338263350345</v>
      </c>
      <c r="AA29" s="31"/>
      <c r="AB29" s="87">
        <f>'Elec_Power_Sector_CHP&gt;Fossil'!AD29</f>
        <v>0.98853810799456532</v>
      </c>
      <c r="AC29" s="87">
        <f>'Elec_power_sector_CHP&gt;Renewable'!V29</f>
        <v>0.9641055779514861</v>
      </c>
      <c r="AD29" s="33">
        <v>1</v>
      </c>
      <c r="AE29" s="33"/>
      <c r="AG29" s="34">
        <f t="shared" ref="AG29:AG32" si="88">L29/L$34</f>
        <v>2.5971507120249742</v>
      </c>
      <c r="AH29" s="34">
        <f t="shared" ref="AH29:AH32" si="89">Q29/Q$34</f>
        <v>0.84137752846388125</v>
      </c>
      <c r="AI29" s="34">
        <f t="shared" ref="AI29:AI32" si="90">CC29</f>
        <v>0.99572999915698091</v>
      </c>
      <c r="AJ29" s="34">
        <f t="shared" ref="AJ29:AJ32" si="91">CG29</f>
        <v>0.98766710053342743</v>
      </c>
      <c r="AK29" s="34">
        <f t="shared" ref="AK29:AK32" si="92">BY29</f>
        <v>0.85553686794640227</v>
      </c>
      <c r="AL29" s="34">
        <f t="shared" ref="AL29:AL32" si="93">AG29*AI29*AJ29*AK29</f>
        <v>2.1851842471317822</v>
      </c>
      <c r="AM29" s="34">
        <f t="shared" ref="AM29:AM32" si="94">AG29*AH29</f>
        <v>2.1851842471317822</v>
      </c>
      <c r="AN29" s="34"/>
      <c r="AO29" s="34">
        <f t="shared" ref="AO29:AO32" si="95">AI29*AJ29</f>
        <v>0.98344976118152749</v>
      </c>
      <c r="AP29" s="32"/>
      <c r="AQ29" s="12"/>
      <c r="AS29" s="31">
        <f t="shared" ref="AS29:AS32" si="96">D29/$G29</f>
        <v>0.95283696165777032</v>
      </c>
      <c r="AT29" s="31">
        <f t="shared" ref="AT29:AT32" si="97">E29/$G29</f>
        <v>3.8785262317458269E-2</v>
      </c>
      <c r="AU29" s="31">
        <f t="shared" ref="AU29:AU32" si="98">F29/$G29</f>
        <v>8.3777760247715719E-3</v>
      </c>
      <c r="AW29" s="31">
        <f t="shared" ref="AW29:AW32" si="99">(AS29-AS28)/LN(AS29/AS28)</f>
        <v>0.95669090982227389</v>
      </c>
      <c r="AX29" s="31">
        <f t="shared" ref="AX29:AX32" si="100">(AT29-AT28)/LN(AT29/AT28)</f>
        <v>3.5046994765836913E-2</v>
      </c>
      <c r="AY29" s="31">
        <f t="shared" ref="AY29:AY32" si="101">(AU29-AU28)/LN(AU29/AU28)</f>
        <v>8.130301143343073E-3</v>
      </c>
      <c r="AZ29" s="31">
        <f t="shared" ref="AZ29:AZ32" si="102">SUM(AW29:AY29)</f>
        <v>0.99986820573145396</v>
      </c>
      <c r="BA29" s="31"/>
      <c r="BB29" s="31">
        <f t="shared" ref="BB29:BB32" si="103">AW29/$AZ29</f>
        <v>0.95681701282061105</v>
      </c>
      <c r="BC29" s="31">
        <f t="shared" ref="BC29:BC32" si="104">AX29/$AZ29</f>
        <v>3.5051614367713861E-2</v>
      </c>
      <c r="BD29" s="31">
        <f t="shared" ref="BD29:BD32" si="105">AY29/$AZ29</f>
        <v>8.1313728116750635E-3</v>
      </c>
      <c r="BG29" s="31">
        <f t="shared" ref="BG29:BG32" si="106">LN(X29/X28)</f>
        <v>2.8501250188275691E-3</v>
      </c>
      <c r="BH29" s="31">
        <f t="shared" ref="BH29:BH32" si="107">LN(Y29/Y28)</f>
        <v>7.9914583501026776E-3</v>
      </c>
      <c r="BI29" s="31">
        <f t="shared" ref="BI29:BI32" si="108">LN(Z29/Z28)</f>
        <v>-5.3993955194705659E-3</v>
      </c>
      <c r="BK29" s="31">
        <f t="shared" ref="BK29:BK32" si="109">I29/$L29</f>
        <v>0.97023681605365031</v>
      </c>
      <c r="BL29" s="31">
        <f t="shared" ref="BL29:BL32" si="110">J29/$L29</f>
        <v>2.4704889186217435E-2</v>
      </c>
      <c r="BM29" s="31">
        <f t="shared" ref="BM29:BM32" si="111">K29/$L29</f>
        <v>5.0582947601323239E-3</v>
      </c>
      <c r="BO29" s="31">
        <f t="shared" ref="BO29:BO32" si="112">LN(BK29/BK28)</f>
        <v>-4.6359988606861158E-3</v>
      </c>
      <c r="BP29" s="31">
        <f t="shared" ref="BP29:BP32" si="113">LN(BL29/BL28)</f>
        <v>0.18785795417327733</v>
      </c>
      <c r="BQ29" s="31">
        <f t="shared" ref="BQ29:BQ32" si="114">LN(BM29/BM28)</f>
        <v>5.6383433187951623E-2</v>
      </c>
      <c r="BS29" s="31">
        <f t="shared" ref="BS29:BS32" si="115">LN(AB29/AB28)</f>
        <v>-1.5569530446632698E-2</v>
      </c>
      <c r="BT29" s="31">
        <f t="shared" ref="BT29:BT32" si="116">LN(AC29/AC28)</f>
        <v>1.1072731909819162E-3</v>
      </c>
      <c r="BU29" s="31">
        <f t="shared" ref="BU29:BU32" si="117">LN(AD29/AD28)</f>
        <v>0</v>
      </c>
      <c r="BW29" s="31">
        <f t="shared" ref="BW29:BW32" si="118">EXP(SUMPRODUCT($BB29:$BD29,BG29:BI29))</f>
        <v>1.0029676519113599</v>
      </c>
      <c r="BX29" s="31">
        <f t="shared" ref="BX29:BX32" si="119">IF(ISERR(BW29),BX28,BW29*BX28)</f>
        <v>0.90839542535550388</v>
      </c>
      <c r="BY29" s="31">
        <f t="shared" ref="BY29:BY32" si="120">BX29/BX$34</f>
        <v>0.85553686794640227</v>
      </c>
      <c r="BZ29" s="31"/>
      <c r="CA29" s="31">
        <f t="shared" ref="CA29:CA32" si="121">EXP(SUMPRODUCT($BB29:$BD29,BO29:BQ29))</f>
        <v>1.002610798915029</v>
      </c>
      <c r="CB29" s="31">
        <f t="shared" ref="CB29:CB32" si="122">IF(ISERR(CA29),CB28,CA29*CB28)</f>
        <v>0.99104429906599345</v>
      </c>
      <c r="CC29" s="31">
        <f t="shared" ref="CC29:CC32" si="123">CB29/CB$34</f>
        <v>0.99572999915698091</v>
      </c>
      <c r="CD29" s="31"/>
      <c r="CE29" s="31">
        <f t="shared" ref="CE29:CE32" si="124">EXP(SUMPRODUCT($BB29:$BD29,BS29:BU29))</f>
        <v>0.98525146113367834</v>
      </c>
      <c r="CF29" s="31">
        <f t="shared" ref="CF29:CF32" si="125">IF(ISERR(CE29),CF28,CE29*CF28)</f>
        <v>0.98960057526776224</v>
      </c>
      <c r="CG29" s="31">
        <f t="shared" ref="CG29:CG32" si="126">CF29/CF$34</f>
        <v>0.98766710053342743</v>
      </c>
    </row>
    <row r="30" spans="1:85" x14ac:dyDescent="0.2">
      <c r="A30" s="198" t="s">
        <v>379</v>
      </c>
      <c r="B30" s="9">
        <f t="shared" si="24"/>
        <v>2010</v>
      </c>
      <c r="D30" s="90">
        <f>'Elec_Power_Sector_CHP&gt;Fossil'!H30</f>
        <v>1220.2789999999998</v>
      </c>
      <c r="E30" s="42">
        <f>'Elec_power_sector_CHP&gt;Renewable'!F30</f>
        <v>45.489999999999995</v>
      </c>
      <c r="F30" s="29">
        <f>Table8.5c11!V54*0.001</f>
        <v>10.210000000000001</v>
      </c>
      <c r="G30" s="29">
        <f t="shared" si="77"/>
        <v>1275.9789999999998</v>
      </c>
      <c r="I30" s="29">
        <f>'Elec_Power_Sector_CHP&gt;Fossil'!N30</f>
        <v>157471.478</v>
      </c>
      <c r="J30" s="29">
        <f>'Elec_power_sector_CHP&gt;Renewable'!J30</f>
        <v>3754.4450000000006</v>
      </c>
      <c r="K30" s="29">
        <f>Table8.2c11!AD56*0.001</f>
        <v>816.18500000000006</v>
      </c>
      <c r="L30" s="29">
        <f t="shared" si="78"/>
        <v>162042.10800000001</v>
      </c>
      <c r="N30" s="41">
        <f t="shared" si="79"/>
        <v>7749.2064943976693</v>
      </c>
      <c r="O30" s="41">
        <f t="shared" si="80"/>
        <v>12116.304806702452</v>
      </c>
      <c r="P30" s="41">
        <f t="shared" si="81"/>
        <v>12509.418820488001</v>
      </c>
      <c r="Q30" s="41">
        <f t="shared" si="82"/>
        <v>7874.3668281580221</v>
      </c>
      <c r="R30" s="30"/>
      <c r="S30" s="107">
        <f t="shared" si="83"/>
        <v>0.8459055793212078</v>
      </c>
      <c r="T30" s="107">
        <f t="shared" si="84"/>
        <v>0.85450909445268697</v>
      </c>
      <c r="U30" s="107">
        <f t="shared" si="85"/>
        <v>1.9105731590829944</v>
      </c>
      <c r="V30" s="107">
        <f t="shared" si="86"/>
        <v>0.84013867741562542</v>
      </c>
      <c r="X30" s="106">
        <f>'Elec_Power_Sector_CHP&gt;Fossil'!AE30</f>
        <v>0.85526530032695136</v>
      </c>
      <c r="Y30" s="106">
        <f>'Elec_power_sector_CHP&gt;Renewable'!W30</f>
        <v>0.88539685623139097</v>
      </c>
      <c r="Z30" s="31">
        <f t="shared" si="87"/>
        <v>1.9105731590829944</v>
      </c>
      <c r="AA30" s="31"/>
      <c r="AB30" s="87">
        <f>'Elec_Power_Sector_CHP&gt;Fossil'!AD30</f>
        <v>0.98905635362247835</v>
      </c>
      <c r="AC30" s="87">
        <f>'Elec_power_sector_CHP&gt;Renewable'!V30</f>
        <v>0.96511421792237473</v>
      </c>
      <c r="AD30" s="33">
        <v>1</v>
      </c>
      <c r="AE30" s="33"/>
      <c r="AG30" s="34">
        <f t="shared" si="88"/>
        <v>2.6444866687145776</v>
      </c>
      <c r="AH30" s="34">
        <f t="shared" si="89"/>
        <v>0.84013867741562542</v>
      </c>
      <c r="AI30" s="34">
        <f t="shared" si="90"/>
        <v>0.99484327300959474</v>
      </c>
      <c r="AJ30" s="34">
        <f t="shared" si="91"/>
        <v>0.98819981873860463</v>
      </c>
      <c r="AK30" s="34">
        <f t="shared" si="92"/>
        <v>0.85457767126230599</v>
      </c>
      <c r="AL30" s="34">
        <f t="shared" si="93"/>
        <v>2.2217355322971191</v>
      </c>
      <c r="AM30" s="34">
        <f t="shared" si="94"/>
        <v>2.2217355322971186</v>
      </c>
      <c r="AN30" s="34"/>
      <c r="AO30" s="34">
        <f t="shared" si="95"/>
        <v>0.98310394206140173</v>
      </c>
      <c r="AP30" s="32"/>
      <c r="AQ30" s="12"/>
      <c r="AS30" s="31">
        <f t="shared" si="96"/>
        <v>0.95634724395934412</v>
      </c>
      <c r="AT30" s="31">
        <f t="shared" si="97"/>
        <v>3.5651056953131678E-2</v>
      </c>
      <c r="AU30" s="31">
        <f t="shared" si="98"/>
        <v>8.0016990875241695E-3</v>
      </c>
      <c r="AW30" s="31">
        <f t="shared" si="99"/>
        <v>0.95459102712287125</v>
      </c>
      <c r="AX30" s="31">
        <f t="shared" si="100"/>
        <v>3.7196154490815349E-2</v>
      </c>
      <c r="AY30" s="31">
        <f t="shared" si="101"/>
        <v>8.1882982166700449E-3</v>
      </c>
      <c r="AZ30" s="31">
        <f t="shared" si="102"/>
        <v>0.99997547983035662</v>
      </c>
      <c r="BA30" s="31"/>
      <c r="BB30" s="31">
        <f t="shared" si="103"/>
        <v>0.95461443443074756</v>
      </c>
      <c r="BC30" s="31">
        <f t="shared" si="104"/>
        <v>3.7197066569197863E-2</v>
      </c>
      <c r="BD30" s="31">
        <f t="shared" si="105"/>
        <v>8.1884990000546509E-3</v>
      </c>
      <c r="BG30" s="31">
        <f t="shared" si="106"/>
        <v>7.6433284467279246E-5</v>
      </c>
      <c r="BH30" s="31">
        <f t="shared" si="107"/>
        <v>-2.2619037649425563E-2</v>
      </c>
      <c r="BI30" s="31">
        <f t="shared" si="108"/>
        <v>-4.3157471470362051E-2</v>
      </c>
      <c r="BK30" s="31">
        <f t="shared" si="109"/>
        <v>0.97179356615133639</v>
      </c>
      <c r="BL30" s="31">
        <f t="shared" si="110"/>
        <v>2.3169564049364259E-2</v>
      </c>
      <c r="BM30" s="31">
        <f t="shared" si="111"/>
        <v>5.0368697992993284E-3</v>
      </c>
      <c r="BO30" s="31">
        <f t="shared" si="112"/>
        <v>1.6032194402262787E-3</v>
      </c>
      <c r="BP30" s="31">
        <f t="shared" si="113"/>
        <v>-6.4161643846227925E-2</v>
      </c>
      <c r="BQ30" s="31">
        <f t="shared" si="114"/>
        <v>-4.2446050035263722E-3</v>
      </c>
      <c r="BS30" s="31">
        <f t="shared" si="115"/>
        <v>5.241172038404617E-4</v>
      </c>
      <c r="BT30" s="31">
        <f t="shared" si="116"/>
        <v>1.0456455660963278E-3</v>
      </c>
      <c r="BU30" s="31">
        <f t="shared" si="117"/>
        <v>0</v>
      </c>
      <c r="BW30" s="31">
        <f t="shared" si="118"/>
        <v>0.99887883652939613</v>
      </c>
      <c r="BX30" s="31">
        <f t="shared" si="119"/>
        <v>0.90737696558773162</v>
      </c>
      <c r="BY30" s="31">
        <f t="shared" si="120"/>
        <v>0.85457767126230599</v>
      </c>
      <c r="BZ30" s="31"/>
      <c r="CA30" s="31">
        <f t="shared" si="121"/>
        <v>0.99910947129428962</v>
      </c>
      <c r="CB30" s="31">
        <f t="shared" si="122"/>
        <v>0.99016174566904458</v>
      </c>
      <c r="CC30" s="31">
        <f t="shared" si="123"/>
        <v>0.99484327300959474</v>
      </c>
      <c r="CD30" s="31"/>
      <c r="CE30" s="31">
        <f t="shared" si="124"/>
        <v>1.0005393702036744</v>
      </c>
      <c r="CF30" s="31">
        <f t="shared" si="125"/>
        <v>0.99013433633160075</v>
      </c>
      <c r="CG30" s="31">
        <f t="shared" si="126"/>
        <v>0.98819981873860463</v>
      </c>
    </row>
    <row r="31" spans="1:85" x14ac:dyDescent="0.2">
      <c r="A31" s="198" t="s">
        <v>379</v>
      </c>
      <c r="B31" s="9">
        <f t="shared" si="24"/>
        <v>2011</v>
      </c>
      <c r="D31" s="90">
        <f>'Elec_Power_Sector_CHP&gt;Fossil'!H31</f>
        <v>1160.433</v>
      </c>
      <c r="E31" s="42">
        <f>'Elec_power_sector_CHP&gt;Renewable'!F31</f>
        <v>41.329000000000001</v>
      </c>
      <c r="F31" s="29">
        <f>Table8.5c11!V55*0.001</f>
        <v>10.418000000000001</v>
      </c>
      <c r="G31" s="29">
        <f t="shared" si="77"/>
        <v>1212.1799999999998</v>
      </c>
      <c r="I31" s="29">
        <f>'Elec_Power_Sector_CHP&gt;Fossil'!N31</f>
        <v>151664.37100000001</v>
      </c>
      <c r="J31" s="29">
        <f>'Elec_power_sector_CHP&gt;Renewable'!J31</f>
        <v>3504.7489999999998</v>
      </c>
      <c r="K31" s="29">
        <f>Table8.2c11!AD57*0.001</f>
        <v>862.79399999999998</v>
      </c>
      <c r="L31" s="29">
        <f t="shared" si="78"/>
        <v>156031.91400000002</v>
      </c>
      <c r="N31" s="41">
        <f t="shared" si="79"/>
        <v>7651.3224058404585</v>
      </c>
      <c r="O31" s="41">
        <f t="shared" si="80"/>
        <v>11792.285267789506</v>
      </c>
      <c r="P31" s="41">
        <f t="shared" si="81"/>
        <v>12074.724673560549</v>
      </c>
      <c r="Q31" s="41">
        <f t="shared" si="82"/>
        <v>7768.7952991462998</v>
      </c>
      <c r="S31" s="107">
        <f t="shared" si="83"/>
        <v>0.83522052444530825</v>
      </c>
      <c r="T31" s="107">
        <f t="shared" si="84"/>
        <v>0.83165743735106668</v>
      </c>
      <c r="U31" s="107">
        <f t="shared" si="85"/>
        <v>1.8441819876426517</v>
      </c>
      <c r="V31" s="107">
        <f t="shared" si="86"/>
        <v>0.82887494958934615</v>
      </c>
      <c r="X31" s="106">
        <f>'Elec_Power_Sector_CHP&gt;Fossil'!AE31</f>
        <v>0.85329118736781473</v>
      </c>
      <c r="Y31" s="106">
        <f>'Elec_power_sector_CHP&gt;Renewable'!W31</f>
        <v>0.85818300659005264</v>
      </c>
      <c r="Z31" s="31">
        <f t="shared" si="87"/>
        <v>1.8441819876426517</v>
      </c>
      <c r="AA31" s="31"/>
      <c r="AB31" s="87">
        <f>'Elec_Power_Sector_CHP&gt;Fossil'!AD31</f>
        <v>0.97882239592998799</v>
      </c>
      <c r="AC31" s="87">
        <f>'Elec_power_sector_CHP&gt;Renewable'!V31</f>
        <v>0.96909101085049099</v>
      </c>
      <c r="AD31" s="33">
        <v>1</v>
      </c>
      <c r="AG31" s="34">
        <f t="shared" si="88"/>
        <v>2.5464018060479656</v>
      </c>
      <c r="AH31" s="34">
        <f t="shared" si="89"/>
        <v>0.82887494958934615</v>
      </c>
      <c r="AI31" s="34">
        <f t="shared" si="90"/>
        <v>0.99474787523479336</v>
      </c>
      <c r="AJ31" s="34">
        <f t="shared" si="91"/>
        <v>0.97855416005079332</v>
      </c>
      <c r="AK31" s="34">
        <f t="shared" si="92"/>
        <v>0.85151269427783294</v>
      </c>
      <c r="AL31" s="34">
        <f t="shared" si="93"/>
        <v>2.1106486686222281</v>
      </c>
      <c r="AM31" s="34">
        <f t="shared" si="94"/>
        <v>2.1106486686222277</v>
      </c>
      <c r="AN31" s="34"/>
      <c r="AO31" s="34">
        <f t="shared" si="95"/>
        <v>0.97341467151269456</v>
      </c>
      <c r="AP31" s="32"/>
      <c r="AQ31" s="12"/>
      <c r="AS31" s="31">
        <f t="shared" si="96"/>
        <v>0.95731079542642195</v>
      </c>
      <c r="AT31" s="31">
        <f t="shared" si="97"/>
        <v>3.4094771403586931E-2</v>
      </c>
      <c r="AU31" s="31">
        <f t="shared" si="98"/>
        <v>8.5944331699912575E-3</v>
      </c>
      <c r="AW31" s="31">
        <f t="shared" si="99"/>
        <v>0.9568289388328175</v>
      </c>
      <c r="AX31" s="31">
        <f t="shared" si="100"/>
        <v>3.4867125668773938E-2</v>
      </c>
      <c r="AY31" s="31">
        <f t="shared" si="101"/>
        <v>8.2945366590162686E-3</v>
      </c>
      <c r="AZ31" s="31">
        <f t="shared" si="102"/>
        <v>0.99999060116060767</v>
      </c>
      <c r="BA31" s="31"/>
      <c r="BB31" s="31">
        <f t="shared" si="103"/>
        <v>0.9568379319988648</v>
      </c>
      <c r="BC31" s="31">
        <f t="shared" si="104"/>
        <v>3.4867453382368296E-2</v>
      </c>
      <c r="BD31" s="31">
        <f t="shared" si="105"/>
        <v>8.2946146187668924E-3</v>
      </c>
      <c r="BG31" s="31">
        <f t="shared" si="106"/>
        <v>-2.3108558035318822E-3</v>
      </c>
      <c r="BH31" s="31">
        <f t="shared" si="107"/>
        <v>-3.1218598477700314E-2</v>
      </c>
      <c r="BI31" s="31">
        <f t="shared" si="108"/>
        <v>-3.5367468287210851E-2</v>
      </c>
      <c r="BK31" s="31">
        <f t="shared" si="109"/>
        <v>0.97200865587023433</v>
      </c>
      <c r="BL31" s="31">
        <f t="shared" si="110"/>
        <v>2.2461744588994782E-2</v>
      </c>
      <c r="BM31" s="31">
        <f t="shared" si="111"/>
        <v>5.5295995407708695E-3</v>
      </c>
      <c r="BO31" s="31">
        <f t="shared" si="112"/>
        <v>2.213082353121599E-4</v>
      </c>
      <c r="BP31" s="31">
        <f t="shared" si="113"/>
        <v>-3.1025901289520069E-2</v>
      </c>
      <c r="BQ31" s="31">
        <f t="shared" si="114"/>
        <v>9.3330579567446573E-2</v>
      </c>
      <c r="BS31" s="31">
        <f t="shared" si="115"/>
        <v>-1.0401098092251189E-2</v>
      </c>
      <c r="BT31" s="31">
        <f t="shared" si="116"/>
        <v>4.1120750504058173E-3</v>
      </c>
      <c r="BU31" s="31">
        <f t="shared" si="117"/>
        <v>0</v>
      </c>
      <c r="BW31" s="31">
        <f t="shared" si="118"/>
        <v>0.99641346001944364</v>
      </c>
      <c r="BX31" s="31">
        <f t="shared" si="119"/>
        <v>0.90412262182321534</v>
      </c>
      <c r="BY31" s="31">
        <f t="shared" si="120"/>
        <v>0.85151269427783294</v>
      </c>
      <c r="BZ31" s="31"/>
      <c r="CA31" s="31">
        <f t="shared" si="121"/>
        <v>0.99990410773496741</v>
      </c>
      <c r="CB31" s="31">
        <f t="shared" si="122"/>
        <v>0.99006679681650378</v>
      </c>
      <c r="CC31" s="31">
        <f t="shared" si="123"/>
        <v>0.99474787523479336</v>
      </c>
      <c r="CD31" s="31"/>
      <c r="CE31" s="31">
        <f t="shared" si="124"/>
        <v>0.99023916165040027</v>
      </c>
      <c r="CF31" s="31">
        <f t="shared" si="125"/>
        <v>0.98046979513027976</v>
      </c>
      <c r="CG31" s="31">
        <f t="shared" si="126"/>
        <v>0.97855416005079332</v>
      </c>
    </row>
    <row r="32" spans="1:85" x14ac:dyDescent="0.2">
      <c r="A32" s="198" t="s">
        <v>379</v>
      </c>
      <c r="B32" s="9">
        <f t="shared" si="24"/>
        <v>2012</v>
      </c>
      <c r="D32" s="90">
        <f>'Elec_Power_Sector_CHP&gt;Fossil'!H32</f>
        <v>1216.5</v>
      </c>
      <c r="E32" s="42">
        <f>'Elec_power_sector_CHP&gt;Renewable'!F32</f>
        <v>45.094000000000001</v>
      </c>
      <c r="F32" s="29">
        <f>Table8.5c11!V56*0.001</f>
        <v>10.577</v>
      </c>
      <c r="G32" s="29">
        <f t="shared" si="77"/>
        <v>1272.171</v>
      </c>
      <c r="I32" s="29">
        <f>'Elec_Power_Sector_CHP&gt;Fossil'!N32</f>
        <v>159632.77100000001</v>
      </c>
      <c r="J32" s="29">
        <f>'Elec_power_sector_CHP&gt;Renewable'!J32</f>
        <v>3744.962</v>
      </c>
      <c r="K32" s="29">
        <f>Table8.2c11!AD58*0.001</f>
        <v>816.69400000000007</v>
      </c>
      <c r="L32" s="29">
        <f t="shared" si="78"/>
        <v>164194.427</v>
      </c>
      <c r="N32" s="41">
        <f t="shared" si="79"/>
        <v>7620.6156942549096</v>
      </c>
      <c r="O32" s="41">
        <f t="shared" si="80"/>
        <v>12041.243676170814</v>
      </c>
      <c r="P32" s="41">
        <f t="shared" si="81"/>
        <v>12950.995109551433</v>
      </c>
      <c r="Q32" s="41">
        <f t="shared" si="82"/>
        <v>7747.9548072602984</v>
      </c>
      <c r="S32" s="107">
        <f t="shared" si="83"/>
        <v>0.83186857109736201</v>
      </c>
      <c r="T32" s="107">
        <f t="shared" si="84"/>
        <v>0.84921536672773712</v>
      </c>
      <c r="U32" s="107">
        <f t="shared" si="85"/>
        <v>1.978015445385721</v>
      </c>
      <c r="V32" s="107">
        <f t="shared" si="86"/>
        <v>0.82665141801253594</v>
      </c>
      <c r="X32" s="106">
        <f>'Elec_Power_Sector_CHP&gt;Fossil'!AE32</f>
        <v>0.86300065968062711</v>
      </c>
      <c r="Y32" s="106">
        <f>'Elec_power_sector_CHP&gt;Renewable'!W32</f>
        <v>0.8840232312281211</v>
      </c>
      <c r="Z32" s="31">
        <f t="shared" si="87"/>
        <v>1.978015445385721</v>
      </c>
      <c r="AA32" s="31"/>
      <c r="AB32" s="87">
        <f>'Elec_Power_Sector_CHP&gt;Fossil'!AD32</f>
        <v>0.96392576502225857</v>
      </c>
      <c r="AC32" s="87">
        <f>'Elec_power_sector_CHP&gt;Renewable'!V32</f>
        <v>0.96062562241489269</v>
      </c>
      <c r="AD32" s="33">
        <v>1</v>
      </c>
      <c r="AG32" s="34">
        <f t="shared" si="88"/>
        <v>2.6796119764051016</v>
      </c>
      <c r="AH32" s="34">
        <f t="shared" si="89"/>
        <v>0.82665141801253594</v>
      </c>
      <c r="AI32" s="34">
        <f t="shared" si="90"/>
        <v>0.99459145889382916</v>
      </c>
      <c r="AJ32" s="34">
        <f t="shared" si="91"/>
        <v>0.96400645773004912</v>
      </c>
      <c r="AK32" s="34">
        <f t="shared" si="92"/>
        <v>0.86217960729366994</v>
      </c>
      <c r="AL32" s="34">
        <f t="shared" si="93"/>
        <v>2.2151050400186514</v>
      </c>
      <c r="AM32" s="34">
        <f t="shared" si="94"/>
        <v>2.2151050400186514</v>
      </c>
      <c r="AN32" s="34"/>
      <c r="AO32" s="34">
        <f t="shared" si="95"/>
        <v>0.95879258917680199</v>
      </c>
      <c r="AQ32" s="12"/>
      <c r="AS32" s="31">
        <f t="shared" si="96"/>
        <v>0.95623937348045185</v>
      </c>
      <c r="AT32" s="31">
        <f t="shared" si="97"/>
        <v>3.5446492649180025E-2</v>
      </c>
      <c r="AU32" s="31">
        <f t="shared" si="98"/>
        <v>8.314133870368055E-3</v>
      </c>
      <c r="AW32" s="31">
        <f t="shared" si="99"/>
        <v>0.95677498446950793</v>
      </c>
      <c r="AX32" s="31">
        <f t="shared" si="100"/>
        <v>3.4766252529600909E-2</v>
      </c>
      <c r="AY32" s="31">
        <f t="shared" si="101"/>
        <v>8.453509026638089E-3</v>
      </c>
      <c r="AZ32" s="31">
        <f t="shared" si="102"/>
        <v>0.99999474602574689</v>
      </c>
      <c r="BA32" s="31"/>
      <c r="BB32" s="31">
        <f t="shared" si="103"/>
        <v>0.95678001136705348</v>
      </c>
      <c r="BC32" s="31">
        <f t="shared" si="104"/>
        <v>3.4766435191556276E-2</v>
      </c>
      <c r="BD32" s="31">
        <f t="shared" si="105"/>
        <v>8.4535534413902168E-3</v>
      </c>
      <c r="BG32" s="31">
        <f t="shared" si="106"/>
        <v>1.1314597704667076E-2</v>
      </c>
      <c r="BH32" s="31">
        <f t="shared" si="107"/>
        <v>2.966597082421148E-2</v>
      </c>
      <c r="BI32" s="31">
        <f t="shared" si="108"/>
        <v>7.0058229712485959E-2</v>
      </c>
      <c r="BK32" s="31">
        <f t="shared" si="109"/>
        <v>0.97221796084467604</v>
      </c>
      <c r="BL32" s="31">
        <f t="shared" si="110"/>
        <v>2.2808094454996333E-2</v>
      </c>
      <c r="BM32" s="31">
        <f t="shared" si="111"/>
        <v>4.9739447003277404E-3</v>
      </c>
      <c r="BO32" s="31">
        <f t="shared" si="112"/>
        <v>2.1530923756612487E-4</v>
      </c>
      <c r="BP32" s="31">
        <f t="shared" si="113"/>
        <v>1.5301871239762066E-2</v>
      </c>
      <c r="BQ32" s="31">
        <f t="shared" si="114"/>
        <v>-0.10590216956561634</v>
      </c>
      <c r="BS32" s="31">
        <f t="shared" si="115"/>
        <v>-1.5335927907079015E-2</v>
      </c>
      <c r="BT32" s="31">
        <f t="shared" si="116"/>
        <v>-8.7737677069871026E-3</v>
      </c>
      <c r="BU32" s="31">
        <f t="shared" si="117"/>
        <v>0</v>
      </c>
      <c r="BW32" s="31">
        <f t="shared" si="118"/>
        <v>1.0125270158478183</v>
      </c>
      <c r="BX32" s="31">
        <f t="shared" si="119"/>
        <v>0.91544858023516584</v>
      </c>
      <c r="BY32" s="31">
        <f t="shared" si="120"/>
        <v>0.86217960729366994</v>
      </c>
      <c r="BZ32" s="31"/>
      <c r="CA32" s="31">
        <f t="shared" si="121"/>
        <v>0.99984275780340082</v>
      </c>
      <c r="CB32" s="31">
        <f t="shared" si="122"/>
        <v>0.98991111653859243</v>
      </c>
      <c r="CC32" s="31">
        <f t="shared" si="123"/>
        <v>0.99459145889382916</v>
      </c>
      <c r="CD32" s="31"/>
      <c r="CE32" s="31">
        <f t="shared" si="124"/>
        <v>0.98513347251010697</v>
      </c>
      <c r="CF32" s="31">
        <f t="shared" si="125"/>
        <v>0.96589361396796569</v>
      </c>
      <c r="CG32" s="31">
        <f t="shared" si="126"/>
        <v>0.96400645773004912</v>
      </c>
    </row>
    <row r="33" spans="1:85" hidden="1" x14ac:dyDescent="0.2">
      <c r="AQ33" s="12"/>
    </row>
    <row r="34" spans="1:85" hidden="1" x14ac:dyDescent="0.2">
      <c r="A34" s="9" t="s">
        <v>329</v>
      </c>
      <c r="B34" s="9">
        <v>1990</v>
      </c>
      <c r="C34" s="35"/>
      <c r="D34" s="35">
        <f>INDEX(D9:D30,Base_row-40,1)</f>
        <v>537.47133128751693</v>
      </c>
      <c r="E34" s="35">
        <f>INDEX(E9:E30,Base_row-40,1)</f>
        <v>36.767000000000003</v>
      </c>
      <c r="F34" s="35">
        <f>INDEX(F9:F30,Base_row-40,1)</f>
        <v>7.8E-2</v>
      </c>
      <c r="G34" s="29"/>
      <c r="I34" s="35">
        <f>INDEX(I9:I30,Base_row-40,1)</f>
        <v>58670.523000000001</v>
      </c>
      <c r="J34" s="35">
        <f>INDEX(J9:J30,Base_row-40,1)</f>
        <v>2593.0129999999999</v>
      </c>
      <c r="K34" s="35">
        <f>INDEX(K9:K30,Base_row-40,1)</f>
        <v>11.913</v>
      </c>
      <c r="L34" s="35">
        <f>INDEX(L9:L30,Base_row-40,1)</f>
        <v>61275.449000000001</v>
      </c>
      <c r="M34" s="35"/>
      <c r="N34" s="35">
        <f>INDEX(N9:N30,Base_row-40,1)</f>
        <v>9160.8409778027199</v>
      </c>
      <c r="O34" s="35">
        <f>INDEX(O9:O30,Base_row-40,1)</f>
        <v>14179.257874912313</v>
      </c>
      <c r="P34" s="35">
        <f>INDEX(P9:P30,Base_row-40,1)</f>
        <v>6547.4691513472671</v>
      </c>
      <c r="Q34" s="35">
        <f>INDEX(Q9:Q30,Base_row-40,1)</f>
        <v>9372.6988648833394</v>
      </c>
      <c r="R34" s="35"/>
      <c r="S34" s="35"/>
      <c r="T34" s="35"/>
      <c r="U34" s="35"/>
      <c r="V34" s="35"/>
      <c r="AM34" s="105"/>
      <c r="AN34" s="32"/>
      <c r="AO34" s="32"/>
      <c r="AP34" s="32"/>
      <c r="AQ34" s="12"/>
      <c r="BW34" s="31"/>
      <c r="BX34" s="31">
        <f>INDEX(BX9:BX30,Base_row-40,1)</f>
        <v>1.061784078967843</v>
      </c>
      <c r="BY34" s="31"/>
      <c r="BZ34" s="31"/>
      <c r="CA34" s="31"/>
      <c r="CB34" s="31">
        <f>INDEX(CB9:CB30,Base_row-40,1)</f>
        <v>0.99529420616537156</v>
      </c>
      <c r="CC34" s="31"/>
      <c r="CD34" s="31"/>
      <c r="CE34" s="31"/>
      <c r="CF34" s="31">
        <f>INDEX(CF9:CF30,Base_row-40,1)</f>
        <v>1.0019576178383289</v>
      </c>
      <c r="CG34" s="31"/>
    </row>
    <row r="35" spans="1:85" hidden="1" x14ac:dyDescent="0.2">
      <c r="A35" s="9" t="s">
        <v>330</v>
      </c>
      <c r="B35" s="9">
        <f>Base_year2</f>
        <v>1996</v>
      </c>
      <c r="I35" s="29"/>
      <c r="J35" s="29"/>
      <c r="K35" s="29"/>
      <c r="L35" s="29"/>
      <c r="N35" s="35"/>
      <c r="O35" s="35"/>
      <c r="P35" s="35"/>
      <c r="Q35" s="35"/>
      <c r="R35" s="35"/>
      <c r="S35" s="35"/>
      <c r="T35" s="35"/>
      <c r="U35" s="35"/>
      <c r="V35" s="35"/>
      <c r="AM35" s="105"/>
      <c r="AN35" s="32"/>
      <c r="AO35" s="32"/>
      <c r="AP35" s="32"/>
      <c r="AQ35" s="12"/>
    </row>
    <row r="36" spans="1:85" x14ac:dyDescent="0.2">
      <c r="A36" s="9"/>
      <c r="B36" s="9"/>
      <c r="H36" s="104"/>
      <c r="I36" s="105"/>
      <c r="J36" s="105"/>
      <c r="K36" s="105"/>
      <c r="L36" s="105"/>
      <c r="AM36" s="105"/>
      <c r="AN36" s="32"/>
      <c r="AO36" s="32"/>
      <c r="AP36" s="32"/>
      <c r="AQ36" s="12"/>
    </row>
    <row r="37" spans="1:85" x14ac:dyDescent="0.2">
      <c r="A37" s="9"/>
      <c r="B37" s="9"/>
      <c r="AB37" s="85"/>
      <c r="AC37" s="77" t="s">
        <v>572</v>
      </c>
      <c r="AM37" s="105"/>
      <c r="AN37" s="32"/>
      <c r="AO37" s="32"/>
      <c r="AP37" s="32"/>
      <c r="AQ37" s="12"/>
    </row>
    <row r="38" spans="1:85" x14ac:dyDescent="0.2">
      <c r="A38" s="9"/>
      <c r="B38" s="9"/>
      <c r="C38" s="105"/>
      <c r="D38" s="77"/>
      <c r="AM38" s="105"/>
      <c r="AN38" s="32"/>
      <c r="AO38" s="32"/>
      <c r="AP38" s="32"/>
      <c r="AQ38" s="12"/>
    </row>
    <row r="39" spans="1:85" x14ac:dyDescent="0.2">
      <c r="A39" s="9"/>
      <c r="B39" s="9"/>
      <c r="D39" s="77"/>
      <c r="AM39" s="105"/>
      <c r="AN39" s="32"/>
      <c r="AO39" s="32"/>
      <c r="AP39" s="32"/>
      <c r="AQ39" s="12"/>
    </row>
    <row r="40" spans="1:85" x14ac:dyDescent="0.2">
      <c r="A40" s="9"/>
      <c r="B40" s="9"/>
      <c r="D40" s="77"/>
      <c r="X40" s="31"/>
      <c r="Y40" s="31"/>
      <c r="Z40" s="31"/>
      <c r="AA40" s="31"/>
      <c r="AB40" s="31"/>
      <c r="AM40" s="105"/>
      <c r="AN40" s="32"/>
      <c r="AO40" s="32"/>
      <c r="AP40" s="32"/>
      <c r="AQ40" s="12"/>
    </row>
    <row r="41" spans="1:85" x14ac:dyDescent="0.2">
      <c r="A41" s="9"/>
      <c r="B41" s="9"/>
      <c r="X41" s="31"/>
      <c r="Y41" s="31"/>
      <c r="Z41" s="31"/>
      <c r="AA41" s="31"/>
      <c r="AB41" s="31"/>
      <c r="AM41" s="105"/>
      <c r="AN41" s="32"/>
      <c r="AO41" s="32"/>
      <c r="AP41" s="32"/>
      <c r="AQ41" s="12"/>
    </row>
    <row r="42" spans="1:85" x14ac:dyDescent="0.2">
      <c r="A42" s="9"/>
      <c r="B42" s="9"/>
      <c r="X42" s="31"/>
      <c r="Y42" s="31"/>
      <c r="Z42" s="31"/>
      <c r="AA42" s="31"/>
      <c r="AB42" s="31"/>
      <c r="AM42" s="105"/>
      <c r="AN42" s="32"/>
      <c r="AO42" s="32"/>
      <c r="AP42" s="32"/>
      <c r="AQ42" s="12"/>
    </row>
    <row r="43" spans="1:85" x14ac:dyDescent="0.2">
      <c r="A43" s="9"/>
      <c r="B43" s="9"/>
      <c r="X43" s="31"/>
      <c r="Y43" s="31"/>
      <c r="Z43" s="31"/>
      <c r="AA43" s="31"/>
      <c r="AB43" s="31"/>
      <c r="AM43" s="105"/>
      <c r="AN43" s="32"/>
      <c r="AO43" s="32"/>
      <c r="AP43" s="32"/>
      <c r="AQ43" s="12"/>
    </row>
    <row r="44" spans="1:85" x14ac:dyDescent="0.2">
      <c r="A44" s="9"/>
      <c r="B44" s="9"/>
      <c r="X44" s="31"/>
      <c r="Y44" s="31"/>
      <c r="Z44" s="31"/>
      <c r="AA44" s="31"/>
      <c r="AB44" s="31"/>
      <c r="AM44" s="105"/>
      <c r="AN44" s="32"/>
      <c r="AO44" s="32"/>
      <c r="AP44" s="32"/>
      <c r="AQ44" s="12"/>
    </row>
    <row r="45" spans="1:85" x14ac:dyDescent="0.2">
      <c r="A45" s="9"/>
      <c r="B45" s="9"/>
      <c r="AM45" s="105"/>
      <c r="AN45" s="32"/>
      <c r="AO45" s="32"/>
      <c r="AP45" s="32"/>
      <c r="AQ45" s="12"/>
    </row>
    <row r="46" spans="1:85" x14ac:dyDescent="0.2">
      <c r="A46" s="9"/>
      <c r="B46" s="9"/>
      <c r="AM46" s="105"/>
      <c r="AN46" s="32"/>
      <c r="AO46" s="32"/>
      <c r="AP46" s="32"/>
      <c r="AQ46" s="12"/>
    </row>
    <row r="47" spans="1:85" x14ac:dyDescent="0.2">
      <c r="A47" s="9"/>
      <c r="B47" s="9"/>
      <c r="AM47" s="105"/>
      <c r="AN47" s="32"/>
      <c r="AO47" s="32"/>
      <c r="AP47" s="32"/>
      <c r="AQ47" s="12"/>
    </row>
    <row r="48" spans="1:85" x14ac:dyDescent="0.2">
      <c r="A48" s="9"/>
      <c r="B48" s="9"/>
      <c r="AM48" s="105"/>
      <c r="AN48" s="32"/>
      <c r="AO48" s="32"/>
      <c r="AP48" s="32"/>
      <c r="AQ48" s="12"/>
    </row>
    <row r="49" spans="1:43" x14ac:dyDescent="0.2">
      <c r="A49" s="9"/>
      <c r="B49" s="9"/>
      <c r="AM49" s="105"/>
      <c r="AN49" s="32"/>
      <c r="AO49" s="32"/>
      <c r="AP49" s="32"/>
      <c r="AQ49" s="12"/>
    </row>
    <row r="50" spans="1:43" x14ac:dyDescent="0.2">
      <c r="A50" s="9"/>
      <c r="B50" s="9"/>
      <c r="AM50" s="105"/>
      <c r="AN50" s="32"/>
      <c r="AO50" s="32"/>
      <c r="AP50" s="32"/>
      <c r="AQ50" s="12"/>
    </row>
    <row r="51" spans="1:43" x14ac:dyDescent="0.2">
      <c r="A51" s="9"/>
      <c r="B51" s="9"/>
      <c r="AM51" s="105"/>
      <c r="AN51" s="32"/>
      <c r="AO51" s="32"/>
      <c r="AP51" s="32"/>
      <c r="AQ51" s="12"/>
    </row>
    <row r="52" spans="1:43" x14ac:dyDescent="0.2">
      <c r="A52" s="9"/>
      <c r="B52" s="9"/>
      <c r="N52" s="41"/>
      <c r="O52" s="41"/>
      <c r="P52" s="41"/>
      <c r="Q52" s="41"/>
      <c r="R52" s="41"/>
      <c r="AM52" s="105"/>
      <c r="AN52" s="32"/>
      <c r="AO52" s="32"/>
      <c r="AP52" s="32"/>
      <c r="AQ52" s="12"/>
    </row>
    <row r="53" spans="1:43" x14ac:dyDescent="0.2">
      <c r="A53" s="9"/>
      <c r="B53" s="9"/>
      <c r="N53" s="41"/>
      <c r="O53" s="41"/>
      <c r="P53" s="41"/>
      <c r="Q53" s="41"/>
      <c r="R53" s="41"/>
      <c r="AM53" s="105"/>
      <c r="AN53" s="32"/>
      <c r="AO53" s="32"/>
      <c r="AP53" s="32"/>
      <c r="AQ53" s="12"/>
    </row>
    <row r="54" spans="1:43" x14ac:dyDescent="0.2">
      <c r="A54" s="9"/>
      <c r="B54" s="9"/>
      <c r="N54" s="41"/>
      <c r="O54" s="41"/>
      <c r="P54" s="41"/>
      <c r="Q54" s="41"/>
      <c r="R54" s="41"/>
      <c r="AM54" s="105"/>
      <c r="AN54" s="32"/>
      <c r="AO54" s="32"/>
      <c r="AP54" s="32"/>
      <c r="AQ54" s="12"/>
    </row>
    <row r="55" spans="1:43" x14ac:dyDescent="0.2">
      <c r="A55" s="9"/>
      <c r="B55" s="9"/>
      <c r="N55" s="41"/>
      <c r="O55" s="41"/>
      <c r="P55" s="41"/>
      <c r="Q55" s="41"/>
      <c r="R55" s="41"/>
      <c r="AM55" s="105"/>
      <c r="AN55" s="32"/>
      <c r="AO55" s="32"/>
      <c r="AP55" s="32"/>
      <c r="AQ55" s="12"/>
    </row>
    <row r="56" spans="1:43" x14ac:dyDescent="0.2">
      <c r="A56" s="9"/>
      <c r="B56" s="9"/>
      <c r="N56" s="41"/>
      <c r="O56" s="41"/>
      <c r="P56" s="41"/>
      <c r="Q56" s="41"/>
      <c r="R56" s="41"/>
      <c r="AM56" s="105"/>
      <c r="AN56" s="32"/>
      <c r="AO56" s="32"/>
      <c r="AP56" s="32"/>
      <c r="AQ56" s="12"/>
    </row>
    <row r="57" spans="1:43" x14ac:dyDescent="0.2">
      <c r="A57" s="9"/>
      <c r="B57" s="9"/>
      <c r="N57" s="41"/>
      <c r="O57" s="41"/>
      <c r="P57" s="41"/>
      <c r="Q57" s="41"/>
      <c r="R57" s="41"/>
      <c r="AM57" s="105"/>
      <c r="AN57" s="32"/>
      <c r="AO57" s="32"/>
      <c r="AP57" s="32"/>
      <c r="AQ57" s="12"/>
    </row>
    <row r="58" spans="1:43" x14ac:dyDescent="0.2">
      <c r="A58" s="9"/>
      <c r="B58" s="9"/>
      <c r="N58" s="41"/>
      <c r="O58" s="41"/>
      <c r="P58" s="41"/>
      <c r="Q58" s="41"/>
      <c r="R58" s="41"/>
      <c r="AM58" s="105"/>
      <c r="AN58" s="32"/>
      <c r="AO58" s="32"/>
      <c r="AP58" s="32"/>
      <c r="AQ58" s="12"/>
    </row>
    <row r="59" spans="1:43" x14ac:dyDescent="0.2">
      <c r="A59" s="9"/>
      <c r="B59" s="9"/>
      <c r="N59" s="41"/>
      <c r="O59" s="41"/>
      <c r="P59" s="41"/>
      <c r="Q59" s="41"/>
      <c r="R59" s="41"/>
      <c r="AM59" s="105"/>
      <c r="AN59" s="32"/>
      <c r="AO59" s="32"/>
      <c r="AP59" s="32"/>
      <c r="AQ59" s="12"/>
    </row>
    <row r="60" spans="1:43" x14ac:dyDescent="0.2">
      <c r="A60" s="9"/>
      <c r="B60" s="9"/>
      <c r="N60" s="41"/>
      <c r="O60" s="41"/>
      <c r="P60" s="41"/>
      <c r="Q60" s="41"/>
      <c r="R60" s="41"/>
      <c r="AM60" s="105"/>
      <c r="AN60" s="32"/>
      <c r="AO60" s="32"/>
      <c r="AP60" s="32"/>
      <c r="AQ60" s="12"/>
    </row>
    <row r="61" spans="1:43" x14ac:dyDescent="0.2">
      <c r="A61" s="9"/>
      <c r="B61" s="9"/>
      <c r="N61" s="41"/>
      <c r="O61" s="41"/>
      <c r="P61" s="41"/>
      <c r="Q61" s="41"/>
      <c r="R61" s="41"/>
      <c r="AM61" s="105"/>
      <c r="AN61" s="32"/>
      <c r="AO61" s="32"/>
      <c r="AP61" s="32"/>
      <c r="AQ61" s="12"/>
    </row>
    <row r="62" spans="1:43" x14ac:dyDescent="0.2">
      <c r="A62" s="9"/>
      <c r="B62" s="9"/>
      <c r="N62" s="41"/>
      <c r="O62" s="41"/>
      <c r="P62" s="41"/>
      <c r="Q62" s="41"/>
      <c r="R62" s="41"/>
      <c r="AM62" s="105"/>
      <c r="AN62" s="32"/>
      <c r="AO62" s="32"/>
      <c r="AP62" s="32"/>
      <c r="AQ62" s="12"/>
    </row>
    <row r="63" spans="1:43" x14ac:dyDescent="0.2">
      <c r="A63" s="9"/>
      <c r="B63" s="9"/>
      <c r="N63" s="41"/>
      <c r="O63" s="41"/>
      <c r="P63" s="41"/>
      <c r="Q63" s="41"/>
      <c r="R63" s="41"/>
      <c r="AM63" s="105"/>
      <c r="AN63" s="32"/>
      <c r="AO63" s="32"/>
      <c r="AP63" s="32"/>
      <c r="AQ63" s="12"/>
    </row>
    <row r="64" spans="1:43" x14ac:dyDescent="0.2">
      <c r="A64" s="9"/>
      <c r="B64" s="9"/>
      <c r="N64" s="41"/>
      <c r="O64" s="41"/>
      <c r="P64" s="41"/>
      <c r="Q64" s="41"/>
      <c r="R64" s="41"/>
      <c r="AM64" s="105"/>
      <c r="AN64" s="32"/>
      <c r="AO64" s="32"/>
      <c r="AP64" s="32"/>
      <c r="AQ64" s="12"/>
    </row>
    <row r="65" spans="1:43" x14ac:dyDescent="0.2">
      <c r="A65" s="9"/>
      <c r="B65" s="9"/>
      <c r="AM65" s="105"/>
      <c r="AN65" s="32"/>
      <c r="AO65" s="32"/>
      <c r="AP65" s="32"/>
      <c r="AQ65" s="12"/>
    </row>
    <row r="66" spans="1:43" x14ac:dyDescent="0.2">
      <c r="A66" s="9"/>
      <c r="B66" s="9"/>
      <c r="AM66" s="105"/>
      <c r="AN66" s="32"/>
      <c r="AO66" s="32"/>
      <c r="AP66" s="32"/>
      <c r="AQ66" s="12"/>
    </row>
    <row r="67" spans="1:43" x14ac:dyDescent="0.2">
      <c r="A67" s="9"/>
      <c r="B67" s="9"/>
      <c r="AM67" s="105"/>
      <c r="AN67" s="32"/>
      <c r="AO67" s="32"/>
      <c r="AP67" s="32"/>
      <c r="AQ67" s="12"/>
    </row>
    <row r="68" spans="1:43" x14ac:dyDescent="0.2">
      <c r="A68" s="9"/>
      <c r="B68" s="9"/>
      <c r="AM68" s="105"/>
      <c r="AN68" s="32"/>
      <c r="AO68" s="32"/>
      <c r="AP68" s="32"/>
      <c r="AQ68" s="12"/>
    </row>
    <row r="69" spans="1:43" x14ac:dyDescent="0.2">
      <c r="A69" s="9"/>
      <c r="B69" s="9"/>
      <c r="AM69" s="105"/>
      <c r="AN69" s="32"/>
      <c r="AO69" s="32"/>
      <c r="AP69" s="32"/>
      <c r="AQ69" s="12"/>
    </row>
    <row r="70" spans="1:43" x14ac:dyDescent="0.2">
      <c r="A70" s="9"/>
      <c r="B70" s="9"/>
      <c r="AM70" s="105"/>
      <c r="AN70" s="32"/>
      <c r="AO70" s="32"/>
      <c r="AP70" s="32"/>
      <c r="AQ70" s="12"/>
    </row>
    <row r="71" spans="1:43" x14ac:dyDescent="0.2">
      <c r="A71" s="9"/>
      <c r="B71" s="9"/>
      <c r="AM71" s="105"/>
      <c r="AN71" s="105"/>
      <c r="AO71" s="105"/>
      <c r="AP71" s="105"/>
      <c r="AQ71" s="12"/>
    </row>
    <row r="72" spans="1:43" x14ac:dyDescent="0.2">
      <c r="A72" s="9"/>
      <c r="B72" s="9"/>
      <c r="AM72" s="105"/>
      <c r="AN72" s="105"/>
      <c r="AO72" s="105"/>
      <c r="AP72" s="105"/>
      <c r="AQ72" s="12"/>
    </row>
    <row r="73" spans="1:43" x14ac:dyDescent="0.2">
      <c r="A73" s="9"/>
      <c r="B73" s="9"/>
      <c r="AM73" s="105"/>
      <c r="AN73" s="105"/>
      <c r="AO73" s="105"/>
      <c r="AP73" s="105"/>
      <c r="AQ73" s="12"/>
    </row>
    <row r="74" spans="1:43" x14ac:dyDescent="0.2">
      <c r="A74" s="9"/>
      <c r="B74" s="9"/>
      <c r="AM74" s="105"/>
      <c r="AN74" s="105"/>
      <c r="AO74" s="105"/>
      <c r="AP74" s="105"/>
      <c r="AQ74" s="12"/>
    </row>
    <row r="75" spans="1:43" x14ac:dyDescent="0.2">
      <c r="A75" s="9"/>
      <c r="B75" s="9"/>
      <c r="AM75" s="105"/>
      <c r="AN75" s="105"/>
      <c r="AO75" s="105"/>
      <c r="AP75" s="105"/>
      <c r="AQ75" s="12"/>
    </row>
    <row r="76" spans="1:43" x14ac:dyDescent="0.2">
      <c r="A76" s="9"/>
      <c r="B76" s="9"/>
      <c r="AM76" s="105"/>
      <c r="AN76" s="105"/>
      <c r="AO76" s="105"/>
      <c r="AP76" s="105"/>
      <c r="AQ76" s="12"/>
    </row>
    <row r="77" spans="1:43" x14ac:dyDescent="0.2">
      <c r="A77" s="9"/>
      <c r="B77" s="9"/>
      <c r="AM77" s="105"/>
      <c r="AN77" s="105"/>
      <c r="AO77" s="105"/>
      <c r="AP77" s="105"/>
      <c r="AQ77" s="12"/>
    </row>
    <row r="78" spans="1:43" x14ac:dyDescent="0.2">
      <c r="A78" s="9"/>
      <c r="B78" s="9"/>
      <c r="AM78" s="105"/>
      <c r="AN78" s="105"/>
      <c r="AO78" s="105"/>
      <c r="AP78" s="105"/>
      <c r="AQ78" s="12"/>
    </row>
    <row r="79" spans="1:43" x14ac:dyDescent="0.2">
      <c r="A79" s="9"/>
      <c r="B79" s="9"/>
      <c r="AM79" s="105"/>
      <c r="AN79" s="105"/>
      <c r="AO79" s="105"/>
      <c r="AP79" s="105"/>
      <c r="AQ79" s="12"/>
    </row>
    <row r="80" spans="1:43" x14ac:dyDescent="0.2">
      <c r="A80" s="9"/>
      <c r="B80" s="9"/>
      <c r="AM80" s="105"/>
      <c r="AN80" s="105"/>
      <c r="AO80" s="105"/>
      <c r="AP80" s="105"/>
      <c r="AQ80" s="12"/>
    </row>
    <row r="81" spans="1:43" x14ac:dyDescent="0.2">
      <c r="A81" s="9"/>
      <c r="B81" s="9"/>
      <c r="AM81" s="105"/>
      <c r="AN81" s="105"/>
      <c r="AO81" s="105"/>
      <c r="AP81" s="105"/>
      <c r="AQ81" s="12"/>
    </row>
    <row r="82" spans="1:43" x14ac:dyDescent="0.2">
      <c r="A82" s="9"/>
      <c r="B82" s="9"/>
      <c r="AM82" s="105"/>
      <c r="AN82" s="105"/>
      <c r="AO82" s="105"/>
      <c r="AP82" s="105"/>
      <c r="AQ82" s="12"/>
    </row>
    <row r="83" spans="1:43" x14ac:dyDescent="0.2">
      <c r="A83" s="9"/>
      <c r="B83" s="9"/>
      <c r="AM83" s="105"/>
      <c r="AN83" s="105"/>
      <c r="AO83" s="105"/>
      <c r="AP83" s="105"/>
      <c r="AQ83" s="12"/>
    </row>
    <row r="84" spans="1:43" x14ac:dyDescent="0.2">
      <c r="A84" s="9"/>
      <c r="B84" s="9"/>
      <c r="AM84" s="105"/>
      <c r="AN84" s="105"/>
      <c r="AO84" s="105"/>
      <c r="AP84" s="105"/>
      <c r="AQ84" s="12"/>
    </row>
    <row r="85" spans="1:43" x14ac:dyDescent="0.2">
      <c r="A85" s="9"/>
      <c r="B85" s="9"/>
      <c r="AM85" s="105"/>
      <c r="AN85" s="105"/>
      <c r="AO85" s="105"/>
      <c r="AP85" s="105"/>
      <c r="AQ85" s="12"/>
    </row>
    <row r="86" spans="1:43" x14ac:dyDescent="0.2">
      <c r="A86" s="9"/>
      <c r="B86" s="9"/>
      <c r="AQ86" s="12"/>
    </row>
    <row r="87" spans="1:43" x14ac:dyDescent="0.2">
      <c r="A87" s="9"/>
      <c r="B87" s="9"/>
      <c r="AQ87" s="12"/>
    </row>
    <row r="88" spans="1:43" x14ac:dyDescent="0.2">
      <c r="A88" s="9"/>
      <c r="B88" s="9"/>
      <c r="AQ88" s="12"/>
    </row>
    <row r="89" spans="1:43" x14ac:dyDescent="0.2">
      <c r="A89" s="9"/>
      <c r="B89" s="9"/>
      <c r="AQ89" s="12"/>
    </row>
    <row r="90" spans="1:43" x14ac:dyDescent="0.2">
      <c r="A90" s="9"/>
      <c r="B90" s="9"/>
      <c r="AQ90" s="12"/>
    </row>
    <row r="91" spans="1:43" x14ac:dyDescent="0.2">
      <c r="A91" s="9"/>
      <c r="B91" s="9"/>
      <c r="AQ91" s="12"/>
    </row>
    <row r="92" spans="1:43" x14ac:dyDescent="0.2">
      <c r="A92" s="9"/>
      <c r="B92" s="9"/>
      <c r="AQ92" s="12"/>
    </row>
    <row r="93" spans="1:43" x14ac:dyDescent="0.2">
      <c r="A93" s="9"/>
      <c r="B93" s="9"/>
      <c r="AQ93" s="12"/>
    </row>
    <row r="94" spans="1:43" x14ac:dyDescent="0.2">
      <c r="A94" s="9"/>
      <c r="B94" s="9"/>
      <c r="AQ94" s="12"/>
    </row>
    <row r="95" spans="1:43" x14ac:dyDescent="0.2">
      <c r="A95" s="9"/>
      <c r="B95" s="9"/>
      <c r="AQ95" s="12"/>
    </row>
    <row r="96" spans="1:43" x14ac:dyDescent="0.2">
      <c r="A96" s="9"/>
      <c r="B96" s="9"/>
      <c r="AQ96" s="12"/>
    </row>
    <row r="97" spans="1:43" x14ac:dyDescent="0.2">
      <c r="A97" s="9"/>
      <c r="B97" s="9"/>
      <c r="AQ97" s="12"/>
    </row>
    <row r="98" spans="1:43" x14ac:dyDescent="0.2">
      <c r="A98" s="9"/>
      <c r="B98" s="9"/>
      <c r="AQ98" s="12"/>
    </row>
    <row r="99" spans="1:43" x14ac:dyDescent="0.2">
      <c r="A99" s="9"/>
      <c r="B99" s="9"/>
      <c r="AQ99" s="12"/>
    </row>
    <row r="100" spans="1:43" x14ac:dyDescent="0.2">
      <c r="A100" s="9"/>
      <c r="B100" s="9"/>
      <c r="AQ100" s="12"/>
    </row>
    <row r="101" spans="1:43" x14ac:dyDescent="0.2">
      <c r="A101" s="9"/>
      <c r="B101" s="9"/>
      <c r="AQ101" s="12"/>
    </row>
    <row r="102" spans="1:43" x14ac:dyDescent="0.2">
      <c r="A102" s="9"/>
      <c r="B102" s="9"/>
      <c r="AQ102" s="12"/>
    </row>
    <row r="103" spans="1:43" x14ac:dyDescent="0.2">
      <c r="A103" s="9"/>
      <c r="B103" s="9"/>
      <c r="AQ103" s="12"/>
    </row>
    <row r="104" spans="1:43" x14ac:dyDescent="0.2">
      <c r="A104" s="9"/>
      <c r="B104" s="9"/>
      <c r="AQ104" s="12"/>
    </row>
    <row r="105" spans="1:43" x14ac:dyDescent="0.2">
      <c r="A105" s="9"/>
      <c r="B105" s="9"/>
      <c r="AQ105" s="12"/>
    </row>
    <row r="106" spans="1:43" x14ac:dyDescent="0.2">
      <c r="A106" s="9"/>
      <c r="B106" s="9"/>
      <c r="AQ106" s="12"/>
    </row>
    <row r="107" spans="1:43" x14ac:dyDescent="0.2">
      <c r="A107" s="9"/>
      <c r="B107" s="9"/>
      <c r="AQ107" s="12"/>
    </row>
    <row r="108" spans="1:43" x14ac:dyDescent="0.2">
      <c r="A108" s="9"/>
      <c r="B108" s="9"/>
      <c r="AQ108" s="12"/>
    </row>
    <row r="109" spans="1:43" x14ac:dyDescent="0.2">
      <c r="A109" s="9"/>
      <c r="B109" s="9"/>
      <c r="AQ109" s="12"/>
    </row>
    <row r="110" spans="1:43" x14ac:dyDescent="0.2">
      <c r="A110" s="9"/>
      <c r="B110" s="9"/>
      <c r="AQ110" s="12"/>
    </row>
    <row r="111" spans="1:43" x14ac:dyDescent="0.2">
      <c r="A111" s="9"/>
      <c r="B111" s="9"/>
      <c r="AQ111" s="12"/>
    </row>
    <row r="112" spans="1:43" x14ac:dyDescent="0.2">
      <c r="A112" s="9"/>
      <c r="B112" s="9"/>
      <c r="AQ112" s="12"/>
    </row>
    <row r="113" spans="1:43" x14ac:dyDescent="0.2">
      <c r="A113" s="9"/>
      <c r="B113" s="9"/>
      <c r="AQ113" s="12"/>
    </row>
    <row r="114" spans="1:43" x14ac:dyDescent="0.2">
      <c r="A114" s="9"/>
      <c r="B114" s="9"/>
      <c r="AQ114" s="12"/>
    </row>
    <row r="115" spans="1:43" x14ac:dyDescent="0.2">
      <c r="A115" s="9"/>
      <c r="B115" s="9"/>
      <c r="AQ115" s="12"/>
    </row>
    <row r="116" spans="1:43" x14ac:dyDescent="0.2">
      <c r="A116" s="9"/>
      <c r="B116" s="9"/>
      <c r="AQ116" s="12"/>
    </row>
    <row r="117" spans="1:43" x14ac:dyDescent="0.2">
      <c r="A117" s="9"/>
      <c r="B117" s="9"/>
      <c r="AQ117" s="12"/>
    </row>
    <row r="118" spans="1:43" x14ac:dyDescent="0.2">
      <c r="A118" s="9"/>
      <c r="B118" s="9"/>
      <c r="AQ118" s="12"/>
    </row>
    <row r="119" spans="1:43" x14ac:dyDescent="0.2">
      <c r="A119" s="9"/>
      <c r="B119" s="9"/>
      <c r="AQ119" s="12"/>
    </row>
    <row r="120" spans="1:43" x14ac:dyDescent="0.2">
      <c r="A120" s="9"/>
      <c r="B120" s="9"/>
      <c r="AQ120" s="12"/>
    </row>
    <row r="121" spans="1:43" x14ac:dyDescent="0.2">
      <c r="A121" s="9"/>
      <c r="B121" s="9"/>
      <c r="AQ121" s="12"/>
    </row>
    <row r="122" spans="1:43" x14ac:dyDescent="0.2">
      <c r="A122" s="9"/>
      <c r="B122" s="9"/>
      <c r="AQ122" s="12"/>
    </row>
    <row r="123" spans="1:43" x14ac:dyDescent="0.2">
      <c r="A123" s="9"/>
      <c r="B123" s="9"/>
      <c r="AQ123" s="12"/>
    </row>
    <row r="124" spans="1:43" x14ac:dyDescent="0.2">
      <c r="A124" s="9"/>
      <c r="B124" s="9"/>
      <c r="AQ124" s="12"/>
    </row>
    <row r="125" spans="1:43" x14ac:dyDescent="0.2">
      <c r="A125" s="9"/>
      <c r="B125" s="9"/>
      <c r="AQ125" s="12"/>
    </row>
    <row r="126" spans="1:43" x14ac:dyDescent="0.2">
      <c r="A126" s="9"/>
      <c r="B126" s="9"/>
      <c r="AQ126" s="12"/>
    </row>
    <row r="127" spans="1:43" x14ac:dyDescent="0.2">
      <c r="A127" s="9"/>
      <c r="B127" s="9"/>
      <c r="AQ127" s="12"/>
    </row>
    <row r="128" spans="1:43" x14ac:dyDescent="0.2">
      <c r="A128" s="9"/>
      <c r="B128" s="9"/>
      <c r="AQ128" s="12"/>
    </row>
    <row r="129" spans="1:43" x14ac:dyDescent="0.2">
      <c r="A129" s="9"/>
      <c r="B129" s="9"/>
      <c r="AQ129" s="12"/>
    </row>
    <row r="130" spans="1:43" x14ac:dyDescent="0.2">
      <c r="A130" s="9"/>
      <c r="B130" s="9"/>
      <c r="AQ130" s="12"/>
    </row>
    <row r="131" spans="1:43" x14ac:dyDescent="0.2">
      <c r="A131" s="9"/>
      <c r="B131" s="9"/>
      <c r="AQ131" s="12"/>
    </row>
    <row r="132" spans="1:43" x14ac:dyDescent="0.2">
      <c r="A132" s="9"/>
      <c r="B132" s="9"/>
      <c r="AQ132" s="12"/>
    </row>
    <row r="133" spans="1:43" x14ac:dyDescent="0.2">
      <c r="A133" s="9"/>
      <c r="B133" s="9"/>
      <c r="AQ133" s="12"/>
    </row>
    <row r="134" spans="1:43" x14ac:dyDescent="0.2">
      <c r="A134" s="9"/>
      <c r="B134" s="9"/>
      <c r="AQ134" s="12"/>
    </row>
    <row r="135" spans="1:43" x14ac:dyDescent="0.2">
      <c r="A135" s="9"/>
      <c r="B135" s="9"/>
      <c r="AQ135" s="12"/>
    </row>
    <row r="136" spans="1:43" x14ac:dyDescent="0.2">
      <c r="A136" s="9"/>
      <c r="B136" s="9"/>
      <c r="AQ136" s="12"/>
    </row>
    <row r="137" spans="1:43" x14ac:dyDescent="0.2">
      <c r="A137" s="9"/>
      <c r="B137" s="9"/>
      <c r="AQ137" s="12"/>
    </row>
    <row r="138" spans="1:43" x14ac:dyDescent="0.2">
      <c r="A138" s="9"/>
      <c r="B138" s="9"/>
      <c r="AQ138" s="12"/>
    </row>
    <row r="139" spans="1:43" x14ac:dyDescent="0.2">
      <c r="A139" s="9"/>
      <c r="B139" s="9"/>
      <c r="AQ139" s="12"/>
    </row>
    <row r="140" spans="1:43" x14ac:dyDescent="0.2">
      <c r="A140" s="9"/>
      <c r="B140" s="9"/>
      <c r="AQ140" s="12"/>
    </row>
    <row r="141" spans="1:43" x14ac:dyDescent="0.2">
      <c r="A141" s="9"/>
      <c r="B141" s="9"/>
      <c r="AQ141" s="12"/>
    </row>
    <row r="142" spans="1:43" x14ac:dyDescent="0.2">
      <c r="A142" s="9"/>
      <c r="B142" s="9"/>
      <c r="AQ142" s="12"/>
    </row>
    <row r="143" spans="1:43" x14ac:dyDescent="0.2">
      <c r="A143" s="9"/>
      <c r="B143" s="9"/>
      <c r="AQ143" s="12"/>
    </row>
    <row r="144" spans="1:43" x14ac:dyDescent="0.2">
      <c r="A144" s="9"/>
      <c r="B144" s="9"/>
      <c r="AQ144" s="12"/>
    </row>
    <row r="145" spans="1:43" x14ac:dyDescent="0.2">
      <c r="A145" s="9"/>
      <c r="B145" s="9"/>
      <c r="AQ145" s="12"/>
    </row>
    <row r="146" spans="1:43" x14ac:dyDescent="0.2">
      <c r="A146" s="9"/>
      <c r="B146" s="9"/>
      <c r="AQ146" s="12"/>
    </row>
    <row r="147" spans="1:43" x14ac:dyDescent="0.2">
      <c r="A147" s="9"/>
      <c r="B147" s="9"/>
      <c r="AQ147" s="12"/>
    </row>
    <row r="148" spans="1:43" x14ac:dyDescent="0.2">
      <c r="A148" s="9"/>
      <c r="B148" s="9"/>
      <c r="AQ148" s="12"/>
    </row>
    <row r="149" spans="1:43" x14ac:dyDescent="0.2">
      <c r="A149" s="9"/>
      <c r="B149" s="9"/>
      <c r="AQ149" s="12"/>
    </row>
    <row r="150" spans="1:43" x14ac:dyDescent="0.2">
      <c r="A150" s="9"/>
      <c r="B150" s="9"/>
      <c r="AQ150" s="12"/>
    </row>
    <row r="151" spans="1:43" x14ac:dyDescent="0.2">
      <c r="A151" s="9"/>
      <c r="B151" s="9"/>
      <c r="AQ151" s="12"/>
    </row>
    <row r="152" spans="1:43" x14ac:dyDescent="0.2">
      <c r="A152" s="9"/>
      <c r="B152" s="9"/>
      <c r="AQ152" s="12"/>
    </row>
    <row r="153" spans="1:43" x14ac:dyDescent="0.2">
      <c r="A153" s="9"/>
      <c r="B153" s="9"/>
      <c r="AQ153" s="12"/>
    </row>
    <row r="154" spans="1:43" x14ac:dyDescent="0.2">
      <c r="A154" s="9"/>
      <c r="B154" s="9"/>
      <c r="AQ154" s="12"/>
    </row>
    <row r="155" spans="1:43" x14ac:dyDescent="0.2">
      <c r="A155" s="9"/>
      <c r="B155" s="9"/>
      <c r="AQ155" s="12"/>
    </row>
    <row r="156" spans="1:43" x14ac:dyDescent="0.2">
      <c r="A156" s="9"/>
      <c r="B156" s="9"/>
      <c r="AQ156" s="12"/>
    </row>
    <row r="157" spans="1:43" x14ac:dyDescent="0.2">
      <c r="A157" s="9"/>
      <c r="B157" s="9"/>
      <c r="AQ157" s="12"/>
    </row>
    <row r="158" spans="1:43" x14ac:dyDescent="0.2">
      <c r="A158" s="9"/>
      <c r="B158" s="9"/>
      <c r="AQ158" s="12"/>
    </row>
    <row r="159" spans="1:43" x14ac:dyDescent="0.2">
      <c r="A159" s="9"/>
      <c r="B159" s="9"/>
      <c r="AQ159" s="12"/>
    </row>
    <row r="160" spans="1:43" x14ac:dyDescent="0.2">
      <c r="A160" s="9"/>
      <c r="B160" s="9"/>
      <c r="AQ160" s="12"/>
    </row>
    <row r="161" spans="1:43" x14ac:dyDescent="0.2">
      <c r="A161" s="9"/>
      <c r="B161" s="9"/>
      <c r="AQ161" s="12"/>
    </row>
    <row r="162" spans="1:43" x14ac:dyDescent="0.2">
      <c r="A162" s="9"/>
      <c r="B162" s="9"/>
      <c r="AQ162" s="12"/>
    </row>
    <row r="163" spans="1:43" x14ac:dyDescent="0.2">
      <c r="A163" s="9"/>
      <c r="B163" s="9"/>
      <c r="AQ163" s="12"/>
    </row>
    <row r="164" spans="1:43" x14ac:dyDescent="0.2">
      <c r="A164" s="9"/>
      <c r="B164" s="9"/>
      <c r="AQ164" s="12"/>
    </row>
    <row r="165" spans="1:43" x14ac:dyDescent="0.2">
      <c r="A165" s="9"/>
      <c r="B165" s="9"/>
      <c r="AQ165" s="12"/>
    </row>
    <row r="166" spans="1:43" x14ac:dyDescent="0.2">
      <c r="A166" s="9"/>
      <c r="B166" s="9"/>
      <c r="AQ166" s="12"/>
    </row>
    <row r="167" spans="1:43" x14ac:dyDescent="0.2">
      <c r="A167" s="9"/>
      <c r="B167" s="9"/>
      <c r="AQ167" s="12"/>
    </row>
    <row r="168" spans="1:43" x14ac:dyDescent="0.2">
      <c r="A168" s="9"/>
      <c r="B168" s="9"/>
      <c r="AQ168" s="12"/>
    </row>
    <row r="169" spans="1:43" x14ac:dyDescent="0.2">
      <c r="A169" s="9"/>
      <c r="B169" s="9"/>
      <c r="AQ169" s="12"/>
    </row>
    <row r="170" spans="1:43" x14ac:dyDescent="0.2">
      <c r="A170" s="9"/>
      <c r="B170" s="9"/>
      <c r="AQ170" s="12"/>
    </row>
    <row r="171" spans="1:43" x14ac:dyDescent="0.2">
      <c r="A171" s="9"/>
      <c r="B171" s="9"/>
      <c r="AQ171" s="12"/>
    </row>
    <row r="172" spans="1:43" x14ac:dyDescent="0.2">
      <c r="A172" s="9"/>
      <c r="B172" s="9"/>
      <c r="AQ172" s="12"/>
    </row>
    <row r="173" spans="1:43" x14ac:dyDescent="0.2">
      <c r="A173" s="9"/>
      <c r="B173" s="9"/>
      <c r="AQ173" s="12"/>
    </row>
    <row r="174" spans="1:43" x14ac:dyDescent="0.2">
      <c r="A174" s="9"/>
      <c r="B174" s="9"/>
      <c r="AQ174" s="12"/>
    </row>
    <row r="175" spans="1:43" x14ac:dyDescent="0.2">
      <c r="A175" s="9"/>
      <c r="B175" s="9"/>
      <c r="AQ175" s="12"/>
    </row>
    <row r="176" spans="1:43" x14ac:dyDescent="0.2">
      <c r="A176" s="9"/>
      <c r="B176" s="9"/>
      <c r="AQ176" s="12"/>
    </row>
    <row r="177" spans="1:43" x14ac:dyDescent="0.2">
      <c r="A177" s="9"/>
      <c r="B177" s="9"/>
      <c r="AQ177" s="12"/>
    </row>
    <row r="178" spans="1:43" x14ac:dyDescent="0.2">
      <c r="A178" s="9"/>
      <c r="B178" s="9"/>
      <c r="AQ178" s="12"/>
    </row>
    <row r="179" spans="1:43" x14ac:dyDescent="0.2">
      <c r="A179" s="9"/>
      <c r="B179" s="9"/>
      <c r="AQ179" s="12"/>
    </row>
    <row r="180" spans="1:43" x14ac:dyDescent="0.2">
      <c r="A180" s="9"/>
      <c r="B180" s="9"/>
      <c r="AQ180" s="12"/>
    </row>
    <row r="181" spans="1:43" x14ac:dyDescent="0.2">
      <c r="A181" s="9"/>
      <c r="B181" s="9"/>
      <c r="AQ181" s="12"/>
    </row>
    <row r="182" spans="1:43" x14ac:dyDescent="0.2">
      <c r="A182" s="9"/>
      <c r="B182" s="9"/>
      <c r="AQ182" s="12"/>
    </row>
    <row r="183" spans="1:43" x14ac:dyDescent="0.2">
      <c r="A183" s="9"/>
      <c r="B183" s="9"/>
      <c r="AQ183" s="12"/>
    </row>
    <row r="184" spans="1:43" x14ac:dyDescent="0.2">
      <c r="A184" s="9"/>
      <c r="B184" s="9"/>
      <c r="AQ184" s="12"/>
    </row>
    <row r="185" spans="1:43" x14ac:dyDescent="0.2">
      <c r="A185" s="9"/>
      <c r="B185" s="9"/>
      <c r="AQ185" s="12"/>
    </row>
    <row r="186" spans="1:43" x14ac:dyDescent="0.2">
      <c r="A186" s="9"/>
      <c r="B186" s="9"/>
      <c r="AQ186" s="12"/>
    </row>
    <row r="187" spans="1:43" x14ac:dyDescent="0.2">
      <c r="A187" s="9"/>
      <c r="B187" s="9"/>
      <c r="AQ187" s="12"/>
    </row>
    <row r="188" spans="1:43" x14ac:dyDescent="0.2">
      <c r="A188" s="9"/>
      <c r="B188" s="9"/>
      <c r="AQ188" s="12"/>
    </row>
    <row r="189" spans="1:43" x14ac:dyDescent="0.2">
      <c r="A189" s="9"/>
      <c r="B189" s="9"/>
      <c r="AQ189" s="12"/>
    </row>
    <row r="190" spans="1:43" x14ac:dyDescent="0.2">
      <c r="A190" s="9"/>
      <c r="B190" s="9"/>
      <c r="AQ190" s="12"/>
    </row>
    <row r="191" spans="1:43" x14ac:dyDescent="0.2">
      <c r="A191" s="9"/>
      <c r="B191" s="9"/>
      <c r="AQ191" s="12"/>
    </row>
    <row r="192" spans="1:43" x14ac:dyDescent="0.2">
      <c r="A192" s="9"/>
      <c r="B192" s="9"/>
      <c r="AQ192" s="12"/>
    </row>
    <row r="193" spans="1:43" x14ac:dyDescent="0.2">
      <c r="A193" s="9"/>
      <c r="B193" s="9"/>
      <c r="AQ193" s="12"/>
    </row>
    <row r="194" spans="1:43" x14ac:dyDescent="0.2">
      <c r="A194" s="9"/>
      <c r="B194" s="9"/>
      <c r="AQ194" s="12"/>
    </row>
    <row r="195" spans="1:43" x14ac:dyDescent="0.2">
      <c r="A195" s="9"/>
      <c r="B195" s="9"/>
      <c r="AQ195" s="12"/>
    </row>
    <row r="196" spans="1:43" x14ac:dyDescent="0.2">
      <c r="A196" s="9"/>
      <c r="B196" s="9"/>
      <c r="AQ196" s="12"/>
    </row>
    <row r="197" spans="1:43" x14ac:dyDescent="0.2">
      <c r="A197" s="9"/>
      <c r="B197" s="9"/>
      <c r="AQ197" s="12"/>
    </row>
    <row r="198" spans="1:43" x14ac:dyDescent="0.2">
      <c r="A198" s="9"/>
      <c r="B198" s="9"/>
      <c r="AQ198" s="12"/>
    </row>
    <row r="199" spans="1:43" x14ac:dyDescent="0.2">
      <c r="A199" s="9"/>
      <c r="B199" s="9"/>
      <c r="AQ199" s="12"/>
    </row>
    <row r="200" spans="1:43" x14ac:dyDescent="0.2">
      <c r="A200" s="9"/>
      <c r="B200" s="9"/>
      <c r="AQ200" s="12"/>
    </row>
    <row r="201" spans="1:43" x14ac:dyDescent="0.2">
      <c r="A201" s="9"/>
      <c r="B201" s="9"/>
      <c r="AQ201" s="12"/>
    </row>
    <row r="202" spans="1:43" x14ac:dyDescent="0.2">
      <c r="A202" s="9"/>
      <c r="B202" s="9"/>
      <c r="AQ202" s="12"/>
    </row>
    <row r="203" spans="1:43" x14ac:dyDescent="0.2">
      <c r="A203" s="9"/>
      <c r="B203" s="9"/>
      <c r="AQ203" s="12"/>
    </row>
    <row r="204" spans="1:43" x14ac:dyDescent="0.2">
      <c r="A204" s="9"/>
      <c r="B204" s="9"/>
      <c r="AQ204" s="12"/>
    </row>
    <row r="205" spans="1:43" x14ac:dyDescent="0.2">
      <c r="A205" s="9"/>
      <c r="B205" s="9"/>
      <c r="AQ205" s="12"/>
    </row>
    <row r="206" spans="1:43" x14ac:dyDescent="0.2">
      <c r="A206" s="9"/>
      <c r="B206" s="9"/>
      <c r="AQ206" s="12"/>
    </row>
    <row r="207" spans="1:43" x14ac:dyDescent="0.2">
      <c r="A207" s="9"/>
      <c r="B207" s="9"/>
      <c r="AQ207" s="12"/>
    </row>
    <row r="208" spans="1:43" x14ac:dyDescent="0.2">
      <c r="A208" s="9"/>
      <c r="B208" s="9"/>
      <c r="AQ208" s="12"/>
    </row>
    <row r="209" spans="1:43" x14ac:dyDescent="0.2">
      <c r="A209" s="9"/>
      <c r="B209" s="9"/>
      <c r="AQ209" s="12"/>
    </row>
    <row r="210" spans="1:43" x14ac:dyDescent="0.2">
      <c r="A210" s="9"/>
      <c r="B210" s="9"/>
      <c r="AQ210" s="12"/>
    </row>
    <row r="211" spans="1:43" x14ac:dyDescent="0.2">
      <c r="A211" s="9"/>
      <c r="B211" s="9"/>
      <c r="AQ211" s="12"/>
    </row>
    <row r="212" spans="1:43" x14ac:dyDescent="0.2">
      <c r="A212" s="9"/>
      <c r="B212" s="9"/>
      <c r="AQ212" s="12"/>
    </row>
    <row r="213" spans="1:43" x14ac:dyDescent="0.2">
      <c r="A213" s="9"/>
      <c r="B213" s="9"/>
      <c r="AQ213" s="12"/>
    </row>
    <row r="214" spans="1:43" x14ac:dyDescent="0.2">
      <c r="A214" s="9"/>
      <c r="B214" s="9"/>
      <c r="AQ214" s="12"/>
    </row>
    <row r="215" spans="1:43" x14ac:dyDescent="0.2">
      <c r="A215" s="9"/>
      <c r="B215" s="9"/>
      <c r="AQ215" s="12"/>
    </row>
    <row r="216" spans="1:43" x14ac:dyDescent="0.2">
      <c r="AQ216" s="12"/>
    </row>
    <row r="217" spans="1:43" x14ac:dyDescent="0.2">
      <c r="AQ217" s="12"/>
    </row>
    <row r="218" spans="1:43" x14ac:dyDescent="0.2">
      <c r="AQ218" s="12"/>
    </row>
    <row r="219" spans="1:43" x14ac:dyDescent="0.2">
      <c r="AQ219" s="12"/>
    </row>
    <row r="220" spans="1:43" x14ac:dyDescent="0.2">
      <c r="AQ220" s="12"/>
    </row>
    <row r="221" spans="1:43" x14ac:dyDescent="0.2">
      <c r="AQ221" s="12"/>
    </row>
    <row r="222" spans="1:43" x14ac:dyDescent="0.2">
      <c r="AQ222" s="12"/>
    </row>
    <row r="223" spans="1:43" x14ac:dyDescent="0.2">
      <c r="AQ223" s="12"/>
    </row>
    <row r="224" spans="1:43" x14ac:dyDescent="0.2">
      <c r="AQ224" s="12"/>
    </row>
    <row r="225" spans="43:43" x14ac:dyDescent="0.2">
      <c r="AQ225" s="12"/>
    </row>
    <row r="226" spans="43:43" x14ac:dyDescent="0.2">
      <c r="AQ226" s="12"/>
    </row>
    <row r="227" spans="43:43" x14ac:dyDescent="0.2">
      <c r="AQ227" s="12"/>
    </row>
    <row r="228" spans="43:43" x14ac:dyDescent="0.2">
      <c r="AQ228" s="12"/>
    </row>
    <row r="229" spans="43:43" x14ac:dyDescent="0.2">
      <c r="AQ229" s="12"/>
    </row>
    <row r="230" spans="43:43" x14ac:dyDescent="0.2">
      <c r="AQ230" s="12"/>
    </row>
    <row r="231" spans="43:43" x14ac:dyDescent="0.2">
      <c r="AQ231" s="12"/>
    </row>
    <row r="232" spans="43:43" x14ac:dyDescent="0.2">
      <c r="AQ232" s="12"/>
    </row>
    <row r="233" spans="43:43" x14ac:dyDescent="0.2">
      <c r="AQ233" s="12"/>
    </row>
    <row r="234" spans="43:43" x14ac:dyDescent="0.2">
      <c r="AQ234" s="12"/>
    </row>
    <row r="235" spans="43:43" x14ac:dyDescent="0.2">
      <c r="AQ235" s="12"/>
    </row>
    <row r="236" spans="43:43" x14ac:dyDescent="0.2">
      <c r="AQ236" s="12"/>
    </row>
    <row r="237" spans="43:43" x14ac:dyDescent="0.2">
      <c r="AQ237" s="12"/>
    </row>
    <row r="238" spans="43:43" x14ac:dyDescent="0.2">
      <c r="AQ238" s="12"/>
    </row>
    <row r="239" spans="43:43" x14ac:dyDescent="0.2">
      <c r="AQ239" s="12"/>
    </row>
    <row r="240" spans="43:43" x14ac:dyDescent="0.2">
      <c r="AQ240" s="12"/>
    </row>
    <row r="241" spans="43:43" x14ac:dyDescent="0.2">
      <c r="AQ241" s="12"/>
    </row>
    <row r="242" spans="43:43" x14ac:dyDescent="0.2">
      <c r="AQ242" s="12"/>
    </row>
    <row r="243" spans="43:43" x14ac:dyDescent="0.2">
      <c r="AQ243" s="12"/>
    </row>
    <row r="244" spans="43:43" x14ac:dyDescent="0.2">
      <c r="AQ244" s="12"/>
    </row>
    <row r="245" spans="43:43" x14ac:dyDescent="0.2">
      <c r="AQ245" s="12"/>
    </row>
    <row r="246" spans="43:43" x14ac:dyDescent="0.2">
      <c r="AQ246" s="12"/>
    </row>
    <row r="247" spans="43:43" x14ac:dyDescent="0.2">
      <c r="AQ247" s="12"/>
    </row>
    <row r="248" spans="43:43" x14ac:dyDescent="0.2">
      <c r="AQ248" s="12"/>
    </row>
    <row r="249" spans="43:43" x14ac:dyDescent="0.2">
      <c r="AQ249" s="12"/>
    </row>
    <row r="250" spans="43:43" x14ac:dyDescent="0.2">
      <c r="AQ250" s="12"/>
    </row>
    <row r="251" spans="43:43" x14ac:dyDescent="0.2">
      <c r="AQ251" s="12"/>
    </row>
    <row r="252" spans="43:43" x14ac:dyDescent="0.2">
      <c r="AQ252" s="12"/>
    </row>
    <row r="253" spans="43:43" x14ac:dyDescent="0.2">
      <c r="AQ253" s="12"/>
    </row>
    <row r="254" spans="43:43" x14ac:dyDescent="0.2">
      <c r="AQ254" s="12"/>
    </row>
    <row r="255" spans="43:43" x14ac:dyDescent="0.2">
      <c r="AQ255" s="12"/>
    </row>
    <row r="256" spans="43:43" x14ac:dyDescent="0.2">
      <c r="AQ256" s="12"/>
    </row>
    <row r="257" spans="43:43" x14ac:dyDescent="0.2">
      <c r="AQ257" s="12"/>
    </row>
    <row r="258" spans="43:43" x14ac:dyDescent="0.2">
      <c r="AQ258" s="12"/>
    </row>
    <row r="259" spans="43:43" x14ac:dyDescent="0.2">
      <c r="AQ259" s="12"/>
    </row>
    <row r="260" spans="43:43" x14ac:dyDescent="0.2">
      <c r="AQ260" s="12"/>
    </row>
    <row r="261" spans="43:43" x14ac:dyDescent="0.2">
      <c r="AQ261" s="12"/>
    </row>
    <row r="262" spans="43:43" x14ac:dyDescent="0.2">
      <c r="AQ262" s="12"/>
    </row>
    <row r="263" spans="43:43" x14ac:dyDescent="0.2">
      <c r="AQ263" s="12"/>
    </row>
    <row r="264" spans="43:43" x14ac:dyDescent="0.2">
      <c r="AQ264" s="12"/>
    </row>
    <row r="265" spans="43:43" x14ac:dyDescent="0.2">
      <c r="AQ265" s="12"/>
    </row>
    <row r="266" spans="43:43" x14ac:dyDescent="0.2">
      <c r="AQ266" s="12"/>
    </row>
    <row r="267" spans="43:43" x14ac:dyDescent="0.2">
      <c r="AQ267" s="12"/>
    </row>
    <row r="268" spans="43:43" x14ac:dyDescent="0.2">
      <c r="AQ268" s="12"/>
    </row>
    <row r="269" spans="43:43" x14ac:dyDescent="0.2">
      <c r="AQ269" s="12"/>
    </row>
    <row r="270" spans="43:43" x14ac:dyDescent="0.2">
      <c r="AQ270" s="12"/>
    </row>
    <row r="271" spans="43:43" x14ac:dyDescent="0.2">
      <c r="AQ271" s="12"/>
    </row>
    <row r="272" spans="43:43" x14ac:dyDescent="0.2">
      <c r="AQ272" s="12"/>
    </row>
    <row r="273" spans="43:43" x14ac:dyDescent="0.2">
      <c r="AQ273" s="12"/>
    </row>
    <row r="274" spans="43:43" x14ac:dyDescent="0.2">
      <c r="AQ274" s="12"/>
    </row>
    <row r="275" spans="43:43" x14ac:dyDescent="0.2">
      <c r="AQ275" s="12"/>
    </row>
    <row r="276" spans="43:43" x14ac:dyDescent="0.2">
      <c r="AQ276" s="12"/>
    </row>
    <row r="277" spans="43:43" x14ac:dyDescent="0.2">
      <c r="AQ277" s="12"/>
    </row>
    <row r="278" spans="43:43" x14ac:dyDescent="0.2">
      <c r="AQ278" s="12"/>
    </row>
    <row r="279" spans="43:43" x14ac:dyDescent="0.2">
      <c r="AQ279" s="12"/>
    </row>
    <row r="280" spans="43:43" x14ac:dyDescent="0.2">
      <c r="AQ280" s="12"/>
    </row>
    <row r="281" spans="43:43" x14ac:dyDescent="0.2">
      <c r="AQ281" s="12"/>
    </row>
    <row r="282" spans="43:43" x14ac:dyDescent="0.2">
      <c r="AQ282" s="12"/>
    </row>
    <row r="283" spans="43:43" x14ac:dyDescent="0.2">
      <c r="AQ283" s="12"/>
    </row>
    <row r="284" spans="43:43" x14ac:dyDescent="0.2">
      <c r="AQ284" s="12"/>
    </row>
    <row r="285" spans="43:43" x14ac:dyDescent="0.2">
      <c r="AQ285" s="12"/>
    </row>
    <row r="286" spans="43:43" x14ac:dyDescent="0.2">
      <c r="AQ286" s="12"/>
    </row>
    <row r="287" spans="43:43" x14ac:dyDescent="0.2">
      <c r="AQ287" s="12"/>
    </row>
    <row r="288" spans="43:43" x14ac:dyDescent="0.2">
      <c r="AQ288" s="12"/>
    </row>
    <row r="289" spans="43:43" x14ac:dyDescent="0.2">
      <c r="AQ289" s="12"/>
    </row>
    <row r="290" spans="43:43" x14ac:dyDescent="0.2">
      <c r="AQ290" s="12"/>
    </row>
    <row r="291" spans="43:43" x14ac:dyDescent="0.2">
      <c r="AQ291" s="12"/>
    </row>
    <row r="292" spans="43:43" x14ac:dyDescent="0.2">
      <c r="AQ292" s="12"/>
    </row>
    <row r="293" spans="43:43" x14ac:dyDescent="0.2">
      <c r="AQ293" s="12"/>
    </row>
    <row r="294" spans="43:43" x14ac:dyDescent="0.2">
      <c r="AQ294" s="12"/>
    </row>
    <row r="295" spans="43:43" x14ac:dyDescent="0.2">
      <c r="AQ295" s="12"/>
    </row>
    <row r="296" spans="43:43" x14ac:dyDescent="0.2">
      <c r="AQ296" s="12"/>
    </row>
    <row r="297" spans="43:43" x14ac:dyDescent="0.2">
      <c r="AQ297" s="12"/>
    </row>
    <row r="298" spans="43:43" x14ac:dyDescent="0.2">
      <c r="AQ298" s="12"/>
    </row>
    <row r="299" spans="43:43" x14ac:dyDescent="0.2">
      <c r="AQ299" s="12"/>
    </row>
    <row r="300" spans="43:43" x14ac:dyDescent="0.2">
      <c r="AQ300" s="12"/>
    </row>
    <row r="301" spans="43:43" x14ac:dyDescent="0.2">
      <c r="AQ301" s="12"/>
    </row>
    <row r="302" spans="43:43" x14ac:dyDescent="0.2">
      <c r="AQ302" s="12"/>
    </row>
    <row r="303" spans="43:43" x14ac:dyDescent="0.2">
      <c r="AQ303" s="12"/>
    </row>
    <row r="304" spans="43:43" x14ac:dyDescent="0.2">
      <c r="AQ304" s="12"/>
    </row>
    <row r="305" spans="43:43" x14ac:dyDescent="0.2">
      <c r="AQ305" s="12"/>
    </row>
    <row r="306" spans="43:43" x14ac:dyDescent="0.2">
      <c r="AQ306" s="12"/>
    </row>
    <row r="307" spans="43:43" x14ac:dyDescent="0.2">
      <c r="AQ307" s="12"/>
    </row>
    <row r="308" spans="43:43" x14ac:dyDescent="0.2">
      <c r="AQ308" s="12"/>
    </row>
    <row r="309" spans="43:43" x14ac:dyDescent="0.2">
      <c r="AQ309" s="12"/>
    </row>
    <row r="310" spans="43:43" x14ac:dyDescent="0.2">
      <c r="AQ310" s="12"/>
    </row>
    <row r="311" spans="43:43" x14ac:dyDescent="0.2">
      <c r="AQ311" s="12"/>
    </row>
    <row r="312" spans="43:43" x14ac:dyDescent="0.2">
      <c r="AQ312" s="12"/>
    </row>
    <row r="313" spans="43:43" x14ac:dyDescent="0.2">
      <c r="AQ313" s="12"/>
    </row>
    <row r="314" spans="43:43" x14ac:dyDescent="0.2">
      <c r="AQ314" s="12"/>
    </row>
    <row r="315" spans="43:43" x14ac:dyDescent="0.2">
      <c r="AQ315" s="12"/>
    </row>
    <row r="316" spans="43:43" x14ac:dyDescent="0.2">
      <c r="AQ316" s="12"/>
    </row>
    <row r="317" spans="43:43" x14ac:dyDescent="0.2">
      <c r="AQ317" s="12"/>
    </row>
    <row r="318" spans="43:43" x14ac:dyDescent="0.2">
      <c r="AQ318" s="12"/>
    </row>
    <row r="319" spans="43:43" x14ac:dyDescent="0.2">
      <c r="AQ319" s="12"/>
    </row>
    <row r="320" spans="43:43" x14ac:dyDescent="0.2">
      <c r="AQ320" s="12"/>
    </row>
    <row r="321" spans="43:43" x14ac:dyDescent="0.2">
      <c r="AQ321" s="12"/>
    </row>
    <row r="322" spans="43:43" x14ac:dyDescent="0.2">
      <c r="AQ322" s="12"/>
    </row>
    <row r="323" spans="43:43" x14ac:dyDescent="0.2">
      <c r="AQ323" s="12"/>
    </row>
    <row r="324" spans="43:43" x14ac:dyDescent="0.2">
      <c r="AQ324" s="12"/>
    </row>
    <row r="325" spans="43:43" x14ac:dyDescent="0.2">
      <c r="AQ325" s="12"/>
    </row>
    <row r="326" spans="43:43" x14ac:dyDescent="0.2">
      <c r="AQ326" s="12"/>
    </row>
    <row r="327" spans="43:43" x14ac:dyDescent="0.2">
      <c r="AQ327" s="12"/>
    </row>
    <row r="328" spans="43:43" x14ac:dyDescent="0.2">
      <c r="AQ328" s="12"/>
    </row>
    <row r="329" spans="43:43" x14ac:dyDescent="0.2">
      <c r="AQ329" s="12"/>
    </row>
    <row r="330" spans="43:43" x14ac:dyDescent="0.2">
      <c r="AQ330" s="12"/>
    </row>
    <row r="331" spans="43:43" x14ac:dyDescent="0.2">
      <c r="AQ331" s="12"/>
    </row>
    <row r="332" spans="43:43" x14ac:dyDescent="0.2">
      <c r="AQ332" s="12"/>
    </row>
    <row r="333" spans="43:43" x14ac:dyDescent="0.2">
      <c r="AQ333" s="12"/>
    </row>
    <row r="334" spans="43:43" x14ac:dyDescent="0.2">
      <c r="AQ334" s="12"/>
    </row>
    <row r="335" spans="43:43" x14ac:dyDescent="0.2">
      <c r="AQ335" s="12"/>
    </row>
    <row r="336" spans="43:43" x14ac:dyDescent="0.2">
      <c r="AQ336" s="12"/>
    </row>
    <row r="337" spans="43:43" x14ac:dyDescent="0.2">
      <c r="AQ337" s="12"/>
    </row>
    <row r="338" spans="43:43" x14ac:dyDescent="0.2">
      <c r="AQ338" s="12"/>
    </row>
    <row r="339" spans="43:43" x14ac:dyDescent="0.2">
      <c r="AQ339" s="12"/>
    </row>
    <row r="340" spans="43:43" x14ac:dyDescent="0.2">
      <c r="AQ340" s="12"/>
    </row>
    <row r="341" spans="43:43" x14ac:dyDescent="0.2">
      <c r="AQ341" s="12"/>
    </row>
    <row r="342" spans="43:43" x14ac:dyDescent="0.2">
      <c r="AQ342" s="12"/>
    </row>
    <row r="343" spans="43:43" x14ac:dyDescent="0.2">
      <c r="AQ343" s="12"/>
    </row>
    <row r="344" spans="43:43" x14ac:dyDescent="0.2">
      <c r="AQ344" s="12"/>
    </row>
    <row r="345" spans="43:43" x14ac:dyDescent="0.2">
      <c r="AQ345" s="12"/>
    </row>
    <row r="346" spans="43:43" x14ac:dyDescent="0.2">
      <c r="AQ346" s="12"/>
    </row>
    <row r="347" spans="43:43" x14ac:dyDescent="0.2">
      <c r="AQ347" s="12"/>
    </row>
    <row r="348" spans="43:43" x14ac:dyDescent="0.2">
      <c r="AQ348" s="12"/>
    </row>
    <row r="349" spans="43:43" x14ac:dyDescent="0.2">
      <c r="AQ349" s="12"/>
    </row>
    <row r="350" spans="43:43" x14ac:dyDescent="0.2">
      <c r="AQ350" s="12"/>
    </row>
    <row r="351" spans="43:43" x14ac:dyDescent="0.2">
      <c r="AQ351" s="12"/>
    </row>
    <row r="352" spans="43:43" x14ac:dyDescent="0.2">
      <c r="AQ352" s="12"/>
    </row>
    <row r="353" spans="43:43" x14ac:dyDescent="0.2">
      <c r="AQ353" s="12"/>
    </row>
    <row r="354" spans="43:43" x14ac:dyDescent="0.2">
      <c r="AQ354" s="12"/>
    </row>
    <row r="355" spans="43:43" x14ac:dyDescent="0.2">
      <c r="AQ355" s="12"/>
    </row>
    <row r="356" spans="43:43" x14ac:dyDescent="0.2">
      <c r="AQ356" s="12"/>
    </row>
    <row r="357" spans="43:43" x14ac:dyDescent="0.2">
      <c r="AQ357" s="12"/>
    </row>
    <row r="358" spans="43:43" x14ac:dyDescent="0.2">
      <c r="AQ358" s="12"/>
    </row>
    <row r="359" spans="43:43" x14ac:dyDescent="0.2">
      <c r="AQ359" s="12"/>
    </row>
    <row r="360" spans="43:43" x14ac:dyDescent="0.2">
      <c r="AQ360" s="12"/>
    </row>
    <row r="361" spans="43:43" x14ac:dyDescent="0.2">
      <c r="AQ361" s="12"/>
    </row>
    <row r="362" spans="43:43" x14ac:dyDescent="0.2">
      <c r="AQ362" s="12"/>
    </row>
    <row r="363" spans="43:43" x14ac:dyDescent="0.2">
      <c r="AQ363" s="12"/>
    </row>
    <row r="364" spans="43:43" x14ac:dyDescent="0.2">
      <c r="AQ364" s="12"/>
    </row>
    <row r="365" spans="43:43" x14ac:dyDescent="0.2">
      <c r="AQ365" s="12"/>
    </row>
    <row r="366" spans="43:43" x14ac:dyDescent="0.2">
      <c r="AQ366" s="12"/>
    </row>
    <row r="367" spans="43:43" x14ac:dyDescent="0.2">
      <c r="AQ367" s="12"/>
    </row>
    <row r="368" spans="43:43" x14ac:dyDescent="0.2">
      <c r="AQ368" s="12"/>
    </row>
    <row r="369" spans="43:43" x14ac:dyDescent="0.2">
      <c r="AQ369" s="12"/>
    </row>
    <row r="370" spans="43:43" x14ac:dyDescent="0.2">
      <c r="AQ370" s="12"/>
    </row>
    <row r="371" spans="43:43" x14ac:dyDescent="0.2">
      <c r="AQ371" s="12"/>
    </row>
    <row r="372" spans="43:43" x14ac:dyDescent="0.2">
      <c r="AQ372" s="12"/>
    </row>
    <row r="373" spans="43:43" x14ac:dyDescent="0.2">
      <c r="AQ373" s="12"/>
    </row>
    <row r="374" spans="43:43" x14ac:dyDescent="0.2">
      <c r="AQ374" s="12"/>
    </row>
    <row r="375" spans="43:43" x14ac:dyDescent="0.2">
      <c r="AQ375" s="12"/>
    </row>
    <row r="376" spans="43:43" x14ac:dyDescent="0.2">
      <c r="AQ376" s="12"/>
    </row>
    <row r="377" spans="43:43" x14ac:dyDescent="0.2">
      <c r="AQ377" s="12"/>
    </row>
    <row r="378" spans="43:43" x14ac:dyDescent="0.2">
      <c r="AQ378" s="12"/>
    </row>
    <row r="379" spans="43:43" x14ac:dyDescent="0.2">
      <c r="AQ379" s="12"/>
    </row>
    <row r="380" spans="43:43" x14ac:dyDescent="0.2">
      <c r="AQ380" s="12"/>
    </row>
    <row r="381" spans="43:43" x14ac:dyDescent="0.2">
      <c r="AQ381" s="12"/>
    </row>
    <row r="382" spans="43:43" x14ac:dyDescent="0.2">
      <c r="AQ382" s="12"/>
    </row>
    <row r="383" spans="43:43" x14ac:dyDescent="0.2">
      <c r="AQ383" s="12"/>
    </row>
    <row r="384" spans="43:43" x14ac:dyDescent="0.2">
      <c r="AQ384" s="12"/>
    </row>
    <row r="385" spans="43:43" x14ac:dyDescent="0.2">
      <c r="AQ385" s="12"/>
    </row>
    <row r="386" spans="43:43" x14ac:dyDescent="0.2">
      <c r="AQ386" s="12"/>
    </row>
    <row r="387" spans="43:43" x14ac:dyDescent="0.2">
      <c r="AQ387" s="12"/>
    </row>
    <row r="388" spans="43:43" x14ac:dyDescent="0.2">
      <c r="AQ388" s="12"/>
    </row>
    <row r="389" spans="43:43" x14ac:dyDescent="0.2">
      <c r="AQ389" s="12"/>
    </row>
    <row r="390" spans="43:43" x14ac:dyDescent="0.2">
      <c r="AQ390" s="12"/>
    </row>
    <row r="391" spans="43:43" x14ac:dyDescent="0.2">
      <c r="AQ391" s="12"/>
    </row>
    <row r="392" spans="43:43" x14ac:dyDescent="0.2">
      <c r="AQ392" s="12"/>
    </row>
    <row r="393" spans="43:43" x14ac:dyDescent="0.2">
      <c r="AQ393" s="12"/>
    </row>
    <row r="394" spans="43:43" x14ac:dyDescent="0.2">
      <c r="AQ394" s="12"/>
    </row>
    <row r="395" spans="43:43" x14ac:dyDescent="0.2">
      <c r="AQ395" s="12"/>
    </row>
    <row r="396" spans="43:43" x14ac:dyDescent="0.2">
      <c r="AQ396" s="12"/>
    </row>
    <row r="397" spans="43:43" x14ac:dyDescent="0.2">
      <c r="AQ397" s="12"/>
    </row>
    <row r="398" spans="43:43" x14ac:dyDescent="0.2">
      <c r="AQ398" s="12"/>
    </row>
    <row r="399" spans="43:43" x14ac:dyDescent="0.2">
      <c r="AQ399" s="12"/>
    </row>
    <row r="400" spans="43:43" x14ac:dyDescent="0.2">
      <c r="AQ400" s="12"/>
    </row>
    <row r="401" spans="43:43" x14ac:dyDescent="0.2">
      <c r="AQ401" s="12"/>
    </row>
    <row r="402" spans="43:43" x14ac:dyDescent="0.2">
      <c r="AQ402" s="12"/>
    </row>
    <row r="403" spans="43:43" x14ac:dyDescent="0.2">
      <c r="AQ403" s="12"/>
    </row>
    <row r="404" spans="43:43" x14ac:dyDescent="0.2">
      <c r="AQ404" s="12"/>
    </row>
    <row r="405" spans="43:43" x14ac:dyDescent="0.2">
      <c r="AQ405" s="12"/>
    </row>
    <row r="406" spans="43:43" x14ac:dyDescent="0.2">
      <c r="AQ406" s="12"/>
    </row>
    <row r="407" spans="43:43" x14ac:dyDescent="0.2">
      <c r="AQ407" s="12"/>
    </row>
    <row r="408" spans="43:43" x14ac:dyDescent="0.2">
      <c r="AQ408" s="12"/>
    </row>
    <row r="409" spans="43:43" x14ac:dyDescent="0.2">
      <c r="AQ409" s="12"/>
    </row>
    <row r="410" spans="43:43" x14ac:dyDescent="0.2">
      <c r="AQ410" s="12"/>
    </row>
    <row r="411" spans="43:43" x14ac:dyDescent="0.2">
      <c r="AQ411" s="12"/>
    </row>
    <row r="412" spans="43:43" x14ac:dyDescent="0.2">
      <c r="AQ412" s="12"/>
    </row>
    <row r="413" spans="43:43" x14ac:dyDescent="0.2">
      <c r="AQ413" s="12"/>
    </row>
    <row r="414" spans="43:43" x14ac:dyDescent="0.2">
      <c r="AQ414" s="12"/>
    </row>
    <row r="415" spans="43:43" x14ac:dyDescent="0.2">
      <c r="AQ415" s="12"/>
    </row>
    <row r="416" spans="43:43" x14ac:dyDescent="0.2">
      <c r="AQ416" s="12"/>
    </row>
    <row r="417" spans="43:43" x14ac:dyDescent="0.2">
      <c r="AQ417" s="12"/>
    </row>
    <row r="418" spans="43:43" x14ac:dyDescent="0.2">
      <c r="AQ418" s="12"/>
    </row>
    <row r="419" spans="43:43" x14ac:dyDescent="0.2">
      <c r="AQ419" s="12"/>
    </row>
    <row r="420" spans="43:43" x14ac:dyDescent="0.2">
      <c r="AQ420" s="12"/>
    </row>
    <row r="421" spans="43:43" x14ac:dyDescent="0.2">
      <c r="AQ421" s="12"/>
    </row>
    <row r="422" spans="43:43" x14ac:dyDescent="0.2">
      <c r="AQ422" s="12"/>
    </row>
    <row r="423" spans="43:43" x14ac:dyDescent="0.2">
      <c r="AQ423" s="12"/>
    </row>
    <row r="424" spans="43:43" x14ac:dyDescent="0.2">
      <c r="AQ424" s="12"/>
    </row>
    <row r="425" spans="43:43" x14ac:dyDescent="0.2">
      <c r="AQ425" s="12"/>
    </row>
    <row r="426" spans="43:43" x14ac:dyDescent="0.2">
      <c r="AQ426" s="12"/>
    </row>
    <row r="427" spans="43:43" x14ac:dyDescent="0.2">
      <c r="AQ427" s="12"/>
    </row>
    <row r="428" spans="43:43" x14ac:dyDescent="0.2">
      <c r="AQ428" s="12"/>
    </row>
    <row r="429" spans="43:43" x14ac:dyDescent="0.2">
      <c r="AQ429" s="12"/>
    </row>
    <row r="430" spans="43:43" x14ac:dyDescent="0.2">
      <c r="AQ430" s="12"/>
    </row>
    <row r="431" spans="43:43" x14ac:dyDescent="0.2">
      <c r="AQ431" s="12"/>
    </row>
    <row r="432" spans="43:43" x14ac:dyDescent="0.2">
      <c r="AQ432" s="12"/>
    </row>
    <row r="433" spans="43:43" x14ac:dyDescent="0.2">
      <c r="AQ433" s="12"/>
    </row>
    <row r="434" spans="43:43" x14ac:dyDescent="0.2">
      <c r="AQ434" s="12"/>
    </row>
    <row r="435" spans="43:43" x14ac:dyDescent="0.2">
      <c r="AQ435" s="12"/>
    </row>
    <row r="436" spans="43:43" x14ac:dyDescent="0.2">
      <c r="AQ436" s="12"/>
    </row>
    <row r="437" spans="43:43" x14ac:dyDescent="0.2">
      <c r="AQ437" s="12"/>
    </row>
    <row r="438" spans="43:43" x14ac:dyDescent="0.2">
      <c r="AQ438" s="12"/>
    </row>
    <row r="439" spans="43:43" x14ac:dyDescent="0.2">
      <c r="AQ439" s="12"/>
    </row>
    <row r="440" spans="43:43" x14ac:dyDescent="0.2">
      <c r="AQ440" s="12"/>
    </row>
    <row r="441" spans="43:43" x14ac:dyDescent="0.2">
      <c r="AQ441" s="12"/>
    </row>
    <row r="442" spans="43:43" x14ac:dyDescent="0.2">
      <c r="AQ442" s="12"/>
    </row>
    <row r="443" spans="43:43" x14ac:dyDescent="0.2">
      <c r="AQ443" s="12"/>
    </row>
    <row r="444" spans="43:43" x14ac:dyDescent="0.2">
      <c r="AQ444" s="12"/>
    </row>
    <row r="445" spans="43:43" x14ac:dyDescent="0.2">
      <c r="AQ445" s="12"/>
    </row>
    <row r="446" spans="43:43" x14ac:dyDescent="0.2">
      <c r="AQ446" s="12"/>
    </row>
    <row r="447" spans="43:43" x14ac:dyDescent="0.2">
      <c r="AQ447" s="12"/>
    </row>
    <row r="448" spans="43:43" x14ac:dyDescent="0.2">
      <c r="AQ448" s="12"/>
    </row>
    <row r="449" spans="43:43" x14ac:dyDescent="0.2">
      <c r="AQ449" s="12"/>
    </row>
    <row r="450" spans="43:43" x14ac:dyDescent="0.2">
      <c r="AQ450" s="12"/>
    </row>
    <row r="451" spans="43:43" x14ac:dyDescent="0.2">
      <c r="AQ451" s="12"/>
    </row>
    <row r="452" spans="43:43" x14ac:dyDescent="0.2">
      <c r="AQ452" s="12"/>
    </row>
    <row r="453" spans="43:43" x14ac:dyDescent="0.2">
      <c r="AQ453" s="12"/>
    </row>
    <row r="454" spans="43:43" x14ac:dyDescent="0.2">
      <c r="AQ454" s="12"/>
    </row>
    <row r="455" spans="43:43" x14ac:dyDescent="0.2">
      <c r="AQ455" s="12"/>
    </row>
    <row r="456" spans="43:43" x14ac:dyDescent="0.2">
      <c r="AQ456" s="12"/>
    </row>
    <row r="457" spans="43:43" x14ac:dyDescent="0.2">
      <c r="AQ457" s="12"/>
    </row>
    <row r="458" spans="43:43" x14ac:dyDescent="0.2">
      <c r="AQ458" s="12"/>
    </row>
    <row r="459" spans="43:43" x14ac:dyDescent="0.2">
      <c r="AQ459" s="12"/>
    </row>
    <row r="460" spans="43:43" x14ac:dyDescent="0.2">
      <c r="AQ460" s="12"/>
    </row>
    <row r="461" spans="43:43" x14ac:dyDescent="0.2">
      <c r="AQ461" s="12"/>
    </row>
    <row r="462" spans="43:43" x14ac:dyDescent="0.2">
      <c r="AQ462" s="12"/>
    </row>
    <row r="463" spans="43:43" x14ac:dyDescent="0.2">
      <c r="AQ463" s="12"/>
    </row>
    <row r="464" spans="43:43" x14ac:dyDescent="0.2">
      <c r="AQ464" s="12"/>
    </row>
    <row r="465" spans="43:43" x14ac:dyDescent="0.2">
      <c r="AQ465" s="12"/>
    </row>
    <row r="466" spans="43:43" x14ac:dyDescent="0.2">
      <c r="AQ466" s="12"/>
    </row>
    <row r="467" spans="43:43" x14ac:dyDescent="0.2">
      <c r="AQ467" s="12"/>
    </row>
    <row r="468" spans="43:43" x14ac:dyDescent="0.2">
      <c r="AQ468" s="12"/>
    </row>
    <row r="469" spans="43:43" x14ac:dyDescent="0.2">
      <c r="AQ469" s="12"/>
    </row>
    <row r="470" spans="43:43" x14ac:dyDescent="0.2">
      <c r="AQ470" s="12"/>
    </row>
    <row r="471" spans="43:43" x14ac:dyDescent="0.2">
      <c r="AQ471" s="12"/>
    </row>
    <row r="472" spans="43:43" x14ac:dyDescent="0.2">
      <c r="AQ472" s="12"/>
    </row>
    <row r="473" spans="43:43" x14ac:dyDescent="0.2">
      <c r="AQ473" s="12"/>
    </row>
    <row r="474" spans="43:43" x14ac:dyDescent="0.2">
      <c r="AQ474" s="12"/>
    </row>
    <row r="475" spans="43:43" x14ac:dyDescent="0.2">
      <c r="AQ475" s="12"/>
    </row>
    <row r="476" spans="43:43" x14ac:dyDescent="0.2">
      <c r="AQ476" s="12"/>
    </row>
    <row r="477" spans="43:43" x14ac:dyDescent="0.2">
      <c r="AQ477" s="12"/>
    </row>
    <row r="478" spans="43:43" x14ac:dyDescent="0.2">
      <c r="AQ478" s="12"/>
    </row>
    <row r="479" spans="43:43" x14ac:dyDescent="0.2">
      <c r="AQ479" s="12"/>
    </row>
    <row r="480" spans="43:43" x14ac:dyDescent="0.2">
      <c r="AQ480" s="12"/>
    </row>
    <row r="481" spans="43:43" x14ac:dyDescent="0.2">
      <c r="AQ481" s="12"/>
    </row>
    <row r="482" spans="43:43" x14ac:dyDescent="0.2">
      <c r="AQ482" s="12"/>
    </row>
    <row r="483" spans="43:43" x14ac:dyDescent="0.2">
      <c r="AQ483" s="12"/>
    </row>
    <row r="484" spans="43:43" x14ac:dyDescent="0.2">
      <c r="AQ484" s="12"/>
    </row>
    <row r="485" spans="43:43" x14ac:dyDescent="0.2">
      <c r="AQ485" s="12"/>
    </row>
    <row r="486" spans="43:43" x14ac:dyDescent="0.2">
      <c r="AQ486" s="12"/>
    </row>
    <row r="487" spans="43:43" x14ac:dyDescent="0.2">
      <c r="AQ487" s="12"/>
    </row>
    <row r="488" spans="43:43" x14ac:dyDescent="0.2">
      <c r="AQ488" s="12"/>
    </row>
    <row r="489" spans="43:43" x14ac:dyDescent="0.2">
      <c r="AQ489" s="12"/>
    </row>
    <row r="490" spans="43:43" x14ac:dyDescent="0.2">
      <c r="AQ490" s="12"/>
    </row>
    <row r="491" spans="43:43" x14ac:dyDescent="0.2">
      <c r="AQ491" s="12"/>
    </row>
    <row r="492" spans="43:43" x14ac:dyDescent="0.2">
      <c r="AQ492" s="12"/>
    </row>
    <row r="493" spans="43:43" x14ac:dyDescent="0.2">
      <c r="AQ493" s="12"/>
    </row>
    <row r="494" spans="43:43" x14ac:dyDescent="0.2">
      <c r="AQ494" s="12"/>
    </row>
    <row r="495" spans="43:43" x14ac:dyDescent="0.2">
      <c r="AQ495" s="12"/>
    </row>
    <row r="496" spans="43:43" x14ac:dyDescent="0.2">
      <c r="AQ496" s="12"/>
    </row>
    <row r="497" spans="43:43" x14ac:dyDescent="0.2">
      <c r="AQ497" s="12"/>
    </row>
    <row r="498" spans="43:43" x14ac:dyDescent="0.2">
      <c r="AQ498" s="12"/>
    </row>
    <row r="499" spans="43:43" x14ac:dyDescent="0.2">
      <c r="AQ499" s="12"/>
    </row>
    <row r="500" spans="43:43" x14ac:dyDescent="0.2">
      <c r="AQ500" s="12"/>
    </row>
    <row r="501" spans="43:43" x14ac:dyDescent="0.2">
      <c r="AQ501" s="12"/>
    </row>
    <row r="502" spans="43:43" x14ac:dyDescent="0.2">
      <c r="AQ502" s="12"/>
    </row>
    <row r="503" spans="43:43" x14ac:dyDescent="0.2">
      <c r="AQ503" s="12"/>
    </row>
    <row r="504" spans="43:43" x14ac:dyDescent="0.2">
      <c r="AQ504" s="12"/>
    </row>
    <row r="505" spans="43:43" x14ac:dyDescent="0.2">
      <c r="AQ505" s="12"/>
    </row>
    <row r="506" spans="43:43" x14ac:dyDescent="0.2">
      <c r="AQ506" s="12"/>
    </row>
    <row r="507" spans="43:43" x14ac:dyDescent="0.2">
      <c r="AQ507" s="12"/>
    </row>
    <row r="508" spans="43:43" x14ac:dyDescent="0.2">
      <c r="AQ508" s="12"/>
    </row>
    <row r="509" spans="43:43" x14ac:dyDescent="0.2">
      <c r="AQ509" s="12"/>
    </row>
    <row r="510" spans="43:43" x14ac:dyDescent="0.2">
      <c r="AQ510" s="12"/>
    </row>
    <row r="511" spans="43:43" x14ac:dyDescent="0.2">
      <c r="AQ511" s="12"/>
    </row>
    <row r="512" spans="43:43" x14ac:dyDescent="0.2">
      <c r="AQ512" s="12"/>
    </row>
    <row r="513" spans="43:43" x14ac:dyDescent="0.2">
      <c r="AQ513" s="12"/>
    </row>
    <row r="514" spans="43:43" x14ac:dyDescent="0.2">
      <c r="AQ514" s="12"/>
    </row>
    <row r="515" spans="43:43" x14ac:dyDescent="0.2">
      <c r="AQ515" s="12"/>
    </row>
    <row r="516" spans="43:43" x14ac:dyDescent="0.2">
      <c r="AQ516" s="12"/>
    </row>
    <row r="517" spans="43:43" x14ac:dyDescent="0.2">
      <c r="AQ517" s="12"/>
    </row>
    <row r="518" spans="43:43" x14ac:dyDescent="0.2">
      <c r="AQ518" s="12"/>
    </row>
    <row r="519" spans="43:43" x14ac:dyDescent="0.2">
      <c r="AQ519" s="12"/>
    </row>
    <row r="520" spans="43:43" x14ac:dyDescent="0.2">
      <c r="AQ520" s="12"/>
    </row>
    <row r="521" spans="43:43" x14ac:dyDescent="0.2">
      <c r="AQ521" s="12"/>
    </row>
    <row r="522" spans="43:43" x14ac:dyDescent="0.2">
      <c r="AQ522" s="12"/>
    </row>
    <row r="523" spans="43:43" x14ac:dyDescent="0.2">
      <c r="AQ523" s="12"/>
    </row>
    <row r="524" spans="43:43" x14ac:dyDescent="0.2">
      <c r="AQ524" s="12"/>
    </row>
    <row r="525" spans="43:43" x14ac:dyDescent="0.2">
      <c r="AQ525" s="12"/>
    </row>
    <row r="526" spans="43:43" x14ac:dyDescent="0.2">
      <c r="AQ526" s="12"/>
    </row>
    <row r="527" spans="43:43" x14ac:dyDescent="0.2">
      <c r="AQ527" s="12"/>
    </row>
    <row r="528" spans="43:43" x14ac:dyDescent="0.2">
      <c r="AQ528" s="12"/>
    </row>
    <row r="529" spans="43:43" x14ac:dyDescent="0.2">
      <c r="AQ529" s="12"/>
    </row>
    <row r="530" spans="43:43" x14ac:dyDescent="0.2">
      <c r="AQ530" s="12"/>
    </row>
    <row r="531" spans="43:43" x14ac:dyDescent="0.2">
      <c r="AQ531" s="12"/>
    </row>
    <row r="532" spans="43:43" x14ac:dyDescent="0.2">
      <c r="AQ532" s="12"/>
    </row>
    <row r="533" spans="43:43" x14ac:dyDescent="0.2">
      <c r="AQ533" s="12"/>
    </row>
    <row r="534" spans="43:43" x14ac:dyDescent="0.2">
      <c r="AQ534" s="12"/>
    </row>
    <row r="535" spans="43:43" x14ac:dyDescent="0.2">
      <c r="AQ535" s="12"/>
    </row>
    <row r="536" spans="43:43" x14ac:dyDescent="0.2">
      <c r="AQ536" s="12"/>
    </row>
    <row r="537" spans="43:43" x14ac:dyDescent="0.2">
      <c r="AQ537" s="12"/>
    </row>
    <row r="538" spans="43:43" x14ac:dyDescent="0.2">
      <c r="AQ538" s="12"/>
    </row>
    <row r="539" spans="43:43" x14ac:dyDescent="0.2">
      <c r="AQ539" s="12"/>
    </row>
    <row r="540" spans="43:43" x14ac:dyDescent="0.2">
      <c r="AQ540" s="12"/>
    </row>
    <row r="541" spans="43:43" x14ac:dyDescent="0.2">
      <c r="AQ541" s="12"/>
    </row>
    <row r="542" spans="43:43" x14ac:dyDescent="0.2">
      <c r="AQ542" s="12"/>
    </row>
    <row r="543" spans="43:43" x14ac:dyDescent="0.2">
      <c r="AQ543" s="12"/>
    </row>
    <row r="544" spans="43:43" x14ac:dyDescent="0.2">
      <c r="AQ544" s="12"/>
    </row>
    <row r="545" spans="43:43" x14ac:dyDescent="0.2">
      <c r="AQ545" s="12"/>
    </row>
    <row r="546" spans="43:43" x14ac:dyDescent="0.2">
      <c r="AQ546" s="12"/>
    </row>
    <row r="547" spans="43:43" x14ac:dyDescent="0.2">
      <c r="AQ547" s="12"/>
    </row>
    <row r="548" spans="43:43" x14ac:dyDescent="0.2">
      <c r="AQ548" s="12"/>
    </row>
    <row r="549" spans="43:43" x14ac:dyDescent="0.2">
      <c r="AQ549" s="12"/>
    </row>
    <row r="550" spans="43:43" x14ac:dyDescent="0.2">
      <c r="AQ550" s="12"/>
    </row>
    <row r="551" spans="43:43" x14ac:dyDescent="0.2">
      <c r="AQ551" s="12"/>
    </row>
    <row r="552" spans="43:43" x14ac:dyDescent="0.2">
      <c r="AQ552" s="12"/>
    </row>
    <row r="553" spans="43:43" x14ac:dyDescent="0.2">
      <c r="AQ553" s="12"/>
    </row>
    <row r="554" spans="43:43" x14ac:dyDescent="0.2">
      <c r="AQ554" s="12"/>
    </row>
    <row r="555" spans="43:43" x14ac:dyDescent="0.2">
      <c r="AQ555" s="12"/>
    </row>
    <row r="556" spans="43:43" x14ac:dyDescent="0.2">
      <c r="AQ556" s="12"/>
    </row>
    <row r="557" spans="43:43" x14ac:dyDescent="0.2">
      <c r="AQ557" s="12"/>
    </row>
    <row r="558" spans="43:43" x14ac:dyDescent="0.2">
      <c r="AQ558" s="12"/>
    </row>
    <row r="559" spans="43:43" x14ac:dyDescent="0.2">
      <c r="AQ559" s="12"/>
    </row>
    <row r="560" spans="43:43" x14ac:dyDescent="0.2">
      <c r="AQ560" s="12"/>
    </row>
    <row r="561" spans="43:43" x14ac:dyDescent="0.2">
      <c r="AQ561" s="12"/>
    </row>
    <row r="562" spans="43:43" x14ac:dyDescent="0.2">
      <c r="AQ562" s="12"/>
    </row>
    <row r="563" spans="43:43" x14ac:dyDescent="0.2">
      <c r="AQ563" s="12"/>
    </row>
    <row r="564" spans="43:43" x14ac:dyDescent="0.2">
      <c r="AQ564" s="12"/>
    </row>
    <row r="565" spans="43:43" x14ac:dyDescent="0.2">
      <c r="AQ565" s="12"/>
    </row>
    <row r="566" spans="43:43" x14ac:dyDescent="0.2">
      <c r="AQ566" s="12"/>
    </row>
    <row r="567" spans="43:43" x14ac:dyDescent="0.2">
      <c r="AQ567" s="12"/>
    </row>
    <row r="568" spans="43:43" x14ac:dyDescent="0.2">
      <c r="AQ568" s="12"/>
    </row>
    <row r="569" spans="43:43" x14ac:dyDescent="0.2">
      <c r="AQ569" s="12"/>
    </row>
    <row r="570" spans="43:43" x14ac:dyDescent="0.2">
      <c r="AQ570" s="12"/>
    </row>
    <row r="571" spans="43:43" x14ac:dyDescent="0.2">
      <c r="AQ571" s="12"/>
    </row>
    <row r="572" spans="43:43" x14ac:dyDescent="0.2">
      <c r="AQ572" s="12"/>
    </row>
    <row r="573" spans="43:43" x14ac:dyDescent="0.2">
      <c r="AQ573" s="12"/>
    </row>
    <row r="574" spans="43:43" x14ac:dyDescent="0.2">
      <c r="AQ574" s="12"/>
    </row>
    <row r="575" spans="43:43" x14ac:dyDescent="0.2">
      <c r="AQ575" s="12"/>
    </row>
    <row r="576" spans="43:43" x14ac:dyDescent="0.2">
      <c r="AQ576" s="12"/>
    </row>
    <row r="577" spans="43:43" x14ac:dyDescent="0.2">
      <c r="AQ577" s="12"/>
    </row>
    <row r="578" spans="43:43" x14ac:dyDescent="0.2">
      <c r="AQ578" s="12"/>
    </row>
    <row r="579" spans="43:43" x14ac:dyDescent="0.2">
      <c r="AQ579" s="12"/>
    </row>
    <row r="580" spans="43:43" x14ac:dyDescent="0.2">
      <c r="AQ580" s="12"/>
    </row>
    <row r="581" spans="43:43" x14ac:dyDescent="0.2">
      <c r="AQ581" s="12"/>
    </row>
    <row r="582" spans="43:43" x14ac:dyDescent="0.2">
      <c r="AQ582" s="12"/>
    </row>
    <row r="583" spans="43:43" x14ac:dyDescent="0.2">
      <c r="AQ583" s="12"/>
    </row>
    <row r="584" spans="43:43" x14ac:dyDescent="0.2">
      <c r="AQ584" s="12"/>
    </row>
    <row r="585" spans="43:43" x14ac:dyDescent="0.2">
      <c r="AQ585" s="12"/>
    </row>
    <row r="586" spans="43:43" x14ac:dyDescent="0.2">
      <c r="AQ586" s="12"/>
    </row>
    <row r="587" spans="43:43" x14ac:dyDescent="0.2">
      <c r="AQ587" s="12"/>
    </row>
    <row r="588" spans="43:43" x14ac:dyDescent="0.2">
      <c r="AQ588" s="12"/>
    </row>
    <row r="589" spans="43:43" x14ac:dyDescent="0.2">
      <c r="AQ589" s="12"/>
    </row>
    <row r="590" spans="43:43" x14ac:dyDescent="0.2">
      <c r="AQ590" s="12"/>
    </row>
    <row r="591" spans="43:43" x14ac:dyDescent="0.2">
      <c r="AQ591" s="12"/>
    </row>
    <row r="592" spans="43:43" x14ac:dyDescent="0.2">
      <c r="AQ592" s="12"/>
    </row>
    <row r="593" spans="43:43" x14ac:dyDescent="0.2">
      <c r="AQ593" s="12"/>
    </row>
    <row r="594" spans="43:43" x14ac:dyDescent="0.2">
      <c r="AQ594" s="12"/>
    </row>
    <row r="595" spans="43:43" x14ac:dyDescent="0.2">
      <c r="AQ595" s="12"/>
    </row>
    <row r="596" spans="43:43" x14ac:dyDescent="0.2">
      <c r="AQ596" s="12"/>
    </row>
    <row r="597" spans="43:43" x14ac:dyDescent="0.2">
      <c r="AQ597" s="12"/>
    </row>
    <row r="598" spans="43:43" x14ac:dyDescent="0.2">
      <c r="AQ598" s="12"/>
    </row>
    <row r="599" spans="43:43" x14ac:dyDescent="0.2">
      <c r="AQ599" s="12"/>
    </row>
    <row r="600" spans="43:43" x14ac:dyDescent="0.2">
      <c r="AQ600" s="12"/>
    </row>
    <row r="601" spans="43:43" x14ac:dyDescent="0.2">
      <c r="AQ601" s="12"/>
    </row>
    <row r="602" spans="43:43" x14ac:dyDescent="0.2">
      <c r="AQ602" s="12"/>
    </row>
    <row r="603" spans="43:43" x14ac:dyDescent="0.2">
      <c r="AQ603" s="12"/>
    </row>
    <row r="604" spans="43:43" x14ac:dyDescent="0.2">
      <c r="AQ604" s="12"/>
    </row>
    <row r="605" spans="43:43" x14ac:dyDescent="0.2">
      <c r="AQ605" s="12"/>
    </row>
    <row r="606" spans="43:43" x14ac:dyDescent="0.2">
      <c r="AQ606" s="12"/>
    </row>
    <row r="607" spans="43:43" x14ac:dyDescent="0.2">
      <c r="AQ607" s="12"/>
    </row>
    <row r="608" spans="43:43" x14ac:dyDescent="0.2">
      <c r="AQ608" s="12"/>
    </row>
    <row r="609" spans="43:43" x14ac:dyDescent="0.2">
      <c r="AQ609" s="12"/>
    </row>
    <row r="610" spans="43:43" x14ac:dyDescent="0.2">
      <c r="AQ610" s="12"/>
    </row>
    <row r="611" spans="43:43" x14ac:dyDescent="0.2">
      <c r="AQ611" s="12"/>
    </row>
    <row r="612" spans="43:43" x14ac:dyDescent="0.2">
      <c r="AQ612" s="12"/>
    </row>
    <row r="613" spans="43:43" x14ac:dyDescent="0.2">
      <c r="AQ613" s="12"/>
    </row>
    <row r="614" spans="43:43" x14ac:dyDescent="0.2">
      <c r="AQ614" s="12"/>
    </row>
    <row r="615" spans="43:43" x14ac:dyDescent="0.2">
      <c r="AQ615" s="12"/>
    </row>
    <row r="616" spans="43:43" x14ac:dyDescent="0.2">
      <c r="AQ616" s="12"/>
    </row>
    <row r="617" spans="43:43" x14ac:dyDescent="0.2">
      <c r="AQ617" s="12"/>
    </row>
    <row r="618" spans="43:43" x14ac:dyDescent="0.2">
      <c r="AQ618" s="12"/>
    </row>
    <row r="619" spans="43:43" x14ac:dyDescent="0.2">
      <c r="AQ619" s="12"/>
    </row>
    <row r="620" spans="43:43" x14ac:dyDescent="0.2">
      <c r="AQ620" s="12"/>
    </row>
    <row r="621" spans="43:43" x14ac:dyDescent="0.2">
      <c r="AQ621" s="12"/>
    </row>
    <row r="622" spans="43:43" x14ac:dyDescent="0.2">
      <c r="AQ622" s="12"/>
    </row>
    <row r="623" spans="43:43" x14ac:dyDescent="0.2">
      <c r="AQ623" s="12"/>
    </row>
    <row r="624" spans="43:43" x14ac:dyDescent="0.2">
      <c r="AQ624" s="12"/>
    </row>
    <row r="625" spans="43:43" x14ac:dyDescent="0.2">
      <c r="AQ625" s="12"/>
    </row>
    <row r="626" spans="43:43" x14ac:dyDescent="0.2">
      <c r="AQ626" s="12"/>
    </row>
    <row r="627" spans="43:43" x14ac:dyDescent="0.2">
      <c r="AQ627" s="12"/>
    </row>
    <row r="628" spans="43:43" x14ac:dyDescent="0.2">
      <c r="AQ628" s="12"/>
    </row>
    <row r="629" spans="43:43" x14ac:dyDescent="0.2">
      <c r="AQ629" s="12"/>
    </row>
    <row r="630" spans="43:43" x14ac:dyDescent="0.2">
      <c r="AQ630" s="12"/>
    </row>
    <row r="631" spans="43:43" x14ac:dyDescent="0.2">
      <c r="AQ631" s="12"/>
    </row>
    <row r="632" spans="43:43" x14ac:dyDescent="0.2">
      <c r="AQ632" s="12"/>
    </row>
    <row r="633" spans="43:43" x14ac:dyDescent="0.2">
      <c r="AQ633" s="12"/>
    </row>
    <row r="634" spans="43:43" x14ac:dyDescent="0.2">
      <c r="AQ634" s="12"/>
    </row>
    <row r="635" spans="43:43" x14ac:dyDescent="0.2">
      <c r="AQ635" s="12"/>
    </row>
    <row r="636" spans="43:43" x14ac:dyDescent="0.2">
      <c r="AQ636" s="12"/>
    </row>
    <row r="637" spans="43:43" x14ac:dyDescent="0.2">
      <c r="AQ637" s="12"/>
    </row>
    <row r="638" spans="43:43" x14ac:dyDescent="0.2">
      <c r="AQ638" s="12"/>
    </row>
    <row r="639" spans="43:43" x14ac:dyDescent="0.2">
      <c r="AQ639" s="12"/>
    </row>
    <row r="640" spans="43:43" x14ac:dyDescent="0.2">
      <c r="AQ640" s="12"/>
    </row>
    <row r="641" spans="43:43" x14ac:dyDescent="0.2">
      <c r="AQ641" s="12"/>
    </row>
    <row r="642" spans="43:43" x14ac:dyDescent="0.2">
      <c r="AQ642" s="12"/>
    </row>
    <row r="643" spans="43:43" x14ac:dyDescent="0.2">
      <c r="AQ643" s="12"/>
    </row>
    <row r="644" spans="43:43" x14ac:dyDescent="0.2">
      <c r="AQ644" s="12"/>
    </row>
    <row r="645" spans="43:43" x14ac:dyDescent="0.2">
      <c r="AQ645" s="12"/>
    </row>
    <row r="646" spans="43:43" x14ac:dyDescent="0.2">
      <c r="AQ646" s="12"/>
    </row>
    <row r="647" spans="43:43" x14ac:dyDescent="0.2">
      <c r="AQ647" s="12"/>
    </row>
    <row r="648" spans="43:43" x14ac:dyDescent="0.2">
      <c r="AQ648" s="12"/>
    </row>
    <row r="649" spans="43:43" x14ac:dyDescent="0.2">
      <c r="AQ649" s="12"/>
    </row>
    <row r="650" spans="43:43" x14ac:dyDescent="0.2">
      <c r="AQ650" s="12"/>
    </row>
    <row r="651" spans="43:43" x14ac:dyDescent="0.2">
      <c r="AQ651" s="12"/>
    </row>
    <row r="652" spans="43:43" x14ac:dyDescent="0.2">
      <c r="AQ652" s="12"/>
    </row>
    <row r="653" spans="43:43" x14ac:dyDescent="0.2">
      <c r="AQ653" s="12"/>
    </row>
    <row r="654" spans="43:43" x14ac:dyDescent="0.2">
      <c r="AQ654" s="12"/>
    </row>
    <row r="655" spans="43:43" x14ac:dyDescent="0.2">
      <c r="AQ655" s="12"/>
    </row>
    <row r="656" spans="43:43" x14ac:dyDescent="0.2">
      <c r="AQ656" s="12"/>
    </row>
    <row r="657" spans="43:43" x14ac:dyDescent="0.2">
      <c r="AQ657" s="12"/>
    </row>
    <row r="658" spans="43:43" x14ac:dyDescent="0.2">
      <c r="AQ658" s="12"/>
    </row>
    <row r="659" spans="43:43" x14ac:dyDescent="0.2">
      <c r="AQ659" s="12"/>
    </row>
    <row r="660" spans="43:43" x14ac:dyDescent="0.2">
      <c r="AQ660" s="12"/>
    </row>
    <row r="661" spans="43:43" x14ac:dyDescent="0.2">
      <c r="AQ661" s="12"/>
    </row>
    <row r="662" spans="43:43" x14ac:dyDescent="0.2">
      <c r="AQ662" s="12"/>
    </row>
    <row r="663" spans="43:43" x14ac:dyDescent="0.2">
      <c r="AQ663" s="12"/>
    </row>
    <row r="664" spans="43:43" x14ac:dyDescent="0.2">
      <c r="AQ664" s="12"/>
    </row>
    <row r="665" spans="43:43" x14ac:dyDescent="0.2">
      <c r="AQ665" s="12"/>
    </row>
    <row r="666" spans="43:43" x14ac:dyDescent="0.2">
      <c r="AQ666" s="12"/>
    </row>
    <row r="667" spans="43:43" x14ac:dyDescent="0.2">
      <c r="AQ667" s="12"/>
    </row>
    <row r="668" spans="43:43" x14ac:dyDescent="0.2">
      <c r="AQ668" s="12"/>
    </row>
    <row r="669" spans="43:43" x14ac:dyDescent="0.2">
      <c r="AQ669" s="12"/>
    </row>
    <row r="670" spans="43:43" x14ac:dyDescent="0.2">
      <c r="AQ670" s="12"/>
    </row>
    <row r="671" spans="43:43" x14ac:dyDescent="0.2">
      <c r="AQ671" s="12"/>
    </row>
    <row r="672" spans="43:43" x14ac:dyDescent="0.2">
      <c r="AQ672" s="12"/>
    </row>
    <row r="673" spans="43:43" x14ac:dyDescent="0.2">
      <c r="AQ673" s="12"/>
    </row>
    <row r="674" spans="43:43" x14ac:dyDescent="0.2">
      <c r="AQ674" s="12"/>
    </row>
    <row r="675" spans="43:43" x14ac:dyDescent="0.2">
      <c r="AQ675" s="12"/>
    </row>
    <row r="676" spans="43:43" x14ac:dyDescent="0.2">
      <c r="AQ676" s="12"/>
    </row>
    <row r="677" spans="43:43" x14ac:dyDescent="0.2">
      <c r="AQ677" s="12"/>
    </row>
    <row r="678" spans="43:43" x14ac:dyDescent="0.2">
      <c r="AQ678" s="12"/>
    </row>
    <row r="679" spans="43:43" x14ac:dyDescent="0.2">
      <c r="AQ679" s="12"/>
    </row>
    <row r="680" spans="43:43" x14ac:dyDescent="0.2">
      <c r="AQ680" s="12"/>
    </row>
    <row r="681" spans="43:43" x14ac:dyDescent="0.2">
      <c r="AQ681" s="12"/>
    </row>
    <row r="682" spans="43:43" x14ac:dyDescent="0.2">
      <c r="AQ682" s="12"/>
    </row>
    <row r="683" spans="43:43" x14ac:dyDescent="0.2">
      <c r="AQ683" s="12"/>
    </row>
    <row r="684" spans="43:43" x14ac:dyDescent="0.2">
      <c r="AQ684" s="12"/>
    </row>
    <row r="685" spans="43:43" x14ac:dyDescent="0.2">
      <c r="AQ685" s="12"/>
    </row>
    <row r="686" spans="43:43" x14ac:dyDescent="0.2">
      <c r="AQ686" s="12"/>
    </row>
    <row r="687" spans="43:43" x14ac:dyDescent="0.2">
      <c r="AQ687" s="12"/>
    </row>
    <row r="688" spans="43:43" x14ac:dyDescent="0.2">
      <c r="AQ688" s="12"/>
    </row>
    <row r="689" spans="43:43" x14ac:dyDescent="0.2">
      <c r="AQ689" s="12"/>
    </row>
    <row r="690" spans="43:43" x14ac:dyDescent="0.2">
      <c r="AQ690" s="12"/>
    </row>
    <row r="691" spans="43:43" x14ac:dyDescent="0.2">
      <c r="AQ691" s="12"/>
    </row>
    <row r="692" spans="43:43" x14ac:dyDescent="0.2">
      <c r="AQ692" s="12"/>
    </row>
    <row r="693" spans="43:43" x14ac:dyDescent="0.2">
      <c r="AQ693" s="12"/>
    </row>
    <row r="694" spans="43:43" x14ac:dyDescent="0.2">
      <c r="AQ694" s="12"/>
    </row>
    <row r="695" spans="43:43" x14ac:dyDescent="0.2">
      <c r="AQ695" s="12"/>
    </row>
  </sheetData>
  <mergeCells count="1">
    <mergeCell ref="X1:AD1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695"/>
  <sheetViews>
    <sheetView workbookViewId="0">
      <selection activeCell="C38" sqref="C38"/>
    </sheetView>
  </sheetViews>
  <sheetFormatPr defaultRowHeight="12.75" x14ac:dyDescent="0.2"/>
  <cols>
    <col min="1" max="1" width="6.42578125" style="10" customWidth="1"/>
    <col min="2" max="2" width="6.85546875" style="10" customWidth="1"/>
    <col min="3" max="3" width="9.140625" style="10"/>
    <col min="4" max="4" width="11" style="10" customWidth="1"/>
    <col min="5" max="6" width="10.5703125" style="10" customWidth="1"/>
    <col min="7" max="7" width="11.28515625" style="10" customWidth="1"/>
    <col min="8" max="8" width="10.5703125" style="10" customWidth="1"/>
    <col min="9" max="9" width="9.140625" style="10"/>
    <col min="10" max="10" width="12" style="10" customWidth="1"/>
    <col min="11" max="11" width="11.85546875" style="10" customWidth="1"/>
    <col min="12" max="13" width="12.140625" style="10" customWidth="1"/>
    <col min="14" max="14" width="15.7109375" style="10" customWidth="1"/>
    <col min="15" max="15" width="9.140625" style="10"/>
    <col min="16" max="16" width="10.7109375" style="10" customWidth="1"/>
    <col min="17" max="17" width="14.85546875" style="10" customWidth="1"/>
    <col min="18" max="18" width="11" style="10" customWidth="1"/>
    <col min="19" max="19" width="10.28515625" style="10" customWidth="1"/>
    <col min="20" max="20" width="9.85546875" style="10" customWidth="1"/>
    <col min="21" max="21" width="9.140625" style="10"/>
    <col min="22" max="22" width="11.7109375" style="10" customWidth="1"/>
    <col min="23" max="25" width="11.140625" style="10" customWidth="1"/>
    <col min="26" max="26" width="10.140625" style="10" customWidth="1"/>
    <col min="27" max="27" width="9.140625" style="10"/>
    <col min="28" max="28" width="10.140625" style="10" customWidth="1"/>
    <col min="29" max="29" width="9.140625" style="10"/>
    <col min="30" max="30" width="10.7109375" style="10" customWidth="1"/>
    <col min="31" max="31" width="10.42578125" style="10" customWidth="1"/>
    <col min="32" max="32" width="10.28515625" style="10" customWidth="1"/>
    <col min="33" max="34" width="9.140625" style="10"/>
    <col min="35" max="35" width="10.85546875" style="10" customWidth="1"/>
    <col min="36" max="36" width="6.42578125" style="10" customWidth="1"/>
    <col min="37" max="37" width="9.140625" style="10"/>
    <col min="38" max="38" width="13.140625" style="10" customWidth="1"/>
    <col min="39" max="39" width="9.85546875" style="10" customWidth="1"/>
    <col min="40" max="41" width="10.5703125" style="10" customWidth="1"/>
    <col min="42" max="42" width="9.140625" style="10"/>
    <col min="43" max="43" width="11.140625" style="10" customWidth="1"/>
    <col min="44" max="44" width="9.140625" style="10"/>
    <col min="45" max="46" width="10.7109375" style="10" customWidth="1"/>
    <col min="47" max="47" width="9.5703125" style="10" customWidth="1"/>
    <col min="48" max="48" width="9.140625" style="10"/>
    <col min="49" max="49" width="11.42578125" style="10" customWidth="1"/>
    <col min="50" max="50" width="9.140625" style="10"/>
    <col min="51" max="52" width="10.28515625" style="10" customWidth="1"/>
    <col min="53" max="54" width="9.140625" style="10"/>
    <col min="55" max="55" width="11.7109375" style="10" customWidth="1"/>
    <col min="56" max="58" width="10.85546875" style="10" customWidth="1"/>
    <col min="59" max="59" width="7.140625" style="10" customWidth="1"/>
    <col min="60" max="60" width="12.85546875" style="10" customWidth="1"/>
    <col min="61" max="63" width="11" style="10" customWidth="1"/>
    <col min="64" max="64" width="9.140625" style="10"/>
    <col min="65" max="65" width="11.140625" style="10" customWidth="1"/>
    <col min="66" max="66" width="9.85546875" style="10" customWidth="1"/>
    <col min="67" max="68" width="10.7109375" style="10" customWidth="1"/>
    <col min="69" max="16384" width="9.140625" style="10"/>
  </cols>
  <sheetData>
    <row r="1" spans="1:78" ht="15.75" x14ac:dyDescent="0.25">
      <c r="A1" s="9"/>
      <c r="B1" s="9"/>
      <c r="D1" s="11" t="s">
        <v>595</v>
      </c>
      <c r="AJ1" s="12"/>
    </row>
    <row r="2" spans="1:78" x14ac:dyDescent="0.2">
      <c r="A2" s="9"/>
      <c r="B2" s="9"/>
      <c r="AJ2" s="12"/>
    </row>
    <row r="3" spans="1:78" x14ac:dyDescent="0.2">
      <c r="A3" s="9"/>
      <c r="B3" s="9"/>
      <c r="AJ3" s="12"/>
    </row>
    <row r="4" spans="1:78" x14ac:dyDescent="0.2">
      <c r="A4" s="9"/>
      <c r="B4" s="9"/>
      <c r="D4" s="13" t="s">
        <v>60</v>
      </c>
      <c r="G4" s="77"/>
      <c r="H4" s="103"/>
      <c r="J4" s="13" t="s">
        <v>345</v>
      </c>
      <c r="M4" s="77"/>
      <c r="N4" s="103"/>
      <c r="P4" s="13" t="s">
        <v>344</v>
      </c>
      <c r="V4" s="13" t="s">
        <v>296</v>
      </c>
      <c r="AB4" s="13" t="s">
        <v>569</v>
      </c>
      <c r="AC4" s="13"/>
      <c r="AJ4" s="12"/>
      <c r="AL4" s="13" t="s">
        <v>298</v>
      </c>
      <c r="AQ4" s="13" t="s">
        <v>299</v>
      </c>
      <c r="AW4" s="13" t="s">
        <v>300</v>
      </c>
      <c r="AX4" s="13"/>
      <c r="AY4" s="13"/>
      <c r="AZ4" s="13"/>
      <c r="BC4" s="13" t="s">
        <v>301</v>
      </c>
      <c r="BH4" s="13" t="s">
        <v>302</v>
      </c>
      <c r="BM4" s="13" t="s">
        <v>303</v>
      </c>
      <c r="BS4" s="13" t="s">
        <v>305</v>
      </c>
      <c r="BW4" s="13" t="s">
        <v>306</v>
      </c>
    </row>
    <row r="5" spans="1:78" ht="12" customHeight="1" x14ac:dyDescent="0.2">
      <c r="A5" s="198" t="s">
        <v>379</v>
      </c>
      <c r="B5" s="9"/>
      <c r="AB5" s="14" t="s">
        <v>308</v>
      </c>
      <c r="AC5" s="14" t="s">
        <v>309</v>
      </c>
      <c r="AD5" s="14" t="s">
        <v>310</v>
      </c>
      <c r="AE5" s="14" t="s">
        <v>311</v>
      </c>
      <c r="AF5" s="14" t="s">
        <v>312</v>
      </c>
      <c r="AG5" s="14" t="s">
        <v>313</v>
      </c>
      <c r="AJ5" s="12"/>
      <c r="AW5" s="13" t="s">
        <v>314</v>
      </c>
      <c r="AX5" s="13"/>
      <c r="AY5" s="13"/>
      <c r="AZ5" s="13"/>
      <c r="BW5" s="10" t="s">
        <v>315</v>
      </c>
    </row>
    <row r="6" spans="1:78" ht="51" customHeight="1" x14ac:dyDescent="0.2">
      <c r="A6" s="9"/>
      <c r="B6" s="9"/>
      <c r="D6" s="36" t="s">
        <v>288</v>
      </c>
      <c r="E6" s="36" t="s">
        <v>289</v>
      </c>
      <c r="F6" s="36" t="s">
        <v>290</v>
      </c>
      <c r="G6" s="36" t="s">
        <v>291</v>
      </c>
      <c r="H6" s="37" t="s">
        <v>282</v>
      </c>
      <c r="I6" s="16"/>
      <c r="J6" s="37" t="str">
        <f>D6</f>
        <v>Coal</v>
      </c>
      <c r="K6" s="37" t="str">
        <f>E6</f>
        <v>Petroleum</v>
      </c>
      <c r="L6" s="37" t="str">
        <f>F6</f>
        <v>Natural Gas</v>
      </c>
      <c r="M6" s="37" t="str">
        <f>G6</f>
        <v>Other Gases</v>
      </c>
      <c r="N6" s="37" t="str">
        <f>H6</f>
        <v>Total</v>
      </c>
      <c r="O6" s="16"/>
      <c r="P6" s="37" t="str">
        <f>D6</f>
        <v>Coal</v>
      </c>
      <c r="Q6" s="37" t="str">
        <f>E6</f>
        <v>Petroleum</v>
      </c>
      <c r="R6" s="15" t="str">
        <f>F6</f>
        <v>Natural Gas</v>
      </c>
      <c r="S6" s="37" t="str">
        <f>G6</f>
        <v>Other Gases</v>
      </c>
      <c r="T6" s="37" t="s">
        <v>282</v>
      </c>
      <c r="U6" s="16"/>
      <c r="V6" s="37" t="str">
        <f>D6</f>
        <v>Coal</v>
      </c>
      <c r="W6" s="15" t="str">
        <f>E6</f>
        <v>Petroleum</v>
      </c>
      <c r="X6" s="15" t="str">
        <f>F6</f>
        <v>Natural Gas</v>
      </c>
      <c r="Y6" s="15" t="str">
        <f>G6</f>
        <v>Other Gases</v>
      </c>
      <c r="Z6" s="17"/>
      <c r="AA6" s="16"/>
      <c r="AB6" s="43" t="s">
        <v>347</v>
      </c>
      <c r="AC6" s="18" t="s">
        <v>317</v>
      </c>
      <c r="AD6" s="44" t="s">
        <v>540</v>
      </c>
      <c r="AE6" s="43" t="s">
        <v>90</v>
      </c>
      <c r="AF6" s="19" t="s">
        <v>319</v>
      </c>
      <c r="AG6" s="18" t="s">
        <v>320</v>
      </c>
      <c r="AJ6" s="12"/>
      <c r="AL6" s="37" t="str">
        <f>D6</f>
        <v>Coal</v>
      </c>
      <c r="AM6" s="37" t="str">
        <f>E6</f>
        <v>Petroleum</v>
      </c>
      <c r="AN6" s="37" t="str">
        <f>F6</f>
        <v>Natural Gas</v>
      </c>
      <c r="AO6" s="37" t="str">
        <f>G6</f>
        <v>Other Gases</v>
      </c>
      <c r="AQ6" s="37" t="str">
        <f>D6</f>
        <v>Coal</v>
      </c>
      <c r="AR6" s="37" t="str">
        <f>E6</f>
        <v>Petroleum</v>
      </c>
      <c r="AS6" s="37" t="str">
        <f>F6</f>
        <v>Natural Gas</v>
      </c>
      <c r="AT6" s="37" t="str">
        <f>G6</f>
        <v>Other Gases</v>
      </c>
      <c r="AU6" s="37" t="s">
        <v>282</v>
      </c>
      <c r="AV6" s="16"/>
      <c r="AW6" s="37" t="str">
        <f>D6</f>
        <v>Coal</v>
      </c>
      <c r="AX6" s="37" t="str">
        <f>E6</f>
        <v>Petroleum</v>
      </c>
      <c r="AY6" s="37" t="str">
        <f>F6</f>
        <v>Natural Gas</v>
      </c>
      <c r="AZ6" s="37" t="str">
        <f>G6</f>
        <v>Other Gases</v>
      </c>
      <c r="BA6" s="16"/>
      <c r="BB6" s="16"/>
      <c r="BC6" s="37" t="str">
        <f>D6</f>
        <v>Coal</v>
      </c>
      <c r="BD6" s="37" t="str">
        <f>E6</f>
        <v>Petroleum</v>
      </c>
      <c r="BE6" s="37" t="str">
        <f>F6</f>
        <v>Natural Gas</v>
      </c>
      <c r="BF6" s="37" t="str">
        <f>G6</f>
        <v>Other Gases</v>
      </c>
      <c r="BG6" s="16"/>
      <c r="BH6" s="37" t="str">
        <f>D6</f>
        <v>Coal</v>
      </c>
      <c r="BI6" s="37" t="str">
        <f>E6</f>
        <v>Petroleum</v>
      </c>
      <c r="BJ6" s="37" t="str">
        <f>F6</f>
        <v>Natural Gas</v>
      </c>
      <c r="BK6" s="37" t="str">
        <f>G6</f>
        <v>Other Gases</v>
      </c>
      <c r="BL6" s="16"/>
      <c r="BM6" s="15" t="str">
        <f>D6</f>
        <v>Coal</v>
      </c>
      <c r="BN6" s="15" t="str">
        <f>E6</f>
        <v>Petroleum</v>
      </c>
      <c r="BO6" s="15" t="str">
        <f>F6</f>
        <v>Natural Gas</v>
      </c>
      <c r="BP6" s="15" t="str">
        <f>G6</f>
        <v>Other Gases</v>
      </c>
      <c r="BQ6" s="16"/>
      <c r="BR6" s="16"/>
      <c r="BS6" s="20" t="s">
        <v>321</v>
      </c>
      <c r="BT6" s="20" t="s">
        <v>322</v>
      </c>
      <c r="BU6" s="20" t="s">
        <v>322</v>
      </c>
      <c r="BW6" s="20" t="s">
        <v>321</v>
      </c>
      <c r="BX6" s="20" t="s">
        <v>322</v>
      </c>
      <c r="BY6" s="20" t="s">
        <v>322</v>
      </c>
    </row>
    <row r="7" spans="1:78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38" t="str">
        <f>$A7</f>
        <v>Primary</v>
      </c>
      <c r="H7" s="38" t="str">
        <f>$A7</f>
        <v>Primary</v>
      </c>
      <c r="I7" s="16"/>
      <c r="J7" s="38"/>
      <c r="K7" s="38"/>
      <c r="L7" s="38"/>
      <c r="M7" s="38"/>
      <c r="N7" s="38"/>
      <c r="O7" s="16"/>
      <c r="P7" s="21"/>
      <c r="Q7" s="21"/>
      <c r="R7" s="21"/>
      <c r="S7" s="21"/>
      <c r="T7" s="21"/>
      <c r="U7" s="16"/>
      <c r="V7" s="21"/>
      <c r="W7" s="21"/>
      <c r="X7" s="21"/>
      <c r="Y7" s="21"/>
      <c r="Z7" s="17"/>
      <c r="AA7" s="16"/>
      <c r="AB7" s="23"/>
      <c r="AC7" s="23"/>
      <c r="AD7" s="23"/>
      <c r="AE7" s="23"/>
      <c r="AF7" s="24" t="s">
        <v>323</v>
      </c>
      <c r="AG7" s="25" t="s">
        <v>324</v>
      </c>
      <c r="AJ7" s="12"/>
      <c r="BS7" s="10" t="s">
        <v>325</v>
      </c>
      <c r="BT7" s="10" t="s">
        <v>325</v>
      </c>
      <c r="BU7" s="10" t="str">
        <f>index_label</f>
        <v>1990 = 1</v>
      </c>
      <c r="BW7" s="10" t="s">
        <v>325</v>
      </c>
      <c r="BX7" s="10" t="s">
        <v>325</v>
      </c>
      <c r="BY7" s="10" t="str">
        <f>index_label</f>
        <v>1990 = 1</v>
      </c>
    </row>
    <row r="8" spans="1:78" ht="22.5" customHeight="1" thickBot="1" x14ac:dyDescent="0.25">
      <c r="A8" s="9"/>
      <c r="B8" s="9"/>
      <c r="D8" s="38" t="s">
        <v>326</v>
      </c>
      <c r="E8" s="38" t="s">
        <v>327</v>
      </c>
      <c r="F8" s="38" t="s">
        <v>327</v>
      </c>
      <c r="G8" s="38" t="s">
        <v>327</v>
      </c>
      <c r="H8" s="38" t="s">
        <v>327</v>
      </c>
      <c r="I8" s="16"/>
      <c r="J8" s="39" t="s">
        <v>331</v>
      </c>
      <c r="K8" s="39" t="s">
        <v>331</v>
      </c>
      <c r="L8" s="39" t="s">
        <v>331</v>
      </c>
      <c r="M8" s="39" t="s">
        <v>331</v>
      </c>
      <c r="N8" s="39" t="s">
        <v>331</v>
      </c>
      <c r="O8" s="16"/>
      <c r="P8" s="39" t="s">
        <v>346</v>
      </c>
      <c r="Q8" s="39" t="s">
        <v>346</v>
      </c>
      <c r="R8" s="39" t="s">
        <v>346</v>
      </c>
      <c r="S8" s="39" t="s">
        <v>346</v>
      </c>
      <c r="T8" s="39" t="s">
        <v>346</v>
      </c>
      <c r="U8" s="16"/>
      <c r="V8" s="21" t="s">
        <v>328</v>
      </c>
      <c r="W8" s="21" t="s">
        <v>328</v>
      </c>
      <c r="X8" s="21" t="s">
        <v>328</v>
      </c>
      <c r="Y8" s="21" t="s">
        <v>328</v>
      </c>
      <c r="Z8" s="17"/>
      <c r="AA8" s="16"/>
      <c r="AB8" s="26"/>
      <c r="AC8" s="26"/>
      <c r="AD8" s="26"/>
      <c r="AE8" s="26"/>
      <c r="AF8" s="27"/>
      <c r="AG8" s="26"/>
      <c r="AJ8" s="12"/>
      <c r="BS8" s="28"/>
      <c r="BT8" s="28"/>
      <c r="BU8" s="28"/>
      <c r="BW8" s="28"/>
      <c r="BX8" s="28"/>
      <c r="BY8" s="28"/>
    </row>
    <row r="9" spans="1:78" x14ac:dyDescent="0.2">
      <c r="A9" s="198" t="s">
        <v>379</v>
      </c>
      <c r="B9" s="9">
        <v>1989</v>
      </c>
      <c r="D9" s="90">
        <f>'Coal_Reconcile '!Z46</f>
        <v>87.184294464232536</v>
      </c>
      <c r="E9" s="42">
        <f>'Petroleum _Reconcile'!BA47*0.001</f>
        <v>7.4208164029999999</v>
      </c>
      <c r="F9" s="29">
        <f>NatGas_Reconcile!X46</f>
        <v>239.41225173811597</v>
      </c>
      <c r="G9" s="29">
        <f>OthGas_Reconcile!H11*0.001</f>
        <v>6.6470000000000002</v>
      </c>
      <c r="H9" s="29">
        <f t="shared" ref="H9:H21" si="0">SUM(D9:G9)</f>
        <v>340.66436260534851</v>
      </c>
      <c r="J9" s="29">
        <f>Table8.2c11!B35*0.001</f>
        <v>8368.1980000000003</v>
      </c>
      <c r="K9" s="29">
        <f>Table8.2c11!D35*0.001</f>
        <v>657.41899999999998</v>
      </c>
      <c r="L9" s="29">
        <f>Table8.2c11!F35*0.001</f>
        <v>30377.550999999999</v>
      </c>
      <c r="M9" s="29">
        <f>Table8.2c11!H35*0.001</f>
        <v>454.06600000000003</v>
      </c>
      <c r="N9" s="29">
        <f>SUM(J9:M9)</f>
        <v>39857.233999999997</v>
      </c>
      <c r="P9" s="41">
        <f t="shared" ref="P9:P21" si="1">D9/J9*1000000</f>
        <v>10418.526720356347</v>
      </c>
      <c r="Q9" s="230">
        <f t="shared" ref="Q9:Q21" si="2">E9/K9*1000000</f>
        <v>11287.803368932142</v>
      </c>
      <c r="R9" s="41">
        <f t="shared" ref="R9:R21" si="3">F9/L9*1000000</f>
        <v>7881.2229378897591</v>
      </c>
      <c r="S9" s="41">
        <f t="shared" ref="S9:S21" si="4">G9/M9*1000000</f>
        <v>14638.841049539053</v>
      </c>
      <c r="T9" s="41">
        <f t="shared" ref="T9:T21" si="5">H9/N9*1000000</f>
        <v>8547.1150006382413</v>
      </c>
      <c r="V9" s="31">
        <f t="shared" ref="V9:V25" si="6">P9/P$34</f>
        <v>0.84519007130464019</v>
      </c>
      <c r="W9" s="31">
        <f t="shared" ref="W9:W25" si="7">Q9/Q$34</f>
        <v>0.68484521735178161</v>
      </c>
      <c r="X9" s="31">
        <f t="shared" ref="X9:X25" si="8">R9/R$34</f>
        <v>0.97334741702538263</v>
      </c>
      <c r="Y9" s="31">
        <f t="shared" ref="Y9:Y25" si="9">S9/S$34</f>
        <v>1.501095390865923</v>
      </c>
      <c r="Z9" s="31"/>
      <c r="AB9" s="34">
        <f t="shared" ref="AB9:AB25" si="10">N9/N$34</f>
        <v>0.67934001542819034</v>
      </c>
      <c r="AC9" s="34">
        <f t="shared" ref="AC9:AC25" si="11">T9/T$34</f>
        <v>0.93300549822319001</v>
      </c>
      <c r="AD9" s="34">
        <f t="shared" ref="AD9:AD25" si="12">BY9</f>
        <v>0.99911326725032346</v>
      </c>
      <c r="AE9" s="34">
        <f t="shared" ref="AE9:AE25" si="13">BU9</f>
        <v>0.93383355902272258</v>
      </c>
      <c r="AF9" s="34">
        <f t="shared" ref="AF9:AF25" si="14">AB9*AD9*AE9</f>
        <v>0.63382796955752829</v>
      </c>
      <c r="AG9" s="34">
        <f t="shared" ref="AG9:AG25" si="15">AB9*AC9</f>
        <v>0.63382796955752829</v>
      </c>
      <c r="AJ9" s="12"/>
      <c r="AL9" s="31">
        <f>D9/$H9</f>
        <v>0.25592431740573185</v>
      </c>
      <c r="AM9" s="31">
        <f t="shared" ref="AM9:AO24" si="16">E9/$H9</f>
        <v>2.1783365733494223E-2</v>
      </c>
      <c r="AN9" s="31">
        <f t="shared" si="16"/>
        <v>0.70278044321140021</v>
      </c>
      <c r="AO9" s="31">
        <f t="shared" si="16"/>
        <v>1.9511873649373738E-2</v>
      </c>
      <c r="AQ9" s="31"/>
      <c r="AR9" s="31"/>
      <c r="AS9" s="31"/>
      <c r="AT9" s="31"/>
      <c r="AU9" s="31"/>
      <c r="AV9" s="31"/>
      <c r="AW9" s="31"/>
      <c r="AX9" s="31"/>
      <c r="AY9" s="31"/>
      <c r="AZ9" s="31"/>
      <c r="BC9" s="31"/>
      <c r="BD9" s="31"/>
      <c r="BE9" s="31"/>
      <c r="BF9" s="31"/>
      <c r="BH9" s="31">
        <f t="shared" ref="BH9:BH25" si="17">J9/$N9</f>
        <v>0.2099543084198969</v>
      </c>
      <c r="BI9" s="31">
        <f t="shared" ref="BI9:BI25" si="18">K9/$N9</f>
        <v>1.6494345794291695E-2</v>
      </c>
      <c r="BJ9" s="31">
        <f t="shared" ref="BJ9:BJ25" si="19">L9/$N9</f>
        <v>0.76215903491948289</v>
      </c>
      <c r="BK9" s="31">
        <f t="shared" ref="BK9:BK25" si="20">M9/$N9</f>
        <v>1.1392310866328558E-2</v>
      </c>
      <c r="BM9" s="31"/>
      <c r="BN9" s="31"/>
      <c r="BO9" s="31"/>
      <c r="BP9" s="31"/>
      <c r="BS9" s="31">
        <f>EXP(SUMPRODUCT($AW9:$AZ9,BC9:BF9))</f>
        <v>1</v>
      </c>
      <c r="BT9" s="31">
        <v>1</v>
      </c>
      <c r="BU9" s="31">
        <f t="shared" ref="BU9:BU25" si="21">BT9/BT$34</f>
        <v>0.93383355902272258</v>
      </c>
      <c r="BV9" s="31"/>
      <c r="BW9" s="31">
        <f>EXP(SUMPRODUCT($AW9:$AZ9,BM9:BP9))</f>
        <v>1</v>
      </c>
      <c r="BX9" s="31">
        <v>1</v>
      </c>
      <c r="BY9" s="31">
        <f t="shared" ref="BY9:BY25" si="22">BX9/BX$34</f>
        <v>0.99911326725032346</v>
      </c>
      <c r="BZ9" s="31"/>
    </row>
    <row r="10" spans="1:78" x14ac:dyDescent="0.2">
      <c r="A10" s="198" t="s">
        <v>379</v>
      </c>
      <c r="B10" s="9">
        <f t="shared" ref="B10:B32" si="23">B9+1</f>
        <v>1990</v>
      </c>
      <c r="D10" s="90">
        <f>'Coal_Reconcile '!Z47</f>
        <v>147.27248659810016</v>
      </c>
      <c r="E10" s="42">
        <f>'Petroleum _Reconcile'!BA48*0.001</f>
        <v>21.331105822000001</v>
      </c>
      <c r="F10" s="29">
        <f>NatGas_Reconcile!X47</f>
        <v>362.81373886741676</v>
      </c>
      <c r="G10" s="29">
        <f>OthGas_Reconcile!H12*0.001</f>
        <v>6.0540000000000003</v>
      </c>
      <c r="H10" s="29">
        <f t="shared" si="0"/>
        <v>537.47133128751693</v>
      </c>
      <c r="J10" s="29">
        <f>Table8.2c11!B36*0.001</f>
        <v>11947.298000000001</v>
      </c>
      <c r="K10" s="29">
        <f>Table8.2c11!D36*0.001</f>
        <v>1294.1849999999999</v>
      </c>
      <c r="L10" s="29">
        <f>Table8.2c11!F36*0.001</f>
        <v>44808.251000000004</v>
      </c>
      <c r="M10" s="29">
        <f>Table8.2c11!H36*0.001</f>
        <v>620.78899999999999</v>
      </c>
      <c r="N10" s="29">
        <f t="shared" ref="N10:N25" si="24">SUM(J10:M10)</f>
        <v>58670.523000000001</v>
      </c>
      <c r="P10" s="41">
        <f t="shared" si="1"/>
        <v>12326.844663797636</v>
      </c>
      <c r="Q10" s="230">
        <f t="shared" si="2"/>
        <v>16482.269398888104</v>
      </c>
      <c r="R10" s="41">
        <f t="shared" si="3"/>
        <v>8097.0296936476434</v>
      </c>
      <c r="S10" s="41">
        <f t="shared" si="4"/>
        <v>9752.1057879569398</v>
      </c>
      <c r="T10" s="41">
        <f t="shared" si="5"/>
        <v>9160.8409778027199</v>
      </c>
      <c r="V10" s="31">
        <f t="shared" si="6"/>
        <v>1</v>
      </c>
      <c r="W10" s="31">
        <f t="shared" si="7"/>
        <v>1</v>
      </c>
      <c r="X10" s="31">
        <f t="shared" si="8"/>
        <v>1</v>
      </c>
      <c r="Y10" s="31">
        <f t="shared" si="9"/>
        <v>1</v>
      </c>
      <c r="Z10" s="31"/>
      <c r="AB10" s="34">
        <f t="shared" si="10"/>
        <v>1</v>
      </c>
      <c r="AC10" s="34">
        <f t="shared" si="11"/>
        <v>1</v>
      </c>
      <c r="AD10" s="34">
        <f t="shared" si="12"/>
        <v>1</v>
      </c>
      <c r="AE10" s="34">
        <f t="shared" si="13"/>
        <v>1</v>
      </c>
      <c r="AF10" s="34">
        <f t="shared" si="14"/>
        <v>1</v>
      </c>
      <c r="AG10" s="34">
        <f t="shared" si="15"/>
        <v>1</v>
      </c>
      <c r="AJ10" s="12"/>
      <c r="AL10" s="31">
        <f t="shared" ref="AL10:AL24" si="25">D10/$H10</f>
        <v>0.27400993880977376</v>
      </c>
      <c r="AM10" s="31">
        <f t="shared" si="16"/>
        <v>3.9687895112286577E-2</v>
      </c>
      <c r="AN10" s="31">
        <f t="shared" si="16"/>
        <v>0.67503830948209553</v>
      </c>
      <c r="AO10" s="31">
        <f t="shared" si="16"/>
        <v>1.1263856595844087E-2</v>
      </c>
      <c r="AQ10" s="31">
        <f t="shared" ref="AQ10:AQ24" si="26">(AL10-AL9)/LN(AL10/AL9)</f>
        <v>0.26486422497982698</v>
      </c>
      <c r="AR10" s="31">
        <f t="shared" ref="AR10:AR24" si="27">(AM10-AM9)/LN(AM10/AM9)</f>
        <v>2.9845876836127442E-2</v>
      </c>
      <c r="AS10" s="31">
        <f t="shared" ref="AS10:AS24" si="28">(AN10-AN9)/LN(AN10/AN9)</f>
        <v>0.68881626913120908</v>
      </c>
      <c r="AT10" s="31">
        <f t="shared" ref="AT10:AT24" si="29">(AO10-AO9)/LN(AO10/AO9)</f>
        <v>1.50121132201408E-2</v>
      </c>
      <c r="AU10" s="31">
        <f>SUM(AQ10:AT10)</f>
        <v>0.9985384841673044</v>
      </c>
      <c r="AV10" s="31"/>
      <c r="AW10" s="31">
        <f t="shared" ref="AW10:AW24" si="30">AQ10/$AU10</f>
        <v>0.26525189482376443</v>
      </c>
      <c r="AX10" s="31">
        <f t="shared" ref="AX10:AX24" si="31">AR10/$AU10</f>
        <v>2.988956090261894E-2</v>
      </c>
      <c r="AY10" s="31">
        <f t="shared" ref="AY10:AY24" si="32">AS10/$AU10</f>
        <v>0.68982445849908613</v>
      </c>
      <c r="AZ10" s="31">
        <f t="shared" ref="AZ10:AZ24" si="33">AT10/$AU10</f>
        <v>1.503408577453038E-2</v>
      </c>
      <c r="BC10" s="31">
        <f t="shared" ref="BC10:BC25" si="34">LN(V10/V9)</f>
        <v>0.16819374046417918</v>
      </c>
      <c r="BD10" s="31">
        <f t="shared" ref="BD10:BD25" si="35">LN(W10/W9)</f>
        <v>0.37856242632312659</v>
      </c>
      <c r="BE10" s="31">
        <f t="shared" ref="BE10:BE25" si="36">LN(X10/X9)</f>
        <v>2.7014202945976142E-2</v>
      </c>
      <c r="BF10" s="31">
        <f t="shared" ref="BF10:BF25" si="37">LN(Y10/Y9)</f>
        <v>-0.40619510217493127</v>
      </c>
      <c r="BH10" s="31">
        <f t="shared" si="17"/>
        <v>0.20363373955265407</v>
      </c>
      <c r="BI10" s="31">
        <f t="shared" si="18"/>
        <v>2.205852161911016E-2</v>
      </c>
      <c r="BJ10" s="31">
        <f t="shared" si="19"/>
        <v>0.76372680366254797</v>
      </c>
      <c r="BK10" s="31">
        <f t="shared" si="20"/>
        <v>1.0580935165687887E-2</v>
      </c>
      <c r="BM10" s="31">
        <f t="shared" ref="BM10:BM25" si="38">LN(BH10/BH9)</f>
        <v>-3.0566942248533738E-2</v>
      </c>
      <c r="BN10" s="31">
        <f t="shared" ref="BN10:BN25" si="39">LN(BI10/BI9)</f>
        <v>0.29068135217540592</v>
      </c>
      <c r="BO10" s="31">
        <f t="shared" ref="BO10:BO25" si="40">LN(BJ10/BJ9)</f>
        <v>2.0548972342439593E-3</v>
      </c>
      <c r="BP10" s="31">
        <f t="shared" ref="BP10:BP25" si="41">LN(BK10/BK9)</f>
        <v>-7.3884829947469283E-2</v>
      </c>
      <c r="BS10" s="31">
        <f t="shared" ref="BS10:BS25" si="42">EXP(SUMPRODUCT($AW10:$AZ10,BC10:BF10))</f>
        <v>1.0708546403563843</v>
      </c>
      <c r="BT10" s="31">
        <f t="shared" ref="BT10:BT25" si="43">IF(ISERR(BS10),BT9,BS10*BT9)</f>
        <v>1.0708546403563843</v>
      </c>
      <c r="BU10" s="31">
        <f t="shared" si="21"/>
        <v>1</v>
      </c>
      <c r="BV10" s="31"/>
      <c r="BW10" s="31">
        <f t="shared" ref="BW10:BW25" si="44">EXP(SUMPRODUCT($AW10:$AZ10,BM10:BP10))</f>
        <v>1.0008875197424982</v>
      </c>
      <c r="BX10" s="31">
        <f t="shared" ref="BX10:BX25" si="45">IF(ISERR(BW10),BX9,BW10*BX9)</f>
        <v>1.0008875197424982</v>
      </c>
      <c r="BY10" s="31">
        <f t="shared" si="22"/>
        <v>1</v>
      </c>
      <c r="BZ10" s="31"/>
    </row>
    <row r="11" spans="1:78" x14ac:dyDescent="0.2">
      <c r="A11" s="198" t="s">
        <v>379</v>
      </c>
      <c r="B11" s="9">
        <f t="shared" si="23"/>
        <v>1991</v>
      </c>
      <c r="D11" s="90">
        <f>'Coal_Reconcile '!Z48</f>
        <v>196.30582602535137</v>
      </c>
      <c r="E11" s="42">
        <f>'Petroleum _Reconcile'!BA49*0.001</f>
        <v>5.5311718670000003</v>
      </c>
      <c r="F11" s="29">
        <f>NatGas_Reconcile!X48</f>
        <v>403.7203001051268</v>
      </c>
      <c r="G11" s="29">
        <f>OthGas_Reconcile!H13*0.001</f>
        <v>6.4390000000000001</v>
      </c>
      <c r="H11" s="29">
        <f t="shared" si="0"/>
        <v>611.99629799747811</v>
      </c>
      <c r="J11" s="29">
        <f>Table8.2c11!B37*0.001</f>
        <v>16921.357</v>
      </c>
      <c r="K11" s="29">
        <f>Table8.2c11!D37*0.001</f>
        <v>589.71799999999996</v>
      </c>
      <c r="L11" s="29">
        <f>Table8.2c11!F37*0.001</f>
        <v>49997.498</v>
      </c>
      <c r="M11" s="29">
        <f>Table8.2c11!H37*0.001</f>
        <v>716.09900000000005</v>
      </c>
      <c r="N11" s="29">
        <f t="shared" si="24"/>
        <v>68224.672000000006</v>
      </c>
      <c r="P11" s="41">
        <f t="shared" si="1"/>
        <v>11601.06875739052</v>
      </c>
      <c r="Q11" s="230">
        <f t="shared" si="2"/>
        <v>9379.3505828209418</v>
      </c>
      <c r="R11" s="41">
        <f t="shared" si="3"/>
        <v>8074.810065598218</v>
      </c>
      <c r="S11" s="41">
        <f t="shared" si="4"/>
        <v>8991.7734838339384</v>
      </c>
      <c r="T11" s="41">
        <f t="shared" si="5"/>
        <v>8970.3076622703011</v>
      </c>
      <c r="V11" s="31">
        <f t="shared" si="6"/>
        <v>0.94112232885203573</v>
      </c>
      <c r="W11" s="31">
        <f t="shared" si="7"/>
        <v>0.56905698819931161</v>
      </c>
      <c r="X11" s="31">
        <f t="shared" si="8"/>
        <v>0.99725582974373217</v>
      </c>
      <c r="Y11" s="31">
        <f t="shared" si="9"/>
        <v>0.92203403852920152</v>
      </c>
      <c r="Z11" s="31"/>
      <c r="AB11" s="34">
        <f t="shared" si="10"/>
        <v>1.1628441082756329</v>
      </c>
      <c r="AC11" s="34">
        <f t="shared" si="11"/>
        <v>0.97920132922358405</v>
      </c>
      <c r="AD11" s="34">
        <f t="shared" si="12"/>
        <v>1.011593393248758</v>
      </c>
      <c r="AE11" s="34">
        <f t="shared" si="13"/>
        <v>0.96797916609444656</v>
      </c>
      <c r="AF11" s="34">
        <f t="shared" si="14"/>
        <v>1.1386584965033133</v>
      </c>
      <c r="AG11" s="34">
        <f t="shared" si="15"/>
        <v>1.1386584965033131</v>
      </c>
      <c r="AJ11" s="12"/>
      <c r="AL11" s="31">
        <f t="shared" si="25"/>
        <v>0.32076309393976155</v>
      </c>
      <c r="AM11" s="31">
        <f t="shared" si="16"/>
        <v>9.0379171983533679E-3</v>
      </c>
      <c r="AN11" s="31">
        <f t="shared" si="16"/>
        <v>0.65967768338819333</v>
      </c>
      <c r="AO11" s="31">
        <f t="shared" si="16"/>
        <v>1.0521305473691825E-2</v>
      </c>
      <c r="AQ11" s="31">
        <f t="shared" si="26"/>
        <v>0.29677298515699341</v>
      </c>
      <c r="AR11" s="31">
        <f t="shared" si="27"/>
        <v>2.0714798433662363E-2</v>
      </c>
      <c r="AS11" s="31">
        <f t="shared" si="28"/>
        <v>0.6673285323432413</v>
      </c>
      <c r="AT11" s="31">
        <f t="shared" si="29"/>
        <v>1.0888361395909055E-2</v>
      </c>
      <c r="AU11" s="31">
        <f t="shared" ref="AU11:AU24" si="46">SUM(AQ11:AT11)</f>
        <v>0.99570467732980616</v>
      </c>
      <c r="AV11" s="31"/>
      <c r="AW11" s="31">
        <f t="shared" si="30"/>
        <v>0.29805321990939448</v>
      </c>
      <c r="AX11" s="31">
        <f t="shared" si="31"/>
        <v>2.0804159009490144E-2</v>
      </c>
      <c r="AY11" s="31">
        <f t="shared" si="32"/>
        <v>0.67020728890500414</v>
      </c>
      <c r="AZ11" s="31">
        <f t="shared" si="33"/>
        <v>1.0935332176111204E-2</v>
      </c>
      <c r="BC11" s="31">
        <f t="shared" si="34"/>
        <v>-6.0682149065807364E-2</v>
      </c>
      <c r="BD11" s="31">
        <f t="shared" si="35"/>
        <v>-0.56377469486340648</v>
      </c>
      <c r="BE11" s="31">
        <f t="shared" si="36"/>
        <v>-2.7479423939713388E-3</v>
      </c>
      <c r="BF11" s="31">
        <f t="shared" si="37"/>
        <v>-8.117313796253095E-2</v>
      </c>
      <c r="BH11" s="31">
        <f t="shared" si="17"/>
        <v>0.24802401395202014</v>
      </c>
      <c r="BI11" s="31">
        <f t="shared" si="18"/>
        <v>8.6437645314000177E-3</v>
      </c>
      <c r="BJ11" s="31">
        <f t="shared" si="19"/>
        <v>0.73283603327546953</v>
      </c>
      <c r="BK11" s="31">
        <f t="shared" si="20"/>
        <v>1.0496188241110194E-2</v>
      </c>
      <c r="BM11" s="31">
        <f t="shared" si="38"/>
        <v>0.19720258608658203</v>
      </c>
      <c r="BN11" s="31">
        <f t="shared" si="39"/>
        <v>-0.93686079764533647</v>
      </c>
      <c r="BO11" s="31">
        <f t="shared" si="40"/>
        <v>-4.1288154190744705E-2</v>
      </c>
      <c r="BP11" s="31">
        <f t="shared" si="41"/>
        <v>-8.041645877684217E-3</v>
      </c>
      <c r="BS11" s="31">
        <f t="shared" si="42"/>
        <v>0.96797916609444656</v>
      </c>
      <c r="BT11" s="31">
        <f t="shared" si="43"/>
        <v>1.0365649817805414</v>
      </c>
      <c r="BU11" s="31">
        <f t="shared" si="21"/>
        <v>0.96797916609444656</v>
      </c>
      <c r="BV11" s="31"/>
      <c r="BW11" s="31">
        <f t="shared" si="44"/>
        <v>1.011593393248758</v>
      </c>
      <c r="BX11" s="31">
        <f t="shared" si="45"/>
        <v>1.012491202356647</v>
      </c>
      <c r="BY11" s="31">
        <f t="shared" si="22"/>
        <v>1.011593393248758</v>
      </c>
      <c r="BZ11" s="31"/>
    </row>
    <row r="12" spans="1:78" x14ac:dyDescent="0.2">
      <c r="A12" s="198" t="s">
        <v>379</v>
      </c>
      <c r="B12" s="9">
        <f t="shared" si="23"/>
        <v>1992</v>
      </c>
      <c r="D12" s="90">
        <f>'Coal_Reconcile '!Z49</f>
        <v>252.74367503718125</v>
      </c>
      <c r="E12" s="42">
        <f>'Petroleum _Reconcile'!BA50*0.001</f>
        <v>20.208913093000003</v>
      </c>
      <c r="F12" s="29">
        <f>NatGas_Reconcile!X49</f>
        <v>508.25767926479904</v>
      </c>
      <c r="G12" s="29">
        <f>OthGas_Reconcile!H14*0.001</f>
        <v>11.753</v>
      </c>
      <c r="H12" s="29">
        <f t="shared" si="0"/>
        <v>792.96326739498033</v>
      </c>
      <c r="J12" s="29">
        <f>Table8.2c11!B38*0.001</f>
        <v>20653.109</v>
      </c>
      <c r="K12" s="29">
        <f>Table8.2c11!D38*0.001</f>
        <v>2161.8139999999999</v>
      </c>
      <c r="L12" s="29">
        <f>Table8.2c11!F38*0.001</f>
        <v>63403.429000000004</v>
      </c>
      <c r="M12" s="29">
        <f>Table8.2c11!H38*0.001</f>
        <v>1209.337</v>
      </c>
      <c r="N12" s="29">
        <f t="shared" si="24"/>
        <v>87427.688999999998</v>
      </c>
      <c r="P12" s="41">
        <f t="shared" si="1"/>
        <v>12237.560700288815</v>
      </c>
      <c r="Q12" s="230">
        <f t="shared" si="2"/>
        <v>9348.1275877573207</v>
      </c>
      <c r="R12" s="41">
        <f t="shared" si="3"/>
        <v>8016.2490780238249</v>
      </c>
      <c r="S12" s="41">
        <f t="shared" si="4"/>
        <v>9718.5482623950138</v>
      </c>
      <c r="T12" s="41">
        <f t="shared" si="5"/>
        <v>9069.9328378104601</v>
      </c>
      <c r="V12" s="31">
        <f t="shared" si="6"/>
        <v>0.99275694908600287</v>
      </c>
      <c r="W12" s="31">
        <f t="shared" si="7"/>
        <v>0.567162649846504</v>
      </c>
      <c r="X12" s="31">
        <f t="shared" si="8"/>
        <v>0.99002342603643989</v>
      </c>
      <c r="Y12" s="31">
        <f t="shared" si="9"/>
        <v>0.99655894569936199</v>
      </c>
      <c r="Z12" s="31"/>
      <c r="AB12" s="34">
        <f t="shared" si="10"/>
        <v>1.4901467471152421</v>
      </c>
      <c r="AC12" s="34">
        <f t="shared" si="11"/>
        <v>0.99007644164847575</v>
      </c>
      <c r="AD12" s="34">
        <f t="shared" si="12"/>
        <v>1.0093261467481385</v>
      </c>
      <c r="AE12" s="34">
        <f t="shared" si="13"/>
        <v>0.98092816166342134</v>
      </c>
      <c r="AF12" s="34">
        <f t="shared" si="14"/>
        <v>1.4753591889179105</v>
      </c>
      <c r="AG12" s="34">
        <f t="shared" si="15"/>
        <v>1.4753591889179098</v>
      </c>
      <c r="AJ12" s="12"/>
      <c r="AL12" s="31">
        <f t="shared" si="25"/>
        <v>0.31873314367699196</v>
      </c>
      <c r="AM12" s="31">
        <f t="shared" si="16"/>
        <v>2.5485307988338139E-2</v>
      </c>
      <c r="AN12" s="31">
        <f t="shared" si="16"/>
        <v>0.64095992861625517</v>
      </c>
      <c r="AO12" s="31">
        <f t="shared" si="16"/>
        <v>1.4821619718414714E-2</v>
      </c>
      <c r="AQ12" s="31">
        <f t="shared" si="26"/>
        <v>0.31974704486170213</v>
      </c>
      <c r="AR12" s="31">
        <f t="shared" si="27"/>
        <v>1.5865547546137126E-2</v>
      </c>
      <c r="AS12" s="31">
        <f t="shared" si="28"/>
        <v>0.65027390831869192</v>
      </c>
      <c r="AT12" s="31">
        <f t="shared" si="29"/>
        <v>1.2548897986664993E-2</v>
      </c>
      <c r="AU12" s="31">
        <f t="shared" si="46"/>
        <v>0.9984353987131962</v>
      </c>
      <c r="AV12" s="31"/>
      <c r="AW12" s="31">
        <f t="shared" si="30"/>
        <v>0.3202481054596007</v>
      </c>
      <c r="AX12" s="31">
        <f t="shared" si="31"/>
        <v>1.5890409701604095E-2</v>
      </c>
      <c r="AY12" s="31">
        <f t="shared" si="32"/>
        <v>0.65129292206263734</v>
      </c>
      <c r="AZ12" s="31">
        <f t="shared" si="33"/>
        <v>1.2568562776157843E-2</v>
      </c>
      <c r="BC12" s="31">
        <f t="shared" si="34"/>
        <v>5.3412739905337681E-2</v>
      </c>
      <c r="BD12" s="31">
        <f t="shared" si="35"/>
        <v>-3.3344611280781492E-3</v>
      </c>
      <c r="BE12" s="31">
        <f t="shared" si="36"/>
        <v>-7.2787310764159006E-3</v>
      </c>
      <c r="BF12" s="31">
        <f t="shared" si="37"/>
        <v>7.7726149617720064E-2</v>
      </c>
      <c r="BH12" s="31">
        <f t="shared" si="17"/>
        <v>0.23623075522446899</v>
      </c>
      <c r="BI12" s="31">
        <f t="shared" si="18"/>
        <v>2.4726880290750906E-2</v>
      </c>
      <c r="BJ12" s="31">
        <f t="shared" si="19"/>
        <v>0.72520993892449803</v>
      </c>
      <c r="BK12" s="31">
        <f t="shared" si="20"/>
        <v>1.3832425560282167E-2</v>
      </c>
      <c r="BM12" s="31">
        <f t="shared" si="38"/>
        <v>-4.8716468240380131E-2</v>
      </c>
      <c r="BN12" s="31">
        <f t="shared" si="39"/>
        <v>1.0510527252021986</v>
      </c>
      <c r="BO12" s="31">
        <f t="shared" si="40"/>
        <v>-1.04608003297875E-2</v>
      </c>
      <c r="BP12" s="31">
        <f t="shared" si="41"/>
        <v>0.27600334766913487</v>
      </c>
      <c r="BS12" s="31">
        <f t="shared" si="42"/>
        <v>1.0133773494539358</v>
      </c>
      <c r="BT12" s="31">
        <f t="shared" si="43"/>
        <v>1.0504314737735323</v>
      </c>
      <c r="BU12" s="31">
        <f t="shared" si="21"/>
        <v>0.98092816166342134</v>
      </c>
      <c r="BV12" s="31"/>
      <c r="BW12" s="31">
        <f t="shared" si="44"/>
        <v>0.99775873733878573</v>
      </c>
      <c r="BX12" s="31">
        <f t="shared" si="45"/>
        <v>1.0102219436299971</v>
      </c>
      <c r="BY12" s="31">
        <f t="shared" si="22"/>
        <v>1.0093261467481385</v>
      </c>
      <c r="BZ12" s="31"/>
    </row>
    <row r="13" spans="1:78" x14ac:dyDescent="0.2">
      <c r="A13" s="198" t="s">
        <v>379</v>
      </c>
      <c r="B13" s="9">
        <f t="shared" si="23"/>
        <v>1993</v>
      </c>
      <c r="D13" s="90">
        <f>'Coal_Reconcile '!Z50</f>
        <v>274.85911620209816</v>
      </c>
      <c r="E13" s="42">
        <f>'Petroleum _Reconcile'!BA51*0.001</f>
        <v>51.550943511999996</v>
      </c>
      <c r="F13" s="29">
        <f>NatGas_Reconcile!X50</f>
        <v>603.56611768151242</v>
      </c>
      <c r="G13" s="29">
        <f>OthGas_Reconcile!H15*0.001</f>
        <v>11.895</v>
      </c>
      <c r="H13" s="29">
        <f t="shared" si="0"/>
        <v>941.87117739561063</v>
      </c>
      <c r="J13" s="29">
        <f>Table8.2c11!B39*0.001</f>
        <v>23408.874</v>
      </c>
      <c r="K13" s="29">
        <f>Table8.2c11!D39*0.001</f>
        <v>4826.7300000000005</v>
      </c>
      <c r="L13" s="29">
        <f>Table8.2c11!F39*0.001</f>
        <v>75013.447</v>
      </c>
      <c r="M13" s="29">
        <f>Table8.2c11!H39*0.001</f>
        <v>959.43100000000004</v>
      </c>
      <c r="N13" s="29">
        <f t="shared" si="24"/>
        <v>104208.482</v>
      </c>
      <c r="P13" s="41">
        <f t="shared" si="1"/>
        <v>11741.66327701615</v>
      </c>
      <c r="Q13" s="230">
        <f t="shared" si="2"/>
        <v>10680.303955680138</v>
      </c>
      <c r="R13" s="41">
        <f t="shared" si="3"/>
        <v>8046.1056226560613</v>
      </c>
      <c r="S13" s="41">
        <f t="shared" si="4"/>
        <v>12397.973382140039</v>
      </c>
      <c r="T13" s="41">
        <f t="shared" si="5"/>
        <v>9038.3350694582678</v>
      </c>
      <c r="V13" s="31">
        <f t="shared" si="6"/>
        <v>0.95252788505560648</v>
      </c>
      <c r="W13" s="31">
        <f t="shared" si="7"/>
        <v>0.64798746442044153</v>
      </c>
      <c r="X13" s="31">
        <f t="shared" si="8"/>
        <v>0.99371077136699482</v>
      </c>
      <c r="Y13" s="31">
        <f t="shared" si="9"/>
        <v>1.2713124377147889</v>
      </c>
      <c r="Z13" s="31"/>
      <c r="AB13" s="34">
        <f t="shared" si="10"/>
        <v>1.7761641906618082</v>
      </c>
      <c r="AC13" s="34">
        <f t="shared" si="11"/>
        <v>0.98662722029109651</v>
      </c>
      <c r="AD13" s="34">
        <f t="shared" si="12"/>
        <v>1.0076306234141379</v>
      </c>
      <c r="AE13" s="34">
        <f t="shared" si="13"/>
        <v>0.97915565224499079</v>
      </c>
      <c r="AF13" s="34">
        <f t="shared" si="14"/>
        <v>1.7524119382132457</v>
      </c>
      <c r="AG13" s="34">
        <f t="shared" si="15"/>
        <v>1.752411938213245</v>
      </c>
      <c r="AJ13" s="12"/>
      <c r="AL13" s="31">
        <f t="shared" si="25"/>
        <v>0.29182240926207909</v>
      </c>
      <c r="AM13" s="31">
        <f t="shared" si="16"/>
        <v>5.4732478017370356E-2</v>
      </c>
      <c r="AN13" s="31">
        <f t="shared" si="16"/>
        <v>0.64081599709893111</v>
      </c>
      <c r="AO13" s="31">
        <f t="shared" si="16"/>
        <v>1.2629115621619438E-2</v>
      </c>
      <c r="AQ13" s="31">
        <f t="shared" si="26"/>
        <v>0.30507998852351581</v>
      </c>
      <c r="AR13" s="31">
        <f t="shared" si="27"/>
        <v>3.8263848859933149E-2</v>
      </c>
      <c r="AS13" s="31">
        <f t="shared" si="28"/>
        <v>0.64088796016379646</v>
      </c>
      <c r="AT13" s="31">
        <f t="shared" si="29"/>
        <v>1.3696131785385353E-2</v>
      </c>
      <c r="AU13" s="31">
        <f t="shared" si="46"/>
        <v>0.99792792933263075</v>
      </c>
      <c r="AV13" s="31"/>
      <c r="AW13" s="31">
        <f t="shared" si="30"/>
        <v>0.30571344839255032</v>
      </c>
      <c r="AX13" s="31">
        <f t="shared" si="31"/>
        <v>3.83432988848426E-2</v>
      </c>
      <c r="AY13" s="31">
        <f t="shared" si="32"/>
        <v>0.64221868265816895</v>
      </c>
      <c r="AZ13" s="31">
        <f t="shared" si="33"/>
        <v>1.3724570064438129E-2</v>
      </c>
      <c r="BC13" s="31">
        <f t="shared" si="34"/>
        <v>-4.1366487600404095E-2</v>
      </c>
      <c r="BD13" s="31">
        <f t="shared" si="35"/>
        <v>0.13322522814432194</v>
      </c>
      <c r="BE13" s="31">
        <f t="shared" si="36"/>
        <v>3.7175843236519697E-3</v>
      </c>
      <c r="BF13" s="31">
        <f t="shared" si="37"/>
        <v>0.24349677073253748</v>
      </c>
      <c r="BH13" s="31">
        <f t="shared" si="17"/>
        <v>0.22463501579458761</v>
      </c>
      <c r="BI13" s="31">
        <f t="shared" si="18"/>
        <v>4.6318014689053819E-2</v>
      </c>
      <c r="BJ13" s="31">
        <f t="shared" si="19"/>
        <v>0.7198401277930524</v>
      </c>
      <c r="BK13" s="31">
        <f t="shared" si="20"/>
        <v>9.2068417233061705E-3</v>
      </c>
      <c r="BM13" s="31">
        <f t="shared" si="38"/>
        <v>-5.0332170621324758E-2</v>
      </c>
      <c r="BN13" s="31">
        <f t="shared" si="39"/>
        <v>0.6276400487974132</v>
      </c>
      <c r="BO13" s="31">
        <f t="shared" si="40"/>
        <v>-7.432041244798882E-3</v>
      </c>
      <c r="BP13" s="31">
        <f t="shared" si="41"/>
        <v>-0.40706864101751561</v>
      </c>
      <c r="BS13" s="31">
        <f t="shared" si="42"/>
        <v>0.99819302830961143</v>
      </c>
      <c r="BT13" s="31">
        <f t="shared" si="43"/>
        <v>1.0485333738377305</v>
      </c>
      <c r="BU13" s="31">
        <f t="shared" si="21"/>
        <v>0.97915565224499079</v>
      </c>
      <c r="BV13" s="31"/>
      <c r="BW13" s="31">
        <f t="shared" si="44"/>
        <v>0.99832014325650509</v>
      </c>
      <c r="BX13" s="31">
        <f t="shared" si="45"/>
        <v>1.0085249154855638</v>
      </c>
      <c r="BY13" s="31">
        <f t="shared" si="22"/>
        <v>1.0076306234141379</v>
      </c>
      <c r="BZ13" s="31"/>
    </row>
    <row r="14" spans="1:78" x14ac:dyDescent="0.2">
      <c r="A14" s="198" t="s">
        <v>379</v>
      </c>
      <c r="B14" s="9">
        <f t="shared" si="23"/>
        <v>1994</v>
      </c>
      <c r="D14" s="90">
        <f>'Coal_Reconcile '!Z51</f>
        <v>306.86795752387599</v>
      </c>
      <c r="E14" s="42">
        <f>'Petroleum _Reconcile'!BA52*0.001</f>
        <v>72.099171925000007</v>
      </c>
      <c r="F14" s="29">
        <f>NatGas_Reconcile!X51</f>
        <v>710.93624651378627</v>
      </c>
      <c r="G14" s="29">
        <f>OthGas_Reconcile!H16*0.001</f>
        <v>11.928000000000001</v>
      </c>
      <c r="H14" s="29">
        <f t="shared" si="0"/>
        <v>1101.8313759626624</v>
      </c>
      <c r="J14" s="29">
        <f>Table8.2c11!B40*0.001</f>
        <v>26413.56</v>
      </c>
      <c r="K14" s="29">
        <f>Table8.2c11!D40*0.001</f>
        <v>6591.5129999999999</v>
      </c>
      <c r="L14" s="29">
        <f>Table8.2c11!F40*0.001</f>
        <v>85971.347999999998</v>
      </c>
      <c r="M14" s="29">
        <f>Table8.2c11!H40*0.001</f>
        <v>1085.4090000000001</v>
      </c>
      <c r="N14" s="29">
        <f t="shared" si="24"/>
        <v>120061.83</v>
      </c>
      <c r="P14" s="41">
        <f t="shared" si="1"/>
        <v>11617.818935572333</v>
      </c>
      <c r="Q14" s="230">
        <f t="shared" si="2"/>
        <v>10938.182466605165</v>
      </c>
      <c r="R14" s="41">
        <f t="shared" si="3"/>
        <v>8269.4556157684801</v>
      </c>
      <c r="S14" s="41">
        <f t="shared" si="4"/>
        <v>10989.405836878079</v>
      </c>
      <c r="T14" s="41">
        <f t="shared" si="5"/>
        <v>9177.1995809381096</v>
      </c>
      <c r="V14" s="31">
        <f t="shared" si="6"/>
        <v>0.94248116630303458</v>
      </c>
      <c r="W14" s="31">
        <f t="shared" si="7"/>
        <v>0.66363327779019654</v>
      </c>
      <c r="X14" s="31">
        <f t="shared" si="8"/>
        <v>1.0212949598364582</v>
      </c>
      <c r="Y14" s="31">
        <f t="shared" si="9"/>
        <v>1.1268751668433605</v>
      </c>
      <c r="Z14" s="31"/>
      <c r="AB14" s="34">
        <f t="shared" si="10"/>
        <v>2.0463739517031407</v>
      </c>
      <c r="AC14" s="34">
        <f t="shared" si="11"/>
        <v>1.0017857097590743</v>
      </c>
      <c r="AD14" s="34">
        <f t="shared" si="12"/>
        <v>1.0082781801377916</v>
      </c>
      <c r="AE14" s="34">
        <f t="shared" si="13"/>
        <v>0.9935608341957477</v>
      </c>
      <c r="AF14" s="34">
        <f t="shared" si="14"/>
        <v>2.050028181639413</v>
      </c>
      <c r="AG14" s="34">
        <f t="shared" si="15"/>
        <v>2.0500281816394126</v>
      </c>
      <c r="AJ14" s="12"/>
      <c r="AL14" s="31">
        <f t="shared" si="25"/>
        <v>0.2785071874140157</v>
      </c>
      <c r="AM14" s="31">
        <f t="shared" si="16"/>
        <v>6.5435758590562429E-2</v>
      </c>
      <c r="AN14" s="31">
        <f t="shared" si="16"/>
        <v>0.64523144105661923</v>
      </c>
      <c r="AO14" s="31">
        <f t="shared" si="16"/>
        <v>1.0825612938802538E-2</v>
      </c>
      <c r="AQ14" s="31">
        <f t="shared" si="26"/>
        <v>0.2851129800821281</v>
      </c>
      <c r="AR14" s="31">
        <f t="shared" si="27"/>
        <v>5.992489211074821E-2</v>
      </c>
      <c r="AS14" s="31">
        <f t="shared" si="28"/>
        <v>0.6430211924464363</v>
      </c>
      <c r="AT14" s="31">
        <f t="shared" si="29"/>
        <v>1.170421495958216E-2</v>
      </c>
      <c r="AU14" s="31">
        <f t="shared" si="46"/>
        <v>0.99976327959889477</v>
      </c>
      <c r="AV14" s="31"/>
      <c r="AW14" s="31">
        <f t="shared" si="30"/>
        <v>0.28518048812166363</v>
      </c>
      <c r="AX14" s="31">
        <f t="shared" si="31"/>
        <v>5.9939080914024057E-2</v>
      </c>
      <c r="AY14" s="31">
        <f t="shared" si="32"/>
        <v>0.64317344472225113</v>
      </c>
      <c r="AZ14" s="31">
        <f t="shared" si="33"/>
        <v>1.1706986242061113E-2</v>
      </c>
      <c r="BC14" s="31">
        <f t="shared" si="34"/>
        <v>-1.0603445801104868E-2</v>
      </c>
      <c r="BD14" s="31">
        <f t="shared" si="35"/>
        <v>2.3858353287143516E-2</v>
      </c>
      <c r="BE14" s="31">
        <f t="shared" si="36"/>
        <v>2.7380479689434079E-2</v>
      </c>
      <c r="BF14" s="31">
        <f t="shared" si="37"/>
        <v>-0.12060131935384769</v>
      </c>
      <c r="BH14" s="31">
        <f t="shared" si="17"/>
        <v>0.21999964518281956</v>
      </c>
      <c r="BI14" s="31">
        <f t="shared" si="18"/>
        <v>5.4900987266311034E-2</v>
      </c>
      <c r="BJ14" s="31">
        <f t="shared" si="19"/>
        <v>0.71605895062569014</v>
      </c>
      <c r="BK14" s="31">
        <f t="shared" si="20"/>
        <v>9.040416925179302E-3</v>
      </c>
      <c r="BM14" s="31">
        <f t="shared" si="38"/>
        <v>-2.0850999521510569E-2</v>
      </c>
      <c r="BN14" s="31">
        <f t="shared" si="39"/>
        <v>0.17000035977223951</v>
      </c>
      <c r="BO14" s="31">
        <f t="shared" si="40"/>
        <v>-5.2666457750970208E-3</v>
      </c>
      <c r="BP14" s="31">
        <f t="shared" si="41"/>
        <v>-1.8241579866975843E-2</v>
      </c>
      <c r="BS14" s="31">
        <f t="shared" si="42"/>
        <v>1.0147118406738795</v>
      </c>
      <c r="BT14" s="31">
        <f t="shared" si="43"/>
        <v>1.0639592297748766</v>
      </c>
      <c r="BU14" s="31">
        <f t="shared" si="21"/>
        <v>0.9935608341957477</v>
      </c>
      <c r="BV14" s="31"/>
      <c r="BW14" s="31">
        <f t="shared" si="44"/>
        <v>1.0006426528815286</v>
      </c>
      <c r="BX14" s="31">
        <f t="shared" si="45"/>
        <v>1.009173046928594</v>
      </c>
      <c r="BY14" s="31">
        <f t="shared" si="22"/>
        <v>1.0082781801377916</v>
      </c>
      <c r="BZ14" s="31"/>
    </row>
    <row r="15" spans="1:78" x14ac:dyDescent="0.2">
      <c r="A15" s="198" t="s">
        <v>379</v>
      </c>
      <c r="B15" s="9">
        <f t="shared" si="23"/>
        <v>1995</v>
      </c>
      <c r="D15" s="90">
        <f>'Coal_Reconcile '!Z52</f>
        <v>306.60214352436333</v>
      </c>
      <c r="E15" s="42">
        <f>'Petroleum _Reconcile'!BA53*0.001</f>
        <v>68.588072129000011</v>
      </c>
      <c r="F15" s="29">
        <f>NatGas_Reconcile!X52</f>
        <v>823.005079622587</v>
      </c>
      <c r="G15" s="29">
        <f>OthGas_Reconcile!H17*0.001</f>
        <v>18.080000000000002</v>
      </c>
      <c r="H15" s="29">
        <f t="shared" si="0"/>
        <v>1216.2752952759502</v>
      </c>
      <c r="J15" s="29">
        <f>Table8.2c11!B41*0.001</f>
        <v>28097.589</v>
      </c>
      <c r="K15" s="29">
        <f>Table8.2c11!D41*0.001</f>
        <v>6139.2160000000003</v>
      </c>
      <c r="L15" s="29">
        <f>Table8.2c11!F41*0.001</f>
        <v>101736.522</v>
      </c>
      <c r="M15" s="29">
        <f>Table8.2c11!H41*0.001</f>
        <v>1921.213</v>
      </c>
      <c r="N15" s="29">
        <f t="shared" si="24"/>
        <v>137894.53999999998</v>
      </c>
      <c r="P15" s="41">
        <f t="shared" si="1"/>
        <v>10912.044571666393</v>
      </c>
      <c r="Q15" s="230">
        <f t="shared" si="2"/>
        <v>11172.122324576951</v>
      </c>
      <c r="R15" s="41">
        <f t="shared" si="3"/>
        <v>8089.5735714514303</v>
      </c>
      <c r="S15" s="41">
        <f t="shared" si="4"/>
        <v>9410.7212474618918</v>
      </c>
      <c r="T15" s="41">
        <f t="shared" si="5"/>
        <v>8820.3296176625281</v>
      </c>
      <c r="V15" s="31">
        <f t="shared" si="6"/>
        <v>0.88522609550793396</v>
      </c>
      <c r="W15" s="31">
        <f t="shared" si="7"/>
        <v>0.67782670299823056</v>
      </c>
      <c r="X15" s="31">
        <f t="shared" si="8"/>
        <v>0.99907915340830944</v>
      </c>
      <c r="Y15" s="31">
        <f t="shared" si="9"/>
        <v>0.96499376156105376</v>
      </c>
      <c r="Z15" s="31"/>
      <c r="AB15" s="34">
        <f t="shared" si="10"/>
        <v>2.3503206201178739</v>
      </c>
      <c r="AC15" s="34">
        <f t="shared" si="11"/>
        <v>0.96282968332653396</v>
      </c>
      <c r="AD15" s="34">
        <f t="shared" si="12"/>
        <v>1.000434389102153</v>
      </c>
      <c r="AE15" s="34">
        <f t="shared" si="13"/>
        <v>0.96241162220606291</v>
      </c>
      <c r="AF15" s="34">
        <f t="shared" si="14"/>
        <v>2.2629584583839168</v>
      </c>
      <c r="AG15" s="34">
        <f t="shared" si="15"/>
        <v>2.2629584583839155</v>
      </c>
      <c r="AJ15" s="12"/>
      <c r="AL15" s="31">
        <f t="shared" si="25"/>
        <v>0.25208285058096247</v>
      </c>
      <c r="AM15" s="31">
        <f t="shared" si="16"/>
        <v>5.6391897784488547E-2</v>
      </c>
      <c r="AN15" s="31">
        <f t="shared" si="16"/>
        <v>0.67666019594343774</v>
      </c>
      <c r="AO15" s="31">
        <f t="shared" si="16"/>
        <v>1.4865055691111434E-2</v>
      </c>
      <c r="AQ15" s="31">
        <f t="shared" si="26"/>
        <v>0.26507554384033633</v>
      </c>
      <c r="AR15" s="31">
        <f t="shared" si="27"/>
        <v>6.0801768296812782E-2</v>
      </c>
      <c r="AS15" s="31">
        <f t="shared" si="28"/>
        <v>0.6608212601843646</v>
      </c>
      <c r="AT15" s="31">
        <f t="shared" si="29"/>
        <v>1.2738771066255197E-2</v>
      </c>
      <c r="AU15" s="31">
        <f t="shared" si="46"/>
        <v>0.99943734338776891</v>
      </c>
      <c r="AV15" s="31"/>
      <c r="AW15" s="31">
        <f t="shared" si="30"/>
        <v>0.26522477431333125</v>
      </c>
      <c r="AX15" s="31">
        <f t="shared" si="31"/>
        <v>6.0835998073390456E-2</v>
      </c>
      <c r="AY15" s="31">
        <f t="shared" si="32"/>
        <v>0.66119328495810903</v>
      </c>
      <c r="AZ15" s="31">
        <f t="shared" si="33"/>
        <v>1.2745942655169247E-2</v>
      </c>
      <c r="BC15" s="31">
        <f t="shared" si="34"/>
        <v>-6.2672848890240176E-2</v>
      </c>
      <c r="BD15" s="31">
        <f t="shared" si="35"/>
        <v>2.1161950549359272E-2</v>
      </c>
      <c r="BE15" s="31">
        <f t="shared" si="36"/>
        <v>-2.1992661374072082E-2</v>
      </c>
      <c r="BF15" s="31">
        <f t="shared" si="37"/>
        <v>-0.15508210540149764</v>
      </c>
      <c r="BH15" s="31">
        <f t="shared" si="17"/>
        <v>0.20376143246860973</v>
      </c>
      <c r="BI15" s="31">
        <f t="shared" si="18"/>
        <v>4.4521095614083059E-2</v>
      </c>
      <c r="BJ15" s="31">
        <f t="shared" si="19"/>
        <v>0.73778499134193432</v>
      </c>
      <c r="BK15" s="31">
        <f t="shared" si="20"/>
        <v>1.3932480575373036E-2</v>
      </c>
      <c r="BM15" s="31">
        <f t="shared" si="38"/>
        <v>-7.6676072723460734E-2</v>
      </c>
      <c r="BN15" s="31">
        <f t="shared" si="39"/>
        <v>-0.20956819576142049</v>
      </c>
      <c r="BO15" s="31">
        <f t="shared" si="40"/>
        <v>2.988994566020689E-2</v>
      </c>
      <c r="BP15" s="31">
        <f t="shared" si="41"/>
        <v>0.43251755288266758</v>
      </c>
      <c r="BS15" s="31">
        <f t="shared" si="42"/>
        <v>0.9686489131640349</v>
      </c>
      <c r="BT15" s="31">
        <f t="shared" si="43"/>
        <v>1.0306029515722779</v>
      </c>
      <c r="BU15" s="31">
        <f t="shared" si="21"/>
        <v>0.96241162220606291</v>
      </c>
      <c r="BV15" s="31"/>
      <c r="BW15" s="31">
        <f t="shared" si="44"/>
        <v>0.9922206081712821</v>
      </c>
      <c r="BX15" s="31">
        <f t="shared" si="45"/>
        <v>1.0013222943735554</v>
      </c>
      <c r="BY15" s="31">
        <f t="shared" si="22"/>
        <v>1.000434389102153</v>
      </c>
      <c r="BZ15" s="31"/>
    </row>
    <row r="16" spans="1:78" x14ac:dyDescent="0.2">
      <c r="A16" s="198" t="s">
        <v>379</v>
      </c>
      <c r="B16" s="9">
        <f t="shared" si="23"/>
        <v>1996</v>
      </c>
      <c r="D16" s="90">
        <f>'Coal_Reconcile '!Z53</f>
        <v>319.98919314647935</v>
      </c>
      <c r="E16" s="42">
        <f>'Petroleum _Reconcile'!BA54*0.001</f>
        <v>68.419544438000003</v>
      </c>
      <c r="F16" s="29">
        <f>NatGas_Reconcile!X53</f>
        <v>852.13314589053175</v>
      </c>
      <c r="G16" s="29">
        <f>OthGas_Reconcile!H18*0.001</f>
        <v>15.494</v>
      </c>
      <c r="H16" s="29">
        <f t="shared" si="0"/>
        <v>1256.0358834750111</v>
      </c>
      <c r="J16" s="29">
        <f>Table8.2c11!B42*0.001</f>
        <v>29207.279000000002</v>
      </c>
      <c r="K16" s="29">
        <f>Table8.2c11!D42*0.001</f>
        <v>6266.6540000000005</v>
      </c>
      <c r="L16" s="29">
        <f>Table8.2c11!F42*0.001</f>
        <v>105923.14200000001</v>
      </c>
      <c r="M16" s="29">
        <f>Table8.2c11!H42*0.001</f>
        <v>1336.877</v>
      </c>
      <c r="N16" s="29">
        <f t="shared" si="24"/>
        <v>142733.95200000002</v>
      </c>
      <c r="P16" s="41">
        <f t="shared" si="1"/>
        <v>10955.802940304002</v>
      </c>
      <c r="Q16" s="230">
        <f t="shared" si="2"/>
        <v>10918.034478686712</v>
      </c>
      <c r="R16" s="41">
        <f t="shared" si="3"/>
        <v>8044.825047679682</v>
      </c>
      <c r="S16" s="41">
        <f t="shared" si="4"/>
        <v>11589.697481518495</v>
      </c>
      <c r="T16" s="41">
        <f t="shared" si="5"/>
        <v>8799.8396028088046</v>
      </c>
      <c r="V16" s="31">
        <f t="shared" si="6"/>
        <v>0.88877593894565676</v>
      </c>
      <c r="W16" s="31">
        <f t="shared" si="7"/>
        <v>0.66241087404039423</v>
      </c>
      <c r="X16" s="31">
        <f t="shared" si="8"/>
        <v>0.99355261769523739</v>
      </c>
      <c r="Y16" s="31">
        <f t="shared" si="9"/>
        <v>1.188430246094216</v>
      </c>
      <c r="Z16" s="31"/>
      <c r="AB16" s="34">
        <f t="shared" si="10"/>
        <v>2.4328051754370761</v>
      </c>
      <c r="AC16" s="34">
        <f t="shared" si="11"/>
        <v>0.96059298749223532</v>
      </c>
      <c r="AD16" s="34">
        <f t="shared" si="12"/>
        <v>0.99930378206751702</v>
      </c>
      <c r="AE16" s="34">
        <f t="shared" si="13"/>
        <v>0.96126223549840839</v>
      </c>
      <c r="AF16" s="34">
        <f t="shared" si="14"/>
        <v>2.3369355914596737</v>
      </c>
      <c r="AG16" s="34">
        <f t="shared" si="15"/>
        <v>2.3369355914596728</v>
      </c>
      <c r="AJ16" s="12"/>
      <c r="AL16" s="31">
        <f t="shared" si="25"/>
        <v>0.2547611874440891</v>
      </c>
      <c r="AM16" s="31">
        <f t="shared" si="16"/>
        <v>5.4472603321417137E-2</v>
      </c>
      <c r="AN16" s="31">
        <f t="shared" si="16"/>
        <v>0.67843057439806409</v>
      </c>
      <c r="AO16" s="31">
        <f t="shared" si="16"/>
        <v>1.2335634836429618E-2</v>
      </c>
      <c r="AQ16" s="31">
        <f t="shared" si="26"/>
        <v>0.25341966012062683</v>
      </c>
      <c r="AR16" s="31">
        <f t="shared" si="27"/>
        <v>5.5426712282280396E-2</v>
      </c>
      <c r="AS16" s="31">
        <f t="shared" si="28"/>
        <v>0.67754499968104609</v>
      </c>
      <c r="AT16" s="31">
        <f t="shared" si="29"/>
        <v>1.3561052201854619E-2</v>
      </c>
      <c r="AU16" s="31">
        <f t="shared" si="46"/>
        <v>0.99995242428580799</v>
      </c>
      <c r="AV16" s="31"/>
      <c r="AW16" s="31">
        <f t="shared" si="30"/>
        <v>0.25343171731557701</v>
      </c>
      <c r="AX16" s="31">
        <f t="shared" si="31"/>
        <v>5.5429349373164023E-2</v>
      </c>
      <c r="AY16" s="31">
        <f t="shared" si="32"/>
        <v>0.67757723590196439</v>
      </c>
      <c r="AZ16" s="31">
        <f t="shared" si="33"/>
        <v>1.3561697409294521E-2</v>
      </c>
      <c r="BC16" s="31">
        <f t="shared" si="34"/>
        <v>4.0020790357896676E-3</v>
      </c>
      <c r="BD16" s="31">
        <f t="shared" si="35"/>
        <v>-2.3005635911386685E-2</v>
      </c>
      <c r="BE16" s="31">
        <f t="shared" si="36"/>
        <v>-5.5469856134281658E-3</v>
      </c>
      <c r="BF16" s="31">
        <f t="shared" si="37"/>
        <v>0.20826695775593027</v>
      </c>
      <c r="BH16" s="31">
        <f t="shared" si="17"/>
        <v>0.20462741058273226</v>
      </c>
      <c r="BI16" s="31">
        <f t="shared" si="18"/>
        <v>4.3904438377772935E-2</v>
      </c>
      <c r="BJ16" s="31">
        <f t="shared" si="19"/>
        <v>0.74210193521440504</v>
      </c>
      <c r="BK16" s="31">
        <f t="shared" si="20"/>
        <v>9.3662158250897437E-3</v>
      </c>
      <c r="BM16" s="31">
        <f t="shared" si="38"/>
        <v>4.2409552895088833E-3</v>
      </c>
      <c r="BN16" s="31">
        <f t="shared" si="39"/>
        <v>-1.3947718615240821E-2</v>
      </c>
      <c r="BO16" s="31">
        <f t="shared" si="40"/>
        <v>5.834170219147462E-3</v>
      </c>
      <c r="BP16" s="31">
        <f t="shared" si="41"/>
        <v>-0.39711369230472898</v>
      </c>
      <c r="BS16" s="31">
        <f t="shared" si="42"/>
        <v>0.99880572233217646</v>
      </c>
      <c r="BT16" s="31">
        <f t="shared" si="43"/>
        <v>1.0293721254828221</v>
      </c>
      <c r="BU16" s="31">
        <f t="shared" si="21"/>
        <v>0.96126223549840839</v>
      </c>
      <c r="BV16" s="31"/>
      <c r="BW16" s="31">
        <f t="shared" si="44"/>
        <v>0.99886988387549269</v>
      </c>
      <c r="BX16" s="31">
        <f t="shared" si="45"/>
        <v>1.0001906839028551</v>
      </c>
      <c r="BY16" s="31">
        <f t="shared" si="22"/>
        <v>0.99930378206751702</v>
      </c>
      <c r="BZ16" s="31"/>
    </row>
    <row r="17" spans="1:78" x14ac:dyDescent="0.2">
      <c r="A17" s="198" t="s">
        <v>379</v>
      </c>
      <c r="B17" s="9">
        <f t="shared" si="23"/>
        <v>1997</v>
      </c>
      <c r="D17" s="90">
        <f>'Coal_Reconcile '!Z54</f>
        <v>302.89599528121227</v>
      </c>
      <c r="E17" s="42">
        <f>'Petroleum _Reconcile'!BA55*0.001</f>
        <v>66.957097757000014</v>
      </c>
      <c r="F17" s="29">
        <f>NatGas_Reconcile!X54</f>
        <v>881.27990077436857</v>
      </c>
      <c r="G17" s="29">
        <f>OthGas_Reconcile!H19*0.001</f>
        <v>13.773</v>
      </c>
      <c r="H17" s="29">
        <f t="shared" si="0"/>
        <v>1264.9059938125808</v>
      </c>
      <c r="J17" s="29">
        <f>Table8.2c11!B43*0.001</f>
        <v>27611.427</v>
      </c>
      <c r="K17" s="29">
        <f>Table8.2c11!D43*0.001</f>
        <v>6169.7020000000002</v>
      </c>
      <c r="L17" s="29">
        <f>Table8.2c11!F43*0.001</f>
        <v>108464.747</v>
      </c>
      <c r="M17" s="29">
        <f>Table8.2c11!H43*0.001</f>
        <v>1502.751</v>
      </c>
      <c r="N17" s="29">
        <f t="shared" si="24"/>
        <v>143748.62699999998</v>
      </c>
      <c r="P17" s="41">
        <f t="shared" si="1"/>
        <v>10969.950784550623</v>
      </c>
      <c r="Q17" s="230">
        <f t="shared" si="2"/>
        <v>10852.565935437402</v>
      </c>
      <c r="R17" s="41">
        <f t="shared" si="3"/>
        <v>8125.0353239137557</v>
      </c>
      <c r="S17" s="41">
        <f t="shared" si="4"/>
        <v>9165.1910396333114</v>
      </c>
      <c r="T17" s="41">
        <f t="shared" si="5"/>
        <v>8799.4300899484824</v>
      </c>
      <c r="V17" s="31">
        <f t="shared" si="6"/>
        <v>0.88992366528053723</v>
      </c>
      <c r="W17" s="31">
        <f t="shared" si="7"/>
        <v>0.65843881523799863</v>
      </c>
      <c r="X17" s="31">
        <f t="shared" si="8"/>
        <v>1.0034587535584911</v>
      </c>
      <c r="Y17" s="31">
        <f t="shared" si="9"/>
        <v>0.93981661385908877</v>
      </c>
      <c r="Z17" s="31"/>
      <c r="AB17" s="34">
        <f t="shared" si="10"/>
        <v>2.4500996352120463</v>
      </c>
      <c r="AC17" s="34">
        <f t="shared" si="11"/>
        <v>0.96054828495222677</v>
      </c>
      <c r="AD17" s="34">
        <f t="shared" si="12"/>
        <v>0.99517312787359924</v>
      </c>
      <c r="AE17" s="34">
        <f t="shared" si="13"/>
        <v>0.96520721676302146</v>
      </c>
      <c r="AF17" s="34">
        <f t="shared" si="14"/>
        <v>2.3534390025650085</v>
      </c>
      <c r="AG17" s="34">
        <f t="shared" si="15"/>
        <v>2.3534390025650076</v>
      </c>
      <c r="AJ17" s="12"/>
      <c r="AL17" s="31">
        <f t="shared" si="25"/>
        <v>0.23946126966182429</v>
      </c>
      <c r="AM17" s="31">
        <f t="shared" si="16"/>
        <v>5.2934445788483588E-2</v>
      </c>
      <c r="AN17" s="31">
        <f t="shared" si="16"/>
        <v>0.69671572835075557</v>
      </c>
      <c r="AO17" s="31">
        <f t="shared" si="16"/>
        <v>1.0888556198936569E-2</v>
      </c>
      <c r="AQ17" s="31">
        <f t="shared" si="26"/>
        <v>0.24703226703286973</v>
      </c>
      <c r="AR17" s="31">
        <f t="shared" si="27"/>
        <v>5.3699853073389654E-2</v>
      </c>
      <c r="AS17" s="31">
        <f t="shared" si="28"/>
        <v>0.687532626883811</v>
      </c>
      <c r="AT17" s="31">
        <f t="shared" si="29"/>
        <v>1.1597052230965786E-2</v>
      </c>
      <c r="AU17" s="31">
        <f t="shared" si="46"/>
        <v>0.99986179922103613</v>
      </c>
      <c r="AV17" s="31"/>
      <c r="AW17" s="31">
        <f t="shared" si="30"/>
        <v>0.24706641180343678</v>
      </c>
      <c r="AX17" s="31">
        <f t="shared" si="31"/>
        <v>5.3707275460694349E-2</v>
      </c>
      <c r="AY17" s="31">
        <f t="shared" si="32"/>
        <v>0.68762765756172317</v>
      </c>
      <c r="AZ17" s="31">
        <f t="shared" si="33"/>
        <v>1.1598655174145787E-2</v>
      </c>
      <c r="BC17" s="31">
        <f t="shared" si="34"/>
        <v>1.2905231343656779E-3</v>
      </c>
      <c r="BD17" s="31">
        <f t="shared" si="35"/>
        <v>-6.0144175497681912E-3</v>
      </c>
      <c r="BE17" s="31">
        <f t="shared" si="36"/>
        <v>9.9210422718524066E-3</v>
      </c>
      <c r="BF17" s="31">
        <f t="shared" si="37"/>
        <v>-0.23470382977851573</v>
      </c>
      <c r="BH17" s="31">
        <f t="shared" si="17"/>
        <v>0.19208132680112489</v>
      </c>
      <c r="BI17" s="31">
        <f t="shared" si="18"/>
        <v>4.292007602966532E-2</v>
      </c>
      <c r="BJ17" s="31">
        <f t="shared" si="19"/>
        <v>0.75454457731968472</v>
      </c>
      <c r="BK17" s="31">
        <f t="shared" si="20"/>
        <v>1.0454019849525242E-2</v>
      </c>
      <c r="BM17" s="31">
        <f t="shared" si="38"/>
        <v>-6.3271956678220678E-2</v>
      </c>
      <c r="BN17" s="31">
        <f t="shared" si="39"/>
        <v>-2.2675727781687086E-2</v>
      </c>
      <c r="BO17" s="31">
        <f t="shared" si="40"/>
        <v>1.662774567036775E-2</v>
      </c>
      <c r="BP17" s="31">
        <f t="shared" si="41"/>
        <v>0.10987742507774768</v>
      </c>
      <c r="BS17" s="31">
        <f t="shared" si="42"/>
        <v>1.0041039594804926</v>
      </c>
      <c r="BT17" s="31">
        <f t="shared" si="43"/>
        <v>1.0335966269761521</v>
      </c>
      <c r="BU17" s="31">
        <f t="shared" si="21"/>
        <v>0.96520721676302146</v>
      </c>
      <c r="BV17" s="31"/>
      <c r="BW17" s="31">
        <f t="shared" si="44"/>
        <v>0.99586646796695621</v>
      </c>
      <c r="BX17" s="31">
        <f t="shared" si="45"/>
        <v>0.99605636367179073</v>
      </c>
      <c r="BY17" s="31">
        <f t="shared" si="22"/>
        <v>0.99517312787359924</v>
      </c>
      <c r="BZ17" s="31"/>
    </row>
    <row r="18" spans="1:78" x14ac:dyDescent="0.2">
      <c r="A18" s="198" t="s">
        <v>379</v>
      </c>
      <c r="B18" s="9">
        <f t="shared" si="23"/>
        <v>1998</v>
      </c>
      <c r="D18" s="90">
        <f>'Coal_Reconcile '!Z55</f>
        <v>282.51642748870836</v>
      </c>
      <c r="E18" s="42">
        <f>'Petroleum _Reconcile'!BA56*0.001</f>
        <v>74.554140719000003</v>
      </c>
      <c r="F18" s="29">
        <f>NatGas_Reconcile!X55</f>
        <v>892.49485215815707</v>
      </c>
      <c r="G18" s="29">
        <f>OthGas_Reconcile!H20*0.001</f>
        <v>21.405999999999999</v>
      </c>
      <c r="H18" s="29">
        <f t="shared" si="0"/>
        <v>1270.9714203658655</v>
      </c>
      <c r="J18" s="29">
        <f>Table8.2c11!B44*0.001</f>
        <v>27174.404000000002</v>
      </c>
      <c r="K18" s="29">
        <f>Table8.2c11!D44*0.001</f>
        <v>6550.2139999999999</v>
      </c>
      <c r="L18" s="29">
        <f>Table8.2c11!F44*0.001</f>
        <v>113412.86500000001</v>
      </c>
      <c r="M18" s="29">
        <f>Table8.2c11!H44*0.001</f>
        <v>2259.6790000000001</v>
      </c>
      <c r="N18" s="29">
        <f t="shared" si="24"/>
        <v>149397.16200000001</v>
      </c>
      <c r="P18" s="41">
        <f t="shared" si="1"/>
        <v>10396.416697444711</v>
      </c>
      <c r="Q18" s="230">
        <f t="shared" si="2"/>
        <v>11381.93969219937</v>
      </c>
      <c r="R18" s="41">
        <f t="shared" si="3"/>
        <v>7869.4322038170631</v>
      </c>
      <c r="S18" s="41">
        <f t="shared" si="4"/>
        <v>9473.0269210803835</v>
      </c>
      <c r="T18" s="41">
        <f t="shared" si="5"/>
        <v>8507.3330935554532</v>
      </c>
      <c r="V18" s="31">
        <f t="shared" si="6"/>
        <v>0.84339642309095164</v>
      </c>
      <c r="W18" s="31">
        <f t="shared" si="7"/>
        <v>0.69055658639866657</v>
      </c>
      <c r="X18" s="31">
        <f t="shared" si="8"/>
        <v>0.97189123685576484</v>
      </c>
      <c r="Y18" s="31">
        <f t="shared" si="9"/>
        <v>0.97138270718707787</v>
      </c>
      <c r="Z18" s="31"/>
      <c r="AB18" s="34">
        <f t="shared" si="10"/>
        <v>2.5463751533286998</v>
      </c>
      <c r="AC18" s="34">
        <f t="shared" si="11"/>
        <v>0.92866289396019908</v>
      </c>
      <c r="AD18" s="34">
        <f t="shared" si="12"/>
        <v>0.99308241955366583</v>
      </c>
      <c r="AE18" s="34">
        <f t="shared" si="13"/>
        <v>0.93513174302046442</v>
      </c>
      <c r="AF18" s="34">
        <f t="shared" si="14"/>
        <v>2.3647241189985775</v>
      </c>
      <c r="AG18" s="34">
        <f t="shared" si="15"/>
        <v>2.3647241189985762</v>
      </c>
      <c r="AJ18" s="12"/>
      <c r="AL18" s="31">
        <f t="shared" si="25"/>
        <v>0.22228385545237703</v>
      </c>
      <c r="AM18" s="31">
        <f t="shared" si="16"/>
        <v>5.8659179525483454E-2</v>
      </c>
      <c r="AN18" s="31">
        <f t="shared" si="16"/>
        <v>0.70221472950291908</v>
      </c>
      <c r="AO18" s="31">
        <f t="shared" si="16"/>
        <v>1.6842235519220414E-2</v>
      </c>
      <c r="AQ18" s="31">
        <f t="shared" si="26"/>
        <v>0.23076602018350748</v>
      </c>
      <c r="AR18" s="31">
        <f t="shared" si="27"/>
        <v>5.5747831951110244E-2</v>
      </c>
      <c r="AS18" s="31">
        <f t="shared" si="28"/>
        <v>0.69946162627715702</v>
      </c>
      <c r="AT18" s="31">
        <f t="shared" si="29"/>
        <v>1.3649673920486542E-2</v>
      </c>
      <c r="AU18" s="31">
        <f t="shared" si="46"/>
        <v>0.99962515233226124</v>
      </c>
      <c r="AV18" s="31"/>
      <c r="AW18" s="31">
        <f t="shared" si="30"/>
        <v>0.23085255472523777</v>
      </c>
      <c r="AX18" s="31">
        <f t="shared" si="31"/>
        <v>5.5768736732006975E-2</v>
      </c>
      <c r="AY18" s="31">
        <f t="shared" si="32"/>
        <v>0.69972391615518881</v>
      </c>
      <c r="AZ18" s="31">
        <f t="shared" si="33"/>
        <v>1.3654792387566478E-2</v>
      </c>
      <c r="BC18" s="31">
        <f t="shared" si="34"/>
        <v>-5.3698589455474413E-2</v>
      </c>
      <c r="BD18" s="31">
        <f t="shared" si="35"/>
        <v>4.7626317870767793E-2</v>
      </c>
      <c r="BE18" s="31">
        <f t="shared" si="36"/>
        <v>-3.1964162848525539E-2</v>
      </c>
      <c r="BF18" s="31">
        <f t="shared" si="37"/>
        <v>3.3035763212601224E-2</v>
      </c>
      <c r="BH18" s="31">
        <f t="shared" si="17"/>
        <v>0.18189370960072188</v>
      </c>
      <c r="BI18" s="31">
        <f t="shared" si="18"/>
        <v>4.384430006776166E-2</v>
      </c>
      <c r="BJ18" s="31">
        <f t="shared" si="19"/>
        <v>0.75913667623753123</v>
      </c>
      <c r="BK18" s="31">
        <f t="shared" si="20"/>
        <v>1.5125314093985265E-2</v>
      </c>
      <c r="BM18" s="31">
        <f t="shared" si="38"/>
        <v>-5.4496356141698933E-2</v>
      </c>
      <c r="BN18" s="31">
        <f t="shared" si="39"/>
        <v>2.1305034128598039E-2</v>
      </c>
      <c r="BO18" s="31">
        <f t="shared" si="40"/>
        <v>6.0674768812071303E-3</v>
      </c>
      <c r="BP18" s="31">
        <f t="shared" si="41"/>
        <v>0.3693831912075306</v>
      </c>
      <c r="BS18" s="31">
        <f t="shared" si="42"/>
        <v>0.96884039694251345</v>
      </c>
      <c r="BT18" s="31">
        <f t="shared" si="43"/>
        <v>1.0013901663580183</v>
      </c>
      <c r="BU18" s="31">
        <f t="shared" si="21"/>
        <v>0.93513174302046442</v>
      </c>
      <c r="BV18" s="31"/>
      <c r="BW18" s="31">
        <f t="shared" si="44"/>
        <v>0.99789915115131711</v>
      </c>
      <c r="BX18" s="31">
        <f t="shared" si="45"/>
        <v>0.9939637998069476</v>
      </c>
      <c r="BY18" s="31">
        <f t="shared" si="22"/>
        <v>0.99308241955366583</v>
      </c>
      <c r="BZ18" s="31"/>
    </row>
    <row r="19" spans="1:78" x14ac:dyDescent="0.2">
      <c r="A19" s="198" t="s">
        <v>379</v>
      </c>
      <c r="B19" s="9">
        <f t="shared" si="23"/>
        <v>1999</v>
      </c>
      <c r="D19" s="90">
        <f>'Coal_Reconcile '!Z56</f>
        <v>270.35209906410188</v>
      </c>
      <c r="E19" s="42">
        <f>'Petroleum _Reconcile'!BA57*0.001</f>
        <v>75.412082920000003</v>
      </c>
      <c r="F19" s="29">
        <f>NatGas_Reconcile!X56</f>
        <v>933.874557954539</v>
      </c>
      <c r="G19" s="29">
        <f>OthGas_Reconcile!H21*0.001</f>
        <v>13.627000000000001</v>
      </c>
      <c r="H19" s="29">
        <f t="shared" si="0"/>
        <v>1293.2657399386408</v>
      </c>
      <c r="J19" s="29">
        <f>Table8.2c11!B45*0.001</f>
        <v>26551.097000000002</v>
      </c>
      <c r="K19" s="29">
        <f>Table8.2c11!D45*0.001</f>
        <v>6704.0740000000005</v>
      </c>
      <c r="L19" s="29">
        <f>Table8.2c11!F45*0.001</f>
        <v>116350.97100000001</v>
      </c>
      <c r="M19" s="29">
        <f>Table8.2c11!H45*0.001</f>
        <v>1571.067</v>
      </c>
      <c r="N19" s="29">
        <f t="shared" si="24"/>
        <v>151177.209</v>
      </c>
      <c r="P19" s="41">
        <f t="shared" si="1"/>
        <v>10182.332544079134</v>
      </c>
      <c r="Q19" s="230">
        <f t="shared" si="2"/>
        <v>11248.694886124467</v>
      </c>
      <c r="R19" s="41">
        <f t="shared" si="3"/>
        <v>8026.3580950651367</v>
      </c>
      <c r="S19" s="41">
        <f t="shared" si="4"/>
        <v>8673.7230175415825</v>
      </c>
      <c r="T19" s="41">
        <f t="shared" si="5"/>
        <v>8554.6343161993464</v>
      </c>
      <c r="V19" s="31">
        <f t="shared" si="6"/>
        <v>0.82602911140620927</v>
      </c>
      <c r="W19" s="31">
        <f t="shared" si="7"/>
        <v>0.68247245654674871</v>
      </c>
      <c r="X19" s="31">
        <f t="shared" si="8"/>
        <v>0.99127191065657683</v>
      </c>
      <c r="Y19" s="31">
        <f t="shared" si="9"/>
        <v>0.88942052169418906</v>
      </c>
      <c r="Z19" s="31"/>
      <c r="AB19" s="34">
        <f t="shared" si="10"/>
        <v>2.5767148692368056</v>
      </c>
      <c r="AC19" s="34">
        <f t="shared" si="11"/>
        <v>0.93382630884301454</v>
      </c>
      <c r="AD19" s="34">
        <f t="shared" si="12"/>
        <v>0.99094062925824322</v>
      </c>
      <c r="AE19" s="34">
        <f t="shared" si="13"/>
        <v>0.94236352942962842</v>
      </c>
      <c r="AF19" s="34">
        <f t="shared" si="14"/>
        <v>2.4062041352803183</v>
      </c>
      <c r="AG19" s="34">
        <f t="shared" si="15"/>
        <v>2.406204135280317</v>
      </c>
      <c r="AJ19" s="12"/>
      <c r="AL19" s="31">
        <f t="shared" si="25"/>
        <v>0.20904605350245248</v>
      </c>
      <c r="AM19" s="31">
        <f t="shared" si="16"/>
        <v>5.8311359058794789E-2</v>
      </c>
      <c r="AN19" s="31">
        <f t="shared" si="16"/>
        <v>0.72210569654373347</v>
      </c>
      <c r="AO19" s="31">
        <f t="shared" si="16"/>
        <v>1.0536890895019408E-2</v>
      </c>
      <c r="AQ19" s="31">
        <f t="shared" si="26"/>
        <v>0.21559722463581982</v>
      </c>
      <c r="AR19" s="31">
        <f t="shared" si="27"/>
        <v>5.8485096913459246E-2</v>
      </c>
      <c r="AS19" s="31">
        <f t="shared" si="28"/>
        <v>0.71211391361608645</v>
      </c>
      <c r="AT19" s="31">
        <f t="shared" si="29"/>
        <v>1.3444024287756352E-2</v>
      </c>
      <c r="AU19" s="31">
        <f t="shared" si="46"/>
        <v>0.99964025945312185</v>
      </c>
      <c r="AV19" s="31"/>
      <c r="AW19" s="31">
        <f t="shared" si="30"/>
        <v>0.21567481161049643</v>
      </c>
      <c r="AX19" s="31">
        <f t="shared" si="31"/>
        <v>5.8506143945677998E-2</v>
      </c>
      <c r="AY19" s="31">
        <f t="shared" si="32"/>
        <v>0.71237018205495861</v>
      </c>
      <c r="AZ19" s="31">
        <f t="shared" si="33"/>
        <v>1.3448862388867012E-2</v>
      </c>
      <c r="BC19" s="31">
        <f t="shared" si="34"/>
        <v>-2.080708351148736E-2</v>
      </c>
      <c r="BD19" s="31">
        <f t="shared" si="35"/>
        <v>-1.1775749844389559E-2</v>
      </c>
      <c r="BE19" s="31">
        <f t="shared" si="36"/>
        <v>1.9744974811268193E-2</v>
      </c>
      <c r="BF19" s="31">
        <f t="shared" si="37"/>
        <v>-8.8150376355509943E-2</v>
      </c>
      <c r="BH19" s="31">
        <f t="shared" si="17"/>
        <v>0.1756289666652068</v>
      </c>
      <c r="BI19" s="31">
        <f t="shared" si="18"/>
        <v>4.4345798181788104E-2</v>
      </c>
      <c r="BJ19" s="31">
        <f t="shared" si="19"/>
        <v>0.76963301392870664</v>
      </c>
      <c r="BK19" s="31">
        <f t="shared" si="20"/>
        <v>1.0392221224298432E-2</v>
      </c>
      <c r="BM19" s="31">
        <f t="shared" si="38"/>
        <v>-3.5048877464813243E-2</v>
      </c>
      <c r="BN19" s="31">
        <f t="shared" si="39"/>
        <v>1.1373238713280489E-2</v>
      </c>
      <c r="BO19" s="31">
        <f t="shared" si="40"/>
        <v>1.3731960669454871E-2</v>
      </c>
      <c r="BP19" s="31">
        <f t="shared" si="41"/>
        <v>-0.37531220316155312</v>
      </c>
      <c r="BS19" s="31">
        <f t="shared" si="42"/>
        <v>1.0077334412644421</v>
      </c>
      <c r="BT19" s="31">
        <f t="shared" si="43"/>
        <v>1.0091343583923378</v>
      </c>
      <c r="BU19" s="31">
        <f t="shared" si="21"/>
        <v>0.94236352942962842</v>
      </c>
      <c r="BV19" s="31"/>
      <c r="BW19" s="31">
        <f t="shared" si="44"/>
        <v>0.99784329049306375</v>
      </c>
      <c r="BX19" s="31">
        <f t="shared" si="45"/>
        <v>0.99182010863035353</v>
      </c>
      <c r="BY19" s="31">
        <f t="shared" si="22"/>
        <v>0.99094062925824322</v>
      </c>
      <c r="BZ19" s="31"/>
    </row>
    <row r="20" spans="1:78" x14ac:dyDescent="0.2">
      <c r="A20" s="198" t="s">
        <v>379</v>
      </c>
      <c r="B20" s="9">
        <f t="shared" si="23"/>
        <v>2000</v>
      </c>
      <c r="D20" s="90">
        <f>'Coal_Reconcile '!Z57</f>
        <v>320.60744648732668</v>
      </c>
      <c r="E20" s="42">
        <f>'Petroleum _Reconcile'!BA58*0.001</f>
        <v>79.435252712999997</v>
      </c>
      <c r="F20" s="29">
        <f>NatGas_Reconcile!X57</f>
        <v>940.86814022795932</v>
      </c>
      <c r="G20" s="29">
        <f>OthGas_Reconcile!H22*0.001</f>
        <v>16.870999999999999</v>
      </c>
      <c r="H20" s="29">
        <f t="shared" si="0"/>
        <v>1357.781839428286</v>
      </c>
      <c r="J20" s="29">
        <f>Table8.2c11!B46*0.001</f>
        <v>32535.983</v>
      </c>
      <c r="K20" s="29">
        <f>Table8.2c11!D46*0.001</f>
        <v>7216.9710000000005</v>
      </c>
      <c r="L20" s="29">
        <f>Table8.2c11!F46*0.001</f>
        <v>118550.571</v>
      </c>
      <c r="M20" s="29">
        <f>Table8.2c11!H46*0.001</f>
        <v>1846.8400000000001</v>
      </c>
      <c r="N20" s="29">
        <f t="shared" si="24"/>
        <v>160150.36499999999</v>
      </c>
      <c r="P20" s="41">
        <f t="shared" si="1"/>
        <v>9853.9345341840963</v>
      </c>
      <c r="Q20" s="230">
        <f t="shared" si="2"/>
        <v>11006.730207589859</v>
      </c>
      <c r="R20" s="41">
        <f t="shared" si="3"/>
        <v>7936.428583106187</v>
      </c>
      <c r="S20" s="41">
        <f t="shared" si="4"/>
        <v>9135.0631348682055</v>
      </c>
      <c r="T20" s="41">
        <f t="shared" si="5"/>
        <v>8478.16887228628</v>
      </c>
      <c r="V20" s="31">
        <f t="shared" si="6"/>
        <v>0.79938822974899981</v>
      </c>
      <c r="W20" s="31">
        <f t="shared" si="7"/>
        <v>0.66779215538925574</v>
      </c>
      <c r="X20" s="31">
        <f t="shared" si="8"/>
        <v>0.98016542897607839</v>
      </c>
      <c r="Y20" s="31">
        <f t="shared" si="9"/>
        <v>0.93672723958237492</v>
      </c>
      <c r="Z20" s="31"/>
      <c r="AB20" s="34">
        <f t="shared" si="10"/>
        <v>2.7296563386694199</v>
      </c>
      <c r="AC20" s="34">
        <f t="shared" si="11"/>
        <v>0.92547931929278149</v>
      </c>
      <c r="AD20" s="34">
        <f t="shared" si="12"/>
        <v>0.99786481358634882</v>
      </c>
      <c r="AE20" s="34">
        <f t="shared" si="13"/>
        <v>0.92745961846934788</v>
      </c>
      <c r="AF20" s="34">
        <f t="shared" si="14"/>
        <v>2.5262404902150024</v>
      </c>
      <c r="AG20" s="34">
        <f t="shared" si="15"/>
        <v>2.5262404902150011</v>
      </c>
      <c r="AJ20" s="12"/>
      <c r="AL20" s="31">
        <f t="shared" si="25"/>
        <v>0.23612589090330088</v>
      </c>
      <c r="AM20" s="31">
        <f t="shared" si="16"/>
        <v>5.8503693602535864E-2</v>
      </c>
      <c r="AN20" s="31">
        <f t="shared" si="16"/>
        <v>0.69294500258165603</v>
      </c>
      <c r="AO20" s="31">
        <f t="shared" si="16"/>
        <v>1.2425412912507197E-2</v>
      </c>
      <c r="AQ20" s="31">
        <f t="shared" si="26"/>
        <v>0.22231115606842669</v>
      </c>
      <c r="AR20" s="31">
        <f t="shared" si="27"/>
        <v>5.840747355121912E-2</v>
      </c>
      <c r="AS20" s="31">
        <f t="shared" si="28"/>
        <v>0.70742518325863468</v>
      </c>
      <c r="AT20" s="31">
        <f t="shared" si="29"/>
        <v>1.1455218301751169E-2</v>
      </c>
      <c r="AU20" s="31">
        <f t="shared" si="46"/>
        <v>0.99959903118003157</v>
      </c>
      <c r="AV20" s="31"/>
      <c r="AW20" s="31">
        <f t="shared" si="30"/>
        <v>0.22240033166697579</v>
      </c>
      <c r="AX20" s="31">
        <f t="shared" si="31"/>
        <v>5.8430902521252756E-2</v>
      </c>
      <c r="AY20" s="31">
        <f t="shared" si="32"/>
        <v>0.70770895248219257</v>
      </c>
      <c r="AZ20" s="31">
        <f t="shared" si="33"/>
        <v>1.1459813329578988E-2</v>
      </c>
      <c r="BC20" s="31">
        <f t="shared" si="34"/>
        <v>-3.278329442092856E-2</v>
      </c>
      <c r="BD20" s="31">
        <f t="shared" si="35"/>
        <v>-2.1745189042449931E-2</v>
      </c>
      <c r="BE20" s="31">
        <f t="shared" si="36"/>
        <v>-1.1267514275656297E-2</v>
      </c>
      <c r="BF20" s="31">
        <f t="shared" si="37"/>
        <v>5.1821988713016916E-2</v>
      </c>
      <c r="BH20" s="31">
        <f t="shared" si="17"/>
        <v>0.20315896876038966</v>
      </c>
      <c r="BI20" s="31">
        <f t="shared" si="18"/>
        <v>4.5063718712099098E-2</v>
      </c>
      <c r="BJ20" s="31">
        <f t="shared" si="19"/>
        <v>0.7402454000026788</v>
      </c>
      <c r="BK20" s="31">
        <f t="shared" si="20"/>
        <v>1.1531912524832523E-2</v>
      </c>
      <c r="BM20" s="31">
        <f t="shared" si="38"/>
        <v>0.1456151440958563</v>
      </c>
      <c r="BN20" s="31">
        <f t="shared" si="39"/>
        <v>1.6059497577912536E-2</v>
      </c>
      <c r="BO20" s="31">
        <f t="shared" si="40"/>
        <v>-3.8932043098776001E-2</v>
      </c>
      <c r="BP20" s="31">
        <f t="shared" si="41"/>
        <v>0.10406062723415399</v>
      </c>
      <c r="BS20" s="31">
        <f t="shared" si="42"/>
        <v>0.98418454185159177</v>
      </c>
      <c r="BT20" s="31">
        <f t="shared" si="43"/>
        <v>0.99317443618106294</v>
      </c>
      <c r="BU20" s="31">
        <f t="shared" si="21"/>
        <v>0.92745961846934788</v>
      </c>
      <c r="BV20" s="31"/>
      <c r="BW20" s="31">
        <f t="shared" si="44"/>
        <v>1.0069874865594002</v>
      </c>
      <c r="BX20" s="31">
        <f t="shared" si="45"/>
        <v>0.99875043830875099</v>
      </c>
      <c r="BY20" s="31">
        <f t="shared" si="22"/>
        <v>0.99786481358634882</v>
      </c>
      <c r="BZ20" s="31"/>
    </row>
    <row r="21" spans="1:78" x14ac:dyDescent="0.2">
      <c r="A21" s="198" t="s">
        <v>379</v>
      </c>
      <c r="B21" s="9">
        <f t="shared" si="23"/>
        <v>2001</v>
      </c>
      <c r="D21" s="90">
        <f>'Coal_Reconcile '!Z58</f>
        <v>314.22860544892012</v>
      </c>
      <c r="E21" s="42">
        <f>'Petroleum _Reconcile'!BA59*0.001</f>
        <v>67.464871479999999</v>
      </c>
      <c r="F21" s="29">
        <f>NatGas_Reconcile!X58</f>
        <v>1006.7064877118491</v>
      </c>
      <c r="G21" s="29">
        <f>OthGas_Reconcile!H23*0.001</f>
        <v>9.3520000000000003</v>
      </c>
      <c r="H21" s="29">
        <f t="shared" si="0"/>
        <v>1397.7519646407693</v>
      </c>
      <c r="J21" s="29">
        <f>Table8.2c11!B47*0.001</f>
        <v>31002.767</v>
      </c>
      <c r="K21" s="29">
        <f>Table8.2c11!D47*0.001</f>
        <v>5983.5630000000001</v>
      </c>
      <c r="L21" s="29">
        <f>Table8.2c11!F47*0.001</f>
        <v>127965.611</v>
      </c>
      <c r="M21" s="29">
        <f>Table8.2c11!H47*0.001</f>
        <v>575.65600000000006</v>
      </c>
      <c r="N21" s="29">
        <f t="shared" si="24"/>
        <v>165527.59699999998</v>
      </c>
      <c r="P21" s="41">
        <f t="shared" si="1"/>
        <v>10135.501952097376</v>
      </c>
      <c r="Q21" s="230">
        <f t="shared" si="2"/>
        <v>11275.033200118391</v>
      </c>
      <c r="R21" s="41">
        <f t="shared" si="3"/>
        <v>7867.0080175825451</v>
      </c>
      <c r="S21" s="41">
        <f t="shared" si="4"/>
        <v>16245.813471934629</v>
      </c>
      <c r="T21" s="41">
        <f t="shared" si="5"/>
        <v>8444.2231384581119</v>
      </c>
      <c r="V21" s="31">
        <f t="shared" si="6"/>
        <v>0.82223003765627445</v>
      </c>
      <c r="W21" s="31">
        <f t="shared" si="7"/>
        <v>0.68407043515979693</v>
      </c>
      <c r="X21" s="31">
        <f t="shared" si="8"/>
        <v>0.97159184481618521</v>
      </c>
      <c r="Y21" s="31">
        <f t="shared" si="9"/>
        <v>1.6658774858653493</v>
      </c>
      <c r="Z21" s="31"/>
      <c r="AB21" s="34">
        <f t="shared" si="10"/>
        <v>2.8213076777924746</v>
      </c>
      <c r="AC21" s="34">
        <f t="shared" si="11"/>
        <v>0.92177379335794418</v>
      </c>
      <c r="AD21" s="34">
        <f t="shared" si="12"/>
        <v>0.98703128678645702</v>
      </c>
      <c r="AE21" s="34">
        <f t="shared" si="13"/>
        <v>0.93388508114978208</v>
      </c>
      <c r="AF21" s="34">
        <f t="shared" si="14"/>
        <v>2.6006074803886619</v>
      </c>
      <c r="AG21" s="34">
        <f t="shared" si="15"/>
        <v>2.6006074803886619</v>
      </c>
      <c r="AJ21" s="12"/>
      <c r="AL21" s="31">
        <f t="shared" si="25"/>
        <v>0.22480999018282816</v>
      </c>
      <c r="AM21" s="31">
        <f t="shared" si="16"/>
        <v>4.8266697659293853E-2</v>
      </c>
      <c r="AN21" s="31">
        <f t="shared" si="16"/>
        <v>0.72023256856632556</v>
      </c>
      <c r="AO21" s="31">
        <f t="shared" si="16"/>
        <v>6.6907435915523972E-3</v>
      </c>
      <c r="AQ21" s="31">
        <f t="shared" si="26"/>
        <v>0.23042163251309911</v>
      </c>
      <c r="AR21" s="31">
        <f t="shared" si="27"/>
        <v>5.3221207867008145E-2</v>
      </c>
      <c r="AS21" s="31">
        <f t="shared" si="28"/>
        <v>0.70650095923123912</v>
      </c>
      <c r="AT21" s="31">
        <f t="shared" si="29"/>
        <v>9.2641280834025799E-3</v>
      </c>
      <c r="AU21" s="31">
        <f t="shared" si="46"/>
        <v>0.99940792769474895</v>
      </c>
      <c r="AV21" s="31"/>
      <c r="AW21" s="31">
        <f t="shared" si="30"/>
        <v>0.23055813960230784</v>
      </c>
      <c r="AX21" s="31">
        <f t="shared" si="31"/>
        <v>5.3252737337964762E-2</v>
      </c>
      <c r="AY21" s="31">
        <f t="shared" si="32"/>
        <v>0.70691950669319392</v>
      </c>
      <c r="AZ21" s="31">
        <f t="shared" si="33"/>
        <v>9.2696163665335063E-3</v>
      </c>
      <c r="BC21" s="31">
        <f t="shared" si="34"/>
        <v>2.8173484756314749E-2</v>
      </c>
      <c r="BD21" s="31">
        <f t="shared" si="35"/>
        <v>2.4083907206519452E-2</v>
      </c>
      <c r="BE21" s="31">
        <f t="shared" si="36"/>
        <v>-8.7855589644290303E-3</v>
      </c>
      <c r="BF21" s="31">
        <f t="shared" si="37"/>
        <v>0.57571514196475437</v>
      </c>
      <c r="BH21" s="31">
        <f t="shared" si="17"/>
        <v>0.18729666570342349</v>
      </c>
      <c r="BI21" s="31">
        <f t="shared" si="18"/>
        <v>3.614843149085286E-2</v>
      </c>
      <c r="BJ21" s="31">
        <f t="shared" si="19"/>
        <v>0.7730771987223376</v>
      </c>
      <c r="BK21" s="31">
        <f t="shared" si="20"/>
        <v>3.4777040833861689E-3</v>
      </c>
      <c r="BM21" s="31">
        <f t="shared" si="38"/>
        <v>-8.1294962535051959E-2</v>
      </c>
      <c r="BN21" s="31">
        <f t="shared" si="39"/>
        <v>-0.22044390085610363</v>
      </c>
      <c r="BO21" s="31">
        <f t="shared" si="40"/>
        <v>4.3397159732719737E-2</v>
      </c>
      <c r="BP21" s="31">
        <f t="shared" si="41"/>
        <v>-1.1987458644136437</v>
      </c>
      <c r="BS21" s="31">
        <f t="shared" si="42"/>
        <v>1.0069280241990899</v>
      </c>
      <c r="BT21" s="31">
        <f t="shared" si="43"/>
        <v>1.0000551727088427</v>
      </c>
      <c r="BU21" s="31">
        <f t="shared" si="21"/>
        <v>0.93388508114978208</v>
      </c>
      <c r="BV21" s="31"/>
      <c r="BW21" s="31">
        <f t="shared" si="44"/>
        <v>0.9891432921049137</v>
      </c>
      <c r="BX21" s="31">
        <f t="shared" si="45"/>
        <v>0.98790729653994347</v>
      </c>
      <c r="BY21" s="31">
        <f t="shared" si="22"/>
        <v>0.98703128678645702</v>
      </c>
      <c r="BZ21" s="31"/>
    </row>
    <row r="22" spans="1:78" x14ac:dyDescent="0.2">
      <c r="A22" s="198" t="s">
        <v>379</v>
      </c>
      <c r="B22" s="9">
        <f t="shared" si="23"/>
        <v>2002</v>
      </c>
      <c r="D22" s="90">
        <f>'Coal_Reconcile '!Z59</f>
        <v>307.03352800535981</v>
      </c>
      <c r="E22" s="42">
        <f>'Petroleum _Reconcile'!BA60*0.001</f>
        <v>72.114033132000003</v>
      </c>
      <c r="F22" s="29">
        <f>NatGas_Reconcile!X59</f>
        <v>1173.9139050149024</v>
      </c>
      <c r="G22" s="29">
        <f>OthGas_Reconcile!H24*0.001</f>
        <v>19.958000000000002</v>
      </c>
      <c r="H22" s="29">
        <f t="shared" ref="H22:H27" si="47">SUM(D22:G22)</f>
        <v>1573.0194661522623</v>
      </c>
      <c r="J22" s="29">
        <f>Table8.2c11!B48*0.001</f>
        <v>29408.016</v>
      </c>
      <c r="K22" s="29">
        <f>Table8.2c11!D48*0.001</f>
        <v>6458.2690000000002</v>
      </c>
      <c r="L22" s="29">
        <f>Table8.2c11!F48*0.001</f>
        <v>150889.02799999999</v>
      </c>
      <c r="M22" s="29">
        <f>Table8.2c11!H48*0.001</f>
        <v>1733.896</v>
      </c>
      <c r="N22" s="29">
        <f t="shared" si="24"/>
        <v>188489.209</v>
      </c>
      <c r="P22" s="41">
        <f t="shared" ref="P22:T24" si="48">D22/J22*1000000</f>
        <v>10440.470652809758</v>
      </c>
      <c r="Q22" s="230">
        <f t="shared" si="48"/>
        <v>11166.155069105978</v>
      </c>
      <c r="R22" s="41">
        <f t="shared" si="48"/>
        <v>7779.9818885101604</v>
      </c>
      <c r="S22" s="41">
        <f t="shared" si="48"/>
        <v>11510.494285701105</v>
      </c>
      <c r="T22" s="41">
        <f t="shared" si="48"/>
        <v>8345.4086018911694</v>
      </c>
      <c r="V22" s="31">
        <f t="shared" si="6"/>
        <v>0.84697024563569645</v>
      </c>
      <c r="W22" s="31">
        <f t="shared" si="7"/>
        <v>0.67746466210892342</v>
      </c>
      <c r="X22" s="31">
        <f t="shared" si="8"/>
        <v>0.96084393695799131</v>
      </c>
      <c r="Y22" s="31">
        <f t="shared" si="9"/>
        <v>1.1803085954948962</v>
      </c>
      <c r="Z22" s="31"/>
      <c r="AB22" s="34">
        <f t="shared" si="10"/>
        <v>3.2126730658255767</v>
      </c>
      <c r="AC22" s="34">
        <f t="shared" si="11"/>
        <v>0.91098717051334122</v>
      </c>
      <c r="AD22" s="34">
        <f>BY22</f>
        <v>0.98098902368244922</v>
      </c>
      <c r="AE22" s="34">
        <f>BU22</f>
        <v>0.92864155308656338</v>
      </c>
      <c r="AF22" s="34">
        <f>AB22*AD22*AE22</f>
        <v>2.9267039460208628</v>
      </c>
      <c r="AG22" s="34">
        <f>AB22*AC22</f>
        <v>2.9267039460208633</v>
      </c>
      <c r="AJ22" s="12"/>
      <c r="AL22" s="31">
        <f>D22/$H22</f>
        <v>0.19518736710639037</v>
      </c>
      <c r="AM22" s="31">
        <f>E22/$H22</f>
        <v>4.5844336121533817E-2</v>
      </c>
      <c r="AN22" s="31">
        <f>F22/$H22</f>
        <v>0.74628059618765841</v>
      </c>
      <c r="AO22" s="31">
        <f>G22/$H22</f>
        <v>1.2687700584417398E-2</v>
      </c>
      <c r="AQ22" s="31">
        <f>(AL22-AL21)/LN(AL22/AL21)</f>
        <v>0.20964999911508542</v>
      </c>
      <c r="AR22" s="31">
        <f>(AM22-AM21)/LN(AM22/AM21)</f>
        <v>4.7045123365126319E-2</v>
      </c>
      <c r="AS22" s="31">
        <f>(AN22-AN21)/LN(AN22/AN21)</f>
        <v>0.73317946557478142</v>
      </c>
      <c r="AT22" s="31">
        <f>(AO22-AO21)/LN(AO22/AO21)</f>
        <v>9.3715917558070249E-3</v>
      </c>
      <c r="AU22" s="31">
        <f>SUM(AQ22:AT22)</f>
        <v>0.99924617981080022</v>
      </c>
      <c r="AV22" s="31"/>
      <c r="AW22" s="31">
        <f>AQ22/$AU22</f>
        <v>0.20980815673949443</v>
      </c>
      <c r="AX22" s="31">
        <f>AR22/$AU22</f>
        <v>4.7080613682239904E-2</v>
      </c>
      <c r="AY22" s="31">
        <f>AS22/$AU22</f>
        <v>0.73373256799801168</v>
      </c>
      <c r="AZ22" s="31">
        <f>AT22/$AU22</f>
        <v>9.3786615802538935E-3</v>
      </c>
      <c r="BC22" s="31">
        <f>LN(V22/V21)</f>
        <v>2.964535784691141E-2</v>
      </c>
      <c r="BD22" s="31">
        <f>LN(W22/W21)</f>
        <v>-9.7034955560765211E-3</v>
      </c>
      <c r="BE22" s="31">
        <f>LN(X22/X21)</f>
        <v>-1.1123804255025791E-2</v>
      </c>
      <c r="BF22" s="31">
        <f>LN(Y22/Y21)</f>
        <v>-0.34457607725205519</v>
      </c>
      <c r="BH22" s="31">
        <f>J22/$N22</f>
        <v>0.15601962656652668</v>
      </c>
      <c r="BI22" s="31">
        <f>K22/$N22</f>
        <v>3.4263335467655337E-2</v>
      </c>
      <c r="BJ22" s="31">
        <f>L22/$N22</f>
        <v>0.80051812409059442</v>
      </c>
      <c r="BK22" s="31">
        <f>M22/$N22</f>
        <v>9.1989138752234887E-3</v>
      </c>
      <c r="BM22" s="31">
        <f>LN(BH22/BH21)</f>
        <v>-0.18271199672796987</v>
      </c>
      <c r="BN22" s="31">
        <f>LN(BI22/BI21)</f>
        <v>-5.355771310360672E-2</v>
      </c>
      <c r="BO22" s="31">
        <f>LN(BJ22/BJ21)</f>
        <v>3.4880260561228997E-2</v>
      </c>
      <c r="BP22" s="31">
        <f>LN(BK22/BK21)</f>
        <v>0.97271309014006757</v>
      </c>
      <c r="BS22" s="31">
        <f>EXP(SUMPRODUCT($AW22:$AZ22,BC22:BF22))</f>
        <v>0.99438525342244144</v>
      </c>
      <c r="BT22" s="31">
        <f>IF(ISERR(BS22),BT21,BS22*BT21)</f>
        <v>0.994440116350506</v>
      </c>
      <c r="BU22" s="31">
        <f t="shared" si="21"/>
        <v>0.92864155308656338</v>
      </c>
      <c r="BV22" s="31"/>
      <c r="BW22" s="31">
        <f>EXP(SUMPRODUCT($AW22:$AZ22,BM22:BP22))</f>
        <v>0.99387834693297317</v>
      </c>
      <c r="BX22" s="31">
        <f>IF(ISERR(BW22),BX21,BW22*BX21)</f>
        <v>0.98185967080814152</v>
      </c>
      <c r="BY22" s="31">
        <f t="shared" si="22"/>
        <v>0.98098902368244922</v>
      </c>
      <c r="BZ22" s="31"/>
    </row>
    <row r="23" spans="1:78" x14ac:dyDescent="0.2">
      <c r="A23" s="198" t="s">
        <v>379</v>
      </c>
      <c r="B23" s="9">
        <f t="shared" si="23"/>
        <v>2003</v>
      </c>
      <c r="D23" s="90">
        <f>'Coal_Reconcile '!Z60</f>
        <v>391.42798178944309</v>
      </c>
      <c r="E23" s="42">
        <f>'Petroleum _Reconcile'!BA61*0.001</f>
        <v>50.484334537000002</v>
      </c>
      <c r="F23" s="29">
        <f>NatGas_Reconcile!X60</f>
        <v>1151.8873281398858</v>
      </c>
      <c r="G23" s="29">
        <f>OthGas_Reconcile!H25*0.001</f>
        <v>23.317</v>
      </c>
      <c r="H23" s="29">
        <f t="shared" si="47"/>
        <v>1617.1166444663288</v>
      </c>
      <c r="J23" s="29">
        <f>Table8.2c11!B49*0.001</f>
        <v>36935.029000000002</v>
      </c>
      <c r="K23" s="29">
        <f>Table8.2c11!D49*0.001</f>
        <v>5195.2579999999998</v>
      </c>
      <c r="L23" s="29">
        <f>Table8.2c11!F49*0.001</f>
        <v>146096.554</v>
      </c>
      <c r="M23" s="29">
        <f>Table8.2c11!H49*0.001</f>
        <v>2391.9360000000001</v>
      </c>
      <c r="N23" s="29">
        <f t="shared" si="24"/>
        <v>190618.777</v>
      </c>
      <c r="P23" s="41">
        <f t="shared" si="48"/>
        <v>10597.743994987606</v>
      </c>
      <c r="Q23" s="230">
        <f t="shared" si="48"/>
        <v>9717.3873823013218</v>
      </c>
      <c r="R23" s="41">
        <f t="shared" si="48"/>
        <v>7884.4250367458062</v>
      </c>
      <c r="S23" s="41">
        <f t="shared" si="48"/>
        <v>9748.170519612564</v>
      </c>
      <c r="T23" s="41">
        <f t="shared" si="48"/>
        <v>8483.5118025457105</v>
      </c>
      <c r="V23" s="31">
        <f t="shared" si="6"/>
        <v>0.85972885065322702</v>
      </c>
      <c r="W23" s="31">
        <f t="shared" si="7"/>
        <v>0.58956610568183399</v>
      </c>
      <c r="X23" s="31">
        <f t="shared" si="8"/>
        <v>0.97374288289091593</v>
      </c>
      <c r="Y23" s="31">
        <f t="shared" si="9"/>
        <v>0.99959646988763851</v>
      </c>
      <c r="Z23" s="31"/>
      <c r="AB23" s="34">
        <f t="shared" si="10"/>
        <v>3.2489701344574686</v>
      </c>
      <c r="AC23" s="34">
        <f t="shared" si="11"/>
        <v>0.92606255507565083</v>
      </c>
      <c r="AD23" s="34">
        <f t="shared" si="12"/>
        <v>0.99180409460510643</v>
      </c>
      <c r="AE23" s="34">
        <f t="shared" si="13"/>
        <v>0.93371519649187285</v>
      </c>
      <c r="AF23" s="34">
        <f t="shared" si="14"/>
        <v>3.008749584080165</v>
      </c>
      <c r="AG23" s="34">
        <f t="shared" si="15"/>
        <v>3.0087495840801641</v>
      </c>
      <c r="AJ23" s="12"/>
      <c r="AL23" s="31">
        <f t="shared" si="25"/>
        <v>0.24205302884543609</v>
      </c>
      <c r="AM23" s="31">
        <f t="shared" si="16"/>
        <v>3.1218734102919671E-2</v>
      </c>
      <c r="AN23" s="31">
        <f t="shared" si="16"/>
        <v>0.71230936375651788</v>
      </c>
      <c r="AO23" s="31">
        <f t="shared" si="16"/>
        <v>1.4418873295126424E-2</v>
      </c>
      <c r="AQ23" s="31">
        <f t="shared" si="26"/>
        <v>0.21778040061005499</v>
      </c>
      <c r="AR23" s="31">
        <f t="shared" si="27"/>
        <v>3.8064379775273036E-2</v>
      </c>
      <c r="AS23" s="31">
        <f t="shared" si="28"/>
        <v>0.72916309328162265</v>
      </c>
      <c r="AT23" s="31">
        <f t="shared" si="29"/>
        <v>1.3534839842299588E-2</v>
      </c>
      <c r="AU23" s="31">
        <f t="shared" si="46"/>
        <v>0.99854271350925039</v>
      </c>
      <c r="AV23" s="31"/>
      <c r="AW23" s="31">
        <f t="shared" si="30"/>
        <v>0.21809823221752195</v>
      </c>
      <c r="AX23" s="31">
        <f t="shared" si="31"/>
        <v>3.8119931436383578E-2</v>
      </c>
      <c r="AY23" s="31">
        <f t="shared" si="32"/>
        <v>0.73022724357886748</v>
      </c>
      <c r="AZ23" s="31">
        <f t="shared" si="33"/>
        <v>1.355459276722688E-2</v>
      </c>
      <c r="BC23" s="31">
        <f t="shared" si="34"/>
        <v>1.4951484679713148E-2</v>
      </c>
      <c r="BD23" s="31">
        <f t="shared" si="35"/>
        <v>-0.13897053989311522</v>
      </c>
      <c r="BE23" s="31">
        <f t="shared" si="36"/>
        <v>1.3335288911893048E-2</v>
      </c>
      <c r="BF23" s="31">
        <f t="shared" si="37"/>
        <v>-0.16617953744515046</v>
      </c>
      <c r="BH23" s="31">
        <f t="shared" si="17"/>
        <v>0.19376385464900975</v>
      </c>
      <c r="BI23" s="31">
        <f t="shared" si="18"/>
        <v>2.725470219547154E-2</v>
      </c>
      <c r="BJ23" s="31">
        <f t="shared" si="19"/>
        <v>0.766433172530532</v>
      </c>
      <c r="BK23" s="31">
        <f t="shared" si="20"/>
        <v>1.2548270624986752E-2</v>
      </c>
      <c r="BM23" s="31">
        <f t="shared" si="38"/>
        <v>0.21665836288290236</v>
      </c>
      <c r="BN23" s="31">
        <f t="shared" si="39"/>
        <v>-0.22884978179355953</v>
      </c>
      <c r="BO23" s="31">
        <f t="shared" si="40"/>
        <v>-4.3511663849922895E-2</v>
      </c>
      <c r="BP23" s="31">
        <f t="shared" si="41"/>
        <v>0.31049743723204015</v>
      </c>
      <c r="BS23" s="31">
        <f t="shared" si="42"/>
        <v>1.0054635110699559</v>
      </c>
      <c r="BT23" s="31">
        <f t="shared" si="43"/>
        <v>0.99987325093459523</v>
      </c>
      <c r="BU23" s="31">
        <f t="shared" si="21"/>
        <v>0.93371519649187285</v>
      </c>
      <c r="BV23" s="31"/>
      <c r="BW23" s="31">
        <f t="shared" si="44"/>
        <v>1.0110246604819892</v>
      </c>
      <c r="BX23" s="31">
        <f t="shared" si="45"/>
        <v>0.99268434031975905</v>
      </c>
      <c r="BY23" s="31">
        <f t="shared" si="22"/>
        <v>0.99180409460510643</v>
      </c>
      <c r="BZ23" s="31"/>
    </row>
    <row r="24" spans="1:78" ht="13.5" thickBot="1" x14ac:dyDescent="0.25">
      <c r="A24" s="198" t="s">
        <v>379</v>
      </c>
      <c r="B24" s="9">
        <f t="shared" si="23"/>
        <v>2004</v>
      </c>
      <c r="D24" s="446">
        <f>'Coal_Reconcile '!Z61</f>
        <v>353.13587362230476</v>
      </c>
      <c r="E24" s="227">
        <f>'Petroleum _Reconcile'!BA62*0.001</f>
        <v>49.190456265999998</v>
      </c>
      <c r="F24" s="228">
        <f>NatGas_Reconcile!X61</f>
        <v>958.34421786465828</v>
      </c>
      <c r="G24" s="228">
        <f>OthGas_Reconcile!H26*0.001</f>
        <v>21.899000000000001</v>
      </c>
      <c r="H24" s="228">
        <f t="shared" si="47"/>
        <v>1382.569547752963</v>
      </c>
      <c r="J24" s="29">
        <f>Table8.2c11!B50*0.001</f>
        <v>36128.485999999997</v>
      </c>
      <c r="K24" s="29">
        <f>Table8.2c11!D50*0.001</f>
        <v>5319.6610000000001</v>
      </c>
      <c r="L24" s="29">
        <f>Table8.2c11!F50*0.001</f>
        <v>135982.85500000001</v>
      </c>
      <c r="M24" s="29">
        <f>Table8.2c11!H50*0.001</f>
        <v>3187.2510000000002</v>
      </c>
      <c r="N24" s="29">
        <f t="shared" si="24"/>
        <v>180618.253</v>
      </c>
      <c r="P24" s="41">
        <f t="shared" si="48"/>
        <v>9774.4442881526993</v>
      </c>
      <c r="Q24" s="230">
        <f t="shared" si="48"/>
        <v>9246.9155959374093</v>
      </c>
      <c r="R24" s="41">
        <f t="shared" si="48"/>
        <v>7047.5371168273987</v>
      </c>
      <c r="S24" s="41">
        <f t="shared" si="48"/>
        <v>6870.8112414114858</v>
      </c>
      <c r="T24" s="41">
        <f t="shared" si="48"/>
        <v>7654.6502072133489</v>
      </c>
      <c r="V24" s="31">
        <f t="shared" si="6"/>
        <v>0.7929396820306327</v>
      </c>
      <c r="W24" s="31">
        <f t="shared" si="7"/>
        <v>0.56102199109554707</v>
      </c>
      <c r="X24" s="31">
        <f t="shared" si="8"/>
        <v>0.8703854849830176</v>
      </c>
      <c r="Y24" s="31">
        <f t="shared" si="9"/>
        <v>0.70454642215801033</v>
      </c>
      <c r="Z24" s="31"/>
      <c r="AB24" s="34">
        <f t="shared" si="10"/>
        <v>3.0785178615162505</v>
      </c>
      <c r="AC24" s="34">
        <f t="shared" si="11"/>
        <v>0.83558378818724577</v>
      </c>
      <c r="AD24" s="34">
        <f t="shared" si="12"/>
        <v>0.99489305124650673</v>
      </c>
      <c r="AE24" s="34">
        <f t="shared" si="13"/>
        <v>0.83987297643735526</v>
      </c>
      <c r="AF24" s="34">
        <f t="shared" si="14"/>
        <v>2.5723596167278475</v>
      </c>
      <c r="AG24" s="34">
        <f t="shared" si="15"/>
        <v>2.5723596167278475</v>
      </c>
      <c r="AJ24" s="12"/>
      <c r="AL24" s="31">
        <f t="shared" si="25"/>
        <v>0.25541997087686685</v>
      </c>
      <c r="AM24" s="31">
        <f t="shared" si="16"/>
        <v>3.5579010362225431E-2</v>
      </c>
      <c r="AN24" s="31">
        <f t="shared" si="16"/>
        <v>0.69316167090633396</v>
      </c>
      <c r="AO24" s="31">
        <f t="shared" si="16"/>
        <v>1.5839347854573829E-2</v>
      </c>
      <c r="AQ24" s="31">
        <f t="shared" si="26"/>
        <v>0.24867662741502586</v>
      </c>
      <c r="AR24" s="31">
        <f t="shared" si="27"/>
        <v>3.3351381457955707E-2</v>
      </c>
      <c r="AS24" s="31">
        <f t="shared" si="28"/>
        <v>0.70269203816078885</v>
      </c>
      <c r="AT24" s="31">
        <f t="shared" si="29"/>
        <v>1.5117989987452563E-2</v>
      </c>
      <c r="AU24" s="31">
        <f t="shared" si="46"/>
        <v>0.99983803702122298</v>
      </c>
      <c r="AV24" s="31"/>
      <c r="AW24" s="31">
        <f t="shared" si="30"/>
        <v>0.24871691034669782</v>
      </c>
      <c r="AX24" s="31">
        <f t="shared" si="31"/>
        <v>3.3356784022058342E-2</v>
      </c>
      <c r="AY24" s="31">
        <f t="shared" si="32"/>
        <v>0.70280586669246037</v>
      </c>
      <c r="AZ24" s="31">
        <f t="shared" si="33"/>
        <v>1.5120438938783504E-2</v>
      </c>
      <c r="BC24" s="31">
        <f t="shared" si="34"/>
        <v>-8.0869893866286069E-2</v>
      </c>
      <c r="BD24" s="31">
        <f t="shared" si="35"/>
        <v>-4.9626747683365273E-2</v>
      </c>
      <c r="BE24" s="31">
        <f t="shared" si="36"/>
        <v>-0.1122110884864051</v>
      </c>
      <c r="BF24" s="31">
        <f t="shared" si="37"/>
        <v>-0.34979744449594796</v>
      </c>
      <c r="BH24" s="31">
        <f t="shared" si="17"/>
        <v>0.20002677138063116</v>
      </c>
      <c r="BI24" s="31">
        <f t="shared" si="18"/>
        <v>2.9452510538898857E-2</v>
      </c>
      <c r="BJ24" s="31">
        <f t="shared" si="19"/>
        <v>0.75287437864876261</v>
      </c>
      <c r="BK24" s="31">
        <f t="shared" si="20"/>
        <v>1.7646339431707382E-2</v>
      </c>
      <c r="BM24" s="31">
        <f t="shared" si="38"/>
        <v>3.1811040950409111E-2</v>
      </c>
      <c r="BN24" s="31">
        <f t="shared" si="39"/>
        <v>7.7553090110163633E-2</v>
      </c>
      <c r="BO24" s="31">
        <f t="shared" si="40"/>
        <v>-1.7849123234289208E-2</v>
      </c>
      <c r="BP24" s="31">
        <f t="shared" si="41"/>
        <v>0.34094550695563752</v>
      </c>
      <c r="BS24" s="31">
        <f t="shared" si="42"/>
        <v>0.89949588439055206</v>
      </c>
      <c r="BT24" s="31">
        <f t="shared" si="43"/>
        <v>0.89938187412787007</v>
      </c>
      <c r="BU24" s="31">
        <f t="shared" si="21"/>
        <v>0.83987297643735526</v>
      </c>
      <c r="BV24" s="31"/>
      <c r="BW24" s="31">
        <f t="shared" si="44"/>
        <v>1.0031144826465253</v>
      </c>
      <c r="BX24" s="31">
        <f t="shared" si="45"/>
        <v>0.99577603847116236</v>
      </c>
      <c r="BY24" s="31">
        <f t="shared" si="22"/>
        <v>0.99489305124650673</v>
      </c>
      <c r="BZ24" s="31"/>
    </row>
    <row r="25" spans="1:78" x14ac:dyDescent="0.2">
      <c r="A25" s="198" t="s">
        <v>379</v>
      </c>
      <c r="B25" s="9">
        <f t="shared" si="23"/>
        <v>2005</v>
      </c>
      <c r="D25" s="90">
        <f>'Coal_Reconcile '!AD62</f>
        <v>364.4</v>
      </c>
      <c r="E25" s="42">
        <f>'Petroleum _Reconcile'!BO63</f>
        <v>44.7</v>
      </c>
      <c r="F25" s="29">
        <f>NatGas_Reconcile!AB62</f>
        <v>912.6</v>
      </c>
      <c r="G25" s="29">
        <f>OthGas_Reconcile!H27*0.001</f>
        <v>24.289000000000001</v>
      </c>
      <c r="H25" s="29">
        <f t="shared" si="47"/>
        <v>1345.989</v>
      </c>
      <c r="J25" s="29">
        <f>Table8.2c11!B51*0.001</f>
        <v>36540.976000000002</v>
      </c>
      <c r="K25" s="29">
        <f>Table8.2c11!D51*0.001</f>
        <v>5274.5169999999998</v>
      </c>
      <c r="L25" s="29">
        <f>Table8.2c11!F51*0.001</f>
        <v>130655.024</v>
      </c>
      <c r="M25" s="29">
        <f>Table8.2c11!H51*0.001</f>
        <v>3764.692</v>
      </c>
      <c r="N25" s="29">
        <f t="shared" si="24"/>
        <v>176235.209</v>
      </c>
      <c r="P25" s="41">
        <f t="shared" ref="P25:T25" si="49">D25/J25*1000000</f>
        <v>9972.3663648174024</v>
      </c>
      <c r="Q25" s="230">
        <f t="shared" si="49"/>
        <v>8474.7096274407704</v>
      </c>
      <c r="R25" s="41">
        <f t="shared" si="49"/>
        <v>6984.8060339417179</v>
      </c>
      <c r="S25" s="41">
        <f t="shared" si="49"/>
        <v>6451.7894159734724</v>
      </c>
      <c r="T25" s="41">
        <f t="shared" si="49"/>
        <v>7637.4579610819992</v>
      </c>
      <c r="V25" s="31">
        <f t="shared" si="6"/>
        <v>0.80899586526834122</v>
      </c>
      <c r="W25" s="31">
        <f t="shared" si="7"/>
        <v>0.51417128444778826</v>
      </c>
      <c r="X25" s="31">
        <f t="shared" si="8"/>
        <v>0.86263806583561164</v>
      </c>
      <c r="Y25" s="31">
        <f t="shared" si="9"/>
        <v>0.66157910468330949</v>
      </c>
      <c r="Z25" s="31"/>
      <c r="AB25" s="34">
        <f t="shared" si="10"/>
        <v>3.0038117948940051</v>
      </c>
      <c r="AC25" s="34">
        <f t="shared" si="11"/>
        <v>0.83370707772223407</v>
      </c>
      <c r="AD25" s="34">
        <f t="shared" si="12"/>
        <v>0.99755515046182408</v>
      </c>
      <c r="AE25" s="34">
        <f t="shared" si="13"/>
        <v>0.83575036160784155</v>
      </c>
      <c r="AF25" s="34">
        <f t="shared" si="14"/>
        <v>2.5042991535486601</v>
      </c>
      <c r="AG25" s="34">
        <f t="shared" si="15"/>
        <v>2.5042991535486596</v>
      </c>
      <c r="AJ25" s="12"/>
      <c r="AL25" s="31">
        <f t="shared" ref="AL25:AO25" si="50">D25/$H25</f>
        <v>0.27073029571564106</v>
      </c>
      <c r="AM25" s="31">
        <f t="shared" si="50"/>
        <v>3.3209781060617879E-2</v>
      </c>
      <c r="AN25" s="31">
        <f t="shared" si="50"/>
        <v>0.67801445628456103</v>
      </c>
      <c r="AO25" s="31">
        <f t="shared" si="50"/>
        <v>1.8045466939180039E-2</v>
      </c>
      <c r="AQ25" s="31">
        <f t="shared" ref="AQ25:AT25" si="51">(AL25-AL24)/LN(AL25/AL24)</f>
        <v>0.26300086458976457</v>
      </c>
      <c r="AR25" s="31">
        <f t="shared" si="51"/>
        <v>3.4380791207597731E-2</v>
      </c>
      <c r="AS25" s="31">
        <f t="shared" si="51"/>
        <v>0.68556017445060125</v>
      </c>
      <c r="AT25" s="31">
        <f t="shared" si="51"/>
        <v>1.6918441523532304E-2</v>
      </c>
      <c r="AU25" s="31">
        <f>SUM(AQ25:AT25)</f>
        <v>0.99986027177149583</v>
      </c>
      <c r="AV25" s="31"/>
      <c r="AW25" s="31">
        <f t="shared" ref="AW25:AZ25" si="52">AQ25/$AU25</f>
        <v>0.26303761837020939</v>
      </c>
      <c r="AX25" s="31">
        <f t="shared" si="52"/>
        <v>3.4385595845991351E-2</v>
      </c>
      <c r="AY25" s="31">
        <f t="shared" si="52"/>
        <v>0.68565597994604244</v>
      </c>
      <c r="AZ25" s="31">
        <f t="shared" si="52"/>
        <v>1.6920805837756875E-2</v>
      </c>
      <c r="BC25" s="31">
        <f t="shared" si="34"/>
        <v>2.0046650399834109E-2</v>
      </c>
      <c r="BD25" s="31">
        <f t="shared" si="35"/>
        <v>-8.7203656399304413E-2</v>
      </c>
      <c r="BE25" s="31">
        <f t="shared" si="36"/>
        <v>-8.9409872764979852E-3</v>
      </c>
      <c r="BF25" s="31">
        <f t="shared" si="37"/>
        <v>-6.29246627287946E-2</v>
      </c>
      <c r="BH25" s="31">
        <f t="shared" si="17"/>
        <v>0.20734208679038704</v>
      </c>
      <c r="BI25" s="31">
        <f t="shared" si="18"/>
        <v>2.9928849234661162E-2</v>
      </c>
      <c r="BJ25" s="31">
        <f t="shared" si="19"/>
        <v>0.74136731667506917</v>
      </c>
      <c r="BK25" s="31">
        <f t="shared" si="20"/>
        <v>2.1361747299882623E-2</v>
      </c>
      <c r="BM25" s="31">
        <f t="shared" si="38"/>
        <v>3.5918807932945621E-2</v>
      </c>
      <c r="BN25" s="31">
        <f t="shared" si="39"/>
        <v>1.604371860246899E-2</v>
      </c>
      <c r="BO25" s="31">
        <f t="shared" si="40"/>
        <v>-1.5402179568519223E-2</v>
      </c>
      <c r="BP25" s="31">
        <f t="shared" si="41"/>
        <v>0.19107344894285339</v>
      </c>
      <c r="BS25" s="31">
        <f t="shared" si="42"/>
        <v>0.99509138292911714</v>
      </c>
      <c r="BT25" s="31">
        <f t="shared" si="43"/>
        <v>0.89496715290728335</v>
      </c>
      <c r="BU25" s="31">
        <f t="shared" si="21"/>
        <v>0.83575036160784155</v>
      </c>
      <c r="BV25" s="31"/>
      <c r="BW25" s="31">
        <f t="shared" si="44"/>
        <v>1.0026757642059938</v>
      </c>
      <c r="BX25" s="31">
        <f t="shared" si="45"/>
        <v>0.99844050035208975</v>
      </c>
      <c r="BY25" s="31">
        <f t="shared" si="22"/>
        <v>0.99755515046182408</v>
      </c>
      <c r="BZ25" s="31"/>
    </row>
    <row r="26" spans="1:78" x14ac:dyDescent="0.2">
      <c r="A26" s="198" t="s">
        <v>379</v>
      </c>
      <c r="B26" s="9">
        <f t="shared" si="23"/>
        <v>2006</v>
      </c>
      <c r="D26" s="90">
        <f>'Coal_Reconcile '!AD63</f>
        <v>360.3</v>
      </c>
      <c r="E26" s="42">
        <f>'Petroleum _Reconcile'!BO64</f>
        <v>38.1</v>
      </c>
      <c r="F26" s="29">
        <f>NatGas_Reconcile!AB63</f>
        <v>819.8</v>
      </c>
      <c r="G26" s="29">
        <f>OthGas_Reconcile!H28*0.001</f>
        <v>27.173000000000002</v>
      </c>
      <c r="H26" s="29">
        <f t="shared" si="47"/>
        <v>1245.373</v>
      </c>
      <c r="J26" s="29">
        <f>Table8.2c11!B52*0.001</f>
        <v>36013.785000000003</v>
      </c>
      <c r="K26" s="29">
        <f>Table8.2c11!D52*0.001</f>
        <v>4465.3969999999999</v>
      </c>
      <c r="L26" s="29">
        <f>Table8.2c11!F52*0.001</f>
        <v>116430.481</v>
      </c>
      <c r="M26" s="29">
        <f>Table8.2c11!H52*0.001</f>
        <v>4220.2380000000003</v>
      </c>
      <c r="N26" s="29">
        <f t="shared" ref="N26:N32" si="53">SUM(J26:M26)</f>
        <v>161129.90100000001</v>
      </c>
      <c r="P26" s="41">
        <f t="shared" ref="P26:P32" si="54">D26/J26*1000000</f>
        <v>10004.502442606352</v>
      </c>
      <c r="Q26" s="230">
        <f t="shared" ref="Q26:Q32" si="55">E26/K26*1000000</f>
        <v>8532.27607758056</v>
      </c>
      <c r="R26" s="41">
        <f t="shared" ref="R26:R32" si="56">F26/L26*1000000</f>
        <v>7041.1115109968487</v>
      </c>
      <c r="S26" s="41">
        <f t="shared" ref="S26:S32" si="57">G26/M26*1000000</f>
        <v>6438.7363935398907</v>
      </c>
      <c r="T26" s="41">
        <f t="shared" ref="T26:T32" si="58">H26/N26*1000000</f>
        <v>7728.9999700303915</v>
      </c>
      <c r="V26" s="31">
        <f t="shared" ref="V26:V32" si="59">P26/P$34</f>
        <v>0.81160286476135246</v>
      </c>
      <c r="W26" s="31">
        <f t="shared" ref="W26:W32" si="60">Q26/Q$34</f>
        <v>0.51766391332956541</v>
      </c>
      <c r="X26" s="31">
        <f t="shared" ref="X26:X32" si="61">R26/R$34</f>
        <v>0.86959190930481667</v>
      </c>
      <c r="Y26" s="31">
        <f t="shared" ref="Y26:Y32" si="62">S26/S$34</f>
        <v>0.66024062223475966</v>
      </c>
      <c r="Z26" s="31"/>
      <c r="AB26" s="34">
        <f t="shared" ref="AB26:AB32" si="63">N26/N$34</f>
        <v>2.7463518775859561</v>
      </c>
      <c r="AC26" s="34">
        <f t="shared" ref="AC26:AC32" si="64">T26/T$34</f>
        <v>0.8436998293888337</v>
      </c>
      <c r="AD26" s="34">
        <f t="shared" ref="AD26:AD32" si="65">BY26</f>
        <v>1.0030297097249536</v>
      </c>
      <c r="AE26" s="34">
        <f t="shared" ref="AE26:AE32" si="66">BU26</f>
        <v>0.8411513848579717</v>
      </c>
      <c r="AF26" s="34">
        <f t="shared" ref="AF26:AF32" si="67">AB26*AD26*AE26</f>
        <v>2.3170966105609754</v>
      </c>
      <c r="AG26" s="34">
        <f t="shared" ref="AG26:AG32" si="68">AB26*AC26</f>
        <v>2.317096610560974</v>
      </c>
      <c r="AJ26" s="12"/>
      <c r="AL26" s="31">
        <f t="shared" ref="AL26:AL32" si="69">D26/$H26</f>
        <v>0.28931091327658459</v>
      </c>
      <c r="AM26" s="31">
        <f t="shared" ref="AM26:AM32" si="70">E26/$H26</f>
        <v>3.0593243951812028E-2</v>
      </c>
      <c r="AN26" s="31">
        <f t="shared" ref="AN26:AN32" si="71">F26/$H26</f>
        <v>0.65827667694738834</v>
      </c>
      <c r="AO26" s="31">
        <f t="shared" ref="AO26:AO32" si="72">G26/$H26</f>
        <v>2.1819165824214913E-2</v>
      </c>
      <c r="AQ26" s="31">
        <f t="shared" ref="AQ26:AQ32" si="73">(AL26-AL25)/LN(AL26/AL25)</f>
        <v>0.27991783207532978</v>
      </c>
      <c r="AR26" s="31">
        <f t="shared" ref="AR26:AR32" si="74">(AM26-AM25)/LN(AM26/AM25)</f>
        <v>3.1883620618017069E-2</v>
      </c>
      <c r="AS26" s="31">
        <f t="shared" ref="AS26:AS32" si="75">(AN26-AN25)/LN(AN26/AN25)</f>
        <v>0.66809697408608948</v>
      </c>
      <c r="AT26" s="31">
        <f t="shared" ref="AT26:AT32" si="76">(AO26-AO25)/LN(AO26/AO25)</f>
        <v>1.9872635268515227E-2</v>
      </c>
      <c r="AU26" s="31">
        <f t="shared" ref="AU26:AU32" si="77">SUM(AQ26:AT26)</f>
        <v>0.99977106204795163</v>
      </c>
      <c r="AV26" s="31"/>
      <c r="AW26" s="31">
        <f t="shared" ref="AW26:AW32" si="78">AQ26/$AU26</f>
        <v>0.27998193056512388</v>
      </c>
      <c r="AX26" s="31">
        <f t="shared" ref="AX26:AX32" si="79">AR26/$AU26</f>
        <v>3.1890921660310913E-2</v>
      </c>
      <c r="AY26" s="31">
        <f t="shared" ref="AY26:AY32" si="80">AS26/$AU26</f>
        <v>0.66824996186381502</v>
      </c>
      <c r="AZ26" s="31">
        <f t="shared" ref="AZ26:AZ32" si="81">AT26/$AU26</f>
        <v>1.987718591075012E-2</v>
      </c>
      <c r="BC26" s="31">
        <f t="shared" ref="BC26:BC32" si="82">LN(V26/V25)</f>
        <v>3.2173315867842704E-3</v>
      </c>
      <c r="BD26" s="31">
        <f t="shared" ref="BD26:BD32" si="83">LN(W26/W25)</f>
        <v>6.7697675523187405E-3</v>
      </c>
      <c r="BE26" s="31">
        <f t="shared" ref="BE26:BE32" si="84">LN(X26/X25)</f>
        <v>8.0288194106042706E-3</v>
      </c>
      <c r="BF26" s="31">
        <f t="shared" ref="BF26:BF32" si="85">LN(Y26/Y25)</f>
        <v>-2.0252124836283641E-3</v>
      </c>
      <c r="BH26" s="31">
        <f t="shared" ref="BH26:BH32" si="86">J26/$N26</f>
        <v>0.22350777091335766</v>
      </c>
      <c r="BI26" s="31">
        <f t="shared" ref="BI26:BI32" si="87">K26/$N26</f>
        <v>2.7713025157261158E-2</v>
      </c>
      <c r="BJ26" s="31">
        <f t="shared" ref="BJ26:BJ32" si="88">L26/$N26</f>
        <v>0.72258767787612554</v>
      </c>
      <c r="BK26" s="31">
        <f t="shared" ref="BK26:BK32" si="89">M26/$N26</f>
        <v>2.6191526053255629E-2</v>
      </c>
      <c r="BM26" s="31">
        <f t="shared" ref="BM26:BM32" si="90">LN(BH26/BH25)</f>
        <v>7.5076160210369794E-2</v>
      </c>
      <c r="BN26" s="31">
        <f t="shared" ref="BN26:BN32" si="91">LN(BI26/BI25)</f>
        <v>-7.6920347610277509E-2</v>
      </c>
      <c r="BO26" s="31">
        <f t="shared" ref="BO26:BO32" si="92">LN(BJ26/BJ25)</f>
        <v>-2.5657440404759556E-2</v>
      </c>
      <c r="BP26" s="31">
        <f t="shared" ref="BP26:BP32" si="93">LN(BK26/BK25)</f>
        <v>0.20383411219412537</v>
      </c>
      <c r="BS26" s="31">
        <f t="shared" ref="BS26:BS32" si="94">EXP(SUMPRODUCT($AW26:$AZ26,BC26:BF26))</f>
        <v>1.0064624838926057</v>
      </c>
      <c r="BT26" s="31">
        <f t="shared" ref="BT26:BT32" si="95">IF(ISERR(BS26),BT25,BS26*BT25)</f>
        <v>0.90075086371735791</v>
      </c>
      <c r="BU26" s="31">
        <f t="shared" ref="BU26:BU32" si="96">BT26/BT$34</f>
        <v>0.8411513848579717</v>
      </c>
      <c r="BV26" s="31"/>
      <c r="BW26" s="31">
        <f t="shared" ref="BW26:BW32" si="97">EXP(SUMPRODUCT($AW26:$AZ26,BM26:BP26))</f>
        <v>1.0054879765400389</v>
      </c>
      <c r="BX26" s="31">
        <f t="shared" ref="BX26:BX32" si="98">IF(ISERR(BW26),BX25,BW26*BX25)</f>
        <v>1.0039199183946468</v>
      </c>
      <c r="BY26" s="31">
        <f t="shared" ref="BY26:BY32" si="99">BX26/BX$34</f>
        <v>1.0030297097249536</v>
      </c>
      <c r="BZ26" s="31"/>
    </row>
    <row r="27" spans="1:78" x14ac:dyDescent="0.2">
      <c r="A27" s="198" t="s">
        <v>379</v>
      </c>
      <c r="B27" s="9">
        <f t="shared" si="23"/>
        <v>2007</v>
      </c>
      <c r="D27" s="90">
        <f>'Coal_Reconcile '!AD64</f>
        <v>368.4</v>
      </c>
      <c r="E27" s="42">
        <f>'Petroleum _Reconcile'!BO65</f>
        <v>36.799999999999997</v>
      </c>
      <c r="F27" s="29">
        <f>NatGas_Reconcile!AB64</f>
        <v>912</v>
      </c>
      <c r="G27" s="29">
        <f>OthGas_Reconcile!H29*0.001</f>
        <v>25.428000000000001</v>
      </c>
      <c r="H27" s="29">
        <f t="shared" si="47"/>
        <v>1342.6280000000002</v>
      </c>
      <c r="J27" s="29">
        <f>Table8.2c11!B53*0.001</f>
        <v>36427.688999999998</v>
      </c>
      <c r="K27" s="29">
        <f>Table8.2c11!D53*0.001</f>
        <v>4397.9380000000001</v>
      </c>
      <c r="L27" s="29">
        <f>Table8.2c11!F53*0.001</f>
        <v>128443.94100000001</v>
      </c>
      <c r="M27" s="29">
        <f>Table8.2c11!H53*0.001</f>
        <v>3898.1620000000003</v>
      </c>
      <c r="N27" s="29">
        <f t="shared" si="53"/>
        <v>173167.73</v>
      </c>
      <c r="P27" s="41">
        <f t="shared" si="54"/>
        <v>10113.186153532824</v>
      </c>
      <c r="Q27" s="230">
        <f t="shared" si="55"/>
        <v>8367.5577054519636</v>
      </c>
      <c r="R27" s="41">
        <f t="shared" si="56"/>
        <v>7100.3738510328012</v>
      </c>
      <c r="S27" s="41">
        <f t="shared" si="57"/>
        <v>6523.0742077933137</v>
      </c>
      <c r="T27" s="41">
        <f t="shared" si="58"/>
        <v>7753.3383384999042</v>
      </c>
      <c r="V27" s="31">
        <f t="shared" si="59"/>
        <v>0.82041969614770571</v>
      </c>
      <c r="W27" s="31">
        <f t="shared" si="60"/>
        <v>0.5076702426679448</v>
      </c>
      <c r="X27" s="31">
        <f t="shared" si="61"/>
        <v>0.87691093149914623</v>
      </c>
      <c r="Y27" s="31">
        <f t="shared" si="62"/>
        <v>0.66888878665044649</v>
      </c>
      <c r="Z27" s="31"/>
      <c r="AB27" s="34">
        <f t="shared" si="63"/>
        <v>2.9515286577554458</v>
      </c>
      <c r="AC27" s="34">
        <f t="shared" si="64"/>
        <v>0.84635661259558148</v>
      </c>
      <c r="AD27" s="34">
        <f t="shared" si="65"/>
        <v>0.99782060335784695</v>
      </c>
      <c r="AE27" s="34">
        <f t="shared" si="66"/>
        <v>0.84820518813445889</v>
      </c>
      <c r="AF27" s="34">
        <f t="shared" si="67"/>
        <v>2.4980457967566836</v>
      </c>
      <c r="AG27" s="34">
        <f t="shared" si="68"/>
        <v>2.4980457967566823</v>
      </c>
      <c r="AJ27" s="12"/>
      <c r="AL27" s="31">
        <f t="shared" si="69"/>
        <v>0.27438724650461627</v>
      </c>
      <c r="AM27" s="31">
        <f t="shared" si="70"/>
        <v>2.7408932332708684E-2</v>
      </c>
      <c r="AN27" s="31">
        <f t="shared" si="71"/>
        <v>0.67926484476712823</v>
      </c>
      <c r="AO27" s="31">
        <f t="shared" si="72"/>
        <v>1.8938976395546644E-2</v>
      </c>
      <c r="AQ27" s="31">
        <f t="shared" si="73"/>
        <v>0.2817832179665104</v>
      </c>
      <c r="AR27" s="31">
        <f t="shared" si="74"/>
        <v>2.8971928307969488E-2</v>
      </c>
      <c r="AS27" s="31">
        <f t="shared" si="75"/>
        <v>0.66871586759368451</v>
      </c>
      <c r="AT27" s="31">
        <f t="shared" si="76"/>
        <v>2.0345104209168484E-2</v>
      </c>
      <c r="AU27" s="31">
        <f t="shared" si="77"/>
        <v>0.99981611807733284</v>
      </c>
      <c r="AV27" s="31"/>
      <c r="AW27" s="31">
        <f t="shared" si="78"/>
        <v>0.28183504233597012</v>
      </c>
      <c r="AX27" s="31">
        <f t="shared" si="79"/>
        <v>2.8977256701645405E-2</v>
      </c>
      <c r="AY27" s="31">
        <f t="shared" si="80"/>
        <v>0.66883885496829054</v>
      </c>
      <c r="AZ27" s="31">
        <f t="shared" si="81"/>
        <v>2.0348845994093936E-2</v>
      </c>
      <c r="BC27" s="31">
        <f t="shared" si="82"/>
        <v>1.0804896175696976E-2</v>
      </c>
      <c r="BD27" s="31">
        <f t="shared" si="83"/>
        <v>-1.9494107524345695E-2</v>
      </c>
      <c r="BE27" s="31">
        <f t="shared" si="84"/>
        <v>8.381394943889937E-3</v>
      </c>
      <c r="BF27" s="31">
        <f t="shared" si="85"/>
        <v>1.3013460397246922E-2</v>
      </c>
      <c r="BH27" s="31">
        <f t="shared" si="86"/>
        <v>0.21036072367524825</v>
      </c>
      <c r="BI27" s="31">
        <f t="shared" si="87"/>
        <v>2.539698360658767E-2</v>
      </c>
      <c r="BJ27" s="31">
        <f t="shared" si="88"/>
        <v>0.74173138956086104</v>
      </c>
      <c r="BK27" s="31">
        <f t="shared" si="89"/>
        <v>2.2510903157303037E-2</v>
      </c>
      <c r="BM27" s="31">
        <f t="shared" si="90"/>
        <v>-6.0622393746078321E-2</v>
      </c>
      <c r="BN27" s="31">
        <f t="shared" si="91"/>
        <v>-8.7272113630909504E-2</v>
      </c>
      <c r="BO27" s="31">
        <f t="shared" si="92"/>
        <v>2.6148402862719102E-2</v>
      </c>
      <c r="BP27" s="31">
        <f t="shared" si="93"/>
        <v>-0.15143614876332911</v>
      </c>
      <c r="BS27" s="31">
        <f t="shared" si="94"/>
        <v>1.0083858903444334</v>
      </c>
      <c r="BT27" s="31">
        <f t="shared" si="95"/>
        <v>0.90830446168814527</v>
      </c>
      <c r="BU27" s="31">
        <f t="shared" si="96"/>
        <v>0.84820518813445889</v>
      </c>
      <c r="BV27" s="31"/>
      <c r="BW27" s="31">
        <f t="shared" si="97"/>
        <v>0.99480662804241848</v>
      </c>
      <c r="BX27" s="31">
        <f t="shared" si="98"/>
        <v>0.99870618884279849</v>
      </c>
      <c r="BY27" s="31">
        <f t="shared" si="99"/>
        <v>0.99782060335784695</v>
      </c>
      <c r="BZ27" s="31"/>
    </row>
    <row r="28" spans="1:78" x14ac:dyDescent="0.2">
      <c r="A28" s="198" t="s">
        <v>379</v>
      </c>
      <c r="B28" s="9">
        <f t="shared" si="23"/>
        <v>2008</v>
      </c>
      <c r="D28" s="90">
        <f>'Coal_Reconcile '!AD65</f>
        <v>382.4</v>
      </c>
      <c r="E28" s="42">
        <f>'Petroleum _Reconcile'!BO66</f>
        <v>30.9</v>
      </c>
      <c r="F28" s="29">
        <f>NatGas_Reconcile!AB65</f>
        <v>841.3</v>
      </c>
      <c r="G28" s="29">
        <f>OthGas_Reconcile!H30*0.001</f>
        <v>21.513000000000002</v>
      </c>
      <c r="H28" s="29">
        <f>SUM(D28:G28)</f>
        <v>1276.1129999999998</v>
      </c>
      <c r="J28" s="29">
        <f>Table8.2c11!B54*0.001</f>
        <v>36884.408000000003</v>
      </c>
      <c r="K28" s="29">
        <f>Table8.2c11!D54*0.001</f>
        <v>3612.114</v>
      </c>
      <c r="L28" s="29">
        <f>Table8.2c11!F54*0.001</f>
        <v>119043.24</v>
      </c>
      <c r="M28" s="29">
        <f>Table8.2c11!H54*0.001</f>
        <v>3153.1930000000002</v>
      </c>
      <c r="N28" s="29">
        <f t="shared" si="53"/>
        <v>162692.95500000002</v>
      </c>
      <c r="P28" s="41">
        <f t="shared" si="54"/>
        <v>10367.524402180996</v>
      </c>
      <c r="Q28" s="230">
        <f t="shared" si="55"/>
        <v>8554.5472817303107</v>
      </c>
      <c r="R28" s="41">
        <f t="shared" si="56"/>
        <v>7067.1799591476165</v>
      </c>
      <c r="S28" s="41">
        <f t="shared" si="57"/>
        <v>6822.6080674414798</v>
      </c>
      <c r="T28" s="41">
        <f t="shared" si="58"/>
        <v>7843.6893595054544</v>
      </c>
      <c r="V28" s="31">
        <f t="shared" si="59"/>
        <v>0.84105257143615086</v>
      </c>
      <c r="W28" s="31">
        <f t="shared" si="60"/>
        <v>0.51901513527666288</v>
      </c>
      <c r="X28" s="31">
        <f t="shared" si="61"/>
        <v>0.87281141684487407</v>
      </c>
      <c r="Y28" s="31">
        <f t="shared" si="62"/>
        <v>0.69960357442664822</v>
      </c>
      <c r="Z28" s="31"/>
      <c r="AB28" s="34">
        <f t="shared" si="63"/>
        <v>2.7729930922892918</v>
      </c>
      <c r="AC28" s="34">
        <f t="shared" si="64"/>
        <v>0.85621935568046592</v>
      </c>
      <c r="AD28" s="34">
        <f t="shared" si="65"/>
        <v>1.0040496223172946</v>
      </c>
      <c r="AE28" s="34">
        <f t="shared" si="66"/>
        <v>0.85276597555443168</v>
      </c>
      <c r="AF28" s="34">
        <f t="shared" si="67"/>
        <v>2.3742903587863213</v>
      </c>
      <c r="AG28" s="34">
        <f t="shared" si="68"/>
        <v>2.37429035878632</v>
      </c>
      <c r="AJ28" s="12"/>
      <c r="AL28" s="31">
        <f t="shared" si="69"/>
        <v>0.29965998308927189</v>
      </c>
      <c r="AM28" s="31">
        <f t="shared" si="70"/>
        <v>2.4214156583311983E-2</v>
      </c>
      <c r="AN28" s="31">
        <f t="shared" si="71"/>
        <v>0.65926763538965594</v>
      </c>
      <c r="AO28" s="31">
        <f t="shared" si="72"/>
        <v>1.6858224937760218E-2</v>
      </c>
      <c r="AQ28" s="31">
        <f t="shared" si="73"/>
        <v>0.28683807789182547</v>
      </c>
      <c r="AR28" s="31">
        <f t="shared" si="74"/>
        <v>2.5778558451628616E-2</v>
      </c>
      <c r="AS28" s="31">
        <f t="shared" si="75"/>
        <v>0.66921644522317569</v>
      </c>
      <c r="AT28" s="31">
        <f t="shared" si="76"/>
        <v>1.7878424814138365E-2</v>
      </c>
      <c r="AU28" s="31">
        <f t="shared" si="77"/>
        <v>0.99971150638076822</v>
      </c>
      <c r="AV28" s="31"/>
      <c r="AW28" s="31">
        <f t="shared" si="78"/>
        <v>0.28692085272706175</v>
      </c>
      <c r="AX28" s="31">
        <f t="shared" si="79"/>
        <v>2.5785997547386565E-2</v>
      </c>
      <c r="AY28" s="31">
        <f t="shared" si="80"/>
        <v>0.66940956561150733</v>
      </c>
      <c r="AZ28" s="31">
        <f t="shared" si="81"/>
        <v>1.7883584114044261E-2</v>
      </c>
      <c r="BC28" s="31">
        <f t="shared" si="82"/>
        <v>2.4838134753713277E-2</v>
      </c>
      <c r="BD28" s="31">
        <f t="shared" si="83"/>
        <v>2.2100936926572886E-2</v>
      </c>
      <c r="BE28" s="31">
        <f t="shared" si="84"/>
        <v>-4.6859116356359181E-3</v>
      </c>
      <c r="BF28" s="31">
        <f t="shared" si="85"/>
        <v>4.4896044256279799E-2</v>
      </c>
      <c r="BH28" s="31">
        <f t="shared" si="86"/>
        <v>0.22671177126262165</v>
      </c>
      <c r="BI28" s="31">
        <f t="shared" si="87"/>
        <v>2.2202030813196549E-2</v>
      </c>
      <c r="BJ28" s="31">
        <f t="shared" si="88"/>
        <v>0.73170494690443111</v>
      </c>
      <c r="BK28" s="31">
        <f t="shared" si="89"/>
        <v>1.9381251019750668E-2</v>
      </c>
      <c r="BM28" s="31">
        <f t="shared" si="90"/>
        <v>7.4855691680100353E-2</v>
      </c>
      <c r="BN28" s="31">
        <f t="shared" si="91"/>
        <v>-0.13444664856003941</v>
      </c>
      <c r="BO28" s="31">
        <f t="shared" si="92"/>
        <v>-1.3609814244208531E-2</v>
      </c>
      <c r="BP28" s="31">
        <f t="shared" si="93"/>
        <v>-0.14969362012417528</v>
      </c>
      <c r="BS28" s="31">
        <f t="shared" si="94"/>
        <v>1.0053769859979327</v>
      </c>
      <c r="BT28" s="31">
        <f t="shared" si="95"/>
        <v>0.91318840206050222</v>
      </c>
      <c r="BU28" s="31">
        <f t="shared" si="96"/>
        <v>0.85276597555443168</v>
      </c>
      <c r="BV28" s="31"/>
      <c r="BW28" s="31">
        <f t="shared" si="97"/>
        <v>1.0062426241134788</v>
      </c>
      <c r="BX28" s="31">
        <f t="shared" si="98"/>
        <v>1.004940736179549</v>
      </c>
      <c r="BY28" s="31">
        <f t="shared" si="99"/>
        <v>1.0040496223172946</v>
      </c>
      <c r="BZ28" s="31"/>
    </row>
    <row r="29" spans="1:78" x14ac:dyDescent="0.2">
      <c r="A29" s="198" t="s">
        <v>379</v>
      </c>
      <c r="B29" s="9">
        <f t="shared" si="23"/>
        <v>2009</v>
      </c>
      <c r="D29" s="90">
        <f>'Coal_Reconcile '!AD66</f>
        <v>308.10000000000002</v>
      </c>
      <c r="E29" s="42">
        <f>'Petroleum _Reconcile'!BO67</f>
        <v>33.9</v>
      </c>
      <c r="F29" s="29">
        <f>NatGas_Reconcile!AB66</f>
        <v>834.7</v>
      </c>
      <c r="G29" s="29">
        <f>OthGas_Reconcile!H31*0.001</f>
        <v>19.097999999999999</v>
      </c>
      <c r="H29" s="29">
        <f>SUM(D29:G29)</f>
        <v>1195.798</v>
      </c>
      <c r="J29" s="29">
        <f>Table8.2c11!B55*0.001</f>
        <v>29247.82</v>
      </c>
      <c r="K29" s="29">
        <f>Table8.2c11!D55*0.001</f>
        <v>3910.4059999999999</v>
      </c>
      <c r="L29" s="29">
        <f>Table8.2c11!F55*0.001</f>
        <v>118285.808</v>
      </c>
      <c r="M29" s="29">
        <f>Table8.2c11!H55*0.001</f>
        <v>2960.982</v>
      </c>
      <c r="N29" s="29">
        <f t="shared" si="53"/>
        <v>154405.016</v>
      </c>
      <c r="P29" s="41">
        <f t="shared" si="54"/>
        <v>10534.118440280337</v>
      </c>
      <c r="Q29" s="230">
        <f t="shared" si="55"/>
        <v>8669.1765509770594</v>
      </c>
      <c r="R29" s="41">
        <f t="shared" si="56"/>
        <v>7056.6369213118114</v>
      </c>
      <c r="S29" s="41">
        <f t="shared" si="57"/>
        <v>6449.8872333570416</v>
      </c>
      <c r="T29" s="41">
        <f t="shared" si="58"/>
        <v>7744.5541017916148</v>
      </c>
      <c r="V29" s="31">
        <f t="shared" si="59"/>
        <v>0.85456730636167533</v>
      </c>
      <c r="W29" s="31">
        <f t="shared" si="60"/>
        <v>0.52596983711247214</v>
      </c>
      <c r="X29" s="31">
        <f t="shared" si="61"/>
        <v>0.8715093297543357</v>
      </c>
      <c r="Y29" s="31">
        <f t="shared" si="62"/>
        <v>0.66138405115766175</v>
      </c>
      <c r="Z29" s="31"/>
      <c r="AB29" s="34">
        <f t="shared" si="63"/>
        <v>2.6317306903843347</v>
      </c>
      <c r="AC29" s="34">
        <f t="shared" si="64"/>
        <v>0.84539772282448133</v>
      </c>
      <c r="AD29" s="34">
        <f t="shared" si="65"/>
        <v>0.98853810799456532</v>
      </c>
      <c r="AE29" s="34">
        <f t="shared" si="66"/>
        <v>0.8551999320891428</v>
      </c>
      <c r="AF29" s="34">
        <f t="shared" si="67"/>
        <v>2.2248591327382181</v>
      </c>
      <c r="AG29" s="34">
        <f t="shared" si="68"/>
        <v>2.2248591327382168</v>
      </c>
      <c r="AJ29" s="12"/>
      <c r="AL29" s="31">
        <f t="shared" si="69"/>
        <v>0.25765221216292383</v>
      </c>
      <c r="AM29" s="31">
        <f t="shared" si="70"/>
        <v>2.8349269692707294E-2</v>
      </c>
      <c r="AN29" s="31">
        <f t="shared" si="71"/>
        <v>0.69802759328916764</v>
      </c>
      <c r="AO29" s="31">
        <f t="shared" si="72"/>
        <v>1.5970924855201296E-2</v>
      </c>
      <c r="AQ29" s="31">
        <f t="shared" si="73"/>
        <v>0.27812756849980985</v>
      </c>
      <c r="AR29" s="31">
        <f t="shared" si="74"/>
        <v>2.6227405821120587E-2</v>
      </c>
      <c r="AS29" s="31">
        <f t="shared" si="75"/>
        <v>0.67846309771800128</v>
      </c>
      <c r="AT29" s="31">
        <f t="shared" si="76"/>
        <v>1.6410577154296075E-2</v>
      </c>
      <c r="AU29" s="31">
        <f t="shared" si="77"/>
        <v>0.99922864919322774</v>
      </c>
      <c r="AV29" s="31"/>
      <c r="AW29" s="31">
        <f t="shared" si="78"/>
        <v>0.27834226803281581</v>
      </c>
      <c r="AX29" s="31">
        <f t="shared" si="79"/>
        <v>2.6247651968642476E-2</v>
      </c>
      <c r="AY29" s="31">
        <f t="shared" si="80"/>
        <v>0.67898683476078181</v>
      </c>
      <c r="AZ29" s="31">
        <f t="shared" si="81"/>
        <v>1.642324523776004E-2</v>
      </c>
      <c r="BC29" s="31">
        <f t="shared" si="82"/>
        <v>1.5941097762220545E-2</v>
      </c>
      <c r="BD29" s="31">
        <f t="shared" si="83"/>
        <v>1.3310822077392703E-2</v>
      </c>
      <c r="BE29" s="31">
        <f t="shared" si="84"/>
        <v>-1.4929448439194404E-3</v>
      </c>
      <c r="BF29" s="31">
        <f t="shared" si="85"/>
        <v>-5.617916588002371E-2</v>
      </c>
      <c r="BH29" s="31">
        <f t="shared" si="86"/>
        <v>0.18942273222522771</v>
      </c>
      <c r="BI29" s="31">
        <f t="shared" si="87"/>
        <v>2.5325640975290595E-2</v>
      </c>
      <c r="BJ29" s="31">
        <f t="shared" si="88"/>
        <v>0.76607490523494393</v>
      </c>
      <c r="BK29" s="31">
        <f t="shared" si="89"/>
        <v>1.9176721564537775E-2</v>
      </c>
      <c r="BM29" s="31">
        <f t="shared" si="90"/>
        <v>-0.1796982847121287</v>
      </c>
      <c r="BN29" s="31">
        <f t="shared" si="91"/>
        <v>0.13163359703002772</v>
      </c>
      <c r="BO29" s="31">
        <f t="shared" si="92"/>
        <v>4.5902597768558207E-2</v>
      </c>
      <c r="BP29" s="31">
        <f t="shared" si="93"/>
        <v>-1.0609031535797462E-2</v>
      </c>
      <c r="BS29" s="31">
        <f t="shared" si="94"/>
        <v>1.0028541904865853</v>
      </c>
      <c r="BT29" s="31">
        <f t="shared" si="95"/>
        <v>0.91579481571012333</v>
      </c>
      <c r="BU29" s="31">
        <f t="shared" si="96"/>
        <v>0.8551999320891428</v>
      </c>
      <c r="BV29" s="31"/>
      <c r="BW29" s="31">
        <f t="shared" si="97"/>
        <v>0.98455104809767324</v>
      </c>
      <c r="BX29" s="31">
        <f t="shared" si="98"/>
        <v>0.98941545508162232</v>
      </c>
      <c r="BY29" s="31">
        <f t="shared" si="99"/>
        <v>0.98853810799456532</v>
      </c>
      <c r="BZ29" s="31"/>
    </row>
    <row r="30" spans="1:78" x14ac:dyDescent="0.2">
      <c r="A30" s="198" t="s">
        <v>379</v>
      </c>
      <c r="B30" s="9">
        <f t="shared" si="23"/>
        <v>2010</v>
      </c>
      <c r="D30" s="90">
        <f>'Coal_Reconcile '!AD67</f>
        <v>322</v>
      </c>
      <c r="E30" s="42">
        <f>'Petroleum _Reconcile'!BO68</f>
        <v>14.9</v>
      </c>
      <c r="F30" s="29">
        <f>NatGas_Reconcile!AB67</f>
        <v>864.8</v>
      </c>
      <c r="G30" s="29">
        <f>OthGas_Reconcile!H32*0.001</f>
        <v>18.579000000000001</v>
      </c>
      <c r="H30" s="29">
        <f t="shared" ref="H30:H32" si="100">SUM(D30:G30)</f>
        <v>1220.2789999999998</v>
      </c>
      <c r="J30" s="29">
        <f>Table8.2c11!B56*0.001</f>
        <v>30250.263999999999</v>
      </c>
      <c r="K30" s="29">
        <f>Table8.2c11!D56*0.001</f>
        <v>2301.8670000000002</v>
      </c>
      <c r="L30" s="29">
        <f>Table8.2c11!F56*0.001</f>
        <v>122018.663</v>
      </c>
      <c r="M30" s="29">
        <f>Table8.2c11!H56*0.001</f>
        <v>2900.6840000000002</v>
      </c>
      <c r="N30" s="29">
        <f t="shared" si="53"/>
        <v>157471.478</v>
      </c>
      <c r="P30" s="41">
        <f t="shared" si="54"/>
        <v>10644.535201411798</v>
      </c>
      <c r="Q30" s="230">
        <f t="shared" si="55"/>
        <v>6473.0064769163464</v>
      </c>
      <c r="R30" s="41">
        <f t="shared" si="56"/>
        <v>7087.4403860661869</v>
      </c>
      <c r="S30" s="41">
        <f t="shared" si="57"/>
        <v>6405.041017911637</v>
      </c>
      <c r="T30" s="41">
        <f t="shared" si="58"/>
        <v>7749.2064943976693</v>
      </c>
      <c r="V30" s="31">
        <f t="shared" si="59"/>
        <v>0.86352472929860424</v>
      </c>
      <c r="W30" s="31">
        <f t="shared" si="60"/>
        <v>0.39272543848561392</v>
      </c>
      <c r="X30" s="31">
        <f t="shared" si="61"/>
        <v>0.87531362168851756</v>
      </c>
      <c r="Y30" s="31">
        <f t="shared" si="62"/>
        <v>0.65678543251872268</v>
      </c>
      <c r="Z30" s="31"/>
      <c r="AB30" s="34">
        <f t="shared" si="63"/>
        <v>2.6839964934350422</v>
      </c>
      <c r="AC30" s="34">
        <f t="shared" si="64"/>
        <v>0.8459055793212078</v>
      </c>
      <c r="AD30" s="34">
        <f t="shared" si="65"/>
        <v>0.98905635362247835</v>
      </c>
      <c r="AE30" s="34">
        <f t="shared" si="66"/>
        <v>0.85526530032695136</v>
      </c>
      <c r="AF30" s="34">
        <f t="shared" si="67"/>
        <v>2.2704076086752609</v>
      </c>
      <c r="AG30" s="34">
        <f t="shared" si="68"/>
        <v>2.2704076086752596</v>
      </c>
      <c r="AJ30" s="12"/>
      <c r="AL30" s="31">
        <f t="shared" si="69"/>
        <v>0.26387408125518841</v>
      </c>
      <c r="AM30" s="31">
        <f t="shared" si="70"/>
        <v>1.2210322393485427E-2</v>
      </c>
      <c r="AN30" s="31">
        <f t="shared" si="71"/>
        <v>0.70869038965679165</v>
      </c>
      <c r="AO30" s="31">
        <f t="shared" si="72"/>
        <v>1.5225206694534614E-2</v>
      </c>
      <c r="AQ30" s="31">
        <f t="shared" si="73"/>
        <v>0.26075077496965055</v>
      </c>
      <c r="AR30" s="31">
        <f t="shared" si="74"/>
        <v>1.9160123696620689E-2</v>
      </c>
      <c r="AS30" s="31">
        <f t="shared" si="75"/>
        <v>0.70334552075961376</v>
      </c>
      <c r="AT30" s="31">
        <f t="shared" si="76"/>
        <v>1.5595094357641231E-2</v>
      </c>
      <c r="AU30" s="31">
        <f t="shared" si="77"/>
        <v>0.99885151378352632</v>
      </c>
      <c r="AV30" s="31"/>
      <c r="AW30" s="31">
        <f t="shared" si="78"/>
        <v>0.26105058797173841</v>
      </c>
      <c r="AX30" s="31">
        <f t="shared" si="79"/>
        <v>1.9182154136248443E-2</v>
      </c>
      <c r="AY30" s="31">
        <f t="shared" si="80"/>
        <v>0.70415423218955508</v>
      </c>
      <c r="AZ30" s="31">
        <f t="shared" si="81"/>
        <v>1.5613025702457954E-2</v>
      </c>
      <c r="BC30" s="31">
        <f t="shared" si="82"/>
        <v>1.0427269216134294E-2</v>
      </c>
      <c r="BD30" s="31">
        <f t="shared" si="83"/>
        <v>-0.29213312929471125</v>
      </c>
      <c r="BE30" s="31">
        <f t="shared" si="84"/>
        <v>4.3556766249234213E-3</v>
      </c>
      <c r="BF30" s="31">
        <f t="shared" si="85"/>
        <v>-6.9773080806650118E-3</v>
      </c>
      <c r="BH30" s="31">
        <f t="shared" si="86"/>
        <v>0.1920999560314027</v>
      </c>
      <c r="BI30" s="31">
        <f t="shared" si="87"/>
        <v>1.4617675716487529E-2</v>
      </c>
      <c r="BJ30" s="31">
        <f t="shared" si="88"/>
        <v>0.77486199119817745</v>
      </c>
      <c r="BK30" s="31">
        <f t="shared" si="89"/>
        <v>1.842037705393227E-2</v>
      </c>
      <c r="BM30" s="31">
        <f t="shared" si="90"/>
        <v>1.4034645032218874E-2</v>
      </c>
      <c r="BN30" s="31">
        <f t="shared" si="91"/>
        <v>-0.54958589783371259</v>
      </c>
      <c r="BO30" s="31">
        <f t="shared" si="92"/>
        <v>1.1404985149950878E-2</v>
      </c>
      <c r="BP30" s="31">
        <f t="shared" si="93"/>
        <v>-4.0239624516745023E-2</v>
      </c>
      <c r="BS30" s="31">
        <f t="shared" si="94"/>
        <v>1.0000764362055652</v>
      </c>
      <c r="BT30" s="31">
        <f t="shared" si="95"/>
        <v>0.91586481559091248</v>
      </c>
      <c r="BU30" s="31">
        <f t="shared" si="96"/>
        <v>0.85526530032695136</v>
      </c>
      <c r="BV30" s="31"/>
      <c r="BW30" s="31">
        <f t="shared" si="97"/>
        <v>1.000524254577261</v>
      </c>
      <c r="BX30" s="31">
        <f t="shared" si="98"/>
        <v>0.98993416066276163</v>
      </c>
      <c r="BY30" s="31">
        <f t="shared" si="99"/>
        <v>0.98905635362247835</v>
      </c>
      <c r="BZ30" s="31"/>
    </row>
    <row r="31" spans="1:78" x14ac:dyDescent="0.2">
      <c r="A31" s="198" t="s">
        <v>379</v>
      </c>
      <c r="B31" s="9">
        <f t="shared" si="23"/>
        <v>2011</v>
      </c>
      <c r="D31" s="90">
        <f>'Coal_Reconcile '!AD68</f>
        <v>279.3</v>
      </c>
      <c r="E31" s="42">
        <f>'Petroleum _Reconcile'!BO69</f>
        <v>13.6</v>
      </c>
      <c r="F31" s="29">
        <f>NatGas_Reconcile!AB68</f>
        <v>850.4</v>
      </c>
      <c r="G31" s="29">
        <f>OthGas_Reconcile!H33*0.001</f>
        <v>17.132999999999999</v>
      </c>
      <c r="H31" s="29">
        <f t="shared" si="100"/>
        <v>1160.433</v>
      </c>
      <c r="J31" s="29">
        <f>Table8.2c11!B57*0.001</f>
        <v>25831.184000000001</v>
      </c>
      <c r="K31" s="29">
        <f>Table8.2c11!D57*0.001</f>
        <v>2116.123</v>
      </c>
      <c r="L31" s="29">
        <f>Table8.2c11!F57*0.001</f>
        <v>120806.44500000001</v>
      </c>
      <c r="M31" s="29">
        <f>Table8.2c11!H57*0.001</f>
        <v>2910.6190000000001</v>
      </c>
      <c r="N31" s="29">
        <f t="shared" si="53"/>
        <v>151664.37100000001</v>
      </c>
      <c r="P31" s="41">
        <f t="shared" si="54"/>
        <v>10812.512504266162</v>
      </c>
      <c r="Q31" s="230">
        <f t="shared" si="55"/>
        <v>6426.8475887271206</v>
      </c>
      <c r="R31" s="41">
        <f t="shared" si="56"/>
        <v>7039.3595308594658</v>
      </c>
      <c r="S31" s="41">
        <f t="shared" si="57"/>
        <v>5886.3767466645404</v>
      </c>
      <c r="T31" s="41">
        <f t="shared" si="58"/>
        <v>7651.3224058404585</v>
      </c>
      <c r="V31" s="31">
        <f t="shared" si="59"/>
        <v>0.8771516798634712</v>
      </c>
      <c r="W31" s="31">
        <f t="shared" si="60"/>
        <v>0.38992492072485341</v>
      </c>
      <c r="X31" s="31">
        <f t="shared" si="61"/>
        <v>0.86937553611567575</v>
      </c>
      <c r="Y31" s="31">
        <f t="shared" si="62"/>
        <v>0.60360058377686376</v>
      </c>
      <c r="AB31" s="34">
        <f t="shared" si="63"/>
        <v>2.5850182211602242</v>
      </c>
      <c r="AC31" s="34">
        <f t="shared" si="64"/>
        <v>0.83522052444530825</v>
      </c>
      <c r="AD31" s="34">
        <f t="shared" si="65"/>
        <v>0.97882239592998799</v>
      </c>
      <c r="AE31" s="34">
        <f t="shared" si="66"/>
        <v>0.85329118736781473</v>
      </c>
      <c r="AF31" s="34">
        <f t="shared" si="67"/>
        <v>2.1590602743781213</v>
      </c>
      <c r="AG31" s="34">
        <f t="shared" si="68"/>
        <v>2.1590602743781204</v>
      </c>
      <c r="AJ31" s="12"/>
      <c r="AL31" s="31">
        <f t="shared" si="69"/>
        <v>0.24068601978744142</v>
      </c>
      <c r="AM31" s="31">
        <f t="shared" si="70"/>
        <v>1.1719763226312937E-2</v>
      </c>
      <c r="AN31" s="31">
        <f t="shared" si="71"/>
        <v>0.73282990056297947</v>
      </c>
      <c r="AO31" s="31">
        <f t="shared" si="72"/>
        <v>1.4764316423266142E-2</v>
      </c>
      <c r="AQ31" s="31">
        <f t="shared" si="73"/>
        <v>0.25210234147659172</v>
      </c>
      <c r="AR31" s="31">
        <f t="shared" si="74"/>
        <v>1.1963366570805024E-2</v>
      </c>
      <c r="AS31" s="31">
        <f t="shared" si="75"/>
        <v>0.72069276722043329</v>
      </c>
      <c r="AT31" s="31">
        <f t="shared" si="76"/>
        <v>1.4993580962030777E-2</v>
      </c>
      <c r="AU31" s="31">
        <f t="shared" si="77"/>
        <v>0.99975205622986074</v>
      </c>
      <c r="AV31" s="31"/>
      <c r="AW31" s="31">
        <f t="shared" si="78"/>
        <v>0.25216486418371409</v>
      </c>
      <c r="AX31" s="31">
        <f t="shared" si="79"/>
        <v>1.1966333548659823E-2</v>
      </c>
      <c r="AY31" s="31">
        <f t="shared" si="80"/>
        <v>0.72087150281862811</v>
      </c>
      <c r="AZ31" s="31">
        <f t="shared" si="81"/>
        <v>1.499729944899807E-2</v>
      </c>
      <c r="BC31" s="31">
        <f t="shared" si="82"/>
        <v>1.5657394888338391E-2</v>
      </c>
      <c r="BD31" s="31">
        <f t="shared" si="83"/>
        <v>-7.1565282769722209E-3</v>
      </c>
      <c r="BE31" s="31">
        <f t="shared" si="84"/>
        <v>-6.8070675802318695E-3</v>
      </c>
      <c r="BF31" s="31">
        <f t="shared" si="85"/>
        <v>-8.4444684362342148E-2</v>
      </c>
      <c r="BH31" s="31">
        <f t="shared" si="86"/>
        <v>0.1703180768804296</v>
      </c>
      <c r="BI31" s="31">
        <f t="shared" si="87"/>
        <v>1.3952670531960337E-2</v>
      </c>
      <c r="BJ31" s="31">
        <f t="shared" si="88"/>
        <v>0.79653806759927814</v>
      </c>
      <c r="BK31" s="31">
        <f t="shared" si="89"/>
        <v>1.9191184988331899E-2</v>
      </c>
      <c r="BM31" s="31">
        <f t="shared" si="90"/>
        <v>-0.12034811158311762</v>
      </c>
      <c r="BN31" s="31">
        <f t="shared" si="91"/>
        <v>-4.6560536033936978E-2</v>
      </c>
      <c r="BO31" s="31">
        <f t="shared" si="92"/>
        <v>2.7589984181469514E-2</v>
      </c>
      <c r="BP31" s="31">
        <f t="shared" si="93"/>
        <v>4.0993557987641843E-2</v>
      </c>
      <c r="BS31" s="31">
        <f t="shared" si="94"/>
        <v>0.99769181216824543</v>
      </c>
      <c r="BT31" s="31">
        <f t="shared" si="95"/>
        <v>0.91375082756803339</v>
      </c>
      <c r="BU31" s="31">
        <f t="shared" si="96"/>
        <v>0.85329118736781473</v>
      </c>
      <c r="BV31" s="31"/>
      <c r="BW31" s="31">
        <f t="shared" si="97"/>
        <v>0.989652806278421</v>
      </c>
      <c r="BX31" s="31">
        <f t="shared" si="98"/>
        <v>0.97969112013077531</v>
      </c>
      <c r="BY31" s="31">
        <f t="shared" si="99"/>
        <v>0.97882239592998799</v>
      </c>
      <c r="BZ31" s="31"/>
    </row>
    <row r="32" spans="1:78" x14ac:dyDescent="0.2">
      <c r="A32" s="198" t="s">
        <v>379</v>
      </c>
      <c r="B32" s="9">
        <f t="shared" si="23"/>
        <v>2012</v>
      </c>
      <c r="D32" s="90">
        <f>'Coal_Reconcile '!AD69</f>
        <v>243.9</v>
      </c>
      <c r="E32" s="42">
        <f>'Petroleum _Reconcile'!BO70</f>
        <v>13.3</v>
      </c>
      <c r="F32" s="29">
        <f>NatGas_Reconcile!AB69</f>
        <v>940.3</v>
      </c>
      <c r="G32" s="29">
        <f>OthGas_Reconcile!H34*0.001</f>
        <v>19</v>
      </c>
      <c r="H32" s="29">
        <f t="shared" si="100"/>
        <v>1216.5</v>
      </c>
      <c r="J32" s="29">
        <f>Table8.2c11!B58*0.001</f>
        <v>22240.973000000002</v>
      </c>
      <c r="K32" s="29">
        <f>Table8.2c11!D58*0.001</f>
        <v>2009.7540000000001</v>
      </c>
      <c r="L32" s="29">
        <f>Table8.2c11!F58*0.001</f>
        <v>132397.94899999999</v>
      </c>
      <c r="M32" s="29">
        <f>Table8.2c11!H58*0.001</f>
        <v>2984.0950000000003</v>
      </c>
      <c r="N32" s="29">
        <f t="shared" si="53"/>
        <v>159632.77100000001</v>
      </c>
      <c r="P32" s="41">
        <f t="shared" si="54"/>
        <v>10966.246845405549</v>
      </c>
      <c r="Q32" s="230">
        <f t="shared" si="55"/>
        <v>6617.7253534512183</v>
      </c>
      <c r="R32" s="41">
        <f t="shared" si="56"/>
        <v>7102.0737639976578</v>
      </c>
      <c r="S32" s="41">
        <f t="shared" si="57"/>
        <v>6367.0895196030951</v>
      </c>
      <c r="T32" s="41">
        <f t="shared" si="58"/>
        <v>7620.6156942549096</v>
      </c>
      <c r="V32" s="31">
        <f t="shared" si="59"/>
        <v>0.88962318780669081</v>
      </c>
      <c r="W32" s="31">
        <f t="shared" si="60"/>
        <v>0.40150571461340456</v>
      </c>
      <c r="X32" s="31">
        <f t="shared" si="61"/>
        <v>0.87712087428423813</v>
      </c>
      <c r="Y32" s="31">
        <f t="shared" si="62"/>
        <v>0.65289381165921467</v>
      </c>
      <c r="AB32" s="34">
        <f t="shared" si="63"/>
        <v>2.7208342935685099</v>
      </c>
      <c r="AC32" s="34">
        <f t="shared" si="64"/>
        <v>0.83186857109736201</v>
      </c>
      <c r="AD32" s="34">
        <f t="shared" si="65"/>
        <v>0.96392576502225857</v>
      </c>
      <c r="AE32" s="34">
        <f t="shared" si="66"/>
        <v>0.86300065968062711</v>
      </c>
      <c r="AF32" s="34">
        <f t="shared" si="67"/>
        <v>2.2633765359835372</v>
      </c>
      <c r="AG32" s="34">
        <f t="shared" si="68"/>
        <v>2.2633765359835367</v>
      </c>
      <c r="AJ32" s="12"/>
      <c r="AL32" s="31">
        <f t="shared" si="69"/>
        <v>0.20049321824907523</v>
      </c>
      <c r="AM32" s="31">
        <f t="shared" si="70"/>
        <v>1.0933004521167284E-2</v>
      </c>
      <c r="AN32" s="31">
        <f t="shared" si="71"/>
        <v>0.77295519934237567</v>
      </c>
      <c r="AO32" s="31">
        <f t="shared" si="72"/>
        <v>1.5618577887381833E-2</v>
      </c>
      <c r="AQ32" s="31">
        <f t="shared" si="73"/>
        <v>0.21997798084391718</v>
      </c>
      <c r="AR32" s="31">
        <f t="shared" si="74"/>
        <v>1.1321828223685708E-2</v>
      </c>
      <c r="AS32" s="31">
        <f t="shared" si="75"/>
        <v>0.752714310199595</v>
      </c>
      <c r="AT32" s="31">
        <f t="shared" si="76"/>
        <v>1.5187443166835613E-2</v>
      </c>
      <c r="AU32" s="31">
        <f t="shared" si="77"/>
        <v>0.99920156243403346</v>
      </c>
      <c r="AV32" s="31"/>
      <c r="AW32" s="31">
        <f t="shared" si="78"/>
        <v>0.22015375987609101</v>
      </c>
      <c r="AX32" s="31">
        <f t="shared" si="79"/>
        <v>1.1330875220116728E-2</v>
      </c>
      <c r="AY32" s="31">
        <f t="shared" si="80"/>
        <v>0.75331578582203096</v>
      </c>
      <c r="AZ32" s="31">
        <f t="shared" si="81"/>
        <v>1.519957908176137E-2</v>
      </c>
      <c r="BC32" s="31">
        <f t="shared" si="82"/>
        <v>1.4118058075244792E-2</v>
      </c>
      <c r="BD32" s="31">
        <f t="shared" si="83"/>
        <v>2.9267556815526338E-2</v>
      </c>
      <c r="BE32" s="31">
        <f t="shared" si="84"/>
        <v>8.8696305354463278E-3</v>
      </c>
      <c r="BF32" s="31">
        <f t="shared" si="85"/>
        <v>7.8501805859186896E-2</v>
      </c>
      <c r="BH32" s="31">
        <f t="shared" si="86"/>
        <v>0.13932585935002031</v>
      </c>
      <c r="BI32" s="31">
        <f t="shared" si="87"/>
        <v>1.2589858507185846E-2</v>
      </c>
      <c r="BJ32" s="31">
        <f t="shared" si="88"/>
        <v>0.82939078342503991</v>
      </c>
      <c r="BK32" s="31">
        <f t="shared" si="89"/>
        <v>1.8693498717753887E-2</v>
      </c>
      <c r="BM32" s="31">
        <f t="shared" si="90"/>
        <v>-0.20085222791811366</v>
      </c>
      <c r="BN32" s="31">
        <f t="shared" si="91"/>
        <v>-0.1027793164434373</v>
      </c>
      <c r="BO32" s="31">
        <f t="shared" si="92"/>
        <v>4.04165136062343E-2</v>
      </c>
      <c r="BP32" s="31">
        <f t="shared" si="93"/>
        <v>-2.6275257157194552E-2</v>
      </c>
      <c r="BS32" s="31">
        <f t="shared" si="94"/>
        <v>1.0113788498657341</v>
      </c>
      <c r="BT32" s="31">
        <f t="shared" si="95"/>
        <v>0.92414826104962033</v>
      </c>
      <c r="BU32" s="31">
        <f t="shared" si="96"/>
        <v>0.86300065968062711</v>
      </c>
      <c r="BV32" s="31"/>
      <c r="BW32" s="31">
        <f t="shared" si="97"/>
        <v>0.98478106858846848</v>
      </c>
      <c r="BX32" s="31">
        <f t="shared" si="98"/>
        <v>0.96478126816901855</v>
      </c>
      <c r="BY32" s="31">
        <f t="shared" si="99"/>
        <v>0.96392576502225857</v>
      </c>
      <c r="BZ32" s="31"/>
    </row>
    <row r="33" spans="1:77" hidden="1" x14ac:dyDescent="0.2">
      <c r="AJ33" s="12"/>
    </row>
    <row r="34" spans="1:77" hidden="1" x14ac:dyDescent="0.2">
      <c r="A34" s="9" t="s">
        <v>329</v>
      </c>
      <c r="B34" s="9">
        <v>1990</v>
      </c>
      <c r="D34" s="90">
        <f>D10</f>
        <v>147.27248659810016</v>
      </c>
      <c r="E34" s="90">
        <f>E10</f>
        <v>21.331105822000001</v>
      </c>
      <c r="F34" s="90">
        <f>F10</f>
        <v>362.81373886741676</v>
      </c>
      <c r="G34" s="90">
        <f>G10</f>
        <v>6.0540000000000003</v>
      </c>
      <c r="H34" s="90">
        <f>H10</f>
        <v>537.47133128751693</v>
      </c>
      <c r="J34" s="29">
        <f>J10</f>
        <v>11947.298000000001</v>
      </c>
      <c r="K34" s="29">
        <f>K10</f>
        <v>1294.1849999999999</v>
      </c>
      <c r="L34" s="29">
        <f>L10</f>
        <v>44808.251000000004</v>
      </c>
      <c r="M34" s="29">
        <f>M10</f>
        <v>620.78899999999999</v>
      </c>
      <c r="N34" s="29">
        <f>N10</f>
        <v>58670.523000000001</v>
      </c>
      <c r="P34" s="41">
        <f>P10</f>
        <v>12326.844663797636</v>
      </c>
      <c r="Q34" s="41">
        <f>Q10</f>
        <v>16482.269398888104</v>
      </c>
      <c r="R34" s="41">
        <f>R10</f>
        <v>8097.0296936476434</v>
      </c>
      <c r="S34" s="41">
        <f>S10</f>
        <v>9752.1057879569398</v>
      </c>
      <c r="T34" s="41">
        <f>T10</f>
        <v>9160.8409778027199</v>
      </c>
      <c r="AJ34" s="12"/>
      <c r="BS34" s="31"/>
      <c r="BT34" s="31">
        <f>INDEX(BT9:BT30,Base_row-40,1)</f>
        <v>1.0708546403563843</v>
      </c>
      <c r="BU34" s="31"/>
      <c r="BV34" s="31"/>
      <c r="BW34" s="31"/>
      <c r="BX34" s="31">
        <f>INDEX(BX9:BX30,Base_row-40,1)</f>
        <v>1.0008875197424982</v>
      </c>
      <c r="BY34" s="31"/>
    </row>
    <row r="35" spans="1:77" hidden="1" x14ac:dyDescent="0.2">
      <c r="A35" s="9" t="s">
        <v>330</v>
      </c>
      <c r="B35" s="9">
        <f>Base_year2</f>
        <v>1996</v>
      </c>
      <c r="D35" s="90">
        <f>D16</f>
        <v>319.98919314647935</v>
      </c>
      <c r="E35" s="90">
        <f>E16</f>
        <v>68.419544438000003</v>
      </c>
      <c r="F35" s="90">
        <f>F16</f>
        <v>852.13314589053175</v>
      </c>
      <c r="G35" s="90">
        <f>G16</f>
        <v>15.494</v>
      </c>
      <c r="H35" s="90">
        <f>H16</f>
        <v>1256.0358834750111</v>
      </c>
      <c r="J35" s="29">
        <f>J16</f>
        <v>29207.279000000002</v>
      </c>
      <c r="K35" s="29">
        <f>K16</f>
        <v>6266.6540000000005</v>
      </c>
      <c r="L35" s="29">
        <f>L16</f>
        <v>105923.14200000001</v>
      </c>
      <c r="M35" s="29">
        <f>M16</f>
        <v>1336.877</v>
      </c>
      <c r="N35" s="29">
        <f>N16</f>
        <v>142733.95200000002</v>
      </c>
      <c r="P35" s="41">
        <f>P16</f>
        <v>10955.802940304002</v>
      </c>
      <c r="Q35" s="41">
        <f>Q16</f>
        <v>10918.034478686712</v>
      </c>
      <c r="R35" s="41">
        <f>R16</f>
        <v>8044.825047679682</v>
      </c>
      <c r="S35" s="41">
        <f>S16</f>
        <v>11589.697481518495</v>
      </c>
      <c r="T35" s="41">
        <f>T16</f>
        <v>8799.8396028088046</v>
      </c>
      <c r="AJ35" s="12"/>
    </row>
    <row r="36" spans="1:77" x14ac:dyDescent="0.2">
      <c r="A36" s="9"/>
      <c r="B36" s="9"/>
      <c r="I36" s="104"/>
      <c r="J36" s="105"/>
      <c r="K36" s="105"/>
      <c r="L36" s="105"/>
      <c r="M36" s="105"/>
      <c r="N36" s="105"/>
      <c r="AJ36" s="12"/>
    </row>
    <row r="37" spans="1:77" x14ac:dyDescent="0.2">
      <c r="A37" s="9"/>
      <c r="B37" s="9"/>
      <c r="AJ37" s="12"/>
    </row>
    <row r="38" spans="1:77" x14ac:dyDescent="0.2">
      <c r="A38" s="9"/>
      <c r="B38" s="9"/>
      <c r="AJ38" s="12"/>
    </row>
    <row r="39" spans="1:77" x14ac:dyDescent="0.2">
      <c r="A39" s="9"/>
      <c r="B39" s="9"/>
      <c r="AJ39" s="12"/>
    </row>
    <row r="40" spans="1:77" x14ac:dyDescent="0.2">
      <c r="A40" s="9"/>
      <c r="B40" s="9"/>
      <c r="AJ40" s="12"/>
    </row>
    <row r="41" spans="1:77" x14ac:dyDescent="0.2">
      <c r="A41" s="9"/>
      <c r="B41" s="9"/>
      <c r="AJ41" s="12"/>
    </row>
    <row r="42" spans="1:77" x14ac:dyDescent="0.2">
      <c r="A42" s="9"/>
      <c r="B42" s="9"/>
      <c r="J42" s="29"/>
      <c r="P42" s="41"/>
      <c r="AJ42" s="12"/>
    </row>
    <row r="43" spans="1:77" x14ac:dyDescent="0.2">
      <c r="A43" s="9"/>
      <c r="B43" s="9"/>
      <c r="AJ43" s="12"/>
    </row>
    <row r="44" spans="1:77" x14ac:dyDescent="0.2">
      <c r="A44" s="9"/>
      <c r="B44" s="9"/>
      <c r="AJ44" s="12"/>
    </row>
    <row r="45" spans="1:77" x14ac:dyDescent="0.2">
      <c r="A45" s="9"/>
      <c r="B45" s="9"/>
      <c r="AJ45" s="12"/>
    </row>
    <row r="46" spans="1:77" x14ac:dyDescent="0.2">
      <c r="A46" s="9"/>
      <c r="B46" s="9"/>
      <c r="AJ46" s="12"/>
    </row>
    <row r="47" spans="1:77" x14ac:dyDescent="0.2">
      <c r="A47" s="9"/>
      <c r="B47" s="9"/>
      <c r="AJ47" s="12"/>
    </row>
    <row r="48" spans="1:77" x14ac:dyDescent="0.2">
      <c r="A48" s="9"/>
      <c r="B48" s="9"/>
      <c r="AJ48" s="12"/>
    </row>
    <row r="49" spans="1:36" x14ac:dyDescent="0.2">
      <c r="A49" s="9"/>
      <c r="B49" s="9"/>
      <c r="AJ49" s="12"/>
    </row>
    <row r="50" spans="1:36" x14ac:dyDescent="0.2">
      <c r="A50" s="9"/>
      <c r="B50" s="9"/>
      <c r="AJ50" s="12"/>
    </row>
    <row r="51" spans="1:36" x14ac:dyDescent="0.2">
      <c r="A51" s="9"/>
      <c r="B51" s="9"/>
      <c r="AJ51" s="12"/>
    </row>
    <row r="52" spans="1:36" x14ac:dyDescent="0.2">
      <c r="A52" s="9"/>
      <c r="B52" s="9"/>
      <c r="AJ52" s="12"/>
    </row>
    <row r="53" spans="1:36" x14ac:dyDescent="0.2">
      <c r="A53" s="9"/>
      <c r="B53" s="9"/>
      <c r="AJ53" s="12"/>
    </row>
    <row r="54" spans="1:36" x14ac:dyDescent="0.2">
      <c r="A54" s="9"/>
      <c r="B54" s="9"/>
      <c r="AJ54" s="12"/>
    </row>
    <row r="55" spans="1:36" x14ac:dyDescent="0.2">
      <c r="A55" s="9"/>
      <c r="B55" s="9"/>
      <c r="AJ55" s="12"/>
    </row>
    <row r="56" spans="1:36" x14ac:dyDescent="0.2">
      <c r="A56" s="9"/>
      <c r="B56" s="9"/>
      <c r="AJ56" s="12"/>
    </row>
    <row r="57" spans="1:36" x14ac:dyDescent="0.2">
      <c r="A57" s="9"/>
      <c r="B57" s="9"/>
      <c r="AJ57" s="12"/>
    </row>
    <row r="58" spans="1:36" x14ac:dyDescent="0.2">
      <c r="A58" s="9"/>
      <c r="B58" s="9"/>
      <c r="AJ58" s="12"/>
    </row>
    <row r="59" spans="1:36" x14ac:dyDescent="0.2">
      <c r="A59" s="9"/>
      <c r="B59" s="9"/>
      <c r="AJ59" s="12"/>
    </row>
    <row r="60" spans="1:36" x14ac:dyDescent="0.2">
      <c r="A60" s="9"/>
      <c r="B60" s="9"/>
      <c r="AJ60" s="12"/>
    </row>
    <row r="61" spans="1:36" x14ac:dyDescent="0.2">
      <c r="A61" s="9"/>
      <c r="B61" s="9"/>
      <c r="AJ61" s="12"/>
    </row>
    <row r="62" spans="1:36" x14ac:dyDescent="0.2">
      <c r="A62" s="9"/>
      <c r="B62" s="9"/>
      <c r="AJ62" s="12"/>
    </row>
    <row r="63" spans="1:36" x14ac:dyDescent="0.2">
      <c r="A63" s="9"/>
      <c r="B63" s="9"/>
      <c r="AJ63" s="12"/>
    </row>
    <row r="64" spans="1:36" x14ac:dyDescent="0.2">
      <c r="A64" s="9"/>
      <c r="B64" s="9"/>
      <c r="AJ64" s="12"/>
    </row>
    <row r="65" spans="1:36" x14ac:dyDescent="0.2">
      <c r="A65" s="9"/>
      <c r="B65" s="9"/>
      <c r="AJ65" s="12"/>
    </row>
    <row r="66" spans="1:36" x14ac:dyDescent="0.2">
      <c r="A66" s="9"/>
      <c r="B66" s="9"/>
      <c r="AJ66" s="12"/>
    </row>
    <row r="67" spans="1:36" x14ac:dyDescent="0.2">
      <c r="A67" s="9"/>
      <c r="B67" s="9"/>
      <c r="AJ67" s="12"/>
    </row>
    <row r="68" spans="1:36" x14ac:dyDescent="0.2">
      <c r="A68" s="9"/>
      <c r="B68" s="9"/>
      <c r="AJ68" s="12"/>
    </row>
    <row r="69" spans="1:36" x14ac:dyDescent="0.2">
      <c r="A69" s="9"/>
      <c r="B69" s="9"/>
      <c r="AJ69" s="12"/>
    </row>
    <row r="70" spans="1:36" x14ac:dyDescent="0.2">
      <c r="A70" s="9"/>
      <c r="B70" s="9"/>
      <c r="AJ70" s="12"/>
    </row>
    <row r="71" spans="1:36" x14ac:dyDescent="0.2">
      <c r="A71" s="9"/>
      <c r="B71" s="9"/>
      <c r="AJ71" s="12"/>
    </row>
    <row r="72" spans="1:36" x14ac:dyDescent="0.2">
      <c r="A72" s="9"/>
      <c r="B72" s="9"/>
      <c r="AJ72" s="12"/>
    </row>
    <row r="73" spans="1:36" x14ac:dyDescent="0.2">
      <c r="A73" s="9"/>
      <c r="B73" s="9"/>
      <c r="AJ73" s="12"/>
    </row>
    <row r="74" spans="1:36" x14ac:dyDescent="0.2">
      <c r="A74" s="9"/>
      <c r="B74" s="9"/>
      <c r="AJ74" s="12"/>
    </row>
    <row r="75" spans="1:36" x14ac:dyDescent="0.2">
      <c r="A75" s="9"/>
      <c r="B75" s="9"/>
      <c r="AJ75" s="12"/>
    </row>
    <row r="76" spans="1:36" x14ac:dyDescent="0.2">
      <c r="A76" s="9"/>
      <c r="B76" s="9"/>
      <c r="AJ76" s="12"/>
    </row>
    <row r="77" spans="1:36" x14ac:dyDescent="0.2">
      <c r="A77" s="9"/>
      <c r="B77" s="9"/>
      <c r="AJ77" s="12"/>
    </row>
    <row r="78" spans="1:36" x14ac:dyDescent="0.2">
      <c r="A78" s="9"/>
      <c r="B78" s="9"/>
      <c r="AJ78" s="12"/>
    </row>
    <row r="79" spans="1:36" x14ac:dyDescent="0.2">
      <c r="A79" s="9"/>
      <c r="B79" s="9"/>
      <c r="AJ79" s="12"/>
    </row>
    <row r="80" spans="1:36" x14ac:dyDescent="0.2">
      <c r="A80" s="9"/>
      <c r="B80" s="9"/>
      <c r="AJ80" s="12"/>
    </row>
    <row r="81" spans="1:36" x14ac:dyDescent="0.2">
      <c r="A81" s="9"/>
      <c r="B81" s="9"/>
      <c r="AJ81" s="12"/>
    </row>
    <row r="82" spans="1:36" x14ac:dyDescent="0.2">
      <c r="A82" s="9"/>
      <c r="B82" s="9"/>
      <c r="AJ82" s="12"/>
    </row>
    <row r="83" spans="1:36" x14ac:dyDescent="0.2">
      <c r="A83" s="9"/>
      <c r="B83" s="9"/>
      <c r="AJ83" s="12"/>
    </row>
    <row r="84" spans="1:36" x14ac:dyDescent="0.2">
      <c r="A84" s="9"/>
      <c r="B84" s="9"/>
      <c r="AJ84" s="12"/>
    </row>
    <row r="85" spans="1:36" x14ac:dyDescent="0.2">
      <c r="A85" s="9"/>
      <c r="B85" s="9"/>
      <c r="AJ85" s="12"/>
    </row>
    <row r="86" spans="1:36" x14ac:dyDescent="0.2">
      <c r="A86" s="9"/>
      <c r="B86" s="9"/>
      <c r="AJ86" s="12"/>
    </row>
    <row r="87" spans="1:36" x14ac:dyDescent="0.2">
      <c r="A87" s="9"/>
      <c r="B87" s="9"/>
      <c r="AJ87" s="12"/>
    </row>
    <row r="88" spans="1:36" x14ac:dyDescent="0.2">
      <c r="A88" s="9"/>
      <c r="B88" s="9"/>
      <c r="AJ88" s="12"/>
    </row>
    <row r="89" spans="1:36" x14ac:dyDescent="0.2">
      <c r="A89" s="9"/>
      <c r="B89" s="9"/>
      <c r="AJ89" s="12"/>
    </row>
    <row r="90" spans="1:36" x14ac:dyDescent="0.2">
      <c r="A90" s="9"/>
      <c r="B90" s="9"/>
      <c r="AJ90" s="12"/>
    </row>
    <row r="91" spans="1:36" x14ac:dyDescent="0.2">
      <c r="A91" s="9"/>
      <c r="B91" s="9"/>
      <c r="AJ91" s="12"/>
    </row>
    <row r="92" spans="1:36" x14ac:dyDescent="0.2">
      <c r="A92" s="9"/>
      <c r="B92" s="9"/>
      <c r="AJ92" s="12"/>
    </row>
    <row r="93" spans="1:36" x14ac:dyDescent="0.2">
      <c r="A93" s="9"/>
      <c r="B93" s="9"/>
      <c r="AJ93" s="12"/>
    </row>
    <row r="94" spans="1:36" x14ac:dyDescent="0.2">
      <c r="A94" s="9"/>
      <c r="B94" s="9"/>
      <c r="AJ94" s="12"/>
    </row>
    <row r="95" spans="1:36" x14ac:dyDescent="0.2">
      <c r="A95" s="9"/>
      <c r="B95" s="9"/>
      <c r="AJ95" s="12"/>
    </row>
    <row r="96" spans="1:36" x14ac:dyDescent="0.2">
      <c r="A96" s="9"/>
      <c r="B96" s="9"/>
      <c r="AJ96" s="12"/>
    </row>
    <row r="97" spans="1:36" x14ac:dyDescent="0.2">
      <c r="A97" s="9"/>
      <c r="B97" s="9"/>
      <c r="AJ97" s="12"/>
    </row>
    <row r="98" spans="1:36" x14ac:dyDescent="0.2">
      <c r="A98" s="9"/>
      <c r="B98" s="9"/>
      <c r="AJ98" s="12"/>
    </row>
    <row r="99" spans="1:36" x14ac:dyDescent="0.2">
      <c r="A99" s="9"/>
      <c r="B99" s="9"/>
      <c r="AJ99" s="12"/>
    </row>
    <row r="100" spans="1:36" x14ac:dyDescent="0.2">
      <c r="A100" s="9"/>
      <c r="B100" s="9"/>
      <c r="AJ100" s="12"/>
    </row>
    <row r="101" spans="1:36" x14ac:dyDescent="0.2">
      <c r="A101" s="9"/>
      <c r="B101" s="9"/>
      <c r="AJ101" s="12"/>
    </row>
    <row r="102" spans="1:36" x14ac:dyDescent="0.2">
      <c r="A102" s="9"/>
      <c r="B102" s="9"/>
      <c r="AJ102" s="12"/>
    </row>
    <row r="103" spans="1:36" x14ac:dyDescent="0.2">
      <c r="A103" s="9"/>
      <c r="B103" s="9"/>
      <c r="AJ103" s="12"/>
    </row>
    <row r="104" spans="1:36" x14ac:dyDescent="0.2">
      <c r="A104" s="9"/>
      <c r="B104" s="9"/>
      <c r="AJ104" s="12"/>
    </row>
    <row r="105" spans="1:36" x14ac:dyDescent="0.2">
      <c r="A105" s="9"/>
      <c r="B105" s="9"/>
      <c r="AJ105" s="12"/>
    </row>
    <row r="106" spans="1:36" x14ac:dyDescent="0.2">
      <c r="A106" s="9"/>
      <c r="B106" s="9"/>
      <c r="AJ106" s="12"/>
    </row>
    <row r="107" spans="1:36" x14ac:dyDescent="0.2">
      <c r="A107" s="9"/>
      <c r="B107" s="9"/>
      <c r="AJ107" s="12"/>
    </row>
    <row r="108" spans="1:36" x14ac:dyDescent="0.2">
      <c r="A108" s="9"/>
      <c r="B108" s="9"/>
      <c r="AJ108" s="12"/>
    </row>
    <row r="109" spans="1:36" x14ac:dyDescent="0.2">
      <c r="A109" s="9"/>
      <c r="B109" s="9"/>
      <c r="AJ109" s="12"/>
    </row>
    <row r="110" spans="1:36" x14ac:dyDescent="0.2">
      <c r="A110" s="9"/>
      <c r="B110" s="9"/>
      <c r="AJ110" s="12"/>
    </row>
    <row r="111" spans="1:36" x14ac:dyDescent="0.2">
      <c r="A111" s="9"/>
      <c r="B111" s="9"/>
      <c r="AJ111" s="12"/>
    </row>
    <row r="112" spans="1:36" x14ac:dyDescent="0.2">
      <c r="A112" s="9"/>
      <c r="B112" s="9"/>
      <c r="AJ112" s="12"/>
    </row>
    <row r="113" spans="1:36" x14ac:dyDescent="0.2">
      <c r="A113" s="9"/>
      <c r="B113" s="9"/>
      <c r="AJ113" s="12"/>
    </row>
    <row r="114" spans="1:36" x14ac:dyDescent="0.2">
      <c r="A114" s="9"/>
      <c r="B114" s="9"/>
      <c r="AJ114" s="12"/>
    </row>
    <row r="115" spans="1:36" x14ac:dyDescent="0.2">
      <c r="A115" s="9"/>
      <c r="B115" s="9"/>
      <c r="AJ115" s="12"/>
    </row>
    <row r="116" spans="1:36" x14ac:dyDescent="0.2">
      <c r="A116" s="9"/>
      <c r="B116" s="9"/>
      <c r="AJ116" s="12"/>
    </row>
    <row r="117" spans="1:36" x14ac:dyDescent="0.2">
      <c r="A117" s="9"/>
      <c r="B117" s="9"/>
      <c r="AJ117" s="12"/>
    </row>
    <row r="118" spans="1:36" x14ac:dyDescent="0.2">
      <c r="A118" s="9"/>
      <c r="B118" s="9"/>
      <c r="AJ118" s="12"/>
    </row>
    <row r="119" spans="1:36" x14ac:dyDescent="0.2">
      <c r="A119" s="9"/>
      <c r="B119" s="9"/>
      <c r="AJ119" s="12"/>
    </row>
    <row r="120" spans="1:36" x14ac:dyDescent="0.2">
      <c r="A120" s="9"/>
      <c r="B120" s="9"/>
      <c r="AJ120" s="12"/>
    </row>
    <row r="121" spans="1:36" x14ac:dyDescent="0.2">
      <c r="A121" s="9"/>
      <c r="B121" s="9"/>
      <c r="AJ121" s="12"/>
    </row>
    <row r="122" spans="1:36" x14ac:dyDescent="0.2">
      <c r="A122" s="9"/>
      <c r="B122" s="9"/>
      <c r="AJ122" s="12"/>
    </row>
    <row r="123" spans="1:36" x14ac:dyDescent="0.2">
      <c r="A123" s="9"/>
      <c r="B123" s="9"/>
      <c r="AJ123" s="12"/>
    </row>
    <row r="124" spans="1:36" x14ac:dyDescent="0.2">
      <c r="A124" s="9"/>
      <c r="B124" s="9"/>
      <c r="AJ124" s="12"/>
    </row>
    <row r="125" spans="1:36" x14ac:dyDescent="0.2">
      <c r="A125" s="9"/>
      <c r="B125" s="9"/>
      <c r="AJ125" s="12"/>
    </row>
    <row r="126" spans="1:36" x14ac:dyDescent="0.2">
      <c r="A126" s="9"/>
      <c r="B126" s="9"/>
      <c r="AJ126" s="12"/>
    </row>
    <row r="127" spans="1:36" x14ac:dyDescent="0.2">
      <c r="A127" s="9"/>
      <c r="B127" s="9"/>
      <c r="AJ127" s="12"/>
    </row>
    <row r="128" spans="1:36" x14ac:dyDescent="0.2">
      <c r="A128" s="9"/>
      <c r="B128" s="9"/>
      <c r="AJ128" s="12"/>
    </row>
    <row r="129" spans="1:36" x14ac:dyDescent="0.2">
      <c r="A129" s="9"/>
      <c r="B129" s="9"/>
      <c r="AJ129" s="12"/>
    </row>
    <row r="130" spans="1:36" x14ac:dyDescent="0.2">
      <c r="A130" s="9"/>
      <c r="B130" s="9"/>
      <c r="AJ130" s="12"/>
    </row>
    <row r="131" spans="1:36" x14ac:dyDescent="0.2">
      <c r="A131" s="9"/>
      <c r="B131" s="9"/>
      <c r="AJ131" s="12"/>
    </row>
    <row r="132" spans="1:36" x14ac:dyDescent="0.2">
      <c r="A132" s="9"/>
      <c r="B132" s="9"/>
      <c r="AJ132" s="12"/>
    </row>
    <row r="133" spans="1:36" x14ac:dyDescent="0.2">
      <c r="A133" s="9"/>
      <c r="B133" s="9"/>
      <c r="AJ133" s="12"/>
    </row>
    <row r="134" spans="1:36" x14ac:dyDescent="0.2">
      <c r="A134" s="9"/>
      <c r="B134" s="9"/>
      <c r="AJ134" s="12"/>
    </row>
    <row r="135" spans="1:36" x14ac:dyDescent="0.2">
      <c r="A135" s="9"/>
      <c r="B135" s="9"/>
      <c r="AJ135" s="12"/>
    </row>
    <row r="136" spans="1:36" x14ac:dyDescent="0.2">
      <c r="A136" s="9"/>
      <c r="B136" s="9"/>
      <c r="AJ136" s="12"/>
    </row>
    <row r="137" spans="1:36" x14ac:dyDescent="0.2">
      <c r="A137" s="9"/>
      <c r="B137" s="9"/>
      <c r="AJ137" s="12"/>
    </row>
    <row r="138" spans="1:36" x14ac:dyDescent="0.2">
      <c r="A138" s="9"/>
      <c r="B138" s="9"/>
      <c r="AJ138" s="12"/>
    </row>
    <row r="139" spans="1:36" x14ac:dyDescent="0.2">
      <c r="A139" s="9"/>
      <c r="B139" s="9"/>
      <c r="AJ139" s="12"/>
    </row>
    <row r="140" spans="1:36" x14ac:dyDescent="0.2">
      <c r="A140" s="9"/>
      <c r="B140" s="9"/>
      <c r="AJ140" s="12"/>
    </row>
    <row r="141" spans="1:36" x14ac:dyDescent="0.2">
      <c r="A141" s="9"/>
      <c r="B141" s="9"/>
      <c r="AJ141" s="12"/>
    </row>
    <row r="142" spans="1:36" x14ac:dyDescent="0.2">
      <c r="A142" s="9"/>
      <c r="B142" s="9"/>
      <c r="AJ142" s="12"/>
    </row>
    <row r="143" spans="1:36" x14ac:dyDescent="0.2">
      <c r="A143" s="9"/>
      <c r="B143" s="9"/>
      <c r="AJ143" s="12"/>
    </row>
    <row r="144" spans="1:36" x14ac:dyDescent="0.2">
      <c r="A144" s="9"/>
      <c r="B144" s="9"/>
      <c r="AJ144" s="12"/>
    </row>
    <row r="145" spans="1:36" x14ac:dyDescent="0.2">
      <c r="A145" s="9"/>
      <c r="B145" s="9"/>
      <c r="AJ145" s="12"/>
    </row>
    <row r="146" spans="1:36" x14ac:dyDescent="0.2">
      <c r="A146" s="9"/>
      <c r="B146" s="9"/>
      <c r="AJ146" s="12"/>
    </row>
    <row r="147" spans="1:36" x14ac:dyDescent="0.2">
      <c r="A147" s="9"/>
      <c r="B147" s="9"/>
      <c r="AJ147" s="12"/>
    </row>
    <row r="148" spans="1:36" x14ac:dyDescent="0.2">
      <c r="A148" s="9"/>
      <c r="B148" s="9"/>
      <c r="AJ148" s="12"/>
    </row>
    <row r="149" spans="1:36" x14ac:dyDescent="0.2">
      <c r="A149" s="9"/>
      <c r="B149" s="9"/>
      <c r="AJ149" s="12"/>
    </row>
    <row r="150" spans="1:36" x14ac:dyDescent="0.2">
      <c r="A150" s="9"/>
      <c r="B150" s="9"/>
      <c r="AJ150" s="12"/>
    </row>
    <row r="151" spans="1:36" x14ac:dyDescent="0.2">
      <c r="A151" s="9"/>
      <c r="B151" s="9"/>
      <c r="AJ151" s="12"/>
    </row>
    <row r="152" spans="1:36" x14ac:dyDescent="0.2">
      <c r="A152" s="9"/>
      <c r="B152" s="9"/>
      <c r="AJ152" s="12"/>
    </row>
    <row r="153" spans="1:36" x14ac:dyDescent="0.2">
      <c r="A153" s="9"/>
      <c r="B153" s="9"/>
      <c r="AJ153" s="12"/>
    </row>
    <row r="154" spans="1:36" x14ac:dyDescent="0.2">
      <c r="A154" s="9"/>
      <c r="B154" s="9"/>
      <c r="AJ154" s="12"/>
    </row>
    <row r="155" spans="1:36" x14ac:dyDescent="0.2">
      <c r="A155" s="9"/>
      <c r="B155" s="9"/>
      <c r="AJ155" s="12"/>
    </row>
    <row r="156" spans="1:36" x14ac:dyDescent="0.2">
      <c r="A156" s="9"/>
      <c r="B156" s="9"/>
      <c r="AJ156" s="12"/>
    </row>
    <row r="157" spans="1:36" x14ac:dyDescent="0.2">
      <c r="A157" s="9"/>
      <c r="B157" s="9"/>
      <c r="AJ157" s="12"/>
    </row>
    <row r="158" spans="1:36" x14ac:dyDescent="0.2">
      <c r="A158" s="9"/>
      <c r="B158" s="9"/>
      <c r="AJ158" s="12"/>
    </row>
    <row r="159" spans="1:36" x14ac:dyDescent="0.2">
      <c r="A159" s="9"/>
      <c r="B159" s="9"/>
      <c r="AJ159" s="12"/>
    </row>
    <row r="160" spans="1:36" x14ac:dyDescent="0.2">
      <c r="A160" s="9"/>
      <c r="B160" s="9"/>
      <c r="AJ160" s="12"/>
    </row>
    <row r="161" spans="1:36" x14ac:dyDescent="0.2">
      <c r="A161" s="9"/>
      <c r="B161" s="9"/>
      <c r="AJ161" s="12"/>
    </row>
    <row r="162" spans="1:36" x14ac:dyDescent="0.2">
      <c r="A162" s="9"/>
      <c r="B162" s="9"/>
      <c r="AJ162" s="12"/>
    </row>
    <row r="163" spans="1:36" x14ac:dyDescent="0.2">
      <c r="A163" s="9"/>
      <c r="B163" s="9"/>
      <c r="AJ163" s="12"/>
    </row>
    <row r="164" spans="1:36" x14ac:dyDescent="0.2">
      <c r="A164" s="9"/>
      <c r="B164" s="9"/>
      <c r="AJ164" s="12"/>
    </row>
    <row r="165" spans="1:36" x14ac:dyDescent="0.2">
      <c r="A165" s="9"/>
      <c r="B165" s="9"/>
      <c r="AJ165" s="12"/>
    </row>
    <row r="166" spans="1:36" x14ac:dyDescent="0.2">
      <c r="A166" s="9"/>
      <c r="B166" s="9"/>
      <c r="AJ166" s="12"/>
    </row>
    <row r="167" spans="1:36" x14ac:dyDescent="0.2">
      <c r="A167" s="9"/>
      <c r="B167" s="9"/>
      <c r="AJ167" s="12"/>
    </row>
    <row r="168" spans="1:36" x14ac:dyDescent="0.2">
      <c r="A168" s="9"/>
      <c r="B168" s="9"/>
      <c r="AJ168" s="12"/>
    </row>
    <row r="169" spans="1:36" x14ac:dyDescent="0.2">
      <c r="A169" s="9"/>
      <c r="B169" s="9"/>
      <c r="AJ169" s="12"/>
    </row>
    <row r="170" spans="1:36" x14ac:dyDescent="0.2">
      <c r="A170" s="9"/>
      <c r="B170" s="9"/>
      <c r="AJ170" s="12"/>
    </row>
    <row r="171" spans="1:36" x14ac:dyDescent="0.2">
      <c r="A171" s="9"/>
      <c r="B171" s="9"/>
      <c r="AJ171" s="12"/>
    </row>
    <row r="172" spans="1:36" x14ac:dyDescent="0.2">
      <c r="A172" s="9"/>
      <c r="B172" s="9"/>
      <c r="AJ172" s="12"/>
    </row>
    <row r="173" spans="1:36" x14ac:dyDescent="0.2">
      <c r="A173" s="9"/>
      <c r="B173" s="9"/>
      <c r="AJ173" s="12"/>
    </row>
    <row r="174" spans="1:36" x14ac:dyDescent="0.2">
      <c r="A174" s="9"/>
      <c r="B174" s="9"/>
      <c r="AJ174" s="12"/>
    </row>
    <row r="175" spans="1:36" x14ac:dyDescent="0.2">
      <c r="A175" s="9"/>
      <c r="B175" s="9"/>
      <c r="AJ175" s="12"/>
    </row>
    <row r="176" spans="1:36" x14ac:dyDescent="0.2">
      <c r="A176" s="9"/>
      <c r="B176" s="9"/>
      <c r="AJ176" s="12"/>
    </row>
    <row r="177" spans="1:36" x14ac:dyDescent="0.2">
      <c r="A177" s="9"/>
      <c r="B177" s="9"/>
      <c r="AJ177" s="12"/>
    </row>
    <row r="178" spans="1:36" x14ac:dyDescent="0.2">
      <c r="A178" s="9"/>
      <c r="B178" s="9"/>
      <c r="AJ178" s="12"/>
    </row>
    <row r="179" spans="1:36" x14ac:dyDescent="0.2">
      <c r="A179" s="9"/>
      <c r="B179" s="9"/>
      <c r="AJ179" s="12"/>
    </row>
    <row r="180" spans="1:36" x14ac:dyDescent="0.2">
      <c r="A180" s="9"/>
      <c r="B180" s="9"/>
      <c r="AJ180" s="12"/>
    </row>
    <row r="181" spans="1:36" x14ac:dyDescent="0.2">
      <c r="A181" s="9"/>
      <c r="B181" s="9"/>
      <c r="AJ181" s="12"/>
    </row>
    <row r="182" spans="1:36" x14ac:dyDescent="0.2">
      <c r="A182" s="9"/>
      <c r="B182" s="9"/>
      <c r="AJ182" s="12"/>
    </row>
    <row r="183" spans="1:36" x14ac:dyDescent="0.2">
      <c r="A183" s="9"/>
      <c r="B183" s="9"/>
      <c r="AJ183" s="12"/>
    </row>
    <row r="184" spans="1:36" x14ac:dyDescent="0.2">
      <c r="A184" s="9"/>
      <c r="B184" s="9"/>
      <c r="AJ184" s="12"/>
    </row>
    <row r="185" spans="1:36" x14ac:dyDescent="0.2">
      <c r="A185" s="9"/>
      <c r="B185" s="9"/>
      <c r="AJ185" s="12"/>
    </row>
    <row r="186" spans="1:36" x14ac:dyDescent="0.2">
      <c r="A186" s="9"/>
      <c r="B186" s="9"/>
      <c r="AJ186" s="12"/>
    </row>
    <row r="187" spans="1:36" x14ac:dyDescent="0.2">
      <c r="A187" s="9"/>
      <c r="B187" s="9"/>
      <c r="AJ187" s="12"/>
    </row>
    <row r="188" spans="1:36" x14ac:dyDescent="0.2">
      <c r="A188" s="9"/>
      <c r="B188" s="9"/>
      <c r="AJ188" s="12"/>
    </row>
    <row r="189" spans="1:36" x14ac:dyDescent="0.2">
      <c r="A189" s="9"/>
      <c r="B189" s="9"/>
      <c r="AJ189" s="12"/>
    </row>
    <row r="190" spans="1:36" x14ac:dyDescent="0.2">
      <c r="A190" s="9"/>
      <c r="B190" s="9"/>
      <c r="AJ190" s="12"/>
    </row>
    <row r="191" spans="1:36" x14ac:dyDescent="0.2">
      <c r="A191" s="9"/>
      <c r="B191" s="9"/>
      <c r="AJ191" s="12"/>
    </row>
    <row r="192" spans="1:36" x14ac:dyDescent="0.2">
      <c r="A192" s="9"/>
      <c r="B192" s="9"/>
      <c r="AJ192" s="12"/>
    </row>
    <row r="193" spans="1:36" x14ac:dyDescent="0.2">
      <c r="A193" s="9"/>
      <c r="B193" s="9"/>
      <c r="AJ193" s="12"/>
    </row>
    <row r="194" spans="1:36" x14ac:dyDescent="0.2">
      <c r="A194" s="9"/>
      <c r="B194" s="9"/>
      <c r="AJ194" s="12"/>
    </row>
    <row r="195" spans="1:36" x14ac:dyDescent="0.2">
      <c r="A195" s="9"/>
      <c r="B195" s="9"/>
      <c r="AJ195" s="12"/>
    </row>
    <row r="196" spans="1:36" x14ac:dyDescent="0.2">
      <c r="A196" s="9"/>
      <c r="B196" s="9"/>
      <c r="AJ196" s="12"/>
    </row>
    <row r="197" spans="1:36" x14ac:dyDescent="0.2">
      <c r="A197" s="9"/>
      <c r="B197" s="9"/>
      <c r="AJ197" s="12"/>
    </row>
    <row r="198" spans="1:36" x14ac:dyDescent="0.2">
      <c r="A198" s="9"/>
      <c r="B198" s="9"/>
      <c r="AJ198" s="12"/>
    </row>
    <row r="199" spans="1:36" x14ac:dyDescent="0.2">
      <c r="A199" s="9"/>
      <c r="B199" s="9"/>
      <c r="AJ199" s="12"/>
    </row>
    <row r="200" spans="1:36" x14ac:dyDescent="0.2">
      <c r="A200" s="9"/>
      <c r="B200" s="9"/>
      <c r="AJ200" s="12"/>
    </row>
    <row r="201" spans="1:36" x14ac:dyDescent="0.2">
      <c r="A201" s="9"/>
      <c r="B201" s="9"/>
      <c r="AJ201" s="12"/>
    </row>
    <row r="202" spans="1:36" x14ac:dyDescent="0.2">
      <c r="A202" s="9"/>
      <c r="B202" s="9"/>
      <c r="AJ202" s="12"/>
    </row>
    <row r="203" spans="1:36" x14ac:dyDescent="0.2">
      <c r="A203" s="9"/>
      <c r="B203" s="9"/>
      <c r="AJ203" s="12"/>
    </row>
    <row r="204" spans="1:36" x14ac:dyDescent="0.2">
      <c r="A204" s="9"/>
      <c r="B204" s="9"/>
      <c r="AJ204" s="12"/>
    </row>
    <row r="205" spans="1:36" x14ac:dyDescent="0.2">
      <c r="A205" s="9"/>
      <c r="B205" s="9"/>
      <c r="AJ205" s="12"/>
    </row>
    <row r="206" spans="1:36" x14ac:dyDescent="0.2">
      <c r="A206" s="9"/>
      <c r="B206" s="9"/>
      <c r="AJ206" s="12"/>
    </row>
    <row r="207" spans="1:36" x14ac:dyDescent="0.2">
      <c r="A207" s="9"/>
      <c r="B207" s="9"/>
      <c r="AJ207" s="12"/>
    </row>
    <row r="208" spans="1:36" x14ac:dyDescent="0.2">
      <c r="A208" s="9"/>
      <c r="B208" s="9"/>
      <c r="AJ208" s="12"/>
    </row>
    <row r="209" spans="1:36" x14ac:dyDescent="0.2">
      <c r="A209" s="9"/>
      <c r="B209" s="9"/>
      <c r="AJ209" s="12"/>
    </row>
    <row r="210" spans="1:36" x14ac:dyDescent="0.2">
      <c r="A210" s="9"/>
      <c r="B210" s="9"/>
      <c r="AJ210" s="12"/>
    </row>
    <row r="211" spans="1:36" x14ac:dyDescent="0.2">
      <c r="A211" s="9"/>
      <c r="B211" s="9"/>
      <c r="AJ211" s="12"/>
    </row>
    <row r="212" spans="1:36" x14ac:dyDescent="0.2">
      <c r="A212" s="9"/>
      <c r="B212" s="9"/>
      <c r="AJ212" s="12"/>
    </row>
    <row r="213" spans="1:36" x14ac:dyDescent="0.2">
      <c r="A213" s="9"/>
      <c r="B213" s="9"/>
      <c r="AJ213" s="12"/>
    </row>
    <row r="214" spans="1:36" x14ac:dyDescent="0.2">
      <c r="A214" s="9"/>
      <c r="B214" s="9"/>
      <c r="AJ214" s="12"/>
    </row>
    <row r="215" spans="1:36" x14ac:dyDescent="0.2">
      <c r="A215" s="9"/>
      <c r="B215" s="9"/>
      <c r="AJ215" s="12"/>
    </row>
    <row r="216" spans="1:36" x14ac:dyDescent="0.2">
      <c r="AJ216" s="12"/>
    </row>
    <row r="217" spans="1:36" x14ac:dyDescent="0.2">
      <c r="AJ217" s="12"/>
    </row>
    <row r="218" spans="1:36" x14ac:dyDescent="0.2">
      <c r="AJ218" s="12"/>
    </row>
    <row r="219" spans="1:36" x14ac:dyDescent="0.2">
      <c r="AJ219" s="12"/>
    </row>
    <row r="220" spans="1:36" x14ac:dyDescent="0.2">
      <c r="AJ220" s="12"/>
    </row>
    <row r="221" spans="1:36" x14ac:dyDescent="0.2">
      <c r="AJ221" s="12"/>
    </row>
    <row r="222" spans="1:36" x14ac:dyDescent="0.2">
      <c r="AJ222" s="12"/>
    </row>
    <row r="223" spans="1:36" x14ac:dyDescent="0.2">
      <c r="AJ223" s="12"/>
    </row>
    <row r="224" spans="1:36" x14ac:dyDescent="0.2">
      <c r="AJ224" s="12"/>
    </row>
    <row r="225" spans="36:36" x14ac:dyDescent="0.2">
      <c r="AJ225" s="12"/>
    </row>
    <row r="226" spans="36:36" x14ac:dyDescent="0.2">
      <c r="AJ226" s="12"/>
    </row>
    <row r="227" spans="36:36" x14ac:dyDescent="0.2">
      <c r="AJ227" s="12"/>
    </row>
    <row r="228" spans="36:36" x14ac:dyDescent="0.2">
      <c r="AJ228" s="12"/>
    </row>
    <row r="229" spans="36:36" x14ac:dyDescent="0.2">
      <c r="AJ229" s="12"/>
    </row>
    <row r="230" spans="36:36" x14ac:dyDescent="0.2">
      <c r="AJ230" s="12"/>
    </row>
    <row r="231" spans="36:36" x14ac:dyDescent="0.2">
      <c r="AJ231" s="12"/>
    </row>
    <row r="232" spans="36:36" x14ac:dyDescent="0.2">
      <c r="AJ232" s="12"/>
    </row>
    <row r="233" spans="36:36" x14ac:dyDescent="0.2">
      <c r="AJ233" s="12"/>
    </row>
    <row r="234" spans="36:36" x14ac:dyDescent="0.2">
      <c r="AJ234" s="12"/>
    </row>
    <row r="235" spans="36:36" x14ac:dyDescent="0.2">
      <c r="AJ235" s="12"/>
    </row>
    <row r="236" spans="36:36" x14ac:dyDescent="0.2">
      <c r="AJ236" s="12"/>
    </row>
    <row r="237" spans="36:36" x14ac:dyDescent="0.2">
      <c r="AJ237" s="12"/>
    </row>
    <row r="238" spans="36:36" x14ac:dyDescent="0.2">
      <c r="AJ238" s="12"/>
    </row>
    <row r="239" spans="36:36" x14ac:dyDescent="0.2">
      <c r="AJ239" s="12"/>
    </row>
    <row r="240" spans="36:36" x14ac:dyDescent="0.2">
      <c r="AJ240" s="12"/>
    </row>
    <row r="241" spans="36:36" x14ac:dyDescent="0.2">
      <c r="AJ241" s="12"/>
    </row>
    <row r="242" spans="36:36" x14ac:dyDescent="0.2">
      <c r="AJ242" s="12"/>
    </row>
    <row r="243" spans="36:36" x14ac:dyDescent="0.2">
      <c r="AJ243" s="12"/>
    </row>
    <row r="244" spans="36:36" x14ac:dyDescent="0.2">
      <c r="AJ244" s="12"/>
    </row>
    <row r="245" spans="36:36" x14ac:dyDescent="0.2">
      <c r="AJ245" s="12"/>
    </row>
    <row r="246" spans="36:36" x14ac:dyDescent="0.2">
      <c r="AJ246" s="12"/>
    </row>
    <row r="247" spans="36:36" x14ac:dyDescent="0.2">
      <c r="AJ247" s="12"/>
    </row>
    <row r="248" spans="36:36" x14ac:dyDescent="0.2">
      <c r="AJ248" s="12"/>
    </row>
    <row r="249" spans="36:36" x14ac:dyDescent="0.2">
      <c r="AJ249" s="12"/>
    </row>
    <row r="250" spans="36:36" x14ac:dyDescent="0.2">
      <c r="AJ250" s="12"/>
    </row>
    <row r="251" spans="36:36" x14ac:dyDescent="0.2">
      <c r="AJ251" s="12"/>
    </row>
    <row r="252" spans="36:36" x14ac:dyDescent="0.2">
      <c r="AJ252" s="12"/>
    </row>
    <row r="253" spans="36:36" x14ac:dyDescent="0.2">
      <c r="AJ253" s="12"/>
    </row>
    <row r="254" spans="36:36" x14ac:dyDescent="0.2">
      <c r="AJ254" s="12"/>
    </row>
    <row r="255" spans="36:36" x14ac:dyDescent="0.2">
      <c r="AJ255" s="12"/>
    </row>
    <row r="256" spans="36:36" x14ac:dyDescent="0.2">
      <c r="AJ256" s="12"/>
    </row>
    <row r="257" spans="36:36" x14ac:dyDescent="0.2">
      <c r="AJ257" s="12"/>
    </row>
    <row r="258" spans="36:36" x14ac:dyDescent="0.2">
      <c r="AJ258" s="12"/>
    </row>
    <row r="259" spans="36:36" x14ac:dyDescent="0.2">
      <c r="AJ259" s="12"/>
    </row>
    <row r="260" spans="36:36" x14ac:dyDescent="0.2">
      <c r="AJ260" s="12"/>
    </row>
    <row r="261" spans="36:36" x14ac:dyDescent="0.2">
      <c r="AJ261" s="12"/>
    </row>
    <row r="262" spans="36:36" x14ac:dyDescent="0.2">
      <c r="AJ262" s="12"/>
    </row>
    <row r="263" spans="36:36" x14ac:dyDescent="0.2">
      <c r="AJ263" s="12"/>
    </row>
    <row r="264" spans="36:36" x14ac:dyDescent="0.2">
      <c r="AJ264" s="12"/>
    </row>
    <row r="265" spans="36:36" x14ac:dyDescent="0.2">
      <c r="AJ265" s="12"/>
    </row>
    <row r="266" spans="36:36" x14ac:dyDescent="0.2">
      <c r="AJ266" s="12"/>
    </row>
    <row r="267" spans="36:36" x14ac:dyDescent="0.2">
      <c r="AJ267" s="12"/>
    </row>
    <row r="268" spans="36:36" x14ac:dyDescent="0.2">
      <c r="AJ268" s="12"/>
    </row>
    <row r="269" spans="36:36" x14ac:dyDescent="0.2">
      <c r="AJ269" s="12"/>
    </row>
    <row r="270" spans="36:36" x14ac:dyDescent="0.2">
      <c r="AJ270" s="12"/>
    </row>
    <row r="271" spans="36:36" x14ac:dyDescent="0.2">
      <c r="AJ271" s="12"/>
    </row>
    <row r="272" spans="36:36" x14ac:dyDescent="0.2">
      <c r="AJ272" s="12"/>
    </row>
    <row r="273" spans="36:36" x14ac:dyDescent="0.2">
      <c r="AJ273" s="12"/>
    </row>
    <row r="274" spans="36:36" x14ac:dyDescent="0.2">
      <c r="AJ274" s="12"/>
    </row>
    <row r="275" spans="36:36" x14ac:dyDescent="0.2">
      <c r="AJ275" s="12"/>
    </row>
    <row r="276" spans="36:36" x14ac:dyDescent="0.2">
      <c r="AJ276" s="12"/>
    </row>
    <row r="277" spans="36:36" x14ac:dyDescent="0.2">
      <c r="AJ277" s="12"/>
    </row>
    <row r="278" spans="36:36" x14ac:dyDescent="0.2">
      <c r="AJ278" s="12"/>
    </row>
    <row r="279" spans="36:36" x14ac:dyDescent="0.2">
      <c r="AJ279" s="12"/>
    </row>
    <row r="280" spans="36:36" x14ac:dyDescent="0.2">
      <c r="AJ280" s="12"/>
    </row>
    <row r="281" spans="36:36" x14ac:dyDescent="0.2">
      <c r="AJ281" s="12"/>
    </row>
    <row r="282" spans="36:36" x14ac:dyDescent="0.2">
      <c r="AJ282" s="12"/>
    </row>
    <row r="283" spans="36:36" x14ac:dyDescent="0.2">
      <c r="AJ283" s="12"/>
    </row>
    <row r="284" spans="36:36" x14ac:dyDescent="0.2">
      <c r="AJ284" s="12"/>
    </row>
    <row r="285" spans="36:36" x14ac:dyDescent="0.2">
      <c r="AJ285" s="12"/>
    </row>
    <row r="286" spans="36:36" x14ac:dyDescent="0.2">
      <c r="AJ286" s="12"/>
    </row>
    <row r="287" spans="36:36" x14ac:dyDescent="0.2">
      <c r="AJ287" s="12"/>
    </row>
    <row r="288" spans="36:36" x14ac:dyDescent="0.2">
      <c r="AJ288" s="12"/>
    </row>
    <row r="289" spans="36:36" x14ac:dyDescent="0.2">
      <c r="AJ289" s="12"/>
    </row>
    <row r="290" spans="36:36" x14ac:dyDescent="0.2">
      <c r="AJ290" s="12"/>
    </row>
    <row r="291" spans="36:36" x14ac:dyDescent="0.2">
      <c r="AJ291" s="12"/>
    </row>
    <row r="292" spans="36:36" x14ac:dyDescent="0.2">
      <c r="AJ292" s="12"/>
    </row>
    <row r="293" spans="36:36" x14ac:dyDescent="0.2">
      <c r="AJ293" s="12"/>
    </row>
    <row r="294" spans="36:36" x14ac:dyDescent="0.2">
      <c r="AJ294" s="12"/>
    </row>
    <row r="295" spans="36:36" x14ac:dyDescent="0.2">
      <c r="AJ295" s="12"/>
    </row>
    <row r="296" spans="36:36" x14ac:dyDescent="0.2">
      <c r="AJ296" s="12"/>
    </row>
    <row r="297" spans="36:36" x14ac:dyDescent="0.2">
      <c r="AJ297" s="12"/>
    </row>
    <row r="298" spans="36:36" x14ac:dyDescent="0.2">
      <c r="AJ298" s="12"/>
    </row>
    <row r="299" spans="36:36" x14ac:dyDescent="0.2">
      <c r="AJ299" s="12"/>
    </row>
    <row r="300" spans="36:36" x14ac:dyDescent="0.2">
      <c r="AJ300" s="12"/>
    </row>
    <row r="301" spans="36:36" x14ac:dyDescent="0.2">
      <c r="AJ301" s="12"/>
    </row>
    <row r="302" spans="36:36" x14ac:dyDescent="0.2">
      <c r="AJ302" s="12"/>
    </row>
    <row r="303" spans="36:36" x14ac:dyDescent="0.2">
      <c r="AJ303" s="12"/>
    </row>
    <row r="304" spans="36:36" x14ac:dyDescent="0.2">
      <c r="AJ304" s="12"/>
    </row>
    <row r="305" spans="36:36" x14ac:dyDescent="0.2">
      <c r="AJ305" s="12"/>
    </row>
    <row r="306" spans="36:36" x14ac:dyDescent="0.2">
      <c r="AJ306" s="12"/>
    </row>
    <row r="307" spans="36:36" x14ac:dyDescent="0.2">
      <c r="AJ307" s="12"/>
    </row>
    <row r="308" spans="36:36" x14ac:dyDescent="0.2">
      <c r="AJ308" s="12"/>
    </row>
    <row r="309" spans="36:36" x14ac:dyDescent="0.2">
      <c r="AJ309" s="12"/>
    </row>
    <row r="310" spans="36:36" x14ac:dyDescent="0.2">
      <c r="AJ310" s="12"/>
    </row>
    <row r="311" spans="36:36" x14ac:dyDescent="0.2">
      <c r="AJ311" s="12"/>
    </row>
    <row r="312" spans="36:36" x14ac:dyDescent="0.2">
      <c r="AJ312" s="12"/>
    </row>
    <row r="313" spans="36:36" x14ac:dyDescent="0.2">
      <c r="AJ313" s="12"/>
    </row>
    <row r="314" spans="36:36" x14ac:dyDescent="0.2">
      <c r="AJ314" s="12"/>
    </row>
    <row r="315" spans="36:36" x14ac:dyDescent="0.2">
      <c r="AJ315" s="12"/>
    </row>
    <row r="316" spans="36:36" x14ac:dyDescent="0.2">
      <c r="AJ316" s="12"/>
    </row>
    <row r="317" spans="36:36" x14ac:dyDescent="0.2">
      <c r="AJ317" s="12"/>
    </row>
    <row r="318" spans="36:36" x14ac:dyDescent="0.2">
      <c r="AJ318" s="12"/>
    </row>
    <row r="319" spans="36:36" x14ac:dyDescent="0.2">
      <c r="AJ319" s="12"/>
    </row>
    <row r="320" spans="36:36" x14ac:dyDescent="0.2">
      <c r="AJ320" s="12"/>
    </row>
    <row r="321" spans="36:36" x14ac:dyDescent="0.2">
      <c r="AJ321" s="12"/>
    </row>
    <row r="322" spans="36:36" x14ac:dyDescent="0.2">
      <c r="AJ322" s="12"/>
    </row>
    <row r="323" spans="36:36" x14ac:dyDescent="0.2">
      <c r="AJ323" s="12"/>
    </row>
    <row r="324" spans="36:36" x14ac:dyDescent="0.2">
      <c r="AJ324" s="12"/>
    </row>
    <row r="325" spans="36:36" x14ac:dyDescent="0.2">
      <c r="AJ325" s="12"/>
    </row>
    <row r="326" spans="36:36" x14ac:dyDescent="0.2">
      <c r="AJ326" s="12"/>
    </row>
    <row r="327" spans="36:36" x14ac:dyDescent="0.2">
      <c r="AJ327" s="12"/>
    </row>
    <row r="328" spans="36:36" x14ac:dyDescent="0.2">
      <c r="AJ328" s="12"/>
    </row>
    <row r="329" spans="36:36" x14ac:dyDescent="0.2">
      <c r="AJ329" s="12"/>
    </row>
    <row r="330" spans="36:36" x14ac:dyDescent="0.2">
      <c r="AJ330" s="12"/>
    </row>
    <row r="331" spans="36:36" x14ac:dyDescent="0.2">
      <c r="AJ331" s="12"/>
    </row>
    <row r="332" spans="36:36" x14ac:dyDescent="0.2">
      <c r="AJ332" s="12"/>
    </row>
    <row r="333" spans="36:36" x14ac:dyDescent="0.2">
      <c r="AJ333" s="12"/>
    </row>
    <row r="334" spans="36:36" x14ac:dyDescent="0.2">
      <c r="AJ334" s="12"/>
    </row>
    <row r="335" spans="36:36" x14ac:dyDescent="0.2">
      <c r="AJ335" s="12"/>
    </row>
    <row r="336" spans="36:36" x14ac:dyDescent="0.2">
      <c r="AJ336" s="12"/>
    </row>
    <row r="337" spans="36:36" x14ac:dyDescent="0.2">
      <c r="AJ337" s="12"/>
    </row>
    <row r="338" spans="36:36" x14ac:dyDescent="0.2">
      <c r="AJ338" s="12"/>
    </row>
    <row r="339" spans="36:36" x14ac:dyDescent="0.2">
      <c r="AJ339" s="12"/>
    </row>
    <row r="340" spans="36:36" x14ac:dyDescent="0.2">
      <c r="AJ340" s="12"/>
    </row>
    <row r="341" spans="36:36" x14ac:dyDescent="0.2">
      <c r="AJ341" s="12"/>
    </row>
    <row r="342" spans="36:36" x14ac:dyDescent="0.2">
      <c r="AJ342" s="12"/>
    </row>
    <row r="343" spans="36:36" x14ac:dyDescent="0.2">
      <c r="AJ343" s="12"/>
    </row>
    <row r="344" spans="36:36" x14ac:dyDescent="0.2">
      <c r="AJ344" s="12"/>
    </row>
    <row r="345" spans="36:36" x14ac:dyDescent="0.2">
      <c r="AJ345" s="12"/>
    </row>
    <row r="346" spans="36:36" x14ac:dyDescent="0.2">
      <c r="AJ346" s="12"/>
    </row>
    <row r="347" spans="36:36" x14ac:dyDescent="0.2">
      <c r="AJ347" s="12"/>
    </row>
    <row r="348" spans="36:36" x14ac:dyDescent="0.2">
      <c r="AJ348" s="12"/>
    </row>
    <row r="349" spans="36:36" x14ac:dyDescent="0.2">
      <c r="AJ349" s="12"/>
    </row>
    <row r="350" spans="36:36" x14ac:dyDescent="0.2">
      <c r="AJ350" s="12"/>
    </row>
    <row r="351" spans="36:36" x14ac:dyDescent="0.2">
      <c r="AJ351" s="12"/>
    </row>
    <row r="352" spans="36:36" x14ac:dyDescent="0.2">
      <c r="AJ352" s="12"/>
    </row>
    <row r="353" spans="36:36" x14ac:dyDescent="0.2">
      <c r="AJ353" s="12"/>
    </row>
    <row r="354" spans="36:36" x14ac:dyDescent="0.2">
      <c r="AJ354" s="12"/>
    </row>
    <row r="355" spans="36:36" x14ac:dyDescent="0.2">
      <c r="AJ355" s="12"/>
    </row>
    <row r="356" spans="36:36" x14ac:dyDescent="0.2">
      <c r="AJ356" s="12"/>
    </row>
    <row r="357" spans="36:36" x14ac:dyDescent="0.2">
      <c r="AJ357" s="12"/>
    </row>
    <row r="358" spans="36:36" x14ac:dyDescent="0.2">
      <c r="AJ358" s="12"/>
    </row>
    <row r="359" spans="36:36" x14ac:dyDescent="0.2">
      <c r="AJ359" s="12"/>
    </row>
    <row r="360" spans="36:36" x14ac:dyDescent="0.2">
      <c r="AJ360" s="12"/>
    </row>
    <row r="361" spans="36:36" x14ac:dyDescent="0.2">
      <c r="AJ361" s="12"/>
    </row>
    <row r="362" spans="36:36" x14ac:dyDescent="0.2">
      <c r="AJ362" s="12"/>
    </row>
    <row r="363" spans="36:36" x14ac:dyDescent="0.2">
      <c r="AJ363" s="12"/>
    </row>
    <row r="364" spans="36:36" x14ac:dyDescent="0.2">
      <c r="AJ364" s="12"/>
    </row>
    <row r="365" spans="36:36" x14ac:dyDescent="0.2">
      <c r="AJ365" s="12"/>
    </row>
    <row r="366" spans="36:36" x14ac:dyDescent="0.2">
      <c r="AJ366" s="12"/>
    </row>
    <row r="367" spans="36:36" x14ac:dyDescent="0.2">
      <c r="AJ367" s="12"/>
    </row>
    <row r="368" spans="36:36" x14ac:dyDescent="0.2">
      <c r="AJ368" s="12"/>
    </row>
    <row r="369" spans="36:36" x14ac:dyDescent="0.2">
      <c r="AJ369" s="12"/>
    </row>
    <row r="370" spans="36:36" x14ac:dyDescent="0.2">
      <c r="AJ370" s="12"/>
    </row>
    <row r="371" spans="36:36" x14ac:dyDescent="0.2">
      <c r="AJ371" s="12"/>
    </row>
    <row r="372" spans="36:36" x14ac:dyDescent="0.2">
      <c r="AJ372" s="12"/>
    </row>
    <row r="373" spans="36:36" x14ac:dyDescent="0.2">
      <c r="AJ373" s="12"/>
    </row>
    <row r="374" spans="36:36" x14ac:dyDescent="0.2">
      <c r="AJ374" s="12"/>
    </row>
    <row r="375" spans="36:36" x14ac:dyDescent="0.2">
      <c r="AJ375" s="12"/>
    </row>
    <row r="376" spans="36:36" x14ac:dyDescent="0.2">
      <c r="AJ376" s="12"/>
    </row>
    <row r="377" spans="36:36" x14ac:dyDescent="0.2">
      <c r="AJ377" s="12"/>
    </row>
    <row r="378" spans="36:36" x14ac:dyDescent="0.2">
      <c r="AJ378" s="12"/>
    </row>
    <row r="379" spans="36:36" x14ac:dyDescent="0.2">
      <c r="AJ379" s="12"/>
    </row>
    <row r="380" spans="36:36" x14ac:dyDescent="0.2">
      <c r="AJ380" s="12"/>
    </row>
    <row r="381" spans="36:36" x14ac:dyDescent="0.2">
      <c r="AJ381" s="12"/>
    </row>
    <row r="382" spans="36:36" x14ac:dyDescent="0.2">
      <c r="AJ382" s="12"/>
    </row>
    <row r="383" spans="36:36" x14ac:dyDescent="0.2">
      <c r="AJ383" s="12"/>
    </row>
    <row r="384" spans="36:36" x14ac:dyDescent="0.2">
      <c r="AJ384" s="12"/>
    </row>
    <row r="385" spans="36:36" x14ac:dyDescent="0.2">
      <c r="AJ385" s="12"/>
    </row>
    <row r="386" spans="36:36" x14ac:dyDescent="0.2">
      <c r="AJ386" s="12"/>
    </row>
    <row r="387" spans="36:36" x14ac:dyDescent="0.2">
      <c r="AJ387" s="12"/>
    </row>
    <row r="388" spans="36:36" x14ac:dyDescent="0.2">
      <c r="AJ388" s="12"/>
    </row>
    <row r="389" spans="36:36" x14ac:dyDescent="0.2">
      <c r="AJ389" s="12"/>
    </row>
    <row r="390" spans="36:36" x14ac:dyDescent="0.2">
      <c r="AJ390" s="12"/>
    </row>
    <row r="391" spans="36:36" x14ac:dyDescent="0.2">
      <c r="AJ391" s="12"/>
    </row>
    <row r="392" spans="36:36" x14ac:dyDescent="0.2">
      <c r="AJ392" s="12"/>
    </row>
    <row r="393" spans="36:36" x14ac:dyDescent="0.2">
      <c r="AJ393" s="12"/>
    </row>
    <row r="394" spans="36:36" x14ac:dyDescent="0.2">
      <c r="AJ394" s="12"/>
    </row>
    <row r="395" spans="36:36" x14ac:dyDescent="0.2">
      <c r="AJ395" s="12"/>
    </row>
    <row r="396" spans="36:36" x14ac:dyDescent="0.2">
      <c r="AJ396" s="12"/>
    </row>
    <row r="397" spans="36:36" x14ac:dyDescent="0.2">
      <c r="AJ397" s="12"/>
    </row>
    <row r="398" spans="36:36" x14ac:dyDescent="0.2">
      <c r="AJ398" s="12"/>
    </row>
    <row r="399" spans="36:36" x14ac:dyDescent="0.2">
      <c r="AJ399" s="12"/>
    </row>
    <row r="400" spans="36:36" x14ac:dyDescent="0.2">
      <c r="AJ400" s="12"/>
    </row>
    <row r="401" spans="36:36" x14ac:dyDescent="0.2">
      <c r="AJ401" s="12"/>
    </row>
    <row r="402" spans="36:36" x14ac:dyDescent="0.2">
      <c r="AJ402" s="12"/>
    </row>
    <row r="403" spans="36:36" x14ac:dyDescent="0.2">
      <c r="AJ403" s="12"/>
    </row>
    <row r="404" spans="36:36" x14ac:dyDescent="0.2">
      <c r="AJ404" s="12"/>
    </row>
    <row r="405" spans="36:36" x14ac:dyDescent="0.2">
      <c r="AJ405" s="12"/>
    </row>
    <row r="406" spans="36:36" x14ac:dyDescent="0.2">
      <c r="AJ406" s="12"/>
    </row>
    <row r="407" spans="36:36" x14ac:dyDescent="0.2">
      <c r="AJ407" s="12"/>
    </row>
    <row r="408" spans="36:36" x14ac:dyDescent="0.2">
      <c r="AJ408" s="12"/>
    </row>
    <row r="409" spans="36:36" x14ac:dyDescent="0.2">
      <c r="AJ409" s="12"/>
    </row>
    <row r="410" spans="36:36" x14ac:dyDescent="0.2">
      <c r="AJ410" s="12"/>
    </row>
    <row r="411" spans="36:36" x14ac:dyDescent="0.2">
      <c r="AJ411" s="12"/>
    </row>
    <row r="412" spans="36:36" x14ac:dyDescent="0.2">
      <c r="AJ412" s="12"/>
    </row>
    <row r="413" spans="36:36" x14ac:dyDescent="0.2">
      <c r="AJ413" s="12"/>
    </row>
    <row r="414" spans="36:36" x14ac:dyDescent="0.2">
      <c r="AJ414" s="12"/>
    </row>
    <row r="415" spans="36:36" x14ac:dyDescent="0.2">
      <c r="AJ415" s="12"/>
    </row>
    <row r="416" spans="36:36" x14ac:dyDescent="0.2">
      <c r="AJ416" s="12"/>
    </row>
    <row r="417" spans="36:36" x14ac:dyDescent="0.2">
      <c r="AJ417" s="12"/>
    </row>
    <row r="418" spans="36:36" x14ac:dyDescent="0.2">
      <c r="AJ418" s="12"/>
    </row>
    <row r="419" spans="36:36" x14ac:dyDescent="0.2">
      <c r="AJ419" s="12"/>
    </row>
    <row r="420" spans="36:36" x14ac:dyDescent="0.2">
      <c r="AJ420" s="12"/>
    </row>
    <row r="421" spans="36:36" x14ac:dyDescent="0.2">
      <c r="AJ421" s="12"/>
    </row>
    <row r="422" spans="36:36" x14ac:dyDescent="0.2">
      <c r="AJ422" s="12"/>
    </row>
    <row r="423" spans="36:36" x14ac:dyDescent="0.2">
      <c r="AJ423" s="12"/>
    </row>
    <row r="424" spans="36:36" x14ac:dyDescent="0.2">
      <c r="AJ424" s="12"/>
    </row>
    <row r="425" spans="36:36" x14ac:dyDescent="0.2">
      <c r="AJ425" s="12"/>
    </row>
    <row r="426" spans="36:36" x14ac:dyDescent="0.2">
      <c r="AJ426" s="12"/>
    </row>
    <row r="427" spans="36:36" x14ac:dyDescent="0.2">
      <c r="AJ427" s="12"/>
    </row>
    <row r="428" spans="36:36" x14ac:dyDescent="0.2">
      <c r="AJ428" s="12"/>
    </row>
    <row r="429" spans="36:36" x14ac:dyDescent="0.2">
      <c r="AJ429" s="12"/>
    </row>
    <row r="430" spans="36:36" x14ac:dyDescent="0.2">
      <c r="AJ430" s="12"/>
    </row>
    <row r="431" spans="36:36" x14ac:dyDescent="0.2">
      <c r="AJ431" s="12"/>
    </row>
    <row r="432" spans="36:36" x14ac:dyDescent="0.2">
      <c r="AJ432" s="12"/>
    </row>
    <row r="433" spans="36:36" x14ac:dyDescent="0.2">
      <c r="AJ433" s="12"/>
    </row>
    <row r="434" spans="36:36" x14ac:dyDescent="0.2">
      <c r="AJ434" s="12"/>
    </row>
    <row r="435" spans="36:36" x14ac:dyDescent="0.2">
      <c r="AJ435" s="12"/>
    </row>
    <row r="436" spans="36:36" x14ac:dyDescent="0.2">
      <c r="AJ436" s="12"/>
    </row>
    <row r="437" spans="36:36" x14ac:dyDescent="0.2">
      <c r="AJ437" s="12"/>
    </row>
    <row r="438" spans="36:36" x14ac:dyDescent="0.2">
      <c r="AJ438" s="12"/>
    </row>
    <row r="439" spans="36:36" x14ac:dyDescent="0.2">
      <c r="AJ439" s="12"/>
    </row>
    <row r="440" spans="36:36" x14ac:dyDescent="0.2">
      <c r="AJ440" s="12"/>
    </row>
    <row r="441" spans="36:36" x14ac:dyDescent="0.2">
      <c r="AJ441" s="12"/>
    </row>
    <row r="442" spans="36:36" x14ac:dyDescent="0.2">
      <c r="AJ442" s="12"/>
    </row>
    <row r="443" spans="36:36" x14ac:dyDescent="0.2">
      <c r="AJ443" s="12"/>
    </row>
    <row r="444" spans="36:36" x14ac:dyDescent="0.2">
      <c r="AJ444" s="12"/>
    </row>
    <row r="445" spans="36:36" x14ac:dyDescent="0.2">
      <c r="AJ445" s="12"/>
    </row>
    <row r="446" spans="36:36" x14ac:dyDescent="0.2">
      <c r="AJ446" s="12"/>
    </row>
    <row r="447" spans="36:36" x14ac:dyDescent="0.2">
      <c r="AJ447" s="12"/>
    </row>
    <row r="448" spans="36:36" x14ac:dyDescent="0.2">
      <c r="AJ448" s="12"/>
    </row>
    <row r="449" spans="36:36" x14ac:dyDescent="0.2">
      <c r="AJ449" s="12"/>
    </row>
    <row r="450" spans="36:36" x14ac:dyDescent="0.2">
      <c r="AJ450" s="12"/>
    </row>
    <row r="451" spans="36:36" x14ac:dyDescent="0.2">
      <c r="AJ451" s="12"/>
    </row>
    <row r="452" spans="36:36" x14ac:dyDescent="0.2">
      <c r="AJ452" s="12"/>
    </row>
    <row r="453" spans="36:36" x14ac:dyDescent="0.2">
      <c r="AJ453" s="12"/>
    </row>
    <row r="454" spans="36:36" x14ac:dyDescent="0.2">
      <c r="AJ454" s="12"/>
    </row>
    <row r="455" spans="36:36" x14ac:dyDescent="0.2">
      <c r="AJ455" s="12"/>
    </row>
    <row r="456" spans="36:36" x14ac:dyDescent="0.2">
      <c r="AJ456" s="12"/>
    </row>
    <row r="457" spans="36:36" x14ac:dyDescent="0.2">
      <c r="AJ457" s="12"/>
    </row>
    <row r="458" spans="36:36" x14ac:dyDescent="0.2">
      <c r="AJ458" s="12"/>
    </row>
    <row r="459" spans="36:36" x14ac:dyDescent="0.2">
      <c r="AJ459" s="12"/>
    </row>
    <row r="460" spans="36:36" x14ac:dyDescent="0.2">
      <c r="AJ460" s="12"/>
    </row>
    <row r="461" spans="36:36" x14ac:dyDescent="0.2">
      <c r="AJ461" s="12"/>
    </row>
    <row r="462" spans="36:36" x14ac:dyDescent="0.2">
      <c r="AJ462" s="12"/>
    </row>
    <row r="463" spans="36:36" x14ac:dyDescent="0.2">
      <c r="AJ463" s="12"/>
    </row>
    <row r="464" spans="36:36" x14ac:dyDescent="0.2">
      <c r="AJ464" s="12"/>
    </row>
    <row r="465" spans="36:36" x14ac:dyDescent="0.2">
      <c r="AJ465" s="12"/>
    </row>
    <row r="466" spans="36:36" x14ac:dyDescent="0.2">
      <c r="AJ466" s="12"/>
    </row>
    <row r="467" spans="36:36" x14ac:dyDescent="0.2">
      <c r="AJ467" s="12"/>
    </row>
    <row r="468" spans="36:36" x14ac:dyDescent="0.2">
      <c r="AJ468" s="12"/>
    </row>
    <row r="469" spans="36:36" x14ac:dyDescent="0.2">
      <c r="AJ469" s="12"/>
    </row>
    <row r="470" spans="36:36" x14ac:dyDescent="0.2">
      <c r="AJ470" s="12"/>
    </row>
    <row r="471" spans="36:36" x14ac:dyDescent="0.2">
      <c r="AJ471" s="12"/>
    </row>
    <row r="472" spans="36:36" x14ac:dyDescent="0.2">
      <c r="AJ472" s="12"/>
    </row>
    <row r="473" spans="36:36" x14ac:dyDescent="0.2">
      <c r="AJ473" s="12"/>
    </row>
    <row r="474" spans="36:36" x14ac:dyDescent="0.2">
      <c r="AJ474" s="12"/>
    </row>
    <row r="475" spans="36:36" x14ac:dyDescent="0.2">
      <c r="AJ475" s="12"/>
    </row>
    <row r="476" spans="36:36" x14ac:dyDescent="0.2">
      <c r="AJ476" s="12"/>
    </row>
    <row r="477" spans="36:36" x14ac:dyDescent="0.2">
      <c r="AJ477" s="12"/>
    </row>
    <row r="478" spans="36:36" x14ac:dyDescent="0.2">
      <c r="AJ478" s="12"/>
    </row>
    <row r="479" spans="36:36" x14ac:dyDescent="0.2">
      <c r="AJ479" s="12"/>
    </row>
    <row r="480" spans="36:36" x14ac:dyDescent="0.2">
      <c r="AJ480" s="12"/>
    </row>
    <row r="481" spans="36:36" x14ac:dyDescent="0.2">
      <c r="AJ481" s="12"/>
    </row>
    <row r="482" spans="36:36" x14ac:dyDescent="0.2">
      <c r="AJ482" s="12"/>
    </row>
    <row r="483" spans="36:36" x14ac:dyDescent="0.2">
      <c r="AJ483" s="12"/>
    </row>
    <row r="484" spans="36:36" x14ac:dyDescent="0.2">
      <c r="AJ484" s="12"/>
    </row>
    <row r="485" spans="36:36" x14ac:dyDescent="0.2">
      <c r="AJ485" s="12"/>
    </row>
    <row r="486" spans="36:36" x14ac:dyDescent="0.2">
      <c r="AJ486" s="12"/>
    </row>
    <row r="487" spans="36:36" x14ac:dyDescent="0.2">
      <c r="AJ487" s="12"/>
    </row>
    <row r="488" spans="36:36" x14ac:dyDescent="0.2">
      <c r="AJ488" s="12"/>
    </row>
    <row r="489" spans="36:36" x14ac:dyDescent="0.2">
      <c r="AJ489" s="12"/>
    </row>
    <row r="490" spans="36:36" x14ac:dyDescent="0.2">
      <c r="AJ490" s="12"/>
    </row>
    <row r="491" spans="36:36" x14ac:dyDescent="0.2">
      <c r="AJ491" s="12"/>
    </row>
    <row r="492" spans="36:36" x14ac:dyDescent="0.2">
      <c r="AJ492" s="12"/>
    </row>
    <row r="493" spans="36:36" x14ac:dyDescent="0.2">
      <c r="AJ493" s="12"/>
    </row>
    <row r="494" spans="36:36" x14ac:dyDescent="0.2">
      <c r="AJ494" s="12"/>
    </row>
    <row r="495" spans="36:36" x14ac:dyDescent="0.2">
      <c r="AJ495" s="12"/>
    </row>
    <row r="496" spans="36:36" x14ac:dyDescent="0.2">
      <c r="AJ496" s="12"/>
    </row>
    <row r="497" spans="36:36" x14ac:dyDescent="0.2">
      <c r="AJ497" s="12"/>
    </row>
    <row r="498" spans="36:36" x14ac:dyDescent="0.2">
      <c r="AJ498" s="12"/>
    </row>
    <row r="499" spans="36:36" x14ac:dyDescent="0.2">
      <c r="AJ499" s="12"/>
    </row>
    <row r="500" spans="36:36" x14ac:dyDescent="0.2">
      <c r="AJ500" s="12"/>
    </row>
    <row r="501" spans="36:36" x14ac:dyDescent="0.2">
      <c r="AJ501" s="12"/>
    </row>
    <row r="502" spans="36:36" x14ac:dyDescent="0.2">
      <c r="AJ502" s="12"/>
    </row>
    <row r="503" spans="36:36" x14ac:dyDescent="0.2">
      <c r="AJ503" s="12"/>
    </row>
    <row r="504" spans="36:36" x14ac:dyDescent="0.2">
      <c r="AJ504" s="12"/>
    </row>
    <row r="505" spans="36:36" x14ac:dyDescent="0.2">
      <c r="AJ505" s="12"/>
    </row>
    <row r="506" spans="36:36" x14ac:dyDescent="0.2">
      <c r="AJ506" s="12"/>
    </row>
    <row r="507" spans="36:36" x14ac:dyDescent="0.2">
      <c r="AJ507" s="12"/>
    </row>
    <row r="508" spans="36:36" x14ac:dyDescent="0.2">
      <c r="AJ508" s="12"/>
    </row>
    <row r="509" spans="36:36" x14ac:dyDescent="0.2">
      <c r="AJ509" s="12"/>
    </row>
    <row r="510" spans="36:36" x14ac:dyDescent="0.2">
      <c r="AJ510" s="12"/>
    </row>
    <row r="511" spans="36:36" x14ac:dyDescent="0.2">
      <c r="AJ511" s="12"/>
    </row>
    <row r="512" spans="36:36" x14ac:dyDescent="0.2">
      <c r="AJ512" s="12"/>
    </row>
    <row r="513" spans="36:36" x14ac:dyDescent="0.2">
      <c r="AJ513" s="12"/>
    </row>
    <row r="514" spans="36:36" x14ac:dyDescent="0.2">
      <c r="AJ514" s="12"/>
    </row>
    <row r="515" spans="36:36" x14ac:dyDescent="0.2">
      <c r="AJ515" s="12"/>
    </row>
    <row r="516" spans="36:36" x14ac:dyDescent="0.2">
      <c r="AJ516" s="12"/>
    </row>
    <row r="517" spans="36:36" x14ac:dyDescent="0.2">
      <c r="AJ517" s="12"/>
    </row>
    <row r="518" spans="36:36" x14ac:dyDescent="0.2">
      <c r="AJ518" s="12"/>
    </row>
    <row r="519" spans="36:36" x14ac:dyDescent="0.2">
      <c r="AJ519" s="12"/>
    </row>
    <row r="520" spans="36:36" x14ac:dyDescent="0.2">
      <c r="AJ520" s="12"/>
    </row>
    <row r="521" spans="36:36" x14ac:dyDescent="0.2">
      <c r="AJ521" s="12"/>
    </row>
    <row r="522" spans="36:36" x14ac:dyDescent="0.2">
      <c r="AJ522" s="12"/>
    </row>
    <row r="523" spans="36:36" x14ac:dyDescent="0.2">
      <c r="AJ523" s="12"/>
    </row>
    <row r="524" spans="36:36" x14ac:dyDescent="0.2">
      <c r="AJ524" s="12"/>
    </row>
    <row r="525" spans="36:36" x14ac:dyDescent="0.2">
      <c r="AJ525" s="12"/>
    </row>
    <row r="526" spans="36:36" x14ac:dyDescent="0.2">
      <c r="AJ526" s="12"/>
    </row>
    <row r="527" spans="36:36" x14ac:dyDescent="0.2">
      <c r="AJ527" s="12"/>
    </row>
    <row r="528" spans="36:36" x14ac:dyDescent="0.2">
      <c r="AJ528" s="12"/>
    </row>
    <row r="529" spans="36:36" x14ac:dyDescent="0.2">
      <c r="AJ529" s="12"/>
    </row>
    <row r="530" spans="36:36" x14ac:dyDescent="0.2">
      <c r="AJ530" s="12"/>
    </row>
    <row r="531" spans="36:36" x14ac:dyDescent="0.2">
      <c r="AJ531" s="12"/>
    </row>
    <row r="532" spans="36:36" x14ac:dyDescent="0.2">
      <c r="AJ532" s="12"/>
    </row>
    <row r="533" spans="36:36" x14ac:dyDescent="0.2">
      <c r="AJ533" s="12"/>
    </row>
    <row r="534" spans="36:36" x14ac:dyDescent="0.2">
      <c r="AJ534" s="12"/>
    </row>
    <row r="535" spans="36:36" x14ac:dyDescent="0.2">
      <c r="AJ535" s="12"/>
    </row>
    <row r="536" spans="36:36" x14ac:dyDescent="0.2">
      <c r="AJ536" s="12"/>
    </row>
    <row r="537" spans="36:36" x14ac:dyDescent="0.2">
      <c r="AJ537" s="12"/>
    </row>
    <row r="538" spans="36:36" x14ac:dyDescent="0.2">
      <c r="AJ538" s="12"/>
    </row>
    <row r="539" spans="36:36" x14ac:dyDescent="0.2">
      <c r="AJ539" s="12"/>
    </row>
    <row r="540" spans="36:36" x14ac:dyDescent="0.2">
      <c r="AJ540" s="12"/>
    </row>
    <row r="541" spans="36:36" x14ac:dyDescent="0.2">
      <c r="AJ541" s="12"/>
    </row>
    <row r="542" spans="36:36" x14ac:dyDescent="0.2">
      <c r="AJ542" s="12"/>
    </row>
    <row r="543" spans="36:36" x14ac:dyDescent="0.2">
      <c r="AJ543" s="12"/>
    </row>
    <row r="544" spans="36:36" x14ac:dyDescent="0.2">
      <c r="AJ544" s="12"/>
    </row>
    <row r="545" spans="36:36" x14ac:dyDescent="0.2">
      <c r="AJ545" s="12"/>
    </row>
    <row r="546" spans="36:36" x14ac:dyDescent="0.2">
      <c r="AJ546" s="12"/>
    </row>
    <row r="547" spans="36:36" x14ac:dyDescent="0.2">
      <c r="AJ547" s="12"/>
    </row>
    <row r="548" spans="36:36" x14ac:dyDescent="0.2">
      <c r="AJ548" s="12"/>
    </row>
    <row r="549" spans="36:36" x14ac:dyDescent="0.2">
      <c r="AJ549" s="12"/>
    </row>
    <row r="550" spans="36:36" x14ac:dyDescent="0.2">
      <c r="AJ550" s="12"/>
    </row>
    <row r="551" spans="36:36" x14ac:dyDescent="0.2">
      <c r="AJ551" s="12"/>
    </row>
    <row r="552" spans="36:36" x14ac:dyDescent="0.2">
      <c r="AJ552" s="12"/>
    </row>
    <row r="553" spans="36:36" x14ac:dyDescent="0.2">
      <c r="AJ553" s="12"/>
    </row>
    <row r="554" spans="36:36" x14ac:dyDescent="0.2">
      <c r="AJ554" s="12"/>
    </row>
    <row r="555" spans="36:36" x14ac:dyDescent="0.2">
      <c r="AJ555" s="12"/>
    </row>
    <row r="556" spans="36:36" x14ac:dyDescent="0.2">
      <c r="AJ556" s="12"/>
    </row>
    <row r="557" spans="36:36" x14ac:dyDescent="0.2">
      <c r="AJ557" s="12"/>
    </row>
    <row r="558" spans="36:36" x14ac:dyDescent="0.2">
      <c r="AJ558" s="12"/>
    </row>
    <row r="559" spans="36:36" x14ac:dyDescent="0.2">
      <c r="AJ559" s="12"/>
    </row>
    <row r="560" spans="36:36" x14ac:dyDescent="0.2">
      <c r="AJ560" s="12"/>
    </row>
    <row r="561" spans="36:36" x14ac:dyDescent="0.2">
      <c r="AJ561" s="12"/>
    </row>
    <row r="562" spans="36:36" x14ac:dyDescent="0.2">
      <c r="AJ562" s="12"/>
    </row>
    <row r="563" spans="36:36" x14ac:dyDescent="0.2">
      <c r="AJ563" s="12"/>
    </row>
    <row r="564" spans="36:36" x14ac:dyDescent="0.2">
      <c r="AJ564" s="12"/>
    </row>
    <row r="565" spans="36:36" x14ac:dyDescent="0.2">
      <c r="AJ565" s="12"/>
    </row>
    <row r="566" spans="36:36" x14ac:dyDescent="0.2">
      <c r="AJ566" s="12"/>
    </row>
    <row r="567" spans="36:36" x14ac:dyDescent="0.2">
      <c r="AJ567" s="12"/>
    </row>
    <row r="568" spans="36:36" x14ac:dyDescent="0.2">
      <c r="AJ568" s="12"/>
    </row>
    <row r="569" spans="36:36" x14ac:dyDescent="0.2">
      <c r="AJ569" s="12"/>
    </row>
    <row r="570" spans="36:36" x14ac:dyDescent="0.2">
      <c r="AJ570" s="12"/>
    </row>
    <row r="571" spans="36:36" x14ac:dyDescent="0.2">
      <c r="AJ571" s="12"/>
    </row>
    <row r="572" spans="36:36" x14ac:dyDescent="0.2">
      <c r="AJ572" s="12"/>
    </row>
    <row r="573" spans="36:36" x14ac:dyDescent="0.2">
      <c r="AJ573" s="12"/>
    </row>
    <row r="574" spans="36:36" x14ac:dyDescent="0.2">
      <c r="AJ574" s="12"/>
    </row>
    <row r="575" spans="36:36" x14ac:dyDescent="0.2">
      <c r="AJ575" s="12"/>
    </row>
    <row r="576" spans="36:36" x14ac:dyDescent="0.2">
      <c r="AJ576" s="12"/>
    </row>
    <row r="577" spans="36:36" x14ac:dyDescent="0.2">
      <c r="AJ577" s="12"/>
    </row>
    <row r="578" spans="36:36" x14ac:dyDescent="0.2">
      <c r="AJ578" s="12"/>
    </row>
    <row r="579" spans="36:36" x14ac:dyDescent="0.2">
      <c r="AJ579" s="12"/>
    </row>
    <row r="580" spans="36:36" x14ac:dyDescent="0.2">
      <c r="AJ580" s="12"/>
    </row>
    <row r="581" spans="36:36" x14ac:dyDescent="0.2">
      <c r="AJ581" s="12"/>
    </row>
    <row r="582" spans="36:36" x14ac:dyDescent="0.2">
      <c r="AJ582" s="12"/>
    </row>
    <row r="583" spans="36:36" x14ac:dyDescent="0.2">
      <c r="AJ583" s="12"/>
    </row>
    <row r="584" spans="36:36" x14ac:dyDescent="0.2">
      <c r="AJ584" s="12"/>
    </row>
    <row r="585" spans="36:36" x14ac:dyDescent="0.2">
      <c r="AJ585" s="12"/>
    </row>
    <row r="586" spans="36:36" x14ac:dyDescent="0.2">
      <c r="AJ586" s="12"/>
    </row>
    <row r="587" spans="36:36" x14ac:dyDescent="0.2">
      <c r="AJ587" s="12"/>
    </row>
    <row r="588" spans="36:36" x14ac:dyDescent="0.2">
      <c r="AJ588" s="12"/>
    </row>
    <row r="589" spans="36:36" x14ac:dyDescent="0.2">
      <c r="AJ589" s="12"/>
    </row>
    <row r="590" spans="36:36" x14ac:dyDescent="0.2">
      <c r="AJ590" s="12"/>
    </row>
    <row r="591" spans="36:36" x14ac:dyDescent="0.2">
      <c r="AJ591" s="12"/>
    </row>
    <row r="592" spans="36:36" x14ac:dyDescent="0.2">
      <c r="AJ592" s="12"/>
    </row>
    <row r="593" spans="36:36" x14ac:dyDescent="0.2">
      <c r="AJ593" s="12"/>
    </row>
    <row r="594" spans="36:36" x14ac:dyDescent="0.2">
      <c r="AJ594" s="12"/>
    </row>
    <row r="595" spans="36:36" x14ac:dyDescent="0.2">
      <c r="AJ595" s="12"/>
    </row>
    <row r="596" spans="36:36" x14ac:dyDescent="0.2">
      <c r="AJ596" s="12"/>
    </row>
    <row r="597" spans="36:36" x14ac:dyDescent="0.2">
      <c r="AJ597" s="12"/>
    </row>
    <row r="598" spans="36:36" x14ac:dyDescent="0.2">
      <c r="AJ598" s="12"/>
    </row>
    <row r="599" spans="36:36" x14ac:dyDescent="0.2">
      <c r="AJ599" s="12"/>
    </row>
    <row r="600" spans="36:36" x14ac:dyDescent="0.2">
      <c r="AJ600" s="12"/>
    </row>
    <row r="601" spans="36:36" x14ac:dyDescent="0.2">
      <c r="AJ601" s="12"/>
    </row>
    <row r="602" spans="36:36" x14ac:dyDescent="0.2">
      <c r="AJ602" s="12"/>
    </row>
    <row r="603" spans="36:36" x14ac:dyDescent="0.2">
      <c r="AJ603" s="12"/>
    </row>
    <row r="604" spans="36:36" x14ac:dyDescent="0.2">
      <c r="AJ604" s="12"/>
    </row>
    <row r="605" spans="36:36" x14ac:dyDescent="0.2">
      <c r="AJ605" s="12"/>
    </row>
    <row r="606" spans="36:36" x14ac:dyDescent="0.2">
      <c r="AJ606" s="12"/>
    </row>
    <row r="607" spans="36:36" x14ac:dyDescent="0.2">
      <c r="AJ607" s="12"/>
    </row>
    <row r="608" spans="36:36" x14ac:dyDescent="0.2">
      <c r="AJ608" s="12"/>
    </row>
    <row r="609" spans="36:36" x14ac:dyDescent="0.2">
      <c r="AJ609" s="12"/>
    </row>
    <row r="610" spans="36:36" x14ac:dyDescent="0.2">
      <c r="AJ610" s="12"/>
    </row>
    <row r="611" spans="36:36" x14ac:dyDescent="0.2">
      <c r="AJ611" s="12"/>
    </row>
    <row r="612" spans="36:36" x14ac:dyDescent="0.2">
      <c r="AJ612" s="12"/>
    </row>
    <row r="613" spans="36:36" x14ac:dyDescent="0.2">
      <c r="AJ613" s="12"/>
    </row>
    <row r="614" spans="36:36" x14ac:dyDescent="0.2">
      <c r="AJ614" s="12"/>
    </row>
    <row r="615" spans="36:36" x14ac:dyDescent="0.2">
      <c r="AJ615" s="12"/>
    </row>
    <row r="616" spans="36:36" x14ac:dyDescent="0.2">
      <c r="AJ616" s="12"/>
    </row>
    <row r="617" spans="36:36" x14ac:dyDescent="0.2">
      <c r="AJ617" s="12"/>
    </row>
    <row r="618" spans="36:36" x14ac:dyDescent="0.2">
      <c r="AJ618" s="12"/>
    </row>
    <row r="619" spans="36:36" x14ac:dyDescent="0.2">
      <c r="AJ619" s="12"/>
    </row>
    <row r="620" spans="36:36" x14ac:dyDescent="0.2">
      <c r="AJ620" s="12"/>
    </row>
    <row r="621" spans="36:36" x14ac:dyDescent="0.2">
      <c r="AJ621" s="12"/>
    </row>
    <row r="622" spans="36:36" x14ac:dyDescent="0.2">
      <c r="AJ622" s="12"/>
    </row>
    <row r="623" spans="36:36" x14ac:dyDescent="0.2">
      <c r="AJ623" s="12"/>
    </row>
    <row r="624" spans="36:36" x14ac:dyDescent="0.2">
      <c r="AJ624" s="12"/>
    </row>
    <row r="625" spans="36:36" x14ac:dyDescent="0.2">
      <c r="AJ625" s="12"/>
    </row>
    <row r="626" spans="36:36" x14ac:dyDescent="0.2">
      <c r="AJ626" s="12"/>
    </row>
    <row r="627" spans="36:36" x14ac:dyDescent="0.2">
      <c r="AJ627" s="12"/>
    </row>
    <row r="628" spans="36:36" x14ac:dyDescent="0.2">
      <c r="AJ628" s="12"/>
    </row>
    <row r="629" spans="36:36" x14ac:dyDescent="0.2">
      <c r="AJ629" s="12"/>
    </row>
    <row r="630" spans="36:36" x14ac:dyDescent="0.2">
      <c r="AJ630" s="12"/>
    </row>
    <row r="631" spans="36:36" x14ac:dyDescent="0.2">
      <c r="AJ631" s="12"/>
    </row>
    <row r="632" spans="36:36" x14ac:dyDescent="0.2">
      <c r="AJ632" s="12"/>
    </row>
    <row r="633" spans="36:36" x14ac:dyDescent="0.2">
      <c r="AJ633" s="12"/>
    </row>
    <row r="634" spans="36:36" x14ac:dyDescent="0.2">
      <c r="AJ634" s="12"/>
    </row>
    <row r="635" spans="36:36" x14ac:dyDescent="0.2">
      <c r="AJ635" s="12"/>
    </row>
    <row r="636" spans="36:36" x14ac:dyDescent="0.2">
      <c r="AJ636" s="12"/>
    </row>
    <row r="637" spans="36:36" x14ac:dyDescent="0.2">
      <c r="AJ637" s="12"/>
    </row>
    <row r="638" spans="36:36" x14ac:dyDescent="0.2">
      <c r="AJ638" s="12"/>
    </row>
    <row r="639" spans="36:36" x14ac:dyDescent="0.2">
      <c r="AJ639" s="12"/>
    </row>
    <row r="640" spans="36:36" x14ac:dyDescent="0.2">
      <c r="AJ640" s="12"/>
    </row>
    <row r="641" spans="36:36" x14ac:dyDescent="0.2">
      <c r="AJ641" s="12"/>
    </row>
    <row r="642" spans="36:36" x14ac:dyDescent="0.2">
      <c r="AJ642" s="12"/>
    </row>
    <row r="643" spans="36:36" x14ac:dyDescent="0.2">
      <c r="AJ643" s="12"/>
    </row>
    <row r="644" spans="36:36" x14ac:dyDescent="0.2">
      <c r="AJ644" s="12"/>
    </row>
    <row r="645" spans="36:36" x14ac:dyDescent="0.2">
      <c r="AJ645" s="12"/>
    </row>
    <row r="646" spans="36:36" x14ac:dyDescent="0.2">
      <c r="AJ646" s="12"/>
    </row>
    <row r="647" spans="36:36" x14ac:dyDescent="0.2">
      <c r="AJ647" s="12"/>
    </row>
    <row r="648" spans="36:36" x14ac:dyDescent="0.2">
      <c r="AJ648" s="12"/>
    </row>
    <row r="649" spans="36:36" x14ac:dyDescent="0.2">
      <c r="AJ649" s="12"/>
    </row>
    <row r="650" spans="36:36" x14ac:dyDescent="0.2">
      <c r="AJ650" s="12"/>
    </row>
    <row r="651" spans="36:36" x14ac:dyDescent="0.2">
      <c r="AJ651" s="12"/>
    </row>
    <row r="652" spans="36:36" x14ac:dyDescent="0.2">
      <c r="AJ652" s="12"/>
    </row>
    <row r="653" spans="36:36" x14ac:dyDescent="0.2">
      <c r="AJ653" s="12"/>
    </row>
    <row r="654" spans="36:36" x14ac:dyDescent="0.2">
      <c r="AJ654" s="12"/>
    </row>
    <row r="655" spans="36:36" x14ac:dyDescent="0.2">
      <c r="AJ655" s="12"/>
    </row>
    <row r="656" spans="36:36" x14ac:dyDescent="0.2">
      <c r="AJ656" s="12"/>
    </row>
    <row r="657" spans="36:36" x14ac:dyDescent="0.2">
      <c r="AJ657" s="12"/>
    </row>
    <row r="658" spans="36:36" x14ac:dyDescent="0.2">
      <c r="AJ658" s="12"/>
    </row>
    <row r="659" spans="36:36" x14ac:dyDescent="0.2">
      <c r="AJ659" s="12"/>
    </row>
    <row r="660" spans="36:36" x14ac:dyDescent="0.2">
      <c r="AJ660" s="12"/>
    </row>
    <row r="661" spans="36:36" x14ac:dyDescent="0.2">
      <c r="AJ661" s="12"/>
    </row>
    <row r="662" spans="36:36" x14ac:dyDescent="0.2">
      <c r="AJ662" s="12"/>
    </row>
    <row r="663" spans="36:36" x14ac:dyDescent="0.2">
      <c r="AJ663" s="12"/>
    </row>
    <row r="664" spans="36:36" x14ac:dyDescent="0.2">
      <c r="AJ664" s="12"/>
    </row>
    <row r="665" spans="36:36" x14ac:dyDescent="0.2">
      <c r="AJ665" s="12"/>
    </row>
    <row r="666" spans="36:36" x14ac:dyDescent="0.2">
      <c r="AJ666" s="12"/>
    </row>
    <row r="667" spans="36:36" x14ac:dyDescent="0.2">
      <c r="AJ667" s="12"/>
    </row>
    <row r="668" spans="36:36" x14ac:dyDescent="0.2">
      <c r="AJ668" s="12"/>
    </row>
    <row r="669" spans="36:36" x14ac:dyDescent="0.2">
      <c r="AJ669" s="12"/>
    </row>
    <row r="670" spans="36:36" x14ac:dyDescent="0.2">
      <c r="AJ670" s="12"/>
    </row>
    <row r="671" spans="36:36" x14ac:dyDescent="0.2">
      <c r="AJ671" s="12"/>
    </row>
    <row r="672" spans="36:36" x14ac:dyDescent="0.2">
      <c r="AJ672" s="12"/>
    </row>
    <row r="673" spans="36:36" x14ac:dyDescent="0.2">
      <c r="AJ673" s="12"/>
    </row>
    <row r="674" spans="36:36" x14ac:dyDescent="0.2">
      <c r="AJ674" s="12"/>
    </row>
    <row r="675" spans="36:36" x14ac:dyDescent="0.2">
      <c r="AJ675" s="12"/>
    </row>
    <row r="676" spans="36:36" x14ac:dyDescent="0.2">
      <c r="AJ676" s="12"/>
    </row>
    <row r="677" spans="36:36" x14ac:dyDescent="0.2">
      <c r="AJ677" s="12"/>
    </row>
    <row r="678" spans="36:36" x14ac:dyDescent="0.2">
      <c r="AJ678" s="12"/>
    </row>
    <row r="679" spans="36:36" x14ac:dyDescent="0.2">
      <c r="AJ679" s="12"/>
    </row>
    <row r="680" spans="36:36" x14ac:dyDescent="0.2">
      <c r="AJ680" s="12"/>
    </row>
    <row r="681" spans="36:36" x14ac:dyDescent="0.2">
      <c r="AJ681" s="12"/>
    </row>
    <row r="682" spans="36:36" x14ac:dyDescent="0.2">
      <c r="AJ682" s="12"/>
    </row>
    <row r="683" spans="36:36" x14ac:dyDescent="0.2">
      <c r="AJ683" s="12"/>
    </row>
    <row r="684" spans="36:36" x14ac:dyDescent="0.2">
      <c r="AJ684" s="12"/>
    </row>
    <row r="685" spans="36:36" x14ac:dyDescent="0.2">
      <c r="AJ685" s="12"/>
    </row>
    <row r="686" spans="36:36" x14ac:dyDescent="0.2">
      <c r="AJ686" s="12"/>
    </row>
    <row r="687" spans="36:36" x14ac:dyDescent="0.2">
      <c r="AJ687" s="12"/>
    </row>
    <row r="688" spans="36:36" x14ac:dyDescent="0.2">
      <c r="AJ688" s="12"/>
    </row>
    <row r="689" spans="36:36" x14ac:dyDescent="0.2">
      <c r="AJ689" s="12"/>
    </row>
    <row r="690" spans="36:36" x14ac:dyDescent="0.2">
      <c r="AJ690" s="12"/>
    </row>
    <row r="691" spans="36:36" x14ac:dyDescent="0.2">
      <c r="AJ691" s="12"/>
    </row>
    <row r="692" spans="36:36" x14ac:dyDescent="0.2">
      <c r="AJ692" s="12"/>
    </row>
    <row r="693" spans="36:36" x14ac:dyDescent="0.2">
      <c r="AJ693" s="12"/>
    </row>
    <row r="694" spans="36:36" x14ac:dyDescent="0.2">
      <c r="AJ694" s="12"/>
    </row>
    <row r="695" spans="36:36" x14ac:dyDescent="0.2">
      <c r="AJ695" s="12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CE695"/>
  <sheetViews>
    <sheetView workbookViewId="0">
      <selection activeCell="A14" sqref="A14"/>
    </sheetView>
  </sheetViews>
  <sheetFormatPr defaultRowHeight="12.75" x14ac:dyDescent="0.2"/>
  <cols>
    <col min="1" max="2" width="6.85546875" style="10" customWidth="1"/>
    <col min="3" max="3" width="9.140625" style="10"/>
    <col min="4" max="4" width="11" style="10" customWidth="1"/>
    <col min="5" max="6" width="10.5703125" style="10" customWidth="1"/>
    <col min="7" max="7" width="9.140625" style="10"/>
    <col min="8" max="8" width="12" style="10" customWidth="1"/>
    <col min="9" max="9" width="11.85546875" style="10" customWidth="1"/>
    <col min="10" max="10" width="15.7109375" style="10" customWidth="1"/>
    <col min="11" max="11" width="9.140625" style="10"/>
    <col min="12" max="12" width="10.7109375" style="10" customWidth="1"/>
    <col min="13" max="13" width="14.85546875" style="10" customWidth="1"/>
    <col min="14" max="14" width="11.28515625" style="10" customWidth="1"/>
    <col min="15" max="15" width="9.140625" style="10"/>
    <col min="16" max="16" width="11.7109375" style="10" customWidth="1"/>
    <col min="17" max="17" width="11.140625" style="10" customWidth="1"/>
    <col min="18" max="18" width="10.140625" style="10" customWidth="1"/>
    <col min="19" max="19" width="9.140625" style="10"/>
    <col min="20" max="20" width="10.140625" style="10" customWidth="1"/>
    <col min="21" max="21" width="9.140625" style="10"/>
    <col min="22" max="22" width="10.7109375" style="10" customWidth="1"/>
    <col min="23" max="23" width="10.42578125" style="10" customWidth="1"/>
    <col min="24" max="24" width="10.5703125" style="10" customWidth="1"/>
    <col min="25" max="26" width="9.140625" style="10"/>
    <col min="27" max="27" width="10.85546875" style="10" customWidth="1"/>
    <col min="28" max="28" width="6.42578125" style="10" customWidth="1"/>
    <col min="29" max="29" width="9.140625" style="10"/>
    <col min="30" max="30" width="13.140625" style="10" customWidth="1"/>
    <col min="31" max="31" width="9.85546875" style="10" customWidth="1"/>
    <col min="32" max="32" width="9.140625" style="10"/>
    <col min="33" max="33" width="11.140625" style="10" customWidth="1"/>
    <col min="34" max="34" width="9.140625" style="10"/>
    <col min="35" max="35" width="9.5703125" style="10" customWidth="1"/>
    <col min="36" max="36" width="9.140625" style="10"/>
    <col min="37" max="37" width="11.42578125" style="10" customWidth="1"/>
    <col min="38" max="40" width="9.140625" style="10"/>
    <col min="41" max="41" width="11.7109375" style="10" customWidth="1"/>
    <col min="42" max="42" width="10.85546875" style="10" customWidth="1"/>
    <col min="43" max="43" width="7.140625" style="10" customWidth="1"/>
    <col min="44" max="44" width="12.85546875" style="10" customWidth="1"/>
    <col min="45" max="45" width="11" style="10" customWidth="1"/>
    <col min="46" max="46" width="9.140625" style="10"/>
    <col min="47" max="47" width="11.140625" style="10" customWidth="1"/>
    <col min="48" max="48" width="8.42578125" style="10" customWidth="1"/>
    <col min="49" max="49" width="9.140625" style="10"/>
    <col min="50" max="50" width="12.42578125" style="10" customWidth="1"/>
    <col min="51" max="58" width="9.140625" style="10"/>
    <col min="59" max="59" width="5.140625" style="419" customWidth="1"/>
    <col min="60" max="60" width="9.140625" style="10"/>
    <col min="61" max="61" width="9.5703125" style="10" bestFit="1" customWidth="1"/>
    <col min="62" max="64" width="9.140625" style="10"/>
    <col min="65" max="65" width="5.5703125" style="10" customWidth="1"/>
    <col min="66" max="81" width="9.140625" style="10"/>
    <col min="82" max="83" width="11.5703125" style="10" bestFit="1" customWidth="1"/>
    <col min="84" max="16384" width="9.140625" style="10"/>
  </cols>
  <sheetData>
    <row r="1" spans="1:80" ht="15.75" x14ac:dyDescent="0.25">
      <c r="A1" s="9"/>
      <c r="B1" s="9"/>
      <c r="D1" s="11" t="s">
        <v>594</v>
      </c>
      <c r="AB1" s="12"/>
    </row>
    <row r="2" spans="1:80" x14ac:dyDescent="0.2">
      <c r="A2" s="9"/>
      <c r="B2" s="9"/>
      <c r="AB2" s="12"/>
    </row>
    <row r="3" spans="1:80" x14ac:dyDescent="0.2">
      <c r="A3" s="9"/>
      <c r="B3" s="9"/>
      <c r="AB3" s="12"/>
    </row>
    <row r="4" spans="1:80" x14ac:dyDescent="0.2">
      <c r="A4" s="9"/>
      <c r="B4" s="9"/>
      <c r="D4" s="13" t="s">
        <v>60</v>
      </c>
      <c r="F4" s="103"/>
      <c r="H4" s="13" t="s">
        <v>345</v>
      </c>
      <c r="J4" s="103"/>
      <c r="L4" s="13" t="s">
        <v>344</v>
      </c>
      <c r="P4" s="13" t="s">
        <v>296</v>
      </c>
      <c r="T4" s="13" t="s">
        <v>569</v>
      </c>
      <c r="U4" s="13"/>
      <c r="AB4" s="12"/>
      <c r="AD4" s="13" t="s">
        <v>298</v>
      </c>
      <c r="AG4" s="13" t="s">
        <v>299</v>
      </c>
      <c r="AK4" s="13" t="s">
        <v>300</v>
      </c>
      <c r="AL4" s="13"/>
      <c r="AO4" s="13" t="s">
        <v>301</v>
      </c>
      <c r="AR4" s="13" t="s">
        <v>302</v>
      </c>
      <c r="AU4" s="13" t="s">
        <v>303</v>
      </c>
      <c r="AY4" s="13" t="s">
        <v>305</v>
      </c>
      <c r="BC4" s="13" t="s">
        <v>306</v>
      </c>
      <c r="BR4" s="10" t="s">
        <v>905</v>
      </c>
      <c r="BV4" s="13" t="s">
        <v>305</v>
      </c>
      <c r="BZ4" s="13" t="s">
        <v>306</v>
      </c>
    </row>
    <row r="5" spans="1:80" x14ac:dyDescent="0.2">
      <c r="A5" s="198" t="s">
        <v>379</v>
      </c>
      <c r="B5" s="9"/>
      <c r="T5" s="14" t="s">
        <v>308</v>
      </c>
      <c r="U5" s="14" t="s">
        <v>309</v>
      </c>
      <c r="V5" s="14" t="s">
        <v>310</v>
      </c>
      <c r="W5" s="14" t="s">
        <v>311</v>
      </c>
      <c r="X5" s="14" t="s">
        <v>312</v>
      </c>
      <c r="Y5" s="14" t="s">
        <v>313</v>
      </c>
      <c r="AB5" s="12"/>
      <c r="AK5" s="13" t="s">
        <v>314</v>
      </c>
      <c r="AL5" s="13"/>
      <c r="BC5" s="10" t="s">
        <v>315</v>
      </c>
      <c r="BH5" s="10" t="s">
        <v>907</v>
      </c>
    </row>
    <row r="6" spans="1:80" ht="52.9" customHeight="1" x14ac:dyDescent="0.2">
      <c r="A6" s="9"/>
      <c r="B6" s="9"/>
      <c r="D6" s="36" t="s">
        <v>292</v>
      </c>
      <c r="E6" s="36" t="s">
        <v>293</v>
      </c>
      <c r="F6" s="37" t="s">
        <v>282</v>
      </c>
      <c r="G6" s="16"/>
      <c r="H6" s="37" t="str">
        <f>D6</f>
        <v>Wood</v>
      </c>
      <c r="I6" s="37" t="str">
        <f>E6</f>
        <v>Waste</v>
      </c>
      <c r="J6" s="37" t="str">
        <f>F6</f>
        <v>Total</v>
      </c>
      <c r="K6" s="16"/>
      <c r="L6" s="37" t="str">
        <f>D6</f>
        <v>Wood</v>
      </c>
      <c r="M6" s="37" t="str">
        <f>E6</f>
        <v>Waste</v>
      </c>
      <c r="N6" s="37" t="s">
        <v>282</v>
      </c>
      <c r="O6" s="16"/>
      <c r="P6" s="15" t="str">
        <f>D6</f>
        <v>Wood</v>
      </c>
      <c r="Q6" s="15" t="str">
        <f>E6</f>
        <v>Waste</v>
      </c>
      <c r="R6" s="17"/>
      <c r="S6" s="16"/>
      <c r="T6" s="43" t="s">
        <v>347</v>
      </c>
      <c r="U6" s="18" t="s">
        <v>317</v>
      </c>
      <c r="V6" s="44" t="s">
        <v>348</v>
      </c>
      <c r="W6" s="18" t="s">
        <v>318</v>
      </c>
      <c r="X6" s="19" t="s">
        <v>319</v>
      </c>
      <c r="Y6" s="18" t="s">
        <v>320</v>
      </c>
      <c r="AB6" s="12"/>
      <c r="AD6" s="37" t="str">
        <f>D6</f>
        <v>Wood</v>
      </c>
      <c r="AE6" s="37" t="str">
        <f>E6</f>
        <v>Waste</v>
      </c>
      <c r="AG6" s="37" t="str">
        <f>D6</f>
        <v>Wood</v>
      </c>
      <c r="AH6" s="37" t="str">
        <f>E6</f>
        <v>Waste</v>
      </c>
      <c r="AI6" s="37" t="s">
        <v>282</v>
      </c>
      <c r="AJ6" s="16"/>
      <c r="AK6" s="37" t="str">
        <f>D6</f>
        <v>Wood</v>
      </c>
      <c r="AL6" s="37" t="str">
        <f>E6</f>
        <v>Waste</v>
      </c>
      <c r="AM6" s="16"/>
      <c r="AN6" s="16"/>
      <c r="AO6" s="37" t="str">
        <f>D6</f>
        <v>Wood</v>
      </c>
      <c r="AP6" s="37" t="str">
        <f>E6</f>
        <v>Waste</v>
      </c>
      <c r="AQ6" s="16"/>
      <c r="AR6" s="37" t="str">
        <f>D6</f>
        <v>Wood</v>
      </c>
      <c r="AS6" s="37" t="str">
        <f>E6</f>
        <v>Waste</v>
      </c>
      <c r="AT6" s="16"/>
      <c r="AU6" s="37" t="str">
        <f>D6</f>
        <v>Wood</v>
      </c>
      <c r="AV6" s="37" t="str">
        <f>E6</f>
        <v>Waste</v>
      </c>
      <c r="AW6" s="16"/>
      <c r="AX6" s="16"/>
      <c r="AY6" s="20" t="s">
        <v>321</v>
      </c>
      <c r="AZ6" s="20" t="s">
        <v>322</v>
      </c>
      <c r="BA6" s="20" t="s">
        <v>322</v>
      </c>
      <c r="BC6" s="20" t="s">
        <v>321</v>
      </c>
      <c r="BD6" s="20" t="s">
        <v>322</v>
      </c>
      <c r="BE6" s="20" t="s">
        <v>322</v>
      </c>
      <c r="BJ6" s="10" t="s">
        <v>906</v>
      </c>
      <c r="BN6" s="10" t="s">
        <v>908</v>
      </c>
      <c r="BS6" s="20" t="s">
        <v>322</v>
      </c>
      <c r="BT6" s="20" t="s">
        <v>322</v>
      </c>
      <c r="BV6" s="20" t="s">
        <v>321</v>
      </c>
      <c r="BW6" s="20" t="s">
        <v>322</v>
      </c>
      <c r="BX6" s="20" t="s">
        <v>322</v>
      </c>
      <c r="BZ6" s="20" t="s">
        <v>321</v>
      </c>
      <c r="CA6" s="20" t="s">
        <v>322</v>
      </c>
      <c r="CB6" s="20" t="s">
        <v>322</v>
      </c>
    </row>
    <row r="7" spans="1:80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16"/>
      <c r="H7" s="38"/>
      <c r="I7" s="38"/>
      <c r="J7" s="38"/>
      <c r="K7" s="16"/>
      <c r="L7" s="21"/>
      <c r="M7" s="21"/>
      <c r="N7" s="21"/>
      <c r="O7" s="16"/>
      <c r="P7" s="21"/>
      <c r="Q7" s="21"/>
      <c r="R7" s="17"/>
      <c r="S7" s="16"/>
      <c r="T7" s="23"/>
      <c r="U7" s="23"/>
      <c r="V7" s="23"/>
      <c r="W7" s="23"/>
      <c r="X7" s="24" t="s">
        <v>323</v>
      </c>
      <c r="Y7" s="25" t="s">
        <v>324</v>
      </c>
      <c r="AB7" s="12"/>
      <c r="AY7" s="10" t="s">
        <v>325</v>
      </c>
      <c r="AZ7" s="10" t="s">
        <v>325</v>
      </c>
      <c r="BA7" s="10" t="str">
        <f>index_label</f>
        <v>1990 = 1</v>
      </c>
      <c r="BC7" s="10" t="s">
        <v>325</v>
      </c>
      <c r="BD7" s="10" t="s">
        <v>325</v>
      </c>
      <c r="BE7" s="10" t="str">
        <f>index_label</f>
        <v>1990 = 1</v>
      </c>
      <c r="BS7" s="10" t="s">
        <v>325</v>
      </c>
      <c r="BT7" s="10" t="str">
        <f>index_label</f>
        <v>1990 = 1</v>
      </c>
      <c r="BV7" s="10" t="s">
        <v>325</v>
      </c>
      <c r="BW7" s="10" t="s">
        <v>325</v>
      </c>
      <c r="BX7" s="10" t="str">
        <f>index_label</f>
        <v>1990 = 1</v>
      </c>
      <c r="BZ7" s="10" t="s">
        <v>325</v>
      </c>
      <c r="CA7" s="10" t="s">
        <v>325</v>
      </c>
      <c r="CB7" s="10" t="str">
        <f>index_label</f>
        <v>1990 = 1</v>
      </c>
    </row>
    <row r="8" spans="1:80" ht="25.9" customHeight="1" thickBot="1" x14ac:dyDescent="0.25">
      <c r="A8" s="9"/>
      <c r="B8" s="9"/>
      <c r="D8" s="38" t="s">
        <v>326</v>
      </c>
      <c r="E8" s="21" t="s">
        <v>327</v>
      </c>
      <c r="F8" s="21" t="s">
        <v>327</v>
      </c>
      <c r="G8" s="16"/>
      <c r="H8" s="39" t="s">
        <v>331</v>
      </c>
      <c r="I8" s="39" t="s">
        <v>331</v>
      </c>
      <c r="J8" s="39" t="s">
        <v>331</v>
      </c>
      <c r="K8" s="16"/>
      <c r="L8" s="39" t="s">
        <v>346</v>
      </c>
      <c r="M8" s="39" t="s">
        <v>346</v>
      </c>
      <c r="N8" s="40" t="s">
        <v>346</v>
      </c>
      <c r="O8" s="16"/>
      <c r="P8" s="21" t="s">
        <v>328</v>
      </c>
      <c r="Q8" s="21" t="s">
        <v>328</v>
      </c>
      <c r="R8" s="17"/>
      <c r="S8" s="16"/>
      <c r="T8" s="26"/>
      <c r="U8" s="26"/>
      <c r="V8" s="26"/>
      <c r="W8" s="26"/>
      <c r="X8" s="27"/>
      <c r="Y8" s="26"/>
      <c r="AB8" s="12"/>
      <c r="AY8" s="28"/>
      <c r="AZ8" s="28"/>
      <c r="BA8" s="28"/>
      <c r="BC8" s="28"/>
      <c r="BD8" s="28"/>
      <c r="BE8" s="28"/>
      <c r="BS8" s="28"/>
      <c r="BT8" s="28"/>
      <c r="BV8" s="28"/>
      <c r="BW8" s="28"/>
      <c r="BX8" s="28"/>
      <c r="BZ8" s="28"/>
      <c r="CA8" s="28"/>
      <c r="CB8" s="28"/>
    </row>
    <row r="9" spans="1:80" x14ac:dyDescent="0.2">
      <c r="A9" s="197" t="s">
        <v>379</v>
      </c>
      <c r="B9" s="9">
        <v>1989</v>
      </c>
      <c r="D9" s="29">
        <f>Table8.5c11!R33*0.001</f>
        <v>16.323</v>
      </c>
      <c r="E9" s="29">
        <f>Table8.5c11!T33*0.001</f>
        <v>15.723000000000001</v>
      </c>
      <c r="F9" s="29">
        <f>SUM(D9:E9)</f>
        <v>32.045999999999999</v>
      </c>
      <c r="H9" s="29">
        <f>Table8.2c11!R35*0.001</f>
        <v>1335.2070000000001</v>
      </c>
      <c r="I9" s="29">
        <f>Table8.2c11!T35*0.001</f>
        <v>864.33500000000004</v>
      </c>
      <c r="J9" s="29">
        <f>SUM(H9:I9)</f>
        <v>2199.5420000000004</v>
      </c>
      <c r="L9" s="41">
        <f t="shared" ref="L9:L21" si="0">D9/H9*1000000</f>
        <v>12225.070719371601</v>
      </c>
      <c r="M9" s="41">
        <f t="shared" ref="M9:M21" si="1">E9/I9*1000000</f>
        <v>18190.863496213853</v>
      </c>
      <c r="N9" s="41">
        <f t="shared" ref="N9:N21" si="2">F9/J9*1000000</f>
        <v>14569.396719862587</v>
      </c>
      <c r="P9" s="31">
        <f t="shared" ref="P9:P28" si="3">L9/L$34</f>
        <v>0.95829953392570721</v>
      </c>
      <c r="Q9" s="31">
        <f t="shared" ref="Q9:Q28" si="4">M9/M$34</f>
        <v>1.1382753710467564</v>
      </c>
      <c r="R9" s="31"/>
      <c r="T9" s="34">
        <f t="shared" ref="T9:T28" si="5">J9/J$34</f>
        <v>0.8482572204612937</v>
      </c>
      <c r="U9" s="34">
        <f t="shared" ref="U9:U28" si="6">N9/N$34</f>
        <v>1.0275147577110193</v>
      </c>
      <c r="V9" s="34">
        <f t="shared" ref="V9:V28" si="7">BE9</f>
        <v>0.98484718608884114</v>
      </c>
      <c r="W9" s="34">
        <f t="shared" ref="W9:W28" si="8">BA9</f>
        <v>1.0433240529341665</v>
      </c>
      <c r="X9" s="34">
        <f t="shared" ref="X9:X28" si="9">T9*V9*W9</f>
        <v>0.87159681235890873</v>
      </c>
      <c r="Y9" s="34">
        <f t="shared" ref="Y9:Y28" si="10">T9*U9</f>
        <v>0.87159681235890885</v>
      </c>
      <c r="AB9" s="12"/>
      <c r="AD9" s="31">
        <f t="shared" ref="AD9:AD28" si="11">D9/$F9</f>
        <v>0.50936154278225054</v>
      </c>
      <c r="AE9" s="31">
        <f t="shared" ref="AE9:AE28" si="12">E9/$F9</f>
        <v>0.49063845721774951</v>
      </c>
      <c r="AG9" s="31"/>
      <c r="AH9" s="31"/>
      <c r="AI9" s="31"/>
      <c r="AJ9" s="31"/>
      <c r="AK9" s="31"/>
      <c r="AL9" s="31"/>
      <c r="AO9" s="31"/>
      <c r="AP9" s="31"/>
      <c r="AR9" s="31">
        <f t="shared" ref="AR9:AR28" si="13">H9/$J9</f>
        <v>0.60703864713654021</v>
      </c>
      <c r="AS9" s="31">
        <f t="shared" ref="AS9:AS28" si="14">I9/$J9</f>
        <v>0.39296135286345973</v>
      </c>
      <c r="AU9" s="31"/>
      <c r="AV9" s="31"/>
      <c r="AY9" s="31">
        <f>EXP(SUMPRODUCT($AK9:$AL9,AO9:AP9))</f>
        <v>1</v>
      </c>
      <c r="AZ9" s="31">
        <v>1</v>
      </c>
      <c r="BA9" s="31">
        <f t="shared" ref="BA9:BA28" si="15">AZ9/AZ$34</f>
        <v>1.0433240529341665</v>
      </c>
      <c r="BB9" s="31"/>
      <c r="BC9" s="31">
        <f>EXP(SUMPRODUCT($AK9:$AL9,AU9:AV9))</f>
        <v>1</v>
      </c>
      <c r="BD9" s="31">
        <v>1</v>
      </c>
      <c r="BE9" s="31">
        <f t="shared" ref="BE9:BE28" si="16">BD9/BD$34</f>
        <v>0.98484718608884114</v>
      </c>
      <c r="BF9" s="31"/>
      <c r="BG9" s="420"/>
      <c r="BH9" s="31"/>
      <c r="BI9" s="31"/>
      <c r="BJ9" s="31"/>
      <c r="BK9" s="31"/>
      <c r="BL9" s="31"/>
      <c r="BN9" s="31"/>
      <c r="BS9" s="31">
        <v>1</v>
      </c>
      <c r="BT9" s="31">
        <f t="shared" ref="BT9:BT33" si="17">BS9/BS$35</f>
        <v>0.84825921441418883</v>
      </c>
      <c r="BV9" s="31">
        <f>EXP(SUMPRODUCT($BN9:$BO9,AO9:AP9))</f>
        <v>1</v>
      </c>
      <c r="BW9" s="31">
        <v>1</v>
      </c>
      <c r="BX9" s="31">
        <f t="shared" ref="BX9:BX33" si="18">BW9/BW$35</f>
        <v>1.043336879308201</v>
      </c>
      <c r="BZ9" s="31">
        <f>EXP(SUMPRODUCT($BN9:$BO9,AU9:AV9))</f>
        <v>1</v>
      </c>
      <c r="CA9" s="31">
        <v>1</v>
      </c>
      <c r="CB9" s="31">
        <f t="shared" ref="CB9:CB29" si="19">CA9/CA$34</f>
        <v>0.9848327637704124</v>
      </c>
    </row>
    <row r="10" spans="1:80" x14ac:dyDescent="0.2">
      <c r="A10" s="197" t="s">
        <v>379</v>
      </c>
      <c r="B10" s="9">
        <f t="shared" ref="B10:B32" si="20">B9+1</f>
        <v>1990</v>
      </c>
      <c r="D10" s="29">
        <f>Table8.5c11!R34*0.001</f>
        <v>18.487000000000002</v>
      </c>
      <c r="E10" s="29">
        <f>Table8.5c11!T34*0.001</f>
        <v>18.28</v>
      </c>
      <c r="F10" s="29">
        <f t="shared" ref="F10:F26" si="21">SUM(D10:E10)</f>
        <v>36.767000000000003</v>
      </c>
      <c r="H10" s="29">
        <f>Table8.2c11!R36*0.001</f>
        <v>1449.16</v>
      </c>
      <c r="I10" s="29">
        <f>Table8.2c11!T36*0.001</f>
        <v>1143.8530000000001</v>
      </c>
      <c r="J10" s="29">
        <f t="shared" ref="J10:J26" si="22">SUM(H10:I10)</f>
        <v>2593.0129999999999</v>
      </c>
      <c r="L10" s="41">
        <f t="shared" si="0"/>
        <v>12757.045460818681</v>
      </c>
      <c r="M10" s="41">
        <f t="shared" si="1"/>
        <v>15981.074491215215</v>
      </c>
      <c r="N10" s="41">
        <f t="shared" si="2"/>
        <v>14179.257874912313</v>
      </c>
      <c r="P10" s="31">
        <f t="shared" si="3"/>
        <v>1</v>
      </c>
      <c r="Q10" s="31">
        <f t="shared" si="4"/>
        <v>1</v>
      </c>
      <c r="R10" s="31"/>
      <c r="T10" s="34">
        <f t="shared" si="5"/>
        <v>1</v>
      </c>
      <c r="U10" s="34">
        <f t="shared" si="6"/>
        <v>1</v>
      </c>
      <c r="V10" s="34">
        <f t="shared" si="7"/>
        <v>1</v>
      </c>
      <c r="W10" s="34">
        <f t="shared" si="8"/>
        <v>1</v>
      </c>
      <c r="X10" s="34">
        <f t="shared" si="9"/>
        <v>1</v>
      </c>
      <c r="Y10" s="34">
        <f t="shared" si="10"/>
        <v>1</v>
      </c>
      <c r="AB10" s="12"/>
      <c r="AD10" s="31">
        <f t="shared" si="11"/>
        <v>0.50281502434248104</v>
      </c>
      <c r="AE10" s="31">
        <f t="shared" si="12"/>
        <v>0.49718497565751896</v>
      </c>
      <c r="AG10" s="31">
        <f t="shared" ref="AG10:AG28" si="23">(AD10-AD9)/LN(AD10/AD9)</f>
        <v>0.50608122659503862</v>
      </c>
      <c r="AH10" s="31">
        <f t="shared" ref="AH10:AH28" si="24">(AE10-AE9)/LN(AE10/AE9)</f>
        <v>0.49390448548856108</v>
      </c>
      <c r="AI10" s="31">
        <f>AG10+AH10</f>
        <v>0.99998571208359976</v>
      </c>
      <c r="AJ10" s="31"/>
      <c r="AK10" s="31">
        <f t="shared" ref="AK10:AK28" si="25">AG10/$AI10</f>
        <v>0.50608845754461118</v>
      </c>
      <c r="AL10" s="31">
        <f t="shared" ref="AL10:AL28" si="26">AH10/$AI10</f>
        <v>0.49391154245538882</v>
      </c>
      <c r="AO10" s="31">
        <f t="shared" ref="AO10:AO28" si="27">LN(P10/P9)</f>
        <v>4.2594883987848067E-2</v>
      </c>
      <c r="AP10" s="31">
        <f t="shared" ref="AP10:AP28" si="28">LN(Q10/Q9)</f>
        <v>-0.12951428450488819</v>
      </c>
      <c r="AR10" s="31">
        <f t="shared" si="13"/>
        <v>0.55887108934664043</v>
      </c>
      <c r="AS10" s="31">
        <f t="shared" si="14"/>
        <v>0.44112891065335968</v>
      </c>
      <c r="AU10" s="31">
        <f t="shared" ref="AU10:AU28" si="29">LN(AR10/AR9)</f>
        <v>-8.2673620958030214E-2</v>
      </c>
      <c r="AV10" s="31">
        <f t="shared" ref="AV10:AV28" si="30">LN(AS10/AS9)</f>
        <v>0.1156258788741604</v>
      </c>
      <c r="AY10" s="31">
        <f t="shared" ref="AY10:AY28" si="31">EXP(SUMPRODUCT($AK10:$AL10,AO10:AP10))</f>
        <v>0.95847497926236325</v>
      </c>
      <c r="AZ10" s="31">
        <f t="shared" ref="AZ10:AZ28" si="32">IF(ISERR(AY10),AZ9,AY10*AZ9)</f>
        <v>0.95847497926236325</v>
      </c>
      <c r="BA10" s="31">
        <f t="shared" si="15"/>
        <v>1</v>
      </c>
      <c r="BB10" s="31"/>
      <c r="BC10" s="31">
        <f t="shared" ref="BC10:BC28" si="33">EXP(SUMPRODUCT($AK10:$AL10,AU10:AV10))</f>
        <v>1.0153859544152588</v>
      </c>
      <c r="BD10" s="31">
        <f t="shared" ref="BD10:BD28" si="34">IF(ISERR(BC10),BD9,BC10*BD9)</f>
        <v>1.0153859544152588</v>
      </c>
      <c r="BE10" s="31">
        <f t="shared" si="16"/>
        <v>1</v>
      </c>
      <c r="BF10" s="31"/>
      <c r="BG10" s="420"/>
      <c r="BH10" s="31"/>
      <c r="BI10" s="30">
        <f>B9</f>
        <v>1989</v>
      </c>
      <c r="BJ10" s="31">
        <f>(D10-D9)/LN(D10/D9)</f>
        <v>17.382555626637032</v>
      </c>
      <c r="BK10" s="31">
        <f>(E10-E9)/LN(E10/E9)</f>
        <v>16.96940411696826</v>
      </c>
      <c r="BL10" s="31">
        <f>(F10-F9)/LN(F10/F9)</f>
        <v>34.352450414473154</v>
      </c>
      <c r="BN10" s="31">
        <f>BJ10/$BL10</f>
        <v>0.5060062795204131</v>
      </c>
      <c r="BO10" s="31">
        <f>BK10/$BL10</f>
        <v>0.49397943704821767</v>
      </c>
      <c r="BP10" s="31">
        <f>SUM(BN10:BO10)</f>
        <v>0.99998571656863078</v>
      </c>
      <c r="BQ10" s="31"/>
      <c r="BR10" s="31">
        <f>EXP(LN(J10/J9)*BP10)</f>
        <v>1.1788849245694359</v>
      </c>
      <c r="BS10" s="31">
        <f t="shared" ref="BS10:BS21" si="35">IF(ISERR(BR10),BS9,BR10*BS9)</f>
        <v>1.1788849245694359</v>
      </c>
      <c r="BT10" s="31">
        <f t="shared" si="17"/>
        <v>1</v>
      </c>
      <c r="BV10" s="31">
        <f t="shared" ref="BV10:BV29" si="36">EXP(SUMPRODUCT($BN10:$BO10,AO10:AP10))</f>
        <v>0.95846319614721565</v>
      </c>
      <c r="BW10" s="31">
        <f t="shared" ref="BW10:BW21" si="37">IF(ISERR(BV10),BW9,BV10*BW9)</f>
        <v>0.95846319614721565</v>
      </c>
      <c r="BX10" s="31">
        <f t="shared" si="18"/>
        <v>1</v>
      </c>
      <c r="BZ10" s="31">
        <f t="shared" ref="BZ10:BZ29" si="38">EXP(SUMPRODUCT($BN10:$BO10,AU10:AV10))</f>
        <v>1.015400824167872</v>
      </c>
      <c r="CA10" s="31">
        <f t="shared" ref="CA10:CA21" si="39">IF(ISERR(BZ10),CA9,BZ10*CA9)</f>
        <v>1.015400824167872</v>
      </c>
      <c r="CB10" s="31">
        <f t="shared" si="19"/>
        <v>1</v>
      </c>
    </row>
    <row r="11" spans="1:80" x14ac:dyDescent="0.2">
      <c r="A11" s="197" t="s">
        <v>379</v>
      </c>
      <c r="B11" s="9">
        <f t="shared" si="20"/>
        <v>1991</v>
      </c>
      <c r="D11" s="29">
        <f>Table8.5c11!R35*0.001</f>
        <v>19.586000000000002</v>
      </c>
      <c r="E11" s="29">
        <f>Table8.5c11!T35*0.001</f>
        <v>22.35</v>
      </c>
      <c r="F11" s="29">
        <f t="shared" si="21"/>
        <v>41.936000000000007</v>
      </c>
      <c r="H11" s="29">
        <f>Table8.2c11!R37*0.001</f>
        <v>1704.1569999999999</v>
      </c>
      <c r="I11" s="29">
        <f>Table8.2c11!T37*0.001</f>
        <v>1610.345</v>
      </c>
      <c r="J11" s="29">
        <f t="shared" si="22"/>
        <v>3314.502</v>
      </c>
      <c r="L11" s="41">
        <f t="shared" si="0"/>
        <v>11493.072527941969</v>
      </c>
      <c r="M11" s="41">
        <f t="shared" si="1"/>
        <v>13879.013503317612</v>
      </c>
      <c r="N11" s="41">
        <f t="shared" si="2"/>
        <v>12652.277778079484</v>
      </c>
      <c r="P11" s="31">
        <f t="shared" si="3"/>
        <v>0.90091961835843481</v>
      </c>
      <c r="Q11" s="31">
        <f t="shared" si="4"/>
        <v>0.86846560354542468</v>
      </c>
      <c r="R11" s="31"/>
      <c r="T11" s="34">
        <f t="shared" si="5"/>
        <v>1.2782434951155277</v>
      </c>
      <c r="U11" s="34">
        <f t="shared" si="6"/>
        <v>0.89230888454786128</v>
      </c>
      <c r="V11" s="34">
        <f t="shared" si="7"/>
        <v>1.009337027000478</v>
      </c>
      <c r="W11" s="34">
        <f t="shared" si="8"/>
        <v>0.8840544443312478</v>
      </c>
      <c r="X11" s="34">
        <f t="shared" si="9"/>
        <v>1.1405880273070961</v>
      </c>
      <c r="Y11" s="34">
        <f t="shared" si="10"/>
        <v>1.1405880273070961</v>
      </c>
      <c r="AB11" s="12"/>
      <c r="AD11" s="31">
        <f t="shared" si="11"/>
        <v>0.46704502098435707</v>
      </c>
      <c r="AE11" s="31">
        <f t="shared" si="12"/>
        <v>0.53295497901564282</v>
      </c>
      <c r="AG11" s="31">
        <f t="shared" si="23"/>
        <v>0.48471006694345609</v>
      </c>
      <c r="AH11" s="31">
        <f t="shared" si="24"/>
        <v>0.51486290113898858</v>
      </c>
      <c r="AI11" s="31">
        <f t="shared" ref="AI11:AI28" si="40">AG11+AH11</f>
        <v>0.99957296808244467</v>
      </c>
      <c r="AJ11" s="31"/>
      <c r="AK11" s="31">
        <f t="shared" si="25"/>
        <v>0.48491714204047709</v>
      </c>
      <c r="AL11" s="31">
        <f t="shared" si="26"/>
        <v>0.51508285795952291</v>
      </c>
      <c r="AO11" s="31">
        <f t="shared" si="27"/>
        <v>-0.10433923916220607</v>
      </c>
      <c r="AP11" s="31">
        <f t="shared" si="28"/>
        <v>-0.1410272985234523</v>
      </c>
      <c r="AR11" s="31">
        <f t="shared" si="13"/>
        <v>0.51415174889018012</v>
      </c>
      <c r="AS11" s="31">
        <f t="shared" si="14"/>
        <v>0.48584825110981983</v>
      </c>
      <c r="AU11" s="31">
        <f t="shared" si="29"/>
        <v>-8.3400383976050457E-2</v>
      </c>
      <c r="AV11" s="31">
        <f t="shared" si="30"/>
        <v>9.6559187490475484E-2</v>
      </c>
      <c r="AY11" s="31">
        <f t="shared" si="31"/>
        <v>0.8840544443312478</v>
      </c>
      <c r="AZ11" s="31">
        <f t="shared" si="32"/>
        <v>0.84734406519719285</v>
      </c>
      <c r="BA11" s="31">
        <f t="shared" si="15"/>
        <v>0.8840544443312478</v>
      </c>
      <c r="BB11" s="31"/>
      <c r="BC11" s="31">
        <f t="shared" si="33"/>
        <v>1.009337027000478</v>
      </c>
      <c r="BD11" s="31">
        <f t="shared" si="34"/>
        <v>1.0248666404875402</v>
      </c>
      <c r="BE11" s="31">
        <f t="shared" si="16"/>
        <v>1.009337027000478</v>
      </c>
      <c r="BF11" s="31"/>
      <c r="BG11" s="420"/>
      <c r="BH11" s="31"/>
      <c r="BI11" s="30">
        <f t="shared" ref="BI11:BI32" si="41">B10</f>
        <v>1990</v>
      </c>
      <c r="BJ11" s="31">
        <f t="shared" ref="BJ11:BJ29" si="42">(D11-D10)/LN(D11/D10)</f>
        <v>19.031211608918653</v>
      </c>
      <c r="BK11" s="31">
        <f t="shared" ref="BK11:BK29" si="43">(E11-E10)/LN(E11/E10)</f>
        <v>20.246867011589217</v>
      </c>
      <c r="BL11" s="31">
        <f t="shared" ref="BL11:BL29" si="44">(F11-F10)/LN(F11/F10)</f>
        <v>39.294853781188685</v>
      </c>
      <c r="BN11" s="31">
        <f t="shared" ref="BN11:BN29" si="45">BJ11/$BL11</f>
        <v>0.48431816835082142</v>
      </c>
      <c r="BO11" s="31">
        <f t="shared" ref="BO11:BO29" si="46">BK11/$BL11</f>
        <v>0.51525492687497509</v>
      </c>
      <c r="BP11" s="31">
        <f t="shared" ref="BP11:BP29" si="47">SUM(BN11:BO11)</f>
        <v>0.99957309522579652</v>
      </c>
      <c r="BQ11" s="31"/>
      <c r="BR11" s="31">
        <f t="shared" ref="BR11:BR29" si="48">EXP(LN(J11/J10)*BP11)</f>
        <v>1.2781095428362135</v>
      </c>
      <c r="BS11" s="31">
        <f t="shared" si="35"/>
        <v>1.5067440719979457</v>
      </c>
      <c r="BT11" s="31">
        <f t="shared" si="17"/>
        <v>1.2781095428362135</v>
      </c>
      <c r="BV11" s="31">
        <f t="shared" si="36"/>
        <v>0.88408824241826378</v>
      </c>
      <c r="BW11" s="31">
        <f t="shared" si="37"/>
        <v>0.84736604250438352</v>
      </c>
      <c r="BX11" s="31">
        <f t="shared" si="18"/>
        <v>0.88408824241826378</v>
      </c>
      <c r="BZ11" s="31">
        <f t="shared" si="38"/>
        <v>1.0094042202682829</v>
      </c>
      <c r="CA11" s="31">
        <f t="shared" si="39"/>
        <v>1.0249498771789427</v>
      </c>
      <c r="CB11" s="31">
        <f t="shared" si="19"/>
        <v>1.0094042202682829</v>
      </c>
    </row>
    <row r="12" spans="1:80" x14ac:dyDescent="0.2">
      <c r="A12" s="197" t="s">
        <v>379</v>
      </c>
      <c r="B12" s="9">
        <f t="shared" si="20"/>
        <v>1992</v>
      </c>
      <c r="D12" s="29">
        <f>Table8.5c11!R36*0.001</f>
        <v>25.206</v>
      </c>
      <c r="E12" s="29">
        <f>Table8.5c11!T36*0.001</f>
        <v>20.023</v>
      </c>
      <c r="F12" s="29">
        <f t="shared" si="21"/>
        <v>45.228999999999999</v>
      </c>
      <c r="H12" s="29">
        <f>Table8.2c11!R38*0.001</f>
        <v>1924.114</v>
      </c>
      <c r="I12" s="29">
        <f>Table8.2c11!T38*0.001</f>
        <v>1487.3040000000001</v>
      </c>
      <c r="J12" s="29">
        <f t="shared" si="22"/>
        <v>3411.4180000000001</v>
      </c>
      <c r="L12" s="41">
        <f t="shared" si="0"/>
        <v>13100.055402122742</v>
      </c>
      <c r="M12" s="41">
        <f t="shared" si="1"/>
        <v>13462.614233539342</v>
      </c>
      <c r="N12" s="41">
        <f t="shared" si="2"/>
        <v>13258.123161688189</v>
      </c>
      <c r="P12" s="31">
        <f t="shared" si="3"/>
        <v>1.0268878826494396</v>
      </c>
      <c r="Q12" s="31">
        <f t="shared" si="4"/>
        <v>0.84240982926021213</v>
      </c>
      <c r="R12" s="31"/>
      <c r="T12" s="34">
        <f t="shared" si="5"/>
        <v>1.3156193200728266</v>
      </c>
      <c r="U12" s="34">
        <f t="shared" si="6"/>
        <v>0.93503646514152838</v>
      </c>
      <c r="V12" s="34">
        <f t="shared" si="7"/>
        <v>1.0038947627070536</v>
      </c>
      <c r="W12" s="34">
        <f t="shared" si="8"/>
        <v>0.93140884869262053</v>
      </c>
      <c r="X12" s="34">
        <f t="shared" si="9"/>
        <v>1.2301520385127966</v>
      </c>
      <c r="Y12" s="34">
        <f t="shared" si="10"/>
        <v>1.2301520385127969</v>
      </c>
      <c r="AB12" s="12"/>
      <c r="AD12" s="31">
        <f t="shared" si="11"/>
        <v>0.55729730924849097</v>
      </c>
      <c r="AE12" s="31">
        <f t="shared" si="12"/>
        <v>0.44270269075150898</v>
      </c>
      <c r="AG12" s="31">
        <f t="shared" si="23"/>
        <v>0.51084309241088433</v>
      </c>
      <c r="AH12" s="31">
        <f t="shared" si="24"/>
        <v>0.48643419506703106</v>
      </c>
      <c r="AI12" s="31">
        <f t="shared" si="40"/>
        <v>0.99727728747791544</v>
      </c>
      <c r="AJ12" s="31"/>
      <c r="AK12" s="31">
        <f t="shared" si="25"/>
        <v>0.51223776859773007</v>
      </c>
      <c r="AL12" s="31">
        <f t="shared" si="26"/>
        <v>0.48776223140226993</v>
      </c>
      <c r="AO12" s="31">
        <f t="shared" si="27"/>
        <v>0.13087199438231922</v>
      </c>
      <c r="AP12" s="31">
        <f t="shared" si="28"/>
        <v>-3.0461351544346527E-2</v>
      </c>
      <c r="AR12" s="31">
        <f t="shared" si="13"/>
        <v>0.56402176455655684</v>
      </c>
      <c r="AS12" s="31">
        <f t="shared" si="14"/>
        <v>0.43597823544344316</v>
      </c>
      <c r="AU12" s="31">
        <f t="shared" si="29"/>
        <v>9.2574387205951375E-2</v>
      </c>
      <c r="AV12" s="31">
        <f t="shared" si="30"/>
        <v>-0.10830401123314563</v>
      </c>
      <c r="AY12" s="31">
        <f t="shared" si="31"/>
        <v>1.0535650317296854</v>
      </c>
      <c r="AZ12" s="31">
        <f t="shared" si="32"/>
        <v>0.8927320769354411</v>
      </c>
      <c r="BA12" s="31">
        <f t="shared" si="15"/>
        <v>0.93140884869262053</v>
      </c>
      <c r="BB12" s="31"/>
      <c r="BC12" s="31">
        <f t="shared" si="33"/>
        <v>0.99460808020726488</v>
      </c>
      <c r="BD12" s="31">
        <f t="shared" si="34"/>
        <v>1.0193406417637814</v>
      </c>
      <c r="BE12" s="31">
        <f t="shared" si="16"/>
        <v>1.0038947627070536</v>
      </c>
      <c r="BF12" s="31"/>
      <c r="BG12" s="420"/>
      <c r="BH12" s="31"/>
      <c r="BI12" s="30">
        <f t="shared" si="41"/>
        <v>1991</v>
      </c>
      <c r="BJ12" s="31">
        <f t="shared" si="42"/>
        <v>22.277980058402157</v>
      </c>
      <c r="BK12" s="31">
        <f t="shared" si="43"/>
        <v>21.165184182657406</v>
      </c>
      <c r="BL12" s="31">
        <f t="shared" si="44"/>
        <v>43.561757769270756</v>
      </c>
      <c r="BN12" s="31">
        <f t="shared" si="45"/>
        <v>0.51141141219322983</v>
      </c>
      <c r="BO12" s="31">
        <f t="shared" si="46"/>
        <v>0.48586616487702217</v>
      </c>
      <c r="BP12" s="31">
        <f t="shared" si="47"/>
        <v>0.997277577070252</v>
      </c>
      <c r="BQ12" s="31"/>
      <c r="BR12" s="31">
        <f t="shared" si="48"/>
        <v>1.0291592353194567</v>
      </c>
      <c r="BS12" s="31">
        <f t="shared" si="35"/>
        <v>1.5506795769595303</v>
      </c>
      <c r="BT12" s="31">
        <f t="shared" si="17"/>
        <v>1.3153782397598179</v>
      </c>
      <c r="BV12" s="31">
        <f t="shared" si="36"/>
        <v>1.053511943754889</v>
      </c>
      <c r="BW12" s="31">
        <f t="shared" si="37"/>
        <v>0.89271024651068098</v>
      </c>
      <c r="BX12" s="31">
        <f t="shared" si="18"/>
        <v>0.93139752272090859</v>
      </c>
      <c r="BZ12" s="31">
        <f t="shared" si="38"/>
        <v>0.99473624587620968</v>
      </c>
      <c r="CA12" s="31">
        <f t="shared" si="39"/>
        <v>1.0195547930362636</v>
      </c>
      <c r="CB12" s="31">
        <f t="shared" si="19"/>
        <v>1.0040909646412743</v>
      </c>
    </row>
    <row r="13" spans="1:80" x14ac:dyDescent="0.2">
      <c r="A13" s="197" t="s">
        <v>379</v>
      </c>
      <c r="B13" s="9">
        <f t="shared" si="20"/>
        <v>1993</v>
      </c>
      <c r="D13" s="29">
        <f>Table8.5c11!R37*0.001</f>
        <v>27.98</v>
      </c>
      <c r="E13" s="29">
        <f>Table8.5c11!T37*0.001</f>
        <v>17.911999999999999</v>
      </c>
      <c r="F13" s="29">
        <f t="shared" si="21"/>
        <v>45.891999999999996</v>
      </c>
      <c r="H13" s="29">
        <f>Table8.2c11!R39*0.001</f>
        <v>1995.934</v>
      </c>
      <c r="I13" s="29">
        <f>Table8.2c11!T39*0.001</f>
        <v>1364.3330000000001</v>
      </c>
      <c r="J13" s="29">
        <f t="shared" si="22"/>
        <v>3360.2669999999998</v>
      </c>
      <c r="L13" s="41">
        <f t="shared" si="0"/>
        <v>14018.499609706534</v>
      </c>
      <c r="M13" s="41">
        <f t="shared" si="1"/>
        <v>13128.759621001616</v>
      </c>
      <c r="N13" s="41">
        <f t="shared" si="2"/>
        <v>13657.248069870637</v>
      </c>
      <c r="P13" s="31">
        <f t="shared" si="3"/>
        <v>1.0988829390600054</v>
      </c>
      <c r="Q13" s="31">
        <f t="shared" si="4"/>
        <v>0.8215192056215298</v>
      </c>
      <c r="R13" s="31"/>
      <c r="T13" s="34">
        <f t="shared" si="5"/>
        <v>1.2958928474326969</v>
      </c>
      <c r="U13" s="34">
        <f t="shared" si="6"/>
        <v>0.96318496992954195</v>
      </c>
      <c r="V13" s="34">
        <f t="shared" si="7"/>
        <v>1.00446300016965</v>
      </c>
      <c r="W13" s="34">
        <f t="shared" si="8"/>
        <v>0.95890537507789131</v>
      </c>
      <c r="X13" s="34">
        <f t="shared" si="9"/>
        <v>1.2481845132863709</v>
      </c>
      <c r="Y13" s="34">
        <f t="shared" si="10"/>
        <v>1.2481845132863707</v>
      </c>
      <c r="AB13" s="12"/>
      <c r="AD13" s="31">
        <f t="shared" si="11"/>
        <v>0.60969232110171712</v>
      </c>
      <c r="AE13" s="31">
        <f t="shared" si="12"/>
        <v>0.39030767889828294</v>
      </c>
      <c r="AG13" s="31">
        <f t="shared" si="23"/>
        <v>0.58310253598030715</v>
      </c>
      <c r="AH13" s="31">
        <f t="shared" si="24"/>
        <v>0.41595534383477323</v>
      </c>
      <c r="AI13" s="31">
        <f t="shared" si="40"/>
        <v>0.99905787981508043</v>
      </c>
      <c r="AJ13" s="31"/>
      <c r="AK13" s="31">
        <f t="shared" si="25"/>
        <v>0.58365240669363005</v>
      </c>
      <c r="AL13" s="31">
        <f t="shared" si="26"/>
        <v>0.41634759330636983</v>
      </c>
      <c r="AO13" s="31">
        <f t="shared" si="27"/>
        <v>6.7761398659186262E-2</v>
      </c>
      <c r="AP13" s="31">
        <f t="shared" si="28"/>
        <v>-2.5111312986581116E-2</v>
      </c>
      <c r="AR13" s="31">
        <f t="shared" si="13"/>
        <v>0.59398077593238874</v>
      </c>
      <c r="AS13" s="31">
        <f t="shared" si="14"/>
        <v>0.40601922406761132</v>
      </c>
      <c r="AU13" s="31">
        <f t="shared" si="29"/>
        <v>5.1754114695957157E-2</v>
      </c>
      <c r="AV13" s="31">
        <f t="shared" si="30"/>
        <v>-7.1191814994369565E-2</v>
      </c>
      <c r="AY13" s="31">
        <f t="shared" si="31"/>
        <v>1.0295214356443645</v>
      </c>
      <c r="AZ13" s="31">
        <f t="shared" si="32"/>
        <v>0.91908680949235055</v>
      </c>
      <c r="BA13" s="31">
        <f t="shared" si="15"/>
        <v>0.95890537507789131</v>
      </c>
      <c r="BB13" s="31"/>
      <c r="BC13" s="31">
        <f t="shared" si="33"/>
        <v>1.0005660328987713</v>
      </c>
      <c r="BD13" s="31">
        <f t="shared" si="34"/>
        <v>1.0199176221020743</v>
      </c>
      <c r="BE13" s="31">
        <f t="shared" si="16"/>
        <v>1.00446300016965</v>
      </c>
      <c r="BF13" s="31"/>
      <c r="BG13" s="420"/>
      <c r="BH13" s="31"/>
      <c r="BI13" s="30">
        <f t="shared" si="41"/>
        <v>1992</v>
      </c>
      <c r="BJ13" s="31">
        <f t="shared" si="42"/>
        <v>26.568868755883205</v>
      </c>
      <c r="BK13" s="31">
        <f t="shared" si="43"/>
        <v>18.947905048427106</v>
      </c>
      <c r="BL13" s="31">
        <f t="shared" si="44"/>
        <v>45.559695986278349</v>
      </c>
      <c r="BN13" s="31">
        <f t="shared" si="45"/>
        <v>0.58316606774297186</v>
      </c>
      <c r="BO13" s="31">
        <f t="shared" si="46"/>
        <v>0.41589182364460531</v>
      </c>
      <c r="BP13" s="31">
        <f t="shared" si="47"/>
        <v>0.99905789138757717</v>
      </c>
      <c r="BQ13" s="31"/>
      <c r="BR13" s="31">
        <f t="shared" si="48"/>
        <v>0.98501996150525462</v>
      </c>
      <c r="BS13" s="31">
        <f t="shared" si="35"/>
        <v>1.527450337203661</v>
      </c>
      <c r="BT13" s="31">
        <f t="shared" si="17"/>
        <v>1.2956738230930653</v>
      </c>
      <c r="BV13" s="31">
        <f t="shared" si="36"/>
        <v>1.0294992908425886</v>
      </c>
      <c r="BW13" s="31">
        <f t="shared" si="37"/>
        <v>0.91904456571065851</v>
      </c>
      <c r="BX13" s="31">
        <f t="shared" si="18"/>
        <v>0.95887308913371927</v>
      </c>
      <c r="BZ13" s="31">
        <f t="shared" si="38"/>
        <v>1.000573314071908</v>
      </c>
      <c r="CA13" s="31">
        <f t="shared" si="39"/>
        <v>1.0201393181461926</v>
      </c>
      <c r="CB13" s="31">
        <f t="shared" si="19"/>
        <v>1.0046666241207789</v>
      </c>
    </row>
    <row r="14" spans="1:80" x14ac:dyDescent="0.2">
      <c r="A14" s="197" t="s">
        <v>379</v>
      </c>
      <c r="B14" s="9">
        <f t="shared" si="20"/>
        <v>1994</v>
      </c>
      <c r="D14" s="29">
        <f>Table8.5c11!R38*0.001</f>
        <v>21.751000000000001</v>
      </c>
      <c r="E14" s="29">
        <f>Table8.5c11!T38*0.001</f>
        <v>21.63</v>
      </c>
      <c r="F14" s="29">
        <f t="shared" si="21"/>
        <v>43.381</v>
      </c>
      <c r="H14" s="29">
        <f>Table8.2c11!R40*0.001</f>
        <v>1598.271</v>
      </c>
      <c r="I14" s="29">
        <f>Table8.2c11!T40*0.001</f>
        <v>1600.423</v>
      </c>
      <c r="J14" s="29">
        <f t="shared" si="22"/>
        <v>3198.694</v>
      </c>
      <c r="L14" s="41">
        <f t="shared" si="0"/>
        <v>13609.081313494396</v>
      </c>
      <c r="M14" s="41">
        <f t="shared" si="1"/>
        <v>13515.176925100426</v>
      </c>
      <c r="N14" s="41">
        <f t="shared" si="2"/>
        <v>13562.097531054862</v>
      </c>
      <c r="P14" s="31">
        <f t="shared" si="3"/>
        <v>1.0667894345358111</v>
      </c>
      <c r="Q14" s="31">
        <f t="shared" si="4"/>
        <v>0.84569888792707326</v>
      </c>
      <c r="R14" s="31"/>
      <c r="T14" s="34">
        <f t="shared" si="5"/>
        <v>1.2335819373061376</v>
      </c>
      <c r="U14" s="34">
        <f t="shared" si="6"/>
        <v>0.95647442557981777</v>
      </c>
      <c r="V14" s="34">
        <f t="shared" si="7"/>
        <v>1.001062067434499</v>
      </c>
      <c r="W14" s="34">
        <f t="shared" si="8"/>
        <v>0.95545966298678231</v>
      </c>
      <c r="X14" s="34">
        <f t="shared" si="9"/>
        <v>1.1798895748905269</v>
      </c>
      <c r="Y14" s="34">
        <f t="shared" si="10"/>
        <v>1.1798895748905267</v>
      </c>
      <c r="AB14" s="12"/>
      <c r="AD14" s="31">
        <f t="shared" si="11"/>
        <v>0.50139461976441302</v>
      </c>
      <c r="AE14" s="31">
        <f t="shared" si="12"/>
        <v>0.49860538023558698</v>
      </c>
      <c r="AG14" s="31">
        <f t="shared" si="23"/>
        <v>0.55377969394887516</v>
      </c>
      <c r="AH14" s="31">
        <f t="shared" si="24"/>
        <v>0.44224874355555904</v>
      </c>
      <c r="AI14" s="31">
        <f t="shared" si="40"/>
        <v>0.99602843750443415</v>
      </c>
      <c r="AJ14" s="31"/>
      <c r="AK14" s="31">
        <f t="shared" si="25"/>
        <v>0.55598783437988919</v>
      </c>
      <c r="AL14" s="31">
        <f t="shared" si="26"/>
        <v>0.44401216562011087</v>
      </c>
      <c r="AO14" s="31">
        <f t="shared" si="27"/>
        <v>-2.9640544487312584E-2</v>
      </c>
      <c r="AP14" s="31">
        <f t="shared" si="28"/>
        <v>2.9008055886246546E-2</v>
      </c>
      <c r="AR14" s="31">
        <f t="shared" si="13"/>
        <v>0.49966361271193804</v>
      </c>
      <c r="AS14" s="31">
        <f t="shared" si="14"/>
        <v>0.50033638728806196</v>
      </c>
      <c r="AU14" s="31">
        <f t="shared" si="29"/>
        <v>-0.1729118576570437</v>
      </c>
      <c r="AV14" s="31">
        <f t="shared" si="30"/>
        <v>0.20888013838596878</v>
      </c>
      <c r="AY14" s="31">
        <f t="shared" si="31"/>
        <v>0.99640661927582874</v>
      </c>
      <c r="AZ14" s="31">
        <f t="shared" si="32"/>
        <v>0.91578418066728073</v>
      </c>
      <c r="BA14" s="31">
        <f t="shared" si="15"/>
        <v>0.95545966298678231</v>
      </c>
      <c r="BB14" s="31"/>
      <c r="BC14" s="31">
        <f t="shared" si="33"/>
        <v>0.99661417818816966</v>
      </c>
      <c r="BD14" s="31">
        <f t="shared" si="34"/>
        <v>1.0164643627708909</v>
      </c>
      <c r="BE14" s="31">
        <f t="shared" si="16"/>
        <v>1.001062067434499</v>
      </c>
      <c r="BF14" s="31"/>
      <c r="BG14" s="420"/>
      <c r="BH14" s="31"/>
      <c r="BI14" s="30">
        <f t="shared" si="41"/>
        <v>1993</v>
      </c>
      <c r="BJ14" s="31">
        <f t="shared" si="42"/>
        <v>24.734917082124174</v>
      </c>
      <c r="BK14" s="31">
        <f t="shared" si="43"/>
        <v>19.712596841561933</v>
      </c>
      <c r="BL14" s="31">
        <f t="shared" si="44"/>
        <v>44.624726280162022</v>
      </c>
      <c r="BN14" s="31">
        <f t="shared" si="45"/>
        <v>0.55428725605696572</v>
      </c>
      <c r="BO14" s="31">
        <f t="shared" si="46"/>
        <v>0.44174157434160427</v>
      </c>
      <c r="BP14" s="31">
        <f t="shared" si="47"/>
        <v>0.99602883039857004</v>
      </c>
      <c r="BQ14" s="31"/>
      <c r="BR14" s="31">
        <f t="shared" si="48"/>
        <v>0.9521029179259265</v>
      </c>
      <c r="BS14" s="31">
        <f t="shared" si="35"/>
        <v>1.454289923038546</v>
      </c>
      <c r="BT14" s="31">
        <f t="shared" si="17"/>
        <v>1.2336148276471481</v>
      </c>
      <c r="BV14" s="31">
        <f t="shared" si="36"/>
        <v>0.99639121557503452</v>
      </c>
      <c r="BW14" s="31">
        <f t="shared" si="37"/>
        <v>0.91572793199607272</v>
      </c>
      <c r="BX14" s="31">
        <f t="shared" si="18"/>
        <v>0.95541272286413492</v>
      </c>
      <c r="BZ14" s="31">
        <f t="shared" si="38"/>
        <v>0.99643457334123897</v>
      </c>
      <c r="CA14" s="31">
        <f t="shared" si="39"/>
        <v>1.016502086225624</v>
      </c>
      <c r="CB14" s="31">
        <f t="shared" si="19"/>
        <v>1.0010845589559714</v>
      </c>
    </row>
    <row r="15" spans="1:80" x14ac:dyDescent="0.2">
      <c r="A15" s="197" t="s">
        <v>379</v>
      </c>
      <c r="B15" s="9">
        <f t="shared" si="20"/>
        <v>1995</v>
      </c>
      <c r="D15" s="29">
        <f>Table8.5c11!R39*0.001</f>
        <v>22.018000000000001</v>
      </c>
      <c r="E15" s="29">
        <f>Table8.5c11!T39*0.001</f>
        <v>19.542000000000002</v>
      </c>
      <c r="F15" s="29">
        <f t="shared" si="21"/>
        <v>41.56</v>
      </c>
      <c r="H15" s="29">
        <f>Table8.2c11!R41*0.001</f>
        <v>1712.046</v>
      </c>
      <c r="I15" s="29">
        <f>Table8.2c11!T41*0.001</f>
        <v>1659.652</v>
      </c>
      <c r="J15" s="29">
        <f t="shared" si="22"/>
        <v>3371.6980000000003</v>
      </c>
      <c r="L15" s="41">
        <f t="shared" si="0"/>
        <v>12860.635753945862</v>
      </c>
      <c r="M15" s="41">
        <f t="shared" si="1"/>
        <v>11774.75759978598</v>
      </c>
      <c r="N15" s="41">
        <f t="shared" si="2"/>
        <v>12326.133597967551</v>
      </c>
      <c r="P15" s="31">
        <f t="shared" si="3"/>
        <v>1.0081202417476165</v>
      </c>
      <c r="Q15" s="31">
        <f t="shared" si="4"/>
        <v>0.73679386240634548</v>
      </c>
      <c r="R15" s="31"/>
      <c r="T15" s="34">
        <f t="shared" si="5"/>
        <v>1.3003012325815568</v>
      </c>
      <c r="U15" s="34">
        <f t="shared" si="6"/>
        <v>0.86930738595116908</v>
      </c>
      <c r="V15" s="34">
        <f t="shared" si="7"/>
        <v>1.0014478789582175</v>
      </c>
      <c r="W15" s="34">
        <f t="shared" si="8"/>
        <v>0.8680505538196247</v>
      </c>
      <c r="X15" s="34">
        <f t="shared" si="9"/>
        <v>1.1303614654445564</v>
      </c>
      <c r="Y15" s="34">
        <f t="shared" si="10"/>
        <v>1.1303614654445564</v>
      </c>
      <c r="AB15" s="12"/>
      <c r="AD15" s="31">
        <f t="shared" si="11"/>
        <v>0.52978825794032725</v>
      </c>
      <c r="AE15" s="31">
        <f t="shared" si="12"/>
        <v>0.47021174205967275</v>
      </c>
      <c r="AG15" s="31">
        <f t="shared" si="23"/>
        <v>0.51546110927831457</v>
      </c>
      <c r="AH15" s="31">
        <f t="shared" si="24"/>
        <v>0.48426983812620356</v>
      </c>
      <c r="AI15" s="31">
        <f t="shared" si="40"/>
        <v>0.99973094740451818</v>
      </c>
      <c r="AJ15" s="31"/>
      <c r="AK15" s="31">
        <f t="shared" si="25"/>
        <v>0.51559983275154642</v>
      </c>
      <c r="AL15" s="31">
        <f t="shared" si="26"/>
        <v>0.48440016724845358</v>
      </c>
      <c r="AO15" s="31">
        <f t="shared" si="27"/>
        <v>-5.65661594089596E-2</v>
      </c>
      <c r="AP15" s="31">
        <f t="shared" si="28"/>
        <v>-0.137855216974994</v>
      </c>
      <c r="AR15" s="31">
        <f t="shared" si="13"/>
        <v>0.507769675694561</v>
      </c>
      <c r="AS15" s="31">
        <f t="shared" si="14"/>
        <v>0.49223032430543895</v>
      </c>
      <c r="AU15" s="31">
        <f t="shared" si="29"/>
        <v>1.609285303046552E-2</v>
      </c>
      <c r="AV15" s="31">
        <f t="shared" si="30"/>
        <v>-1.6333901005250194E-2</v>
      </c>
      <c r="AY15" s="31">
        <f t="shared" si="31"/>
        <v>0.90851617022332976</v>
      </c>
      <c r="AZ15" s="31">
        <f t="shared" si="32"/>
        <v>0.83200473657094776</v>
      </c>
      <c r="BA15" s="31">
        <f t="shared" si="15"/>
        <v>0.8680505538196247</v>
      </c>
      <c r="BB15" s="31"/>
      <c r="BC15" s="31">
        <f t="shared" si="33"/>
        <v>1.000385402200592</v>
      </c>
      <c r="BD15" s="31">
        <f t="shared" si="34"/>
        <v>1.0168561103731262</v>
      </c>
      <c r="BE15" s="31">
        <f t="shared" si="16"/>
        <v>1.0014478789582175</v>
      </c>
      <c r="BF15" s="31"/>
      <c r="BG15" s="420"/>
      <c r="BH15" s="31"/>
      <c r="BI15" s="30">
        <f t="shared" si="41"/>
        <v>1994</v>
      </c>
      <c r="BJ15" s="31">
        <f t="shared" si="42"/>
        <v>21.884228538054014</v>
      </c>
      <c r="BK15" s="31">
        <f t="shared" si="43"/>
        <v>20.568339380556594</v>
      </c>
      <c r="BL15" s="31">
        <f t="shared" si="44"/>
        <v>42.463992644861996</v>
      </c>
      <c r="BN15" s="31">
        <f t="shared" si="45"/>
        <v>0.51535965355584468</v>
      </c>
      <c r="BO15" s="31">
        <f t="shared" si="46"/>
        <v>0.48437130141235779</v>
      </c>
      <c r="BP15" s="31">
        <f t="shared" si="47"/>
        <v>0.99973095496820252</v>
      </c>
      <c r="BQ15" s="31"/>
      <c r="BR15" s="31">
        <f t="shared" si="48"/>
        <v>1.0540708857536578</v>
      </c>
      <c r="BS15" s="31">
        <f t="shared" si="35"/>
        <v>1.5329246673198591</v>
      </c>
      <c r="BT15" s="31">
        <f t="shared" si="17"/>
        <v>1.3003174740568755</v>
      </c>
      <c r="BV15" s="31">
        <f t="shared" si="36"/>
        <v>0.90853212874144129</v>
      </c>
      <c r="BW15" s="31">
        <f t="shared" si="37"/>
        <v>0.83196824740438968</v>
      </c>
      <c r="BX15" s="31">
        <f t="shared" si="18"/>
        <v>0.86802315493040916</v>
      </c>
      <c r="BZ15" s="31">
        <f t="shared" si="38"/>
        <v>1.0003820072216341</v>
      </c>
      <c r="CA15" s="31">
        <f t="shared" si="39"/>
        <v>1.0168903973633683</v>
      </c>
      <c r="CB15" s="31">
        <f t="shared" si="19"/>
        <v>1.0014669804869589</v>
      </c>
    </row>
    <row r="16" spans="1:80" x14ac:dyDescent="0.2">
      <c r="A16" s="197" t="s">
        <v>379</v>
      </c>
      <c r="B16" s="9">
        <f t="shared" si="20"/>
        <v>1996</v>
      </c>
      <c r="D16" s="29">
        <f>Table8.5c11!R40*0.001</f>
        <v>23.797000000000001</v>
      </c>
      <c r="E16" s="29">
        <f>Table8.5c11!T40*0.001</f>
        <v>22.039000000000001</v>
      </c>
      <c r="F16" s="29">
        <f t="shared" si="21"/>
        <v>45.835999999999999</v>
      </c>
      <c r="H16" s="29">
        <f>Table8.2c11!R42*0.001</f>
        <v>1893.346</v>
      </c>
      <c r="I16" s="29">
        <f>Table8.2c11!T42*0.001</f>
        <v>1738.4259999999999</v>
      </c>
      <c r="J16" s="29">
        <f t="shared" si="22"/>
        <v>3631.7719999999999</v>
      </c>
      <c r="L16" s="41">
        <f t="shared" si="0"/>
        <v>12568.753941434899</v>
      </c>
      <c r="M16" s="41">
        <f t="shared" si="1"/>
        <v>12677.560045696509</v>
      </c>
      <c r="N16" s="41">
        <f t="shared" si="2"/>
        <v>12620.836330033933</v>
      </c>
      <c r="P16" s="31">
        <f t="shared" si="3"/>
        <v>0.98524019374532368</v>
      </c>
      <c r="Q16" s="31">
        <f t="shared" si="4"/>
        <v>0.79328583648523476</v>
      </c>
      <c r="R16" s="31"/>
      <c r="T16" s="34">
        <f t="shared" si="5"/>
        <v>1.4005992256884172</v>
      </c>
      <c r="U16" s="34">
        <f t="shared" si="6"/>
        <v>0.89009145904344322</v>
      </c>
      <c r="V16" s="34">
        <f t="shared" si="7"/>
        <v>1.0019880476761496</v>
      </c>
      <c r="W16" s="34">
        <f t="shared" si="8"/>
        <v>0.88832542574512618</v>
      </c>
      <c r="X16" s="34">
        <f t="shared" si="9"/>
        <v>1.2466614083281202</v>
      </c>
      <c r="Y16" s="34">
        <f t="shared" si="10"/>
        <v>1.24666140832812</v>
      </c>
      <c r="AB16" s="12"/>
      <c r="AD16" s="31">
        <f t="shared" si="11"/>
        <v>0.51917706606161096</v>
      </c>
      <c r="AE16" s="31">
        <f t="shared" si="12"/>
        <v>0.4808229339383891</v>
      </c>
      <c r="AG16" s="31">
        <f t="shared" si="23"/>
        <v>0.52446477128153701</v>
      </c>
      <c r="AH16" s="31">
        <f t="shared" si="24"/>
        <v>0.47549760490655357</v>
      </c>
      <c r="AI16" s="31">
        <f t="shared" si="40"/>
        <v>0.99996237618809058</v>
      </c>
      <c r="AJ16" s="31"/>
      <c r="AK16" s="31">
        <f t="shared" si="25"/>
        <v>0.52448450438787952</v>
      </c>
      <c r="AL16" s="31">
        <f t="shared" si="26"/>
        <v>0.47551549561212048</v>
      </c>
      <c r="AO16" s="31">
        <f t="shared" si="27"/>
        <v>-2.295726600192919E-2</v>
      </c>
      <c r="AP16" s="31">
        <f t="shared" si="28"/>
        <v>7.3875451389527599E-2</v>
      </c>
      <c r="AR16" s="31">
        <f t="shared" si="13"/>
        <v>0.5213284314103418</v>
      </c>
      <c r="AS16" s="31">
        <f t="shared" si="14"/>
        <v>0.47867156858965815</v>
      </c>
      <c r="AU16" s="31">
        <f t="shared" si="29"/>
        <v>2.6352279265194695E-2</v>
      </c>
      <c r="AV16" s="31">
        <f t="shared" si="30"/>
        <v>-2.79320441078869E-2</v>
      </c>
      <c r="AY16" s="31">
        <f t="shared" si="31"/>
        <v>1.0233567870399798</v>
      </c>
      <c r="AZ16" s="31">
        <f t="shared" si="32"/>
        <v>0.85143769401928981</v>
      </c>
      <c r="BA16" s="31">
        <f t="shared" si="15"/>
        <v>0.88832542574512618</v>
      </c>
      <c r="BB16" s="31"/>
      <c r="BC16" s="31">
        <f t="shared" si="33"/>
        <v>1.000539387749759</v>
      </c>
      <c r="BD16" s="31">
        <f t="shared" si="34"/>
        <v>1.017404590102329</v>
      </c>
      <c r="BE16" s="31">
        <f t="shared" si="16"/>
        <v>1.0019880476761496</v>
      </c>
      <c r="BF16" s="31"/>
      <c r="BG16" s="420"/>
      <c r="BH16" s="31"/>
      <c r="BI16" s="30">
        <f t="shared" si="41"/>
        <v>1995</v>
      </c>
      <c r="BJ16" s="31">
        <f t="shared" si="42"/>
        <v>22.895982249248483</v>
      </c>
      <c r="BK16" s="31">
        <f t="shared" si="43"/>
        <v>20.765484503202597</v>
      </c>
      <c r="BL16" s="31">
        <f t="shared" si="44"/>
        <v>43.663109268121282</v>
      </c>
      <c r="BN16" s="31">
        <f t="shared" si="45"/>
        <v>0.52437819094951599</v>
      </c>
      <c r="BO16" s="31">
        <f t="shared" si="46"/>
        <v>0.47558419112318256</v>
      </c>
      <c r="BP16" s="31">
        <f t="shared" si="47"/>
        <v>0.99996238207269861</v>
      </c>
      <c r="BQ16" s="31"/>
      <c r="BR16" s="31">
        <f t="shared" si="48"/>
        <v>1.0771314182328668</v>
      </c>
      <c r="BS16" s="31">
        <f t="shared" si="35"/>
        <v>1.6511613209543854</v>
      </c>
      <c r="BT16" s="31">
        <f t="shared" si="17"/>
        <v>1.4006128049838613</v>
      </c>
      <c r="BV16" s="31">
        <f t="shared" si="36"/>
        <v>1.0233644781864033</v>
      </c>
      <c r="BW16" s="31">
        <f t="shared" si="37"/>
        <v>0.85140675137264976</v>
      </c>
      <c r="BX16" s="31">
        <f t="shared" si="18"/>
        <v>0.88830406299907372</v>
      </c>
      <c r="BZ16" s="31">
        <f t="shared" si="38"/>
        <v>1.0005346648073137</v>
      </c>
      <c r="CA16" s="31">
        <f t="shared" si="39"/>
        <v>1.0174340928717336</v>
      </c>
      <c r="CB16" s="31">
        <f t="shared" si="19"/>
        <v>1.0020024296371119</v>
      </c>
    </row>
    <row r="17" spans="1:83" x14ac:dyDescent="0.2">
      <c r="A17" s="197" t="s">
        <v>379</v>
      </c>
      <c r="B17" s="9">
        <f t="shared" si="20"/>
        <v>1997</v>
      </c>
      <c r="D17" s="29">
        <f>Table8.5c11!R41*0.001</f>
        <v>26.058</v>
      </c>
      <c r="E17" s="29">
        <f>Table8.5c11!T41*0.001</f>
        <v>25.917999999999999</v>
      </c>
      <c r="F17" s="29">
        <f t="shared" si="21"/>
        <v>51.975999999999999</v>
      </c>
      <c r="H17" s="29">
        <f>Table8.2c11!R43*0.001</f>
        <v>2211.873</v>
      </c>
      <c r="I17" s="29">
        <f>Table8.2c11!T43*0.001</f>
        <v>2087.4259999999999</v>
      </c>
      <c r="J17" s="29">
        <f t="shared" si="22"/>
        <v>4299.299</v>
      </c>
      <c r="L17" s="41">
        <f t="shared" si="0"/>
        <v>11780.965724523967</v>
      </c>
      <c r="M17" s="41">
        <f t="shared" si="1"/>
        <v>12416.248528091535</v>
      </c>
      <c r="N17" s="41">
        <f t="shared" si="2"/>
        <v>12089.41271588694</v>
      </c>
      <c r="P17" s="31">
        <f t="shared" si="3"/>
        <v>0.92348700651004234</v>
      </c>
      <c r="Q17" s="31">
        <f t="shared" si="4"/>
        <v>0.77693452558003773</v>
      </c>
      <c r="R17" s="31"/>
      <c r="T17" s="34">
        <f t="shared" si="5"/>
        <v>1.6580321810958911</v>
      </c>
      <c r="U17" s="34">
        <f t="shared" si="6"/>
        <v>0.85261251488182721</v>
      </c>
      <c r="V17" s="34">
        <f t="shared" si="7"/>
        <v>1.0021981843296501</v>
      </c>
      <c r="W17" s="34">
        <f t="shared" si="8"/>
        <v>0.85074242621195961</v>
      </c>
      <c r="X17" s="34">
        <f t="shared" si="9"/>
        <v>1.4136589876791692</v>
      </c>
      <c r="Y17" s="34">
        <f t="shared" si="10"/>
        <v>1.413658987679169</v>
      </c>
      <c r="AB17" s="12"/>
      <c r="AD17" s="31">
        <f t="shared" si="11"/>
        <v>0.50134677543481609</v>
      </c>
      <c r="AE17" s="31">
        <f t="shared" si="12"/>
        <v>0.49865322456518391</v>
      </c>
      <c r="AG17" s="31">
        <f t="shared" si="23"/>
        <v>0.51020999559393443</v>
      </c>
      <c r="AH17" s="31">
        <f t="shared" si="24"/>
        <v>0.48968397765199806</v>
      </c>
      <c r="AI17" s="31">
        <f t="shared" si="40"/>
        <v>0.99989397324593243</v>
      </c>
      <c r="AJ17" s="31"/>
      <c r="AK17" s="31">
        <f t="shared" si="25"/>
        <v>0.51026409723988198</v>
      </c>
      <c r="AL17" s="31">
        <f t="shared" si="26"/>
        <v>0.48973590276011808</v>
      </c>
      <c r="AO17" s="31">
        <f t="shared" si="27"/>
        <v>-6.472873325503585E-2</v>
      </c>
      <c r="AP17" s="31">
        <f t="shared" si="28"/>
        <v>-2.0827525074197391E-2</v>
      </c>
      <c r="AR17" s="31">
        <f t="shared" si="13"/>
        <v>0.5144729408212827</v>
      </c>
      <c r="AS17" s="31">
        <f t="shared" si="14"/>
        <v>0.48552705917871725</v>
      </c>
      <c r="AU17" s="31">
        <f t="shared" si="29"/>
        <v>-1.3237268992233868E-2</v>
      </c>
      <c r="AV17" s="31">
        <f t="shared" si="30"/>
        <v>1.422031916709514E-2</v>
      </c>
      <c r="AY17" s="31">
        <f t="shared" si="31"/>
        <v>0.95769230684617412</v>
      </c>
      <c r="AZ17" s="31">
        <f t="shared" si="32"/>
        <v>0.8154153293211206</v>
      </c>
      <c r="BA17" s="31">
        <f t="shared" si="15"/>
        <v>0.85074242621195961</v>
      </c>
      <c r="BB17" s="31"/>
      <c r="BC17" s="31">
        <f t="shared" si="33"/>
        <v>1.0002097197206972</v>
      </c>
      <c r="BD17" s="31">
        <f t="shared" si="34"/>
        <v>1.0176179599088013</v>
      </c>
      <c r="BE17" s="31">
        <f t="shared" si="16"/>
        <v>1.0021981843296501</v>
      </c>
      <c r="BF17" s="31"/>
      <c r="BG17" s="420"/>
      <c r="BH17" s="31"/>
      <c r="BI17" s="30">
        <f t="shared" si="41"/>
        <v>1996</v>
      </c>
      <c r="BJ17" s="31">
        <f t="shared" si="42"/>
        <v>24.910400652335824</v>
      </c>
      <c r="BK17" s="31">
        <f t="shared" si="43"/>
        <v>23.926116329134111</v>
      </c>
      <c r="BL17" s="31">
        <f t="shared" si="44"/>
        <v>48.841694160190713</v>
      </c>
      <c r="BN17" s="31">
        <f t="shared" si="45"/>
        <v>0.51002327172834816</v>
      </c>
      <c r="BO17" s="31">
        <f t="shared" si="46"/>
        <v>0.48987072910823626</v>
      </c>
      <c r="BP17" s="31">
        <f t="shared" si="47"/>
        <v>0.99989400083658442</v>
      </c>
      <c r="BQ17" s="31"/>
      <c r="BR17" s="31">
        <f t="shared" si="48"/>
        <v>1.1837808392444491</v>
      </c>
      <c r="BS17" s="31">
        <f t="shared" si="35"/>
        <v>1.9546131342473556</v>
      </c>
      <c r="BT17" s="31">
        <f t="shared" si="17"/>
        <v>1.6580186017403173</v>
      </c>
      <c r="BV17" s="31">
        <f t="shared" si="36"/>
        <v>0.9577045464534395</v>
      </c>
      <c r="BW17" s="31">
        <f t="shared" si="37"/>
        <v>0.81539611667073986</v>
      </c>
      <c r="BX17" s="31">
        <f t="shared" si="18"/>
        <v>0.85073283976727543</v>
      </c>
      <c r="BZ17" s="31">
        <f t="shared" si="38"/>
        <v>1.0002148259501595</v>
      </c>
      <c r="CA17" s="31">
        <f t="shared" si="39"/>
        <v>1.0176526641174595</v>
      </c>
      <c r="CB17" s="31">
        <f t="shared" si="19"/>
        <v>1.0022176857611209</v>
      </c>
    </row>
    <row r="18" spans="1:83" x14ac:dyDescent="0.2">
      <c r="A18" s="197" t="s">
        <v>379</v>
      </c>
      <c r="B18" s="9">
        <f t="shared" si="20"/>
        <v>1998</v>
      </c>
      <c r="D18" s="29">
        <f>Table8.5c11!R42*0.001</f>
        <v>30.094000000000001</v>
      </c>
      <c r="E18" s="29">
        <f>Table8.5c11!T42*0.001</f>
        <v>24.323</v>
      </c>
      <c r="F18" s="29">
        <f t="shared" si="21"/>
        <v>54.417000000000002</v>
      </c>
      <c r="H18" s="29">
        <f>Table8.2c11!R44*0.001</f>
        <v>1964.144</v>
      </c>
      <c r="I18" s="29">
        <f>Table8.2c11!T44*0.001</f>
        <v>2269.7730000000001</v>
      </c>
      <c r="J18" s="29">
        <f t="shared" si="22"/>
        <v>4233.9170000000004</v>
      </c>
      <c r="L18" s="41">
        <f t="shared" si="0"/>
        <v>15321.687208269863</v>
      </c>
      <c r="M18" s="41">
        <f t="shared" si="1"/>
        <v>10716.049578526134</v>
      </c>
      <c r="N18" s="41">
        <f t="shared" si="2"/>
        <v>12852.637404087041</v>
      </c>
      <c r="P18" s="31">
        <f t="shared" si="3"/>
        <v>1.2010372821299484</v>
      </c>
      <c r="Q18" s="31">
        <f t="shared" si="4"/>
        <v>0.67054625046749761</v>
      </c>
      <c r="R18" s="31"/>
      <c r="T18" s="34">
        <f t="shared" si="5"/>
        <v>1.6328174984082227</v>
      </c>
      <c r="U18" s="34">
        <f t="shared" si="6"/>
        <v>0.90643935793194852</v>
      </c>
      <c r="V18" s="34">
        <f t="shared" si="7"/>
        <v>0.99450191880797889</v>
      </c>
      <c r="W18" s="34">
        <f t="shared" si="8"/>
        <v>0.91145058726323747</v>
      </c>
      <c r="X18" s="34">
        <f t="shared" si="9"/>
        <v>1.4800500448772003</v>
      </c>
      <c r="Y18" s="34">
        <f t="shared" si="10"/>
        <v>1.4800500448771998</v>
      </c>
      <c r="AB18" s="12"/>
      <c r="AD18" s="31">
        <f t="shared" si="11"/>
        <v>0.55302570887774039</v>
      </c>
      <c r="AE18" s="31">
        <f t="shared" si="12"/>
        <v>0.44697429112225956</v>
      </c>
      <c r="AG18" s="31">
        <f t="shared" si="23"/>
        <v>0.52676380680604096</v>
      </c>
      <c r="AH18" s="31">
        <f t="shared" si="24"/>
        <v>0.47234266985786116</v>
      </c>
      <c r="AI18" s="31">
        <f t="shared" si="40"/>
        <v>0.99910647666390218</v>
      </c>
      <c r="AJ18" s="31"/>
      <c r="AK18" s="31">
        <f t="shared" si="25"/>
        <v>0.52723490349591984</v>
      </c>
      <c r="AL18" s="31">
        <f t="shared" si="26"/>
        <v>0.47276509650408011</v>
      </c>
      <c r="AO18" s="31">
        <f t="shared" si="27"/>
        <v>0.26278413446278664</v>
      </c>
      <c r="AP18" s="31">
        <f t="shared" si="28"/>
        <v>-0.14726340173996871</v>
      </c>
      <c r="AR18" s="31">
        <f t="shared" si="13"/>
        <v>0.46390706289235234</v>
      </c>
      <c r="AS18" s="31">
        <f t="shared" si="14"/>
        <v>0.5360929371076476</v>
      </c>
      <c r="AU18" s="31">
        <f t="shared" si="29"/>
        <v>-0.10345872406130806</v>
      </c>
      <c r="AV18" s="31">
        <f t="shared" si="30"/>
        <v>9.907251532576733E-2</v>
      </c>
      <c r="AY18" s="31">
        <f t="shared" si="31"/>
        <v>1.071359037918902</v>
      </c>
      <c r="AZ18" s="31">
        <f t="shared" si="32"/>
        <v>0.87360258272580038</v>
      </c>
      <c r="BA18" s="31">
        <f t="shared" si="15"/>
        <v>0.91145058726323747</v>
      </c>
      <c r="BB18" s="31"/>
      <c r="BC18" s="31">
        <f t="shared" si="33"/>
        <v>0.99232061518169756</v>
      </c>
      <c r="BD18" s="31">
        <f t="shared" si="34"/>
        <v>1.0098032799966459</v>
      </c>
      <c r="BE18" s="31">
        <f t="shared" si="16"/>
        <v>0.99450191880797889</v>
      </c>
      <c r="BF18" s="31"/>
      <c r="BG18" s="420"/>
      <c r="BH18" s="31"/>
      <c r="BI18" s="30">
        <f t="shared" si="41"/>
        <v>1997</v>
      </c>
      <c r="BJ18" s="31">
        <f t="shared" si="42"/>
        <v>28.027584396019858</v>
      </c>
      <c r="BK18" s="31">
        <f t="shared" si="43"/>
        <v>25.112058325181234</v>
      </c>
      <c r="BL18" s="31">
        <f t="shared" si="44"/>
        <v>53.187164615105971</v>
      </c>
      <c r="BN18" s="31">
        <f t="shared" si="45"/>
        <v>0.52696143136871776</v>
      </c>
      <c r="BO18" s="31">
        <f t="shared" si="46"/>
        <v>0.47214508438092267</v>
      </c>
      <c r="BP18" s="31">
        <f t="shared" si="47"/>
        <v>0.99910651574964038</v>
      </c>
      <c r="BQ18" s="31"/>
      <c r="BR18" s="31">
        <f t="shared" si="48"/>
        <v>0.98480588852231343</v>
      </c>
      <c r="BS18" s="31">
        <f t="shared" si="35"/>
        <v>1.9249145243898509</v>
      </c>
      <c r="BT18" s="31">
        <f t="shared" si="17"/>
        <v>1.6328264822733969</v>
      </c>
      <c r="BV18" s="31">
        <f t="shared" si="36"/>
        <v>1.0713798663675618</v>
      </c>
      <c r="BW18" s="31">
        <f t="shared" si="37"/>
        <v>0.87359898251532608</v>
      </c>
      <c r="BX18" s="31">
        <f t="shared" si="18"/>
        <v>0.91145803618435983</v>
      </c>
      <c r="BZ18" s="31">
        <f t="shared" si="38"/>
        <v>0.99228773708484619</v>
      </c>
      <c r="CA18" s="31">
        <f t="shared" si="39"/>
        <v>1.009804259215479</v>
      </c>
      <c r="CB18" s="31">
        <f t="shared" si="19"/>
        <v>0.99448831947031413</v>
      </c>
    </row>
    <row r="19" spans="1:83" x14ac:dyDescent="0.2">
      <c r="A19" s="197" t="s">
        <v>379</v>
      </c>
      <c r="B19" s="9">
        <f t="shared" si="20"/>
        <v>1999</v>
      </c>
      <c r="D19" s="29">
        <f>Table8.5c11!R43*0.001</f>
        <v>20.283000000000001</v>
      </c>
      <c r="E19" s="29">
        <f>Table8.5c11!T43*0.001</f>
        <v>26.297000000000001</v>
      </c>
      <c r="F19" s="29">
        <f t="shared" si="21"/>
        <v>46.58</v>
      </c>
      <c r="H19" s="29">
        <f>Table8.2c11!R45*0.001</f>
        <v>1707.1880000000001</v>
      </c>
      <c r="I19" s="29">
        <f>Table8.2c11!T45*0.001</f>
        <v>2380.9490000000001</v>
      </c>
      <c r="J19" s="29">
        <f t="shared" si="22"/>
        <v>4088.1370000000002</v>
      </c>
      <c r="L19" s="41">
        <f t="shared" si="0"/>
        <v>11880.941056286712</v>
      </c>
      <c r="M19" s="41">
        <f t="shared" si="1"/>
        <v>11044.75568355307</v>
      </c>
      <c r="N19" s="41">
        <f t="shared" si="2"/>
        <v>11393.943011205347</v>
      </c>
      <c r="P19" s="31">
        <f t="shared" si="3"/>
        <v>0.93132387846207887</v>
      </c>
      <c r="Q19" s="31">
        <f t="shared" si="4"/>
        <v>0.69111471131833879</v>
      </c>
      <c r="R19" s="31"/>
      <c r="T19" s="34">
        <f t="shared" si="5"/>
        <v>1.5765971863619659</v>
      </c>
      <c r="U19" s="34">
        <f t="shared" si="6"/>
        <v>0.80356412949967659</v>
      </c>
      <c r="V19" s="34">
        <f t="shared" si="7"/>
        <v>0.98454489799066647</v>
      </c>
      <c r="W19" s="34">
        <f t="shared" si="8"/>
        <v>0.81617824757372814</v>
      </c>
      <c r="X19" s="34">
        <f t="shared" si="9"/>
        <v>1.2668969456305934</v>
      </c>
      <c r="Y19" s="34">
        <f t="shared" si="10"/>
        <v>1.2668969456305925</v>
      </c>
      <c r="AB19" s="12"/>
      <c r="AD19" s="31">
        <f t="shared" si="11"/>
        <v>0.43544439673679697</v>
      </c>
      <c r="AE19" s="31">
        <f t="shared" si="12"/>
        <v>0.56455560326320309</v>
      </c>
      <c r="AG19" s="31">
        <f t="shared" si="23"/>
        <v>0.49189508622655437</v>
      </c>
      <c r="AH19" s="31">
        <f t="shared" si="24"/>
        <v>0.50347871781523823</v>
      </c>
      <c r="AI19" s="31">
        <f t="shared" si="40"/>
        <v>0.99537380404179254</v>
      </c>
      <c r="AJ19" s="31"/>
      <c r="AK19" s="31">
        <f t="shared" si="25"/>
        <v>0.4941812656000954</v>
      </c>
      <c r="AL19" s="31">
        <f t="shared" si="26"/>
        <v>0.50581873439990466</v>
      </c>
      <c r="AO19" s="31">
        <f t="shared" si="27"/>
        <v>-0.25433376504715005</v>
      </c>
      <c r="AP19" s="31">
        <f t="shared" si="28"/>
        <v>3.0213138272128608E-2</v>
      </c>
      <c r="AR19" s="31">
        <f t="shared" si="13"/>
        <v>0.41759559427680631</v>
      </c>
      <c r="AS19" s="31">
        <f t="shared" si="14"/>
        <v>0.58240440572319374</v>
      </c>
      <c r="AU19" s="31">
        <f t="shared" si="29"/>
        <v>-0.10517075026447155</v>
      </c>
      <c r="AV19" s="31">
        <f t="shared" si="30"/>
        <v>8.2857525459150996E-2</v>
      </c>
      <c r="AY19" s="31">
        <f t="shared" si="31"/>
        <v>0.89547174468823543</v>
      </c>
      <c r="AZ19" s="31">
        <f t="shared" si="32"/>
        <v>0.78228642891762101</v>
      </c>
      <c r="BA19" s="31">
        <f t="shared" si="15"/>
        <v>0.81617824757372814</v>
      </c>
      <c r="BB19" s="31"/>
      <c r="BC19" s="31">
        <f t="shared" si="33"/>
        <v>0.98998793202003366</v>
      </c>
      <c r="BD19" s="31">
        <f t="shared" si="34"/>
        <v>0.99969306091092647</v>
      </c>
      <c r="BE19" s="31">
        <f t="shared" si="16"/>
        <v>0.98454489799066647</v>
      </c>
      <c r="BF19" s="31"/>
      <c r="BG19" s="420"/>
      <c r="BH19" s="31"/>
      <c r="BI19" s="30">
        <f t="shared" si="41"/>
        <v>1998</v>
      </c>
      <c r="BJ19" s="31">
        <f t="shared" si="42"/>
        <v>24.866762237915545</v>
      </c>
      <c r="BK19" s="31">
        <f t="shared" si="43"/>
        <v>25.297164962914643</v>
      </c>
      <c r="BL19" s="31">
        <f t="shared" si="44"/>
        <v>50.396982961352421</v>
      </c>
      <c r="BN19" s="31">
        <f t="shared" si="45"/>
        <v>0.49341767654990265</v>
      </c>
      <c r="BO19" s="31">
        <f t="shared" si="46"/>
        <v>0.50195792439230147</v>
      </c>
      <c r="BP19" s="31">
        <f t="shared" si="47"/>
        <v>0.99537560094220412</v>
      </c>
      <c r="BQ19" s="31"/>
      <c r="BR19" s="31">
        <f t="shared" si="48"/>
        <v>0.96572499109382226</v>
      </c>
      <c r="BS19" s="31">
        <f t="shared" si="35"/>
        <v>1.8589380619227578</v>
      </c>
      <c r="BT19" s="31">
        <f t="shared" si="17"/>
        <v>1.5768613400512332</v>
      </c>
      <c r="BV19" s="31">
        <f t="shared" si="36"/>
        <v>0.89554119953569533</v>
      </c>
      <c r="BW19" s="31">
        <f t="shared" si="37"/>
        <v>0.7823438807149381</v>
      </c>
      <c r="BX19" s="31">
        <f t="shared" si="18"/>
        <v>0.81624822305099087</v>
      </c>
      <c r="BZ19" s="31">
        <f t="shared" si="38"/>
        <v>0.9897507692925418</v>
      </c>
      <c r="CA19" s="31">
        <f t="shared" si="39"/>
        <v>0.99945454239340559</v>
      </c>
      <c r="CB19" s="31">
        <f t="shared" si="19"/>
        <v>0.98429557924819044</v>
      </c>
    </row>
    <row r="20" spans="1:83" ht="15" customHeight="1" x14ac:dyDescent="0.2">
      <c r="A20" s="197" t="s">
        <v>379</v>
      </c>
      <c r="B20" s="9">
        <f t="shared" si="20"/>
        <v>2000</v>
      </c>
      <c r="D20" s="29">
        <f>Table8.5c11!R44*0.001</f>
        <v>21.311</v>
      </c>
      <c r="E20" s="29">
        <f>Table8.5c11!T44*0.001</f>
        <v>27.876999999999999</v>
      </c>
      <c r="F20" s="29">
        <f t="shared" si="21"/>
        <v>49.188000000000002</v>
      </c>
      <c r="H20" s="29">
        <f>Table8.2c11!R46*0.001</f>
        <v>1615.079</v>
      </c>
      <c r="I20" s="29">
        <f>Table8.2c11!T46*0.001</f>
        <v>2715.3879999999999</v>
      </c>
      <c r="J20" s="29">
        <f t="shared" si="22"/>
        <v>4330.4669999999996</v>
      </c>
      <c r="L20" s="41">
        <f t="shared" si="0"/>
        <v>13195.020181675323</v>
      </c>
      <c r="M20" s="41">
        <f t="shared" si="1"/>
        <v>10266.304483926422</v>
      </c>
      <c r="N20" s="41">
        <f t="shared" si="2"/>
        <v>11358.590193621152</v>
      </c>
      <c r="P20" s="31">
        <f t="shared" si="3"/>
        <v>1.0343319871518695</v>
      </c>
      <c r="Q20" s="31">
        <f t="shared" si="4"/>
        <v>0.64240389402914067</v>
      </c>
      <c r="R20" s="31"/>
      <c r="T20" s="34">
        <f t="shared" si="5"/>
        <v>1.6700521748251935</v>
      </c>
      <c r="U20" s="34">
        <f t="shared" si="6"/>
        <v>0.80107085249631904</v>
      </c>
      <c r="V20" s="34">
        <f t="shared" si="7"/>
        <v>0.97735449084576764</v>
      </c>
      <c r="W20" s="34">
        <f t="shared" si="8"/>
        <v>0.81963183266605877</v>
      </c>
      <c r="X20" s="34">
        <f t="shared" si="9"/>
        <v>1.33783011940055</v>
      </c>
      <c r="Y20" s="34">
        <f t="shared" si="10"/>
        <v>1.3378301194005495</v>
      </c>
      <c r="AB20" s="12"/>
      <c r="AD20" s="31">
        <f t="shared" si="11"/>
        <v>0.43325607871838656</v>
      </c>
      <c r="AE20" s="31">
        <f t="shared" si="12"/>
        <v>0.56674392128161333</v>
      </c>
      <c r="AG20" s="31">
        <f t="shared" si="23"/>
        <v>0.43434931897135748</v>
      </c>
      <c r="AH20" s="31">
        <f t="shared" si="24"/>
        <v>0.56564905677984001</v>
      </c>
      <c r="AI20" s="31">
        <f t="shared" si="40"/>
        <v>0.99999837575119743</v>
      </c>
      <c r="AJ20" s="31"/>
      <c r="AK20" s="31">
        <f t="shared" si="25"/>
        <v>0.43435002446386461</v>
      </c>
      <c r="AL20" s="31">
        <f t="shared" si="26"/>
        <v>0.5656499755361355</v>
      </c>
      <c r="AO20" s="31">
        <f t="shared" si="27"/>
        <v>0.10490397515884539</v>
      </c>
      <c r="AP20" s="31">
        <f t="shared" si="28"/>
        <v>-7.3088593383122166E-2</v>
      </c>
      <c r="AR20" s="31">
        <f t="shared" si="13"/>
        <v>0.37295723532819902</v>
      </c>
      <c r="AS20" s="31">
        <f t="shared" si="14"/>
        <v>0.62704276467180098</v>
      </c>
      <c r="AU20" s="31">
        <f t="shared" si="29"/>
        <v>-0.11304972393305003</v>
      </c>
      <c r="AV20" s="31">
        <f t="shared" si="30"/>
        <v>7.3849681899403233E-2</v>
      </c>
      <c r="AY20" s="31">
        <f t="shared" si="31"/>
        <v>1.0042314103599272</v>
      </c>
      <c r="AZ20" s="31">
        <f t="shared" si="32"/>
        <v>0.78559660381737351</v>
      </c>
      <c r="BA20" s="31">
        <f t="shared" si="15"/>
        <v>0.81963183266605877</v>
      </c>
      <c r="BB20" s="31"/>
      <c r="BC20" s="31">
        <f t="shared" si="33"/>
        <v>0.99269671991640651</v>
      </c>
      <c r="BD20" s="31">
        <f t="shared" si="34"/>
        <v>0.99239202248946912</v>
      </c>
      <c r="BE20" s="31">
        <f t="shared" si="16"/>
        <v>0.97735449084576764</v>
      </c>
      <c r="BF20" s="31"/>
      <c r="BG20" s="420"/>
      <c r="BH20" s="31"/>
      <c r="BI20" s="30">
        <f t="shared" si="41"/>
        <v>1999</v>
      </c>
      <c r="BJ20" s="31">
        <f t="shared" si="42"/>
        <v>20.79276478901475</v>
      </c>
      <c r="BK20" s="31">
        <f t="shared" si="43"/>
        <v>27.079318066133716</v>
      </c>
      <c r="BL20" s="31">
        <f t="shared" si="44"/>
        <v>47.872160607520087</v>
      </c>
      <c r="BN20" s="31">
        <f t="shared" si="45"/>
        <v>0.43433938483546281</v>
      </c>
      <c r="BO20" s="31">
        <f t="shared" si="46"/>
        <v>0.56565899099778483</v>
      </c>
      <c r="BP20" s="31">
        <f t="shared" si="47"/>
        <v>0.99999837583324758</v>
      </c>
      <c r="BQ20" s="31"/>
      <c r="BR20" s="31">
        <f t="shared" si="48"/>
        <v>1.059276290147432</v>
      </c>
      <c r="BS20" s="31">
        <f t="shared" si="35"/>
        <v>1.969129013847396</v>
      </c>
      <c r="BT20" s="31">
        <f t="shared" si="17"/>
        <v>1.6703318303663786</v>
      </c>
      <c r="BV20" s="31">
        <f t="shared" si="36"/>
        <v>1.0042296277837492</v>
      </c>
      <c r="BW20" s="31">
        <f t="shared" si="37"/>
        <v>0.78565290412925626</v>
      </c>
      <c r="BX20" s="31">
        <f t="shared" si="18"/>
        <v>0.81970064921364338</v>
      </c>
      <c r="BZ20" s="31">
        <f t="shared" si="38"/>
        <v>0.99269857486728796</v>
      </c>
      <c r="CA20" s="31">
        <f t="shared" si="39"/>
        <v>0.99215709987857115</v>
      </c>
      <c r="CB20" s="31">
        <f t="shared" si="19"/>
        <v>0.97710881876785038</v>
      </c>
    </row>
    <row r="21" spans="1:83" x14ac:dyDescent="0.2">
      <c r="A21" s="197" t="s">
        <v>379</v>
      </c>
      <c r="B21" s="9">
        <f t="shared" si="20"/>
        <v>2001</v>
      </c>
      <c r="D21" s="29">
        <f>Table8.5c11!R45*0.001</f>
        <v>19.643000000000001</v>
      </c>
      <c r="E21" s="29">
        <f>Table8.5c11!T45*0.001</f>
        <v>26.157</v>
      </c>
      <c r="F21" s="29">
        <f t="shared" si="21"/>
        <v>45.8</v>
      </c>
      <c r="H21" s="29">
        <f>Table8.2c11!R47*0.001</f>
        <v>1723.2429999999999</v>
      </c>
      <c r="I21" s="29">
        <f>Table8.2c11!T47*0.001</f>
        <v>1669.432</v>
      </c>
      <c r="J21" s="29">
        <f t="shared" si="22"/>
        <v>3392.6750000000002</v>
      </c>
      <c r="L21" s="41">
        <f t="shared" si="0"/>
        <v>11398.856690553801</v>
      </c>
      <c r="M21" s="41">
        <f t="shared" si="1"/>
        <v>15668.203317056341</v>
      </c>
      <c r="N21" s="41">
        <f t="shared" si="2"/>
        <v>13499.672087659441</v>
      </c>
      <c r="P21" s="31">
        <f t="shared" si="3"/>
        <v>0.89353422197668342</v>
      </c>
      <c r="Q21" s="31">
        <f t="shared" si="4"/>
        <v>0.98042239435584511</v>
      </c>
      <c r="R21" s="31"/>
      <c r="T21" s="34">
        <f t="shared" si="5"/>
        <v>1.308391049331415</v>
      </c>
      <c r="U21" s="34">
        <f t="shared" si="6"/>
        <v>0.95207183667522688</v>
      </c>
      <c r="V21" s="34">
        <f t="shared" si="7"/>
        <v>0.97271706498469235</v>
      </c>
      <c r="W21" s="34">
        <f t="shared" si="8"/>
        <v>0.97877571078719638</v>
      </c>
      <c r="X21" s="34">
        <f t="shared" si="9"/>
        <v>1.2456822694263887</v>
      </c>
      <c r="Y21" s="34">
        <f t="shared" si="10"/>
        <v>1.2456822694263876</v>
      </c>
      <c r="AB21" s="12"/>
      <c r="AD21" s="31">
        <f t="shared" si="11"/>
        <v>0.42888646288209609</v>
      </c>
      <c r="AE21" s="31">
        <f t="shared" si="12"/>
        <v>0.57111353711790391</v>
      </c>
      <c r="AG21" s="31">
        <f t="shared" si="23"/>
        <v>0.43106757967175796</v>
      </c>
      <c r="AH21" s="31">
        <f t="shared" si="24"/>
        <v>0.56892593247896339</v>
      </c>
      <c r="AI21" s="31">
        <f t="shared" si="40"/>
        <v>0.9999935121507213</v>
      </c>
      <c r="AJ21" s="31"/>
      <c r="AK21" s="31">
        <f t="shared" si="25"/>
        <v>0.43107037639138851</v>
      </c>
      <c r="AL21" s="31">
        <f t="shared" si="26"/>
        <v>0.56892962360861155</v>
      </c>
      <c r="AO21" s="31">
        <f t="shared" si="27"/>
        <v>-0.14632643937952569</v>
      </c>
      <c r="AP21" s="31">
        <f t="shared" si="28"/>
        <v>0.42276626914992943</v>
      </c>
      <c r="AR21" s="31">
        <f t="shared" si="13"/>
        <v>0.50793046784616858</v>
      </c>
      <c r="AS21" s="31">
        <f t="shared" si="14"/>
        <v>0.49206953215383137</v>
      </c>
      <c r="AU21" s="31">
        <f t="shared" si="29"/>
        <v>0.30888080141547863</v>
      </c>
      <c r="AV21" s="31">
        <f t="shared" si="30"/>
        <v>-0.24239471150251826</v>
      </c>
      <c r="AY21" s="31">
        <f t="shared" si="31"/>
        <v>1.1941650772682681</v>
      </c>
      <c r="AZ21" s="31">
        <f t="shared" si="32"/>
        <v>0.93813202909926285</v>
      </c>
      <c r="BA21" s="31">
        <f t="shared" si="15"/>
        <v>0.97877571078719638</v>
      </c>
      <c r="BB21" s="31"/>
      <c r="BC21" s="31">
        <f t="shared" si="33"/>
        <v>0.99525512400617067</v>
      </c>
      <c r="BD21" s="31">
        <f t="shared" si="34"/>
        <v>0.98768324540549113</v>
      </c>
      <c r="BE21" s="31">
        <f t="shared" si="16"/>
        <v>0.97271706498469235</v>
      </c>
      <c r="BF21" s="31"/>
      <c r="BG21" s="420"/>
      <c r="BH21" s="31"/>
      <c r="BI21" s="30">
        <f t="shared" si="41"/>
        <v>2000</v>
      </c>
      <c r="BJ21" s="31">
        <f t="shared" si="42"/>
        <v>20.465672430070359</v>
      </c>
      <c r="BK21" s="31">
        <f t="shared" si="43"/>
        <v>27.00787241429671</v>
      </c>
      <c r="BL21" s="31">
        <f t="shared" si="44"/>
        <v>47.473852822326826</v>
      </c>
      <c r="BN21" s="31">
        <f t="shared" si="45"/>
        <v>0.43109356442301244</v>
      </c>
      <c r="BO21" s="31">
        <f t="shared" si="46"/>
        <v>0.56889994825941281</v>
      </c>
      <c r="BP21" s="31">
        <f t="shared" si="47"/>
        <v>0.99999351268242531</v>
      </c>
      <c r="BQ21" s="31"/>
      <c r="BR21" s="31">
        <f t="shared" si="48"/>
        <v>0.78344445796166973</v>
      </c>
      <c r="BS21" s="31">
        <f t="shared" si="35"/>
        <v>1.5427032129102705</v>
      </c>
      <c r="BT21" s="31">
        <f t="shared" si="17"/>
        <v>1.3086122154575111</v>
      </c>
      <c r="BV21" s="31">
        <f t="shared" si="36"/>
        <v>1.1941460439108542</v>
      </c>
      <c r="BW21" s="31">
        <f t="shared" si="37"/>
        <v>0.93818430735302494</v>
      </c>
      <c r="BX21" s="31">
        <f t="shared" si="18"/>
        <v>0.97884228744963098</v>
      </c>
      <c r="BZ21" s="31">
        <f t="shared" si="38"/>
        <v>0.99526941147922277</v>
      </c>
      <c r="CA21" s="31">
        <f t="shared" si="39"/>
        <v>0.98746361289107798</v>
      </c>
      <c r="CB21" s="31">
        <f t="shared" si="19"/>
        <v>0.97248651900623695</v>
      </c>
    </row>
    <row r="22" spans="1:83" x14ac:dyDescent="0.2">
      <c r="A22" s="197" t="s">
        <v>379</v>
      </c>
      <c r="B22" s="9">
        <f t="shared" si="20"/>
        <v>2002</v>
      </c>
      <c r="D22" s="29">
        <f>Table8.5c11!R46*0.001</f>
        <v>23.007000000000001</v>
      </c>
      <c r="E22" s="29">
        <f>Table8.5c11!T46*0.001</f>
        <v>30.330000000000002</v>
      </c>
      <c r="F22" s="29">
        <f t="shared" si="21"/>
        <v>53.337000000000003</v>
      </c>
      <c r="H22" s="29">
        <f>Table8.2c11!R48*0.001</f>
        <v>1743.91</v>
      </c>
      <c r="I22" s="29">
        <f>Table8.2c11!T48*0.001</f>
        <v>1992.7930000000001</v>
      </c>
      <c r="J22" s="29">
        <f t="shared" si="22"/>
        <v>3736.7030000000004</v>
      </c>
      <c r="L22" s="41">
        <f t="shared" ref="L22:N24" si="49">D22/H22*1000000</f>
        <v>13192.767975411576</v>
      </c>
      <c r="M22" s="41">
        <f t="shared" si="49"/>
        <v>15219.844710413978</v>
      </c>
      <c r="N22" s="41">
        <f t="shared" si="49"/>
        <v>14273.813037857168</v>
      </c>
      <c r="P22" s="31">
        <f t="shared" si="3"/>
        <v>1.03415544108008</v>
      </c>
      <c r="Q22" s="31">
        <f t="shared" si="4"/>
        <v>0.95236679603616858</v>
      </c>
      <c r="R22" s="31"/>
      <c r="T22" s="34">
        <f t="shared" si="5"/>
        <v>1.4410660494181866</v>
      </c>
      <c r="U22" s="34">
        <f t="shared" si="6"/>
        <v>1.0066685551373005</v>
      </c>
      <c r="V22" s="34">
        <f>BE22</f>
        <v>0.98194533475668822</v>
      </c>
      <c r="W22" s="34">
        <f>BA22</f>
        <v>1.0251777970784279</v>
      </c>
      <c r="X22" s="34">
        <f>T22*V22*W22</f>
        <v>1.4506758778252247</v>
      </c>
      <c r="Y22" s="34">
        <f>T22*U22</f>
        <v>1.4506758778252236</v>
      </c>
      <c r="AB22" s="12"/>
      <c r="AD22" s="31">
        <f>D22/$F22</f>
        <v>0.43135159457787275</v>
      </c>
      <c r="AE22" s="31">
        <f>E22/$F22</f>
        <v>0.56864840542212725</v>
      </c>
      <c r="AG22" s="31">
        <f>(AD22-AD21)/LN(AD22/AD21)</f>
        <v>0.43011785136450353</v>
      </c>
      <c r="AH22" s="31">
        <f>(AE22-AE21)/LN(AE22/AE21)</f>
        <v>0.56988008265143275</v>
      </c>
      <c r="AI22" s="31">
        <f>AG22+AH22</f>
        <v>0.99999793401593629</v>
      </c>
      <c r="AJ22" s="31"/>
      <c r="AK22" s="31">
        <f>AG22/$AI22</f>
        <v>0.43011873998296585</v>
      </c>
      <c r="AL22" s="31">
        <f>AH22/$AI22</f>
        <v>0.56988126001703421</v>
      </c>
      <c r="AO22" s="31">
        <f>LN(P22/P21)</f>
        <v>0.14615573873149793</v>
      </c>
      <c r="AP22" s="31">
        <f>LN(Q22/Q21)</f>
        <v>-2.9033242913097803E-2</v>
      </c>
      <c r="AR22" s="31">
        <f>H22/$J22</f>
        <v>0.46669751382435259</v>
      </c>
      <c r="AS22" s="31">
        <f>I22/$J22</f>
        <v>0.53330248617564735</v>
      </c>
      <c r="AU22" s="31">
        <f>LN(AR22/AR21)</f>
        <v>-8.4663238088925549E-2</v>
      </c>
      <c r="AV22" s="31">
        <f>LN(AS22/AS21)</f>
        <v>8.0468747443680141E-2</v>
      </c>
      <c r="AY22" s="31">
        <f>EXP(SUMPRODUCT($AK22:$AL22,AO22:AP22))</f>
        <v>1.0474082936262405</v>
      </c>
      <c r="AZ22" s="31">
        <f>IF(ISERR(AY22),AZ21,AY22*AZ21)</f>
        <v>0.98260726779498153</v>
      </c>
      <c r="BA22" s="31">
        <f t="shared" si="15"/>
        <v>1.0251777970784279</v>
      </c>
      <c r="BB22" s="31"/>
      <c r="BC22" s="31">
        <f>EXP(SUMPRODUCT($AK22:$AL22,AU22:AV22))</f>
        <v>1.0094871058647883</v>
      </c>
      <c r="BD22" s="31">
        <f>IF(ISERR(BC22),BD21,BC22*BD21)</f>
        <v>0.99705350091553069</v>
      </c>
      <c r="BE22" s="31">
        <f t="shared" si="16"/>
        <v>0.98194533475668822</v>
      </c>
      <c r="BF22" s="31"/>
      <c r="BG22" s="420"/>
      <c r="BH22" s="31"/>
      <c r="BI22" s="30">
        <f t="shared" si="41"/>
        <v>2001</v>
      </c>
      <c r="BJ22" s="31">
        <f t="shared" si="42"/>
        <v>21.280704058883956</v>
      </c>
      <c r="BK22" s="31">
        <f t="shared" si="43"/>
        <v>28.19204466476307</v>
      </c>
      <c r="BL22" s="31">
        <f t="shared" si="44"/>
        <v>49.472850894617984</v>
      </c>
      <c r="BN22" s="31">
        <f t="shared" si="45"/>
        <v>0.43014913582024894</v>
      </c>
      <c r="BO22" s="31">
        <f t="shared" si="46"/>
        <v>0.5698487989870421</v>
      </c>
      <c r="BP22" s="31">
        <f t="shared" si="47"/>
        <v>0.99999793480729104</v>
      </c>
      <c r="BQ22" s="31"/>
      <c r="BR22" s="31">
        <f t="shared" si="48"/>
        <v>1.1014029503718086</v>
      </c>
      <c r="BS22" s="31">
        <f>IF(ISERR(BR22),BS21,BR22*BS21)</f>
        <v>1.6991378702474402</v>
      </c>
      <c r="BT22" s="31">
        <f t="shared" si="17"/>
        <v>1.4413093549974916</v>
      </c>
      <c r="BV22" s="31">
        <f t="shared" si="36"/>
        <v>1.0474139339089255</v>
      </c>
      <c r="BW22" s="31">
        <f>IF(ISERR(BV22),BW21,BV22*BW21)</f>
        <v>0.98266731609625224</v>
      </c>
      <c r="BX22" s="31">
        <f t="shared" si="18"/>
        <v>1.0252530509740292</v>
      </c>
      <c r="BZ22" s="31">
        <f t="shared" si="38"/>
        <v>1.00948187117446</v>
      </c>
      <c r="CA22" s="31">
        <f>IF(ISERR(BZ22),CA21,BZ22*CA21)</f>
        <v>0.99682661565797803</v>
      </c>
      <c r="CB22" s="31">
        <f t="shared" si="19"/>
        <v>0.98170751089835318</v>
      </c>
    </row>
    <row r="23" spans="1:83" x14ac:dyDescent="0.2">
      <c r="A23" s="197" t="s">
        <v>379</v>
      </c>
      <c r="B23" s="9">
        <f t="shared" si="20"/>
        <v>2003</v>
      </c>
      <c r="D23" s="29">
        <f>Table8.5c11!R47*0.001</f>
        <v>28.945</v>
      </c>
      <c r="E23" s="29">
        <f>Table8.5c11!T47*0.001</f>
        <v>30.756</v>
      </c>
      <c r="F23" s="29">
        <f t="shared" si="21"/>
        <v>59.701000000000001</v>
      </c>
      <c r="H23" s="29">
        <f>Table8.2c11!R49*0.001</f>
        <v>2125.5370000000003</v>
      </c>
      <c r="I23" s="29">
        <f>Table8.2c11!T49*0.001</f>
        <v>1875.9770000000001</v>
      </c>
      <c r="J23" s="29">
        <f t="shared" si="22"/>
        <v>4001.5140000000001</v>
      </c>
      <c r="L23" s="41">
        <f t="shared" si="49"/>
        <v>13617.735188801698</v>
      </c>
      <c r="M23" s="41">
        <f t="shared" si="49"/>
        <v>16394.657290574458</v>
      </c>
      <c r="N23" s="41">
        <f t="shared" si="49"/>
        <v>14919.602930290885</v>
      </c>
      <c r="P23" s="31">
        <f t="shared" si="3"/>
        <v>1.0674677950021025</v>
      </c>
      <c r="Q23" s="31">
        <f t="shared" si="4"/>
        <v>1.0258795364220716</v>
      </c>
      <c r="R23" s="31"/>
      <c r="T23" s="34">
        <f t="shared" si="5"/>
        <v>1.5431908748625633</v>
      </c>
      <c r="U23" s="34">
        <f t="shared" si="6"/>
        <v>1.0522132442973959</v>
      </c>
      <c r="V23" s="34">
        <f t="shared" si="7"/>
        <v>0.97161960999614327</v>
      </c>
      <c r="W23" s="34">
        <f t="shared" si="8"/>
        <v>1.0829477230307996</v>
      </c>
      <c r="X23" s="34">
        <f t="shared" si="9"/>
        <v>1.6237658770092758</v>
      </c>
      <c r="Y23" s="34">
        <f t="shared" si="10"/>
        <v>1.6237658770092744</v>
      </c>
      <c r="AB23" s="12"/>
      <c r="AD23" s="31">
        <f t="shared" si="11"/>
        <v>0.48483274987018643</v>
      </c>
      <c r="AE23" s="31">
        <f t="shared" si="12"/>
        <v>0.51516725012981357</v>
      </c>
      <c r="AG23" s="31">
        <f t="shared" si="23"/>
        <v>0.45757138226929728</v>
      </c>
      <c r="AH23" s="31">
        <f t="shared" si="24"/>
        <v>0.54146770164393143</v>
      </c>
      <c r="AI23" s="31">
        <f t="shared" si="40"/>
        <v>0.99903908391322871</v>
      </c>
      <c r="AJ23" s="31"/>
      <c r="AK23" s="31">
        <f t="shared" si="25"/>
        <v>0.45801149288073251</v>
      </c>
      <c r="AL23" s="31">
        <f t="shared" si="26"/>
        <v>0.54198850711926749</v>
      </c>
      <c r="AO23" s="31">
        <f t="shared" si="27"/>
        <v>3.1704202396746907E-2</v>
      </c>
      <c r="AP23" s="31">
        <f t="shared" si="28"/>
        <v>7.4355357402639821E-2</v>
      </c>
      <c r="AR23" s="31">
        <f t="shared" si="13"/>
        <v>0.53118319715987505</v>
      </c>
      <c r="AS23" s="31">
        <f t="shared" si="14"/>
        <v>0.468816802840125</v>
      </c>
      <c r="AU23" s="31">
        <f t="shared" si="29"/>
        <v>0.12942564000643558</v>
      </c>
      <c r="AV23" s="31">
        <f t="shared" si="30"/>
        <v>-0.12887669961014891</v>
      </c>
      <c r="AY23" s="31">
        <f t="shared" si="31"/>
        <v>1.0563511286695881</v>
      </c>
      <c r="AZ23" s="31">
        <f t="shared" si="32"/>
        <v>1.0379782963741691</v>
      </c>
      <c r="BA23" s="31">
        <f t="shared" si="15"/>
        <v>1.0829477230307996</v>
      </c>
      <c r="BB23" s="31"/>
      <c r="BC23" s="31">
        <f t="shared" si="33"/>
        <v>0.98948441996203018</v>
      </c>
      <c r="BD23" s="31">
        <f t="shared" si="34"/>
        <v>0.98656890502451544</v>
      </c>
      <c r="BE23" s="31">
        <f t="shared" si="16"/>
        <v>0.97161960999614327</v>
      </c>
      <c r="BF23" s="31"/>
      <c r="BG23" s="420"/>
      <c r="BH23" s="31"/>
      <c r="BI23" s="30">
        <f t="shared" si="41"/>
        <v>2002</v>
      </c>
      <c r="BJ23" s="31">
        <f t="shared" si="42"/>
        <v>25.862486476103729</v>
      </c>
      <c r="BK23" s="31">
        <f t="shared" si="43"/>
        <v>30.542504855576038</v>
      </c>
      <c r="BL23" s="31">
        <f t="shared" si="44"/>
        <v>56.459234278737092</v>
      </c>
      <c r="BN23" s="31">
        <f t="shared" si="45"/>
        <v>0.45807363147048041</v>
      </c>
      <c r="BO23" s="31">
        <f t="shared" si="46"/>
        <v>0.54096562317492392</v>
      </c>
      <c r="BP23" s="31">
        <f t="shared" si="47"/>
        <v>0.99903925464540433</v>
      </c>
      <c r="BQ23" s="31"/>
      <c r="BR23" s="31">
        <f t="shared" si="48"/>
        <v>1.0707971127267761</v>
      </c>
      <c r="BS23" s="31">
        <f t="shared" ref="BS23:BS26" si="50">IF(ISERR(BR23),BS22,BR23*BS22)</f>
        <v>1.8194319255856826</v>
      </c>
      <c r="BT23" s="31">
        <f t="shared" si="17"/>
        <v>1.5433498958774059</v>
      </c>
      <c r="BV23" s="31">
        <f t="shared" si="36"/>
        <v>1.0562728698443227</v>
      </c>
      <c r="BW23" s="31">
        <f t="shared" ref="BW23:BW26" si="51">IF(ISERR(BV23),BW22,BV23*BW22)</f>
        <v>1.0379648260752066</v>
      </c>
      <c r="BX23" s="31">
        <f t="shared" si="18"/>
        <v>1.0829469824689855</v>
      </c>
      <c r="BZ23" s="31">
        <f t="shared" si="38"/>
        <v>0.9896228270791575</v>
      </c>
      <c r="CA23" s="31">
        <f t="shared" ref="CA23:CA26" si="52">IF(ISERR(BZ23),CA22,BZ23*CA22)</f>
        <v>0.98648237349519696</v>
      </c>
      <c r="CB23" s="31">
        <f t="shared" si="19"/>
        <v>0.9715201623000711</v>
      </c>
    </row>
    <row r="24" spans="1:83" x14ac:dyDescent="0.2">
      <c r="A24" s="197" t="s">
        <v>379</v>
      </c>
      <c r="B24" s="9">
        <f t="shared" si="20"/>
        <v>2004</v>
      </c>
      <c r="D24" s="29">
        <f>Table8.5c11!R48*0.001</f>
        <v>16.164000000000001</v>
      </c>
      <c r="E24" s="29">
        <f>Table8.5c11!T48*0.001</f>
        <v>15.73</v>
      </c>
      <c r="F24" s="29">
        <f t="shared" si="21"/>
        <v>31.894000000000002</v>
      </c>
      <c r="H24" s="29">
        <f>Table8.2c11!R50*0.001</f>
        <v>1587.8520000000001</v>
      </c>
      <c r="I24" s="29">
        <f>Table8.2c11!T50*0.001</f>
        <v>1305.5920000000001</v>
      </c>
      <c r="J24" s="29">
        <f t="shared" si="22"/>
        <v>2893.4440000000004</v>
      </c>
      <c r="L24" s="41">
        <f t="shared" si="49"/>
        <v>10179.790056000182</v>
      </c>
      <c r="M24" s="41">
        <f t="shared" si="49"/>
        <v>12048.174314793596</v>
      </c>
      <c r="N24" s="41">
        <f t="shared" si="49"/>
        <v>11022.850278076919</v>
      </c>
      <c r="P24" s="31">
        <f t="shared" si="3"/>
        <v>0.79797395778402247</v>
      </c>
      <c r="Q24" s="31">
        <f t="shared" si="4"/>
        <v>0.75390264411923424</v>
      </c>
      <c r="R24" s="31"/>
      <c r="T24" s="34">
        <f t="shared" si="5"/>
        <v>1.1158617407625802</v>
      </c>
      <c r="U24" s="34">
        <f t="shared" si="6"/>
        <v>0.77739260935368848</v>
      </c>
      <c r="V24" s="34">
        <f t="shared" si="7"/>
        <v>0.96858449913612255</v>
      </c>
      <c r="W24" s="34">
        <f t="shared" si="8"/>
        <v>0.80260690734473183</v>
      </c>
      <c r="X24" s="34">
        <f t="shared" si="9"/>
        <v>0.86746267032937241</v>
      </c>
      <c r="Y24" s="34">
        <f t="shared" si="10"/>
        <v>0.8674626703293713</v>
      </c>
      <c r="AB24" s="12"/>
      <c r="AD24" s="31">
        <f t="shared" si="11"/>
        <v>0.506803787546247</v>
      </c>
      <c r="AE24" s="31">
        <f t="shared" si="12"/>
        <v>0.49319621245375306</v>
      </c>
      <c r="AG24" s="31">
        <f t="shared" si="23"/>
        <v>0.49573712511592311</v>
      </c>
      <c r="AH24" s="31">
        <f t="shared" si="24"/>
        <v>0.50410193406867054</v>
      </c>
      <c r="AI24" s="31">
        <f t="shared" si="40"/>
        <v>0.99983905918459359</v>
      </c>
      <c r="AJ24" s="31"/>
      <c r="AK24" s="31">
        <f t="shared" si="25"/>
        <v>0.49581692229568969</v>
      </c>
      <c r="AL24" s="31">
        <f t="shared" si="26"/>
        <v>0.50418307770431037</v>
      </c>
      <c r="AO24" s="31">
        <f t="shared" si="27"/>
        <v>-0.29096861346996528</v>
      </c>
      <c r="AP24" s="31">
        <f t="shared" si="28"/>
        <v>-0.3080423674767549</v>
      </c>
      <c r="AR24" s="31">
        <f t="shared" si="13"/>
        <v>0.54877578415203465</v>
      </c>
      <c r="AS24" s="31">
        <f t="shared" si="14"/>
        <v>0.45122421584796524</v>
      </c>
      <c r="AU24" s="31">
        <f t="shared" si="29"/>
        <v>3.2582984541453142E-2</v>
      </c>
      <c r="AV24" s="31">
        <f t="shared" si="30"/>
        <v>-3.8247711236764383E-2</v>
      </c>
      <c r="AY24" s="31">
        <f t="shared" si="31"/>
        <v>0.74113171880403439</v>
      </c>
      <c r="AZ24" s="31">
        <f t="shared" si="32"/>
        <v>0.76927863887307135</v>
      </c>
      <c r="BA24" s="31">
        <f t="shared" si="15"/>
        <v>0.80260690734473183</v>
      </c>
      <c r="BB24" s="31"/>
      <c r="BC24" s="31">
        <f t="shared" si="33"/>
        <v>0.99687623548475646</v>
      </c>
      <c r="BD24" s="31">
        <f t="shared" si="34"/>
        <v>0.98348709608715723</v>
      </c>
      <c r="BE24" s="31">
        <f t="shared" si="16"/>
        <v>0.96858449913612255</v>
      </c>
      <c r="BF24" s="31"/>
      <c r="BG24" s="420"/>
      <c r="BH24" s="31"/>
      <c r="BI24" s="30">
        <f t="shared" si="41"/>
        <v>2003</v>
      </c>
      <c r="BJ24" s="31">
        <f t="shared" si="42"/>
        <v>21.937453169811615</v>
      </c>
      <c r="BK24" s="31">
        <f t="shared" si="43"/>
        <v>22.409627647563706</v>
      </c>
      <c r="BL24" s="31">
        <f t="shared" si="44"/>
        <v>44.354172832225181</v>
      </c>
      <c r="BN24" s="31">
        <f t="shared" si="45"/>
        <v>0.49459727842953094</v>
      </c>
      <c r="BO24" s="31">
        <f t="shared" si="46"/>
        <v>0.50524282647160912</v>
      </c>
      <c r="BP24" s="31">
        <f t="shared" si="47"/>
        <v>0.99984010490114006</v>
      </c>
      <c r="BQ24" s="31"/>
      <c r="BR24" s="31">
        <f t="shared" si="48"/>
        <v>0.72312479874319402</v>
      </c>
      <c r="BS24" s="31">
        <f t="shared" si="50"/>
        <v>1.3156763450160887</v>
      </c>
      <c r="BT24" s="31">
        <f t="shared" si="17"/>
        <v>1.1160345828466787</v>
      </c>
      <c r="BV24" s="31">
        <f t="shared" si="36"/>
        <v>0.74115278989740607</v>
      </c>
      <c r="BW24" s="31">
        <f t="shared" si="51"/>
        <v>0.76929052666101516</v>
      </c>
      <c r="BX24" s="31">
        <f t="shared" si="18"/>
        <v>0.80262917736786588</v>
      </c>
      <c r="BZ24" s="31">
        <f t="shared" si="38"/>
        <v>0.99679621684708508</v>
      </c>
      <c r="CA24" s="31">
        <f t="shared" si="52"/>
        <v>0.9833218978863455</v>
      </c>
      <c r="CB24" s="31">
        <f t="shared" si="19"/>
        <v>0.9684076223713769</v>
      </c>
    </row>
    <row r="25" spans="1:83" x14ac:dyDescent="0.2">
      <c r="A25" s="197" t="s">
        <v>379</v>
      </c>
      <c r="B25" s="9">
        <f t="shared" si="20"/>
        <v>2005</v>
      </c>
      <c r="D25" s="29">
        <f>Table8.5c11!R49*0.001</f>
        <v>22.495000000000001</v>
      </c>
      <c r="E25" s="29">
        <f>Table8.5c11!T49*0.001</f>
        <v>16.533999999999999</v>
      </c>
      <c r="F25" s="29">
        <f t="shared" si="21"/>
        <v>39.028999999999996</v>
      </c>
      <c r="H25" s="29">
        <f>Table8.2c11!R51*0.001</f>
        <v>2073.3409999999999</v>
      </c>
      <c r="I25" s="29">
        <f>Table8.2c11!T51*0.001</f>
        <v>1341.289</v>
      </c>
      <c r="J25" s="29">
        <f t="shared" si="22"/>
        <v>3414.63</v>
      </c>
      <c r="L25" s="41">
        <f t="shared" ref="L25:N26" si="53">D25/H25*1000000</f>
        <v>10849.638337350199</v>
      </c>
      <c r="M25" s="41">
        <f t="shared" si="53"/>
        <v>12326.948181935437</v>
      </c>
      <c r="N25" s="41">
        <f t="shared" si="53"/>
        <v>11429.935307778585</v>
      </c>
      <c r="P25" s="31">
        <f t="shared" si="3"/>
        <v>0.85048206269023718</v>
      </c>
      <c r="Q25" s="31">
        <f t="shared" si="4"/>
        <v>0.77134664435182698</v>
      </c>
      <c r="R25" s="31"/>
      <c r="T25" s="34">
        <f t="shared" si="5"/>
        <v>1.3168580334923119</v>
      </c>
      <c r="U25" s="34">
        <f t="shared" si="6"/>
        <v>0.80610250611224388</v>
      </c>
      <c r="V25" s="34">
        <f t="shared" si="7"/>
        <v>0.96015595716945468</v>
      </c>
      <c r="W25" s="34">
        <f t="shared" si="8"/>
        <v>0.83955372051082178</v>
      </c>
      <c r="X25" s="34">
        <f t="shared" si="9"/>
        <v>1.0615225609921952</v>
      </c>
      <c r="Y25" s="34">
        <f t="shared" si="10"/>
        <v>1.0615225609921939</v>
      </c>
      <c r="AB25" s="12"/>
      <c r="AD25" s="31">
        <f t="shared" si="11"/>
        <v>0.57636629173178922</v>
      </c>
      <c r="AE25" s="31">
        <f t="shared" si="12"/>
        <v>0.42363370826821084</v>
      </c>
      <c r="AG25" s="31">
        <f t="shared" si="23"/>
        <v>0.54083965415330004</v>
      </c>
      <c r="AH25" s="31">
        <f t="shared" si="24"/>
        <v>0.45753395493374965</v>
      </c>
      <c r="AI25" s="31">
        <f t="shared" si="40"/>
        <v>0.99837360908704964</v>
      </c>
      <c r="AJ25" s="31"/>
      <c r="AK25" s="31">
        <f t="shared" si="25"/>
        <v>0.54172070378329029</v>
      </c>
      <c r="AL25" s="31">
        <f t="shared" si="26"/>
        <v>0.45827929621670982</v>
      </c>
      <c r="AO25" s="31">
        <f t="shared" si="27"/>
        <v>6.3727358740775245E-2</v>
      </c>
      <c r="AP25" s="31">
        <f t="shared" si="28"/>
        <v>2.2874635625001166E-2</v>
      </c>
      <c r="AR25" s="31">
        <f t="shared" si="13"/>
        <v>0.60719345873491415</v>
      </c>
      <c r="AS25" s="31">
        <f t="shared" si="14"/>
        <v>0.3928065412650858</v>
      </c>
      <c r="AU25" s="31">
        <f t="shared" si="29"/>
        <v>0.1011575028381952</v>
      </c>
      <c r="AV25" s="31">
        <f t="shared" si="30"/>
        <v>-0.13864713936264192</v>
      </c>
      <c r="AY25" s="31">
        <f t="shared" si="31"/>
        <v>1.0460335100881717</v>
      </c>
      <c r="AZ25" s="31">
        <f t="shared" si="32"/>
        <v>0.80469123485624983</v>
      </c>
      <c r="BA25" s="31">
        <f t="shared" si="15"/>
        <v>0.83955372051082178</v>
      </c>
      <c r="BB25" s="31"/>
      <c r="BC25" s="31">
        <f t="shared" si="33"/>
        <v>0.99129808295075417</v>
      </c>
      <c r="BD25" s="31">
        <f t="shared" si="34"/>
        <v>0.97492887295800312</v>
      </c>
      <c r="BE25" s="31">
        <f t="shared" si="16"/>
        <v>0.96015595716945468</v>
      </c>
      <c r="BF25" s="31"/>
      <c r="BG25" s="420"/>
      <c r="BH25" s="31"/>
      <c r="BI25" s="30">
        <f t="shared" si="41"/>
        <v>2004</v>
      </c>
      <c r="BJ25" s="31">
        <f t="shared" si="42"/>
        <v>19.155446901029428</v>
      </c>
      <c r="BK25" s="31">
        <f t="shared" si="43"/>
        <v>16.128660245281644</v>
      </c>
      <c r="BL25" s="31">
        <f t="shared" si="44"/>
        <v>35.341542785738127</v>
      </c>
      <c r="BN25" s="31">
        <f t="shared" si="45"/>
        <v>0.54200935757562618</v>
      </c>
      <c r="BO25" s="31">
        <f t="shared" si="46"/>
        <v>0.45636548305384877</v>
      </c>
      <c r="BP25" s="31">
        <f t="shared" si="47"/>
        <v>0.99837484062947501</v>
      </c>
      <c r="BQ25" s="31"/>
      <c r="BR25" s="31">
        <f t="shared" si="48"/>
        <v>1.1798089185300116</v>
      </c>
      <c r="BS25" s="31">
        <f t="shared" si="50"/>
        <v>1.5522466857489499</v>
      </c>
      <c r="BT25" s="31">
        <f t="shared" si="17"/>
        <v>1.3167075542304325</v>
      </c>
      <c r="BV25" s="31">
        <f t="shared" si="36"/>
        <v>1.046006959338375</v>
      </c>
      <c r="BW25" s="31">
        <f t="shared" si="51"/>
        <v>0.80468324464050556</v>
      </c>
      <c r="BX25" s="31">
        <f t="shared" si="18"/>
        <v>0.8395557052948226</v>
      </c>
      <c r="BZ25" s="31">
        <f t="shared" si="38"/>
        <v>0.99159010707342932</v>
      </c>
      <c r="CA25" s="31">
        <f t="shared" si="52"/>
        <v>0.97505226601276906</v>
      </c>
      <c r="CB25" s="31">
        <f t="shared" si="19"/>
        <v>0.96026341795795878</v>
      </c>
    </row>
    <row r="26" spans="1:83" x14ac:dyDescent="0.2">
      <c r="A26" s="197" t="s">
        <v>379</v>
      </c>
      <c r="B26" s="9">
        <f t="shared" si="20"/>
        <v>2006</v>
      </c>
      <c r="D26" s="29">
        <f>Table8.5c11!R50*0.001</f>
        <v>21.774000000000001</v>
      </c>
      <c r="E26" s="29">
        <f>Table8.5c11!T50*0.001</f>
        <v>18.067</v>
      </c>
      <c r="F26" s="29">
        <f t="shared" si="21"/>
        <v>39.841000000000001</v>
      </c>
      <c r="H26" s="29">
        <f>Table8.2c11!R52*0.001</f>
        <v>2030.22</v>
      </c>
      <c r="I26" s="29">
        <f>Table8.2c11!T52*0.001</f>
        <v>1425.577</v>
      </c>
      <c r="J26" s="29">
        <f t="shared" si="22"/>
        <v>3455.797</v>
      </c>
      <c r="L26" s="41">
        <f t="shared" si="53"/>
        <v>10724.946064958476</v>
      </c>
      <c r="M26" s="41">
        <f t="shared" si="53"/>
        <v>12673.464849671396</v>
      </c>
      <c r="N26" s="41">
        <f t="shared" si="53"/>
        <v>11528.744309923297</v>
      </c>
      <c r="P26" s="31">
        <f t="shared" si="3"/>
        <v>0.84070767780035838</v>
      </c>
      <c r="Q26" s="31">
        <f t="shared" si="4"/>
        <v>0.79302958362643206</v>
      </c>
      <c r="R26" s="31"/>
      <c r="T26" s="34">
        <f t="shared" si="5"/>
        <v>1.3327341590651494</v>
      </c>
      <c r="U26" s="34">
        <f t="shared" si="6"/>
        <v>0.81307106561066</v>
      </c>
      <c r="V26" s="34">
        <f t="shared" si="7"/>
        <v>0.96298397587261542</v>
      </c>
      <c r="W26" s="34">
        <f t="shared" si="8"/>
        <v>0.84432460558223743</v>
      </c>
      <c r="X26" s="34">
        <f t="shared" si="9"/>
        <v>1.083607582886829</v>
      </c>
      <c r="Y26" s="34">
        <f t="shared" si="10"/>
        <v>1.0836075828868279</v>
      </c>
      <c r="AB26" s="12"/>
      <c r="AD26" s="31">
        <f t="shared" si="11"/>
        <v>0.54652242664591755</v>
      </c>
      <c r="AE26" s="31">
        <f t="shared" si="12"/>
        <v>0.45347757335408245</v>
      </c>
      <c r="AG26" s="31">
        <f t="shared" si="23"/>
        <v>0.56131213710526973</v>
      </c>
      <c r="AH26" s="31">
        <f t="shared" si="24"/>
        <v>0.43838634807425886</v>
      </c>
      <c r="AI26" s="31">
        <f t="shared" si="40"/>
        <v>0.99969848517952853</v>
      </c>
      <c r="AJ26" s="31"/>
      <c r="AK26" s="31">
        <f t="shared" si="25"/>
        <v>0.56148143207846091</v>
      </c>
      <c r="AL26" s="31">
        <f t="shared" si="26"/>
        <v>0.43851856792153915</v>
      </c>
      <c r="AO26" s="31">
        <f t="shared" si="27"/>
        <v>-1.1559310574662649E-2</v>
      </c>
      <c r="AP26" s="31">
        <f t="shared" si="28"/>
        <v>2.772265080809436E-2</v>
      </c>
      <c r="AR26" s="31">
        <f t="shared" si="13"/>
        <v>0.58748242445953858</v>
      </c>
      <c r="AS26" s="31">
        <f t="shared" si="14"/>
        <v>0.41251757554046142</v>
      </c>
      <c r="AU26" s="31">
        <f t="shared" si="29"/>
        <v>-3.3001123431654109E-2</v>
      </c>
      <c r="AV26" s="31">
        <f t="shared" si="30"/>
        <v>4.8961582981042542E-2</v>
      </c>
      <c r="AY26" s="31">
        <f t="shared" si="31"/>
        <v>1.0056826441892399</v>
      </c>
      <c r="AZ26" s="31">
        <f t="shared" si="32"/>
        <v>0.80926400882613803</v>
      </c>
      <c r="BA26" s="31">
        <f t="shared" si="15"/>
        <v>0.84432460558223743</v>
      </c>
      <c r="BB26" s="31"/>
      <c r="BC26" s="31">
        <f t="shared" si="33"/>
        <v>1.0029453743238732</v>
      </c>
      <c r="BD26" s="31">
        <f t="shared" si="34"/>
        <v>0.97780040342801622</v>
      </c>
      <c r="BE26" s="31">
        <f t="shared" si="16"/>
        <v>0.96298397587261542</v>
      </c>
      <c r="BF26" s="31"/>
      <c r="BG26" s="420"/>
      <c r="BH26" s="31"/>
      <c r="BI26" s="30">
        <f t="shared" si="41"/>
        <v>2005</v>
      </c>
      <c r="BJ26" s="31">
        <f t="shared" si="42"/>
        <v>22.132542732022682</v>
      </c>
      <c r="BK26" s="31">
        <f t="shared" si="43"/>
        <v>17.289174121065525</v>
      </c>
      <c r="BL26" s="31">
        <f t="shared" si="44"/>
        <v>39.433606646722822</v>
      </c>
      <c r="BN26" s="31">
        <f t="shared" si="45"/>
        <v>0.56126092980293074</v>
      </c>
      <c r="BO26" s="31">
        <f t="shared" si="46"/>
        <v>0.43843755596477663</v>
      </c>
      <c r="BP26" s="31">
        <f t="shared" si="47"/>
        <v>0.99969848576770737</v>
      </c>
      <c r="BQ26" s="31"/>
      <c r="BR26" s="31">
        <f t="shared" si="48"/>
        <v>1.0120524077462216</v>
      </c>
      <c r="BS26" s="31">
        <f t="shared" si="50"/>
        <v>1.5709549957283173</v>
      </c>
      <c r="BT26" s="31">
        <f t="shared" si="17"/>
        <v>1.3325770505565477</v>
      </c>
      <c r="BV26" s="31">
        <f t="shared" si="36"/>
        <v>1.0056829488991563</v>
      </c>
      <c r="BW26" s="31">
        <f t="shared" si="51"/>
        <v>0.80925621839980488</v>
      </c>
      <c r="BX26" s="31">
        <f t="shared" si="18"/>
        <v>0.84432685746600833</v>
      </c>
      <c r="BZ26" s="31">
        <f t="shared" si="38"/>
        <v>1.0029486944287542</v>
      </c>
      <c r="CA26" s="31">
        <f t="shared" si="52"/>
        <v>0.97792739719730515</v>
      </c>
      <c r="CB26" s="31">
        <f t="shared" si="19"/>
        <v>0.96309494134862794</v>
      </c>
    </row>
    <row r="27" spans="1:83" x14ac:dyDescent="0.2">
      <c r="A27" s="197" t="s">
        <v>379</v>
      </c>
      <c r="B27" s="9">
        <f t="shared" si="20"/>
        <v>2007</v>
      </c>
      <c r="D27" s="29">
        <f>Table8.5c11!R51*0.001</f>
        <v>22.533000000000001</v>
      </c>
      <c r="E27" s="29">
        <f>Table8.5c11!T51*0.001</f>
        <v>17.981999999999999</v>
      </c>
      <c r="F27" s="29">
        <f>SUM(D27:E27)</f>
        <v>40.515000000000001</v>
      </c>
      <c r="H27" s="29">
        <f>Table8.2c11!R53*0.001</f>
        <v>2034.4770000000001</v>
      </c>
      <c r="I27" s="29">
        <f>Table8.2c11!T53*0.001</f>
        <v>1415.614</v>
      </c>
      <c r="J27" s="29">
        <f>SUM(H27:I27)</f>
        <v>3450.0910000000003</v>
      </c>
      <c r="L27" s="41">
        <f t="shared" ref="L27:N28" si="54">D27/H27*1000000</f>
        <v>11075.573722386638</v>
      </c>
      <c r="M27" s="41">
        <f t="shared" si="54"/>
        <v>12702.615260939776</v>
      </c>
      <c r="N27" s="41">
        <f t="shared" si="54"/>
        <v>11743.168513526165</v>
      </c>
      <c r="P27" s="31">
        <f t="shared" si="3"/>
        <v>0.86819269841152269</v>
      </c>
      <c r="Q27" s="31">
        <f t="shared" si="4"/>
        <v>0.79485364190764485</v>
      </c>
      <c r="R27" s="31"/>
      <c r="T27" s="34">
        <f t="shared" si="5"/>
        <v>1.3305336301823403</v>
      </c>
      <c r="U27" s="34">
        <f t="shared" si="6"/>
        <v>0.82819345110463238</v>
      </c>
      <c r="V27" s="34">
        <f>BE27</f>
        <v>0.96265741793993731</v>
      </c>
      <c r="W27" s="34">
        <f>BA27</f>
        <v>0.86032002212889669</v>
      </c>
      <c r="X27" s="34">
        <f>T27*V27*W27</f>
        <v>1.1019392389914884</v>
      </c>
      <c r="Y27" s="34">
        <f>T27*U27</f>
        <v>1.101939238991487</v>
      </c>
      <c r="AB27" s="12"/>
      <c r="AD27" s="31">
        <f>D27/$F27</f>
        <v>0.55616438356164388</v>
      </c>
      <c r="AE27" s="31">
        <f>E27/$F27</f>
        <v>0.44383561643835612</v>
      </c>
      <c r="AG27" s="31">
        <f>(AD27-AD26)/LN(AD27/AD26)</f>
        <v>0.5513293531795922</v>
      </c>
      <c r="AH27" s="31">
        <f>(AE27-AE26)/LN(AE27/AE26)</f>
        <v>0.44863932664159917</v>
      </c>
      <c r="AI27" s="31">
        <f>AG27+AH27</f>
        <v>0.99996867982119131</v>
      </c>
      <c r="AJ27" s="31"/>
      <c r="AK27" s="31">
        <f>AG27/$AI27</f>
        <v>0.55134662145436175</v>
      </c>
      <c r="AL27" s="31">
        <f>AH27/$AI27</f>
        <v>0.44865337854563836</v>
      </c>
      <c r="AO27" s="31">
        <f>LN(P27/P26)</f>
        <v>3.216968207208442E-2</v>
      </c>
      <c r="AP27" s="31">
        <f>LN(Q27/Q26)</f>
        <v>2.297472577605421E-3</v>
      </c>
      <c r="AR27" s="31">
        <f>H27/$J27</f>
        <v>0.58968792417359428</v>
      </c>
      <c r="AS27" s="31">
        <f>I27/$J27</f>
        <v>0.41031207582640572</v>
      </c>
      <c r="AU27" s="31">
        <f>LN(AR27/AR26)</f>
        <v>3.7471251246256106E-3</v>
      </c>
      <c r="AV27" s="31">
        <f>LN(AS27/AS26)</f>
        <v>-5.3607815231007626E-3</v>
      </c>
      <c r="AY27" s="31">
        <f>EXP(SUMPRODUCT($AK27:$AL27,AO27:AP27))</f>
        <v>1.018944629163838</v>
      </c>
      <c r="AZ27" s="31">
        <f>IF(ISERR(AY27),AZ26,AY27*AZ26)</f>
        <v>0.82459521536899016</v>
      </c>
      <c r="BA27" s="31">
        <f t="shared" si="15"/>
        <v>0.86032002212889669</v>
      </c>
      <c r="BB27" s="31"/>
      <c r="BC27" s="31">
        <f>EXP(SUMPRODUCT($AK27:$AL27,AU27:AV27))</f>
        <v>0.99966088954659682</v>
      </c>
      <c r="BD27" s="31">
        <f>IF(ISERR(BC27),BD26,BC27*BD26)</f>
        <v>0.97746882108987199</v>
      </c>
      <c r="BE27" s="31">
        <f t="shared" si="16"/>
        <v>0.96265741793993731</v>
      </c>
      <c r="BF27" s="31"/>
      <c r="BG27" s="420"/>
      <c r="BH27" s="31"/>
      <c r="BI27" s="30">
        <f t="shared" si="41"/>
        <v>2006</v>
      </c>
      <c r="BJ27" s="31">
        <f t="shared" si="42"/>
        <v>22.151332825183083</v>
      </c>
      <c r="BK27" s="31">
        <f t="shared" si="43"/>
        <v>18.024466596342428</v>
      </c>
      <c r="BL27" s="31">
        <f t="shared" si="44"/>
        <v>40.177057766848186</v>
      </c>
      <c r="BN27" s="31">
        <f t="shared" si="45"/>
        <v>0.55134283236292869</v>
      </c>
      <c r="BO27" s="31">
        <f t="shared" si="46"/>
        <v>0.4486258476402219</v>
      </c>
      <c r="BP27" s="31">
        <f t="shared" si="47"/>
        <v>0.99996868000315065</v>
      </c>
      <c r="BQ27" s="31"/>
      <c r="BR27" s="31">
        <f t="shared" si="48"/>
        <v>0.99834891301898998</v>
      </c>
      <c r="BS27" s="31">
        <f>IF(ISERR(BR27),BS26,BR27*BS26)</f>
        <v>1.5683612123871176</v>
      </c>
      <c r="BT27" s="31">
        <f t="shared" si="17"/>
        <v>1.3303768499371811</v>
      </c>
      <c r="BV27" s="31">
        <f t="shared" si="36"/>
        <v>1.018944440510978</v>
      </c>
      <c r="BW27" s="31">
        <f>IF(ISERR(BV27),BW26,BV27*BW26)</f>
        <v>0.82458712468741902</v>
      </c>
      <c r="BX27" s="31">
        <f t="shared" si="18"/>
        <v>0.86032215738909412</v>
      </c>
      <c r="BZ27" s="31">
        <f t="shared" si="38"/>
        <v>0.99966102289034142</v>
      </c>
      <c r="CA27" s="31">
        <f>IF(ISERR(BZ27),CA26,BZ27*CA26)</f>
        <v>0.97759590219474723</v>
      </c>
      <c r="CB27" s="31">
        <f t="shared" si="19"/>
        <v>0.96276847420908274</v>
      </c>
    </row>
    <row r="28" spans="1:83" x14ac:dyDescent="0.2">
      <c r="A28" s="197" t="s">
        <v>379</v>
      </c>
      <c r="B28" s="9">
        <f t="shared" si="20"/>
        <v>2008</v>
      </c>
      <c r="D28" s="29">
        <f>Table8.5c11!R52*0.001</f>
        <v>23.472000000000001</v>
      </c>
      <c r="E28" s="29">
        <f>Table8.5c11!T52*0.001</f>
        <v>18.452000000000002</v>
      </c>
      <c r="F28" s="29">
        <f>SUM(D28:E28)</f>
        <v>41.924000000000007</v>
      </c>
      <c r="H28" s="29">
        <f>Table8.2c11!R54*0.001</f>
        <v>2004.2050000000002</v>
      </c>
      <c r="I28" s="29">
        <f>Table8.2c11!T54*0.001</f>
        <v>1413.03</v>
      </c>
      <c r="J28" s="29">
        <f>SUM(H28:I28)</f>
        <v>3417.2350000000001</v>
      </c>
      <c r="L28" s="41">
        <f t="shared" si="54"/>
        <v>11711.376830214474</v>
      </c>
      <c r="M28" s="41">
        <f t="shared" si="54"/>
        <v>13058.463019185723</v>
      </c>
      <c r="N28" s="41">
        <f t="shared" si="54"/>
        <v>12268.39828106642</v>
      </c>
      <c r="P28" s="31">
        <f t="shared" si="3"/>
        <v>0.91803206833307771</v>
      </c>
      <c r="Q28" s="31">
        <f t="shared" si="4"/>
        <v>0.81712046498274882</v>
      </c>
      <c r="R28" s="31"/>
      <c r="T28" s="34">
        <f t="shared" si="5"/>
        <v>1.3178626562998335</v>
      </c>
      <c r="U28" s="34">
        <f t="shared" si="6"/>
        <v>0.86523557081031577</v>
      </c>
      <c r="V28" s="34">
        <f t="shared" si="7"/>
        <v>0.96303864049637478</v>
      </c>
      <c r="W28" s="34">
        <f t="shared" si="8"/>
        <v>0.89844325495013588</v>
      </c>
      <c r="X28" s="34">
        <f t="shared" si="9"/>
        <v>1.1402616476731866</v>
      </c>
      <c r="Y28" s="34">
        <f t="shared" si="10"/>
        <v>1.1402616476731853</v>
      </c>
      <c r="AB28" s="12"/>
      <c r="AD28" s="31">
        <f t="shared" si="11"/>
        <v>0.5598702413891804</v>
      </c>
      <c r="AE28" s="31">
        <f t="shared" si="12"/>
        <v>0.44012975861081954</v>
      </c>
      <c r="AG28" s="31">
        <f t="shared" si="23"/>
        <v>0.55801526155000158</v>
      </c>
      <c r="AH28" s="31">
        <f t="shared" si="24"/>
        <v>0.44198009816098766</v>
      </c>
      <c r="AI28" s="31">
        <f t="shared" si="40"/>
        <v>0.99999535971098918</v>
      </c>
      <c r="AJ28" s="31"/>
      <c r="AK28" s="31">
        <f t="shared" si="25"/>
        <v>0.55801785091410305</v>
      </c>
      <c r="AL28" s="31">
        <f t="shared" si="26"/>
        <v>0.44198214908589706</v>
      </c>
      <c r="AO28" s="31">
        <f t="shared" si="27"/>
        <v>5.5818630035424976E-2</v>
      </c>
      <c r="AP28" s="31">
        <f t="shared" si="28"/>
        <v>2.7628532473126612E-2</v>
      </c>
      <c r="AR28" s="31">
        <f t="shared" si="13"/>
        <v>0.58649902625953443</v>
      </c>
      <c r="AS28" s="31">
        <f t="shared" si="14"/>
        <v>0.41350097374046557</v>
      </c>
      <c r="AU28" s="31">
        <f t="shared" si="29"/>
        <v>-5.4224470462978028E-3</v>
      </c>
      <c r="AV28" s="31">
        <f t="shared" si="30"/>
        <v>7.7418386203519669E-3</v>
      </c>
      <c r="AY28" s="31">
        <f t="shared" si="31"/>
        <v>1.0443128508469461</v>
      </c>
      <c r="AZ28" s="31">
        <f t="shared" si="32"/>
        <v>0.86113538015674163</v>
      </c>
      <c r="BA28" s="31">
        <f t="shared" si="15"/>
        <v>0.89844325495013588</v>
      </c>
      <c r="BB28" s="31"/>
      <c r="BC28" s="31">
        <f t="shared" si="33"/>
        <v>1.0003960106153373</v>
      </c>
      <c r="BD28" s="31">
        <f t="shared" si="34"/>
        <v>0.97785590911918485</v>
      </c>
      <c r="BE28" s="31">
        <f t="shared" si="16"/>
        <v>0.96303864049637478</v>
      </c>
      <c r="BF28" s="31"/>
      <c r="BG28" s="420"/>
      <c r="BH28" s="31"/>
      <c r="BI28" s="30">
        <f t="shared" si="41"/>
        <v>2007</v>
      </c>
      <c r="BJ28" s="31">
        <f t="shared" si="42"/>
        <v>22.999305350957727</v>
      </c>
      <c r="BK28" s="31">
        <f t="shared" si="43"/>
        <v>18.215989452143798</v>
      </c>
      <c r="BL28" s="31">
        <f t="shared" si="44"/>
        <v>41.215486050953345</v>
      </c>
      <c r="BN28" s="31">
        <f t="shared" si="45"/>
        <v>0.55802581880326352</v>
      </c>
      <c r="BO28" s="31">
        <f t="shared" si="46"/>
        <v>0.44196954100271851</v>
      </c>
      <c r="BP28" s="31">
        <f t="shared" si="47"/>
        <v>0.99999535980598209</v>
      </c>
      <c r="BQ28" s="31"/>
      <c r="BR28" s="31">
        <f t="shared" si="48"/>
        <v>0.99047681691003375</v>
      </c>
      <c r="BS28" s="31">
        <f t="shared" ref="BS28:BS29" si="55">IF(ISERR(BR28),BS27,BR28*BS27)</f>
        <v>1.5534254214103536</v>
      </c>
      <c r="BT28" s="31">
        <f t="shared" si="17"/>
        <v>1.3177074276165768</v>
      </c>
      <c r="BV28" s="31">
        <f t="shared" si="36"/>
        <v>1.044312951533144</v>
      </c>
      <c r="BW28" s="31">
        <f t="shared" ref="BW28:BW29" si="56">IF(ISERR(BV28),BW27,BV28*BW27)</f>
        <v>0.86112701397854718</v>
      </c>
      <c r="BX28" s="31">
        <f t="shared" si="18"/>
        <v>0.89844557145236692</v>
      </c>
      <c r="BZ28" s="31">
        <f t="shared" si="38"/>
        <v>1.0003958697443804</v>
      </c>
      <c r="CA28" s="31">
        <f t="shared" ref="CA28:CA29" si="57">IF(ISERR(BZ28),CA27,BZ28*CA27)</f>
        <v>0.97798290283465639</v>
      </c>
      <c r="CB28" s="31">
        <f t="shared" si="19"/>
        <v>0.96314960511886538</v>
      </c>
    </row>
    <row r="29" spans="1:83" x14ac:dyDescent="0.2">
      <c r="A29" s="197" t="s">
        <v>379</v>
      </c>
      <c r="B29" s="9">
        <f t="shared" si="20"/>
        <v>2009</v>
      </c>
      <c r="D29" s="29">
        <f>Table8.5c11!R53*0.001</f>
        <v>27.105</v>
      </c>
      <c r="E29" s="29">
        <f>Table8.5c11!T53*0.001</f>
        <v>21.57</v>
      </c>
      <c r="F29" s="29">
        <f t="shared" ref="F29:F32" si="58">SUM(D29:E29)</f>
        <v>48.674999999999997</v>
      </c>
      <c r="H29" s="29">
        <f>Table8.2c11!R55*0.001</f>
        <v>2257.7220000000002</v>
      </c>
      <c r="I29" s="29">
        <f>Table8.2c11!T55*0.001</f>
        <v>1673.8530000000001</v>
      </c>
      <c r="J29" s="29">
        <f t="shared" ref="J29:J32" si="59">SUM(H29:I29)</f>
        <v>3931.5750000000003</v>
      </c>
      <c r="L29" s="41">
        <f t="shared" ref="L29:L32" si="60">D29/H29*1000000</f>
        <v>12005.46391451206</v>
      </c>
      <c r="M29" s="41">
        <f t="shared" ref="M29:M32" si="61">E29/I29*1000000</f>
        <v>12886.436264116383</v>
      </c>
      <c r="N29" s="41">
        <f t="shared" ref="N29:N32" si="62">F29/J29*1000000</f>
        <v>12380.534518608953</v>
      </c>
      <c r="P29" s="31">
        <f t="shared" ref="P29:P32" si="63">L29/L$34</f>
        <v>0.94108498330471668</v>
      </c>
      <c r="Q29" s="31">
        <f t="shared" ref="Q29:Q32" si="64">M29/M$34</f>
        <v>0.80635606017605688</v>
      </c>
      <c r="R29" s="31"/>
      <c r="T29" s="34">
        <f t="shared" ref="T29:T32" si="65">J29/J$34</f>
        <v>1.5162187771522937</v>
      </c>
      <c r="U29" s="34">
        <f t="shared" ref="U29:U32" si="66">N29/N$34</f>
        <v>0.87314404095253229</v>
      </c>
      <c r="V29" s="34">
        <f t="shared" ref="V29:V32" si="67">BE29</f>
        <v>0.9641055779514861</v>
      </c>
      <c r="W29" s="34">
        <f t="shared" ref="W29:W32" si="68">BA29</f>
        <v>0.90565189220020281</v>
      </c>
      <c r="X29" s="34">
        <f t="shared" ref="X29:X32" si="69">T29*V29*W29</f>
        <v>1.3238773900508627</v>
      </c>
      <c r="Y29" s="34">
        <f t="shared" ref="Y29:Y32" si="70">T29*U29</f>
        <v>1.3238773900508607</v>
      </c>
      <c r="AB29" s="12"/>
      <c r="AD29" s="31">
        <f t="shared" ref="AD29:AD32" si="71">D29/$F29</f>
        <v>0.55685670261941456</v>
      </c>
      <c r="AE29" s="31">
        <f t="shared" ref="AE29:AE32" si="72">E29/$F29</f>
        <v>0.44314329738058555</v>
      </c>
      <c r="AG29" s="31">
        <f t="shared" ref="AG29:AG32" si="73">(AD29-AD28)/LN(AD29/AD28)</f>
        <v>0.55836211663961832</v>
      </c>
      <c r="AH29" s="31">
        <f t="shared" ref="AH29:AH32" si="74">(AE29-AE28)/LN(AE29/AE28)</f>
        <v>0.4416348143987493</v>
      </c>
      <c r="AI29" s="31">
        <f t="shared" ref="AI29:AI32" si="75">AG29+AH29</f>
        <v>0.99999693103836762</v>
      </c>
      <c r="AJ29" s="31"/>
      <c r="AK29" s="31">
        <f t="shared" ref="AK29:AK32" si="76">AG29/$AI29</f>
        <v>0.55836383023679026</v>
      </c>
      <c r="AL29" s="31">
        <f t="shared" ref="AL29:AL32" si="77">AH29/$AI29</f>
        <v>0.4416361697632098</v>
      </c>
      <c r="AO29" s="31">
        <f t="shared" ref="AO29:AO32" si="78">LN(P29/P28)</f>
        <v>2.4801124367171239E-2</v>
      </c>
      <c r="AP29" s="31">
        <f t="shared" ref="AP29:AP32" si="79">LN(Q29/Q28)</f>
        <v>-1.3261124986367055E-2</v>
      </c>
      <c r="AR29" s="31">
        <f t="shared" ref="AR29:AR32" si="80">H29/$J29</f>
        <v>0.57425382957211801</v>
      </c>
      <c r="AS29" s="31">
        <f t="shared" ref="AS29:AS32" si="81">I29/$J29</f>
        <v>0.42574617042788193</v>
      </c>
      <c r="AU29" s="31">
        <f t="shared" ref="AU29:AU32" si="82">LN(AR29/AR28)</f>
        <v>-2.1099497464743905E-2</v>
      </c>
      <c r="AV29" s="31">
        <f t="shared" ref="AV29:AV32" si="83">LN(AS29/AS28)</f>
        <v>2.9183455282609991E-2</v>
      </c>
      <c r="AY29" s="31">
        <f t="shared" ref="AY29:AY32" si="84">EXP(SUMPRODUCT($AK29:$AL29,AO29:AP29))</f>
        <v>1.0080234752838864</v>
      </c>
      <c r="AZ29" s="31">
        <f t="shared" ref="AZ29:AZ32" si="85">IF(ISERR(AY29),AZ28,AY29*AZ28)</f>
        <v>0.86804467859550938</v>
      </c>
      <c r="BA29" s="31">
        <f t="shared" ref="BA29:BA32" si="86">AZ29/AZ$34</f>
        <v>0.90565189220020281</v>
      </c>
      <c r="BB29" s="31"/>
      <c r="BC29" s="31">
        <f t="shared" ref="BC29:BC32" si="87">EXP(SUMPRODUCT($AK29:$AL29,AU29:AV29))</f>
        <v>1.0011078864442671</v>
      </c>
      <c r="BD29" s="31">
        <f t="shared" ref="BD29:BD32" si="88">IF(ISERR(BC29),BD28,BC29*BD28)</f>
        <v>0.97893926242534446</v>
      </c>
      <c r="BE29" s="31">
        <f t="shared" ref="BE29:BE32" si="89">BD29/BD$34</f>
        <v>0.9641055779514861</v>
      </c>
      <c r="BF29" s="31"/>
      <c r="BG29" s="420"/>
      <c r="BH29" s="31"/>
      <c r="BI29" s="30">
        <f t="shared" si="41"/>
        <v>2008</v>
      </c>
      <c r="BJ29" s="31">
        <f t="shared" si="42"/>
        <v>25.244946281261097</v>
      </c>
      <c r="BK29" s="31">
        <f t="shared" si="43"/>
        <v>19.970448513544888</v>
      </c>
      <c r="BL29" s="31">
        <f t="shared" si="44"/>
        <v>45.215533508506169</v>
      </c>
      <c r="BN29" s="31">
        <f t="shared" si="45"/>
        <v>0.55832463585798209</v>
      </c>
      <c r="BO29" s="31">
        <f t="shared" si="46"/>
        <v>0.44167229630914229</v>
      </c>
      <c r="BP29" s="31">
        <f t="shared" si="47"/>
        <v>0.99999693216712437</v>
      </c>
      <c r="BQ29" s="31"/>
      <c r="BR29" s="31">
        <f t="shared" si="48"/>
        <v>1.1505130050725481</v>
      </c>
      <c r="BS29" s="31">
        <f t="shared" si="55"/>
        <v>1.7872361497429152</v>
      </c>
      <c r="BT29" s="31">
        <f t="shared" si="17"/>
        <v>1.5160395323535649</v>
      </c>
      <c r="BV29" s="31">
        <f t="shared" si="36"/>
        <v>1.0080220124984309</v>
      </c>
      <c r="BW29" s="31">
        <f t="shared" si="56"/>
        <v>0.86803498564741954</v>
      </c>
      <c r="BX29" s="31">
        <f t="shared" si="18"/>
        <v>0.9056529130557176</v>
      </c>
      <c r="BZ29" s="31">
        <f t="shared" si="38"/>
        <v>1.0011097698094162</v>
      </c>
      <c r="CA29" s="31">
        <f t="shared" si="57"/>
        <v>0.97906823873434756</v>
      </c>
      <c r="CB29" s="31">
        <f t="shared" si="19"/>
        <v>0.96421847947257744</v>
      </c>
    </row>
    <row r="30" spans="1:83" x14ac:dyDescent="0.2">
      <c r="A30" s="197" t="s">
        <v>379</v>
      </c>
      <c r="B30" s="9">
        <f t="shared" si="20"/>
        <v>2010</v>
      </c>
      <c r="D30" s="29">
        <f>Table8.5c11!R54*0.001</f>
        <v>24.43</v>
      </c>
      <c r="E30" s="29">
        <f>Table8.5c11!T54*0.001</f>
        <v>21.06</v>
      </c>
      <c r="F30" s="29">
        <f t="shared" si="58"/>
        <v>45.489999999999995</v>
      </c>
      <c r="H30" s="29">
        <f>Table8.2c11!R56*0.001</f>
        <v>2110.7200000000003</v>
      </c>
      <c r="I30" s="29">
        <f>Table8.2c11!T56*0.001</f>
        <v>1643.7250000000001</v>
      </c>
      <c r="J30" s="29">
        <f t="shared" si="59"/>
        <v>3754.4450000000006</v>
      </c>
      <c r="L30" s="41">
        <f t="shared" si="60"/>
        <v>11574.249545178895</v>
      </c>
      <c r="M30" s="41">
        <f t="shared" si="61"/>
        <v>12812.362165204031</v>
      </c>
      <c r="N30" s="41">
        <f t="shared" si="62"/>
        <v>12116.304806702452</v>
      </c>
      <c r="P30" s="31">
        <f t="shared" si="63"/>
        <v>0.90728292696984081</v>
      </c>
      <c r="Q30" s="31">
        <f t="shared" si="64"/>
        <v>0.80172094637610114</v>
      </c>
      <c r="R30" s="31"/>
      <c r="T30" s="34">
        <f t="shared" si="65"/>
        <v>1.4479082827583205</v>
      </c>
      <c r="U30" s="34">
        <f t="shared" si="66"/>
        <v>0.85450909445268697</v>
      </c>
      <c r="V30" s="34">
        <f t="shared" si="67"/>
        <v>0.96511421792237473</v>
      </c>
      <c r="W30" s="34">
        <f t="shared" si="68"/>
        <v>0.88539685623139097</v>
      </c>
      <c r="X30" s="34">
        <f t="shared" si="69"/>
        <v>1.2372507955503593</v>
      </c>
      <c r="Y30" s="34">
        <f t="shared" si="70"/>
        <v>1.2372507955503576</v>
      </c>
      <c r="AB30" s="12"/>
      <c r="AD30" s="31">
        <f t="shared" si="71"/>
        <v>0.53704110793581017</v>
      </c>
      <c r="AE30" s="31">
        <f t="shared" si="72"/>
        <v>0.46295889206418994</v>
      </c>
      <c r="AG30" s="31">
        <f t="shared" si="73"/>
        <v>0.54688907455819979</v>
      </c>
      <c r="AH30" s="31">
        <f t="shared" si="74"/>
        <v>0.45297886080158817</v>
      </c>
      <c r="AI30" s="31">
        <f t="shared" si="75"/>
        <v>0.99986793535978791</v>
      </c>
      <c r="AJ30" s="31"/>
      <c r="AK30" s="31">
        <f t="shared" si="76"/>
        <v>0.54696130880665728</v>
      </c>
      <c r="AL30" s="31">
        <f t="shared" si="77"/>
        <v>0.45303869119334278</v>
      </c>
      <c r="AO30" s="31">
        <f t="shared" si="78"/>
        <v>-3.6579108607154562E-2</v>
      </c>
      <c r="AP30" s="31">
        <f t="shared" si="79"/>
        <v>-5.7648068066679633E-3</v>
      </c>
      <c r="AR30" s="31">
        <f t="shared" si="80"/>
        <v>0.56219228141576183</v>
      </c>
      <c r="AS30" s="31">
        <f t="shared" si="81"/>
        <v>0.43780771858423811</v>
      </c>
      <c r="AU30" s="31">
        <f t="shared" si="82"/>
        <v>-2.1227581242476284E-2</v>
      </c>
      <c r="AV30" s="31">
        <f t="shared" si="83"/>
        <v>2.7936490704453806E-2</v>
      </c>
      <c r="AY30" s="31">
        <f t="shared" si="84"/>
        <v>0.97763485491141211</v>
      </c>
      <c r="AZ30" s="31">
        <f t="shared" si="85"/>
        <v>0.84863073341534412</v>
      </c>
      <c r="BA30" s="31">
        <f t="shared" si="86"/>
        <v>0.88539685623139097</v>
      </c>
      <c r="BB30" s="31"/>
      <c r="BC30" s="31">
        <f t="shared" si="87"/>
        <v>1.0010461924440182</v>
      </c>
      <c r="BD30" s="31">
        <f t="shared" si="88"/>
        <v>0.97996342128484659</v>
      </c>
      <c r="BE30" s="31">
        <f t="shared" si="89"/>
        <v>0.96511421792237473</v>
      </c>
      <c r="BF30" s="31"/>
      <c r="BG30" s="420"/>
      <c r="BH30" s="31"/>
      <c r="BI30" s="30">
        <f t="shared" si="41"/>
        <v>2009</v>
      </c>
      <c r="BJ30" s="31">
        <f t="shared" ref="BJ30:BJ33" si="90">(D30-D29)/LN(D30/D29)</f>
        <v>25.744341714669652</v>
      </c>
      <c r="BK30" s="31">
        <f t="shared" ref="BK30:BK33" si="91">(E30-E29)/LN(E30/E29)</f>
        <v>21.313983071671899</v>
      </c>
      <c r="BL30" s="31">
        <f t="shared" ref="BL30:BL33" si="92">(F30-F29)/LN(F30/F29)</f>
        <v>47.0645398208475</v>
      </c>
      <c r="BN30" s="31">
        <f t="shared" ref="BN30:BN33" si="93">BJ30/$BL30</f>
        <v>0.54700081659496125</v>
      </c>
      <c r="BO30" s="31">
        <f t="shared" ref="BO30:BO33" si="94">BK30/$BL30</f>
        <v>0.45286712996247658</v>
      </c>
      <c r="BP30" s="31">
        <f t="shared" ref="BP30:BP33" si="95">SUM(BN30:BO30)</f>
        <v>0.99986794655743783</v>
      </c>
      <c r="BQ30" s="31"/>
      <c r="BR30" s="31">
        <f t="shared" ref="BR30:BR33" si="96">EXP(LN(J30/J29)*BP30)</f>
        <v>0.9549526222158905</v>
      </c>
      <c r="BS30" s="31">
        <f t="shared" ref="BS30:BS33" si="97">IF(ISERR(BR30),BS29,BR30*BS29)</f>
        <v>1.7067258477160288</v>
      </c>
      <c r="BT30" s="31">
        <f t="shared" si="17"/>
        <v>1.4477459268039889</v>
      </c>
      <c r="BV30" s="31">
        <f t="shared" ref="BV30:BV33" si="98">EXP(SUMPRODUCT($BN30:$BO30,AO30:AP30))</f>
        <v>0.97763440897087539</v>
      </c>
      <c r="BW30" s="31">
        <f t="shared" ref="BW30:BW33" si="99">IF(ISERR(BV30),BW29,BV30*BW29)</f>
        <v>0.84862087015945731</v>
      </c>
      <c r="BX30" s="31">
        <f t="shared" si="18"/>
        <v>0.88539745038797812</v>
      </c>
      <c r="BZ30" s="31">
        <f t="shared" ref="BZ30:BZ33" si="100">EXP(SUMPRODUCT($BN30:$BO30,AU30:AV30))</f>
        <v>1.0010405550947692</v>
      </c>
      <c r="CA30" s="31">
        <f t="shared" ref="CA30:CA33" si="101">IF(ISERR(BZ30),CA29,BZ30*CA29)</f>
        <v>0.98008701317828928</v>
      </c>
      <c r="CB30" s="31">
        <f t="shared" ref="CB30:CB33" si="102">CA30/CA$34</f>
        <v>0.96522180192386331</v>
      </c>
    </row>
    <row r="31" spans="1:83" x14ac:dyDescent="0.2">
      <c r="A31" s="197" t="s">
        <v>379</v>
      </c>
      <c r="B31" s="9">
        <f t="shared" si="20"/>
        <v>2011</v>
      </c>
      <c r="D31" s="29">
        <f>Table8.5c11!R55*0.001</f>
        <v>20.510999999999999</v>
      </c>
      <c r="E31" s="29">
        <f>Table8.5c11!T55*0.001</f>
        <v>20.818000000000001</v>
      </c>
      <c r="F31" s="29">
        <f t="shared" si="58"/>
        <v>41.329000000000001</v>
      </c>
      <c r="H31" s="29">
        <f>Table8.2c11!R57*0.001</f>
        <v>1831.4480000000001</v>
      </c>
      <c r="I31" s="29">
        <f>Table8.2c11!T57*0.001</f>
        <v>1673.3009999999999</v>
      </c>
      <c r="J31" s="29">
        <f t="shared" si="59"/>
        <v>3504.7489999999998</v>
      </c>
      <c r="L31" s="41">
        <f t="shared" si="60"/>
        <v>11199.33517085934</v>
      </c>
      <c r="M31" s="41">
        <f t="shared" si="61"/>
        <v>12441.276255736417</v>
      </c>
      <c r="N31" s="41">
        <f t="shared" si="62"/>
        <v>11792.285267789506</v>
      </c>
      <c r="P31" s="31">
        <f t="shared" si="63"/>
        <v>0.87789411782347171</v>
      </c>
      <c r="Q31" s="31">
        <f t="shared" si="64"/>
        <v>0.77850061099304535</v>
      </c>
      <c r="R31" s="31"/>
      <c r="T31" s="34">
        <f t="shared" si="65"/>
        <v>1.3516125835080657</v>
      </c>
      <c r="U31" s="34">
        <f t="shared" si="66"/>
        <v>0.83165743735106668</v>
      </c>
      <c r="V31" s="34">
        <f t="shared" si="67"/>
        <v>0.96909101085049099</v>
      </c>
      <c r="W31" s="34">
        <f t="shared" si="68"/>
        <v>0.85818300659005264</v>
      </c>
      <c r="X31" s="34">
        <f t="shared" si="69"/>
        <v>1.1240786574917738</v>
      </c>
      <c r="Y31" s="34">
        <f t="shared" si="70"/>
        <v>1.1240786574917725</v>
      </c>
      <c r="AB31" s="12"/>
      <c r="AD31" s="31">
        <f t="shared" si="71"/>
        <v>0.49628590094122771</v>
      </c>
      <c r="AE31" s="31">
        <f t="shared" si="72"/>
        <v>0.50371409905877229</v>
      </c>
      <c r="AG31" s="31">
        <f t="shared" si="73"/>
        <v>0.51639549046440503</v>
      </c>
      <c r="AH31" s="31">
        <f t="shared" si="74"/>
        <v>0.48304998451630587</v>
      </c>
      <c r="AI31" s="31">
        <f t="shared" si="75"/>
        <v>0.9994454749807109</v>
      </c>
      <c r="AJ31" s="31"/>
      <c r="AK31" s="31">
        <f t="shared" si="76"/>
        <v>0.5166820035623968</v>
      </c>
      <c r="AL31" s="31">
        <f t="shared" si="77"/>
        <v>0.4833179964376032</v>
      </c>
      <c r="AO31" s="31">
        <f t="shared" si="78"/>
        <v>-3.2928346966173562E-2</v>
      </c>
      <c r="AP31" s="31">
        <f t="shared" si="79"/>
        <v>-2.9390824049428992E-2</v>
      </c>
      <c r="AR31" s="31">
        <f t="shared" si="80"/>
        <v>0.5225618154110323</v>
      </c>
      <c r="AS31" s="31">
        <f t="shared" si="81"/>
        <v>0.4774381845889677</v>
      </c>
      <c r="AU31" s="31">
        <f t="shared" si="82"/>
        <v>-7.310064528037899E-2</v>
      </c>
      <c r="AV31" s="31">
        <f t="shared" si="83"/>
        <v>8.6654879860206369E-2</v>
      </c>
      <c r="AY31" s="31">
        <f t="shared" si="84"/>
        <v>0.96926367035323391</v>
      </c>
      <c r="AZ31" s="31">
        <f t="shared" si="85"/>
        <v>0.82254693944471324</v>
      </c>
      <c r="BA31" s="31">
        <f t="shared" si="86"/>
        <v>0.85818300659005264</v>
      </c>
      <c r="BB31" s="31"/>
      <c r="BC31" s="31">
        <f t="shared" si="87"/>
        <v>1.0041205412315624</v>
      </c>
      <c r="BD31" s="31">
        <f t="shared" si="88"/>
        <v>0.98400140096767374</v>
      </c>
      <c r="BE31" s="31">
        <f t="shared" si="89"/>
        <v>0.96909101085049099</v>
      </c>
      <c r="BF31" s="31"/>
      <c r="BG31" s="420"/>
      <c r="BH31" s="31"/>
      <c r="BI31" s="30">
        <f t="shared" si="41"/>
        <v>2010</v>
      </c>
      <c r="BJ31" s="31">
        <f t="shared" si="90"/>
        <v>22.413425797583468</v>
      </c>
      <c r="BK31" s="31">
        <f t="shared" si="91"/>
        <v>20.938766924075104</v>
      </c>
      <c r="BL31" s="31">
        <f t="shared" si="92"/>
        <v>43.376242035628835</v>
      </c>
      <c r="BN31" s="31">
        <f t="shared" si="93"/>
        <v>0.51672124521929064</v>
      </c>
      <c r="BO31" s="31">
        <f t="shared" si="94"/>
        <v>0.48272431961432249</v>
      </c>
      <c r="BP31" s="31">
        <f t="shared" si="95"/>
        <v>0.99944556483361313</v>
      </c>
      <c r="BQ31" s="31"/>
      <c r="BR31" s="31">
        <f t="shared" si="96"/>
        <v>0.9335288527587281</v>
      </c>
      <c r="BS31" s="31">
        <f t="shared" si="97"/>
        <v>1.5932778225920121</v>
      </c>
      <c r="BT31" s="31">
        <f t="shared" si="17"/>
        <v>1.3515125941354496</v>
      </c>
      <c r="BV31" s="31">
        <f t="shared" si="98"/>
        <v>0.96927933037675451</v>
      </c>
      <c r="BW31" s="31">
        <f t="shared" si="99"/>
        <v>0.82255066877189753</v>
      </c>
      <c r="BX31" s="31">
        <f t="shared" si="18"/>
        <v>0.85819744782934515</v>
      </c>
      <c r="BZ31" s="31">
        <f t="shared" si="100"/>
        <v>1.0040660053269947</v>
      </c>
      <c r="CA31" s="31">
        <f t="shared" si="101"/>
        <v>0.98407205219479055</v>
      </c>
      <c r="CB31" s="31">
        <f t="shared" si="102"/>
        <v>0.9691463989122171</v>
      </c>
      <c r="CD31" s="418">
        <f>X31</f>
        <v>1.1240786574917738</v>
      </c>
      <c r="CE31" s="418">
        <f>BT31*BX31*CB31</f>
        <v>1.1240786574917725</v>
      </c>
    </row>
    <row r="32" spans="1:83" x14ac:dyDescent="0.2">
      <c r="A32" s="197" t="s">
        <v>379</v>
      </c>
      <c r="B32" s="9">
        <f t="shared" si="20"/>
        <v>2012</v>
      </c>
      <c r="D32" s="29">
        <f>Table8.5c11!R56*0.001</f>
        <v>26.224</v>
      </c>
      <c r="E32" s="29">
        <f>Table8.5c11!T56*0.001</f>
        <v>18.87</v>
      </c>
      <c r="F32" s="29">
        <f t="shared" si="58"/>
        <v>45.094000000000001</v>
      </c>
      <c r="H32" s="29">
        <f>Table8.2c11!R58*0.001</f>
        <v>2270.837</v>
      </c>
      <c r="I32" s="29">
        <f>Table8.2c11!T58*0.001</f>
        <v>1474.125</v>
      </c>
      <c r="J32" s="29">
        <f t="shared" si="59"/>
        <v>3744.962</v>
      </c>
      <c r="L32" s="41">
        <f t="shared" si="60"/>
        <v>11548.164839660443</v>
      </c>
      <c r="M32" s="41">
        <f t="shared" si="61"/>
        <v>12800.814042228441</v>
      </c>
      <c r="N32" s="41">
        <f t="shared" si="62"/>
        <v>12041.243676170814</v>
      </c>
      <c r="P32" s="31">
        <f t="shared" si="63"/>
        <v>0.90523819760060198</v>
      </c>
      <c r="Q32" s="31">
        <f t="shared" si="64"/>
        <v>0.80099833395214071</v>
      </c>
      <c r="T32" s="34">
        <f t="shared" si="65"/>
        <v>1.4442511472175419</v>
      </c>
      <c r="U32" s="34">
        <f t="shared" si="66"/>
        <v>0.84921536672773712</v>
      </c>
      <c r="V32" s="34">
        <f t="shared" si="67"/>
        <v>0.96062562241489269</v>
      </c>
      <c r="W32" s="34">
        <f t="shared" si="68"/>
        <v>0.8840232312281211</v>
      </c>
      <c r="X32" s="34">
        <f t="shared" si="69"/>
        <v>1.2264802676313018</v>
      </c>
      <c r="Y32" s="34">
        <f t="shared" si="70"/>
        <v>1.2264802676312998</v>
      </c>
      <c r="AB32" s="12"/>
      <c r="AD32" s="31">
        <f t="shared" si="71"/>
        <v>0.58154078147868893</v>
      </c>
      <c r="AE32" s="31">
        <f t="shared" si="72"/>
        <v>0.41845921852131107</v>
      </c>
      <c r="AG32" s="31">
        <f t="shared" si="73"/>
        <v>0.53778753228267262</v>
      </c>
      <c r="AH32" s="31">
        <f t="shared" si="74"/>
        <v>0.45977001631622422</v>
      </c>
      <c r="AI32" s="31">
        <f t="shared" si="75"/>
        <v>0.99755754859889678</v>
      </c>
      <c r="AJ32" s="31"/>
      <c r="AK32" s="31">
        <f t="shared" si="76"/>
        <v>0.53910426825802016</v>
      </c>
      <c r="AL32" s="31">
        <f t="shared" si="77"/>
        <v>0.4608957317419799</v>
      </c>
      <c r="AO32" s="31">
        <f t="shared" si="78"/>
        <v>3.067211920813807E-2</v>
      </c>
      <c r="AP32" s="31">
        <f t="shared" si="79"/>
        <v>2.848909099886408E-2</v>
      </c>
      <c r="AR32" s="31">
        <f t="shared" si="80"/>
        <v>0.60637117279160646</v>
      </c>
      <c r="AS32" s="31">
        <f t="shared" si="81"/>
        <v>0.39362882720839359</v>
      </c>
      <c r="AU32" s="31">
        <f t="shared" si="82"/>
        <v>0.14874901107776123</v>
      </c>
      <c r="AV32" s="31">
        <f t="shared" si="83"/>
        <v>-0.19302629282749009</v>
      </c>
      <c r="AY32" s="31">
        <f t="shared" si="84"/>
        <v>1.0301103895551873</v>
      </c>
      <c r="AZ32" s="31">
        <f t="shared" si="85"/>
        <v>0.84731414821882067</v>
      </c>
      <c r="BA32" s="31">
        <f t="shared" si="86"/>
        <v>0.8840232312281211</v>
      </c>
      <c r="BB32" s="31"/>
      <c r="BC32" s="31">
        <f t="shared" si="87"/>
        <v>0.99126460947339823</v>
      </c>
      <c r="BD32" s="31">
        <f t="shared" si="88"/>
        <v>0.97540576445149785</v>
      </c>
      <c r="BE32" s="31">
        <f t="shared" si="89"/>
        <v>0.96062562241489269</v>
      </c>
      <c r="BI32" s="30">
        <f t="shared" si="41"/>
        <v>2011</v>
      </c>
      <c r="BJ32" s="31">
        <f t="shared" si="90"/>
        <v>23.250637348116417</v>
      </c>
      <c r="BK32" s="31">
        <f t="shared" si="91"/>
        <v>19.828054185453496</v>
      </c>
      <c r="BL32" s="31">
        <f t="shared" si="92"/>
        <v>43.184149244061203</v>
      </c>
      <c r="BN32" s="31">
        <f t="shared" si="93"/>
        <v>0.53840674773311425</v>
      </c>
      <c r="BO32" s="31">
        <f t="shared" si="94"/>
        <v>0.45915120553591321</v>
      </c>
      <c r="BP32" s="31">
        <f t="shared" si="95"/>
        <v>0.99755795326902752</v>
      </c>
      <c r="BQ32" s="31"/>
      <c r="BR32" s="31">
        <f t="shared" si="96"/>
        <v>1.0683663163605086</v>
      </c>
      <c r="BS32" s="31">
        <f t="shared" si="97"/>
        <v>1.7022043582615198</v>
      </c>
      <c r="BT32" s="31">
        <f t="shared" si="17"/>
        <v>1.4439105317113252</v>
      </c>
      <c r="BV32" s="31">
        <f t="shared" si="98"/>
        <v>1.0300371570798683</v>
      </c>
      <c r="BW32" s="31">
        <f t="shared" si="99"/>
        <v>0.84725775241594981</v>
      </c>
      <c r="BX32" s="31">
        <f t="shared" si="18"/>
        <v>0.88397525937533739</v>
      </c>
      <c r="BZ32" s="31">
        <f t="shared" si="100"/>
        <v>0.99149558511148661</v>
      </c>
      <c r="CA32" s="31">
        <f t="shared" si="101"/>
        <v>0.97570309518273524</v>
      </c>
      <c r="CB32" s="31">
        <f t="shared" si="102"/>
        <v>0.96090437584815891</v>
      </c>
    </row>
    <row r="33" spans="1:80" hidden="1" x14ac:dyDescent="0.2">
      <c r="AB33" s="12"/>
      <c r="BI33" s="30">
        <f t="shared" ref="BI33" si="103">B32</f>
        <v>2012</v>
      </c>
      <c r="BJ33" s="31" t="e">
        <f t="shared" si="90"/>
        <v>#NUM!</v>
      </c>
      <c r="BK33" s="31" t="e">
        <f t="shared" si="91"/>
        <v>#NUM!</v>
      </c>
      <c r="BL33" s="31" t="e">
        <f t="shared" si="92"/>
        <v>#NUM!</v>
      </c>
      <c r="BN33" s="31" t="e">
        <f t="shared" si="93"/>
        <v>#NUM!</v>
      </c>
      <c r="BO33" s="31" t="e">
        <f t="shared" si="94"/>
        <v>#NUM!</v>
      </c>
      <c r="BP33" s="31" t="e">
        <f t="shared" si="95"/>
        <v>#NUM!</v>
      </c>
      <c r="BQ33" s="31"/>
      <c r="BR33" s="31" t="e">
        <f t="shared" si="96"/>
        <v>#NUM!</v>
      </c>
      <c r="BS33" s="31">
        <f t="shared" si="97"/>
        <v>1.7022043582615198</v>
      </c>
      <c r="BT33" s="31">
        <f t="shared" si="17"/>
        <v>1.4439105317113252</v>
      </c>
      <c r="BV33" s="31" t="e">
        <f t="shared" si="98"/>
        <v>#NUM!</v>
      </c>
      <c r="BW33" s="31">
        <f t="shared" si="99"/>
        <v>0.84725775241594981</v>
      </c>
      <c r="BX33" s="31">
        <f t="shared" si="18"/>
        <v>0.88397525937533739</v>
      </c>
      <c r="BZ33" s="31" t="e">
        <f t="shared" si="100"/>
        <v>#NUM!</v>
      </c>
      <c r="CA33" s="31">
        <f t="shared" si="101"/>
        <v>0.97570309518273524</v>
      </c>
      <c r="CB33" s="31">
        <f t="shared" si="102"/>
        <v>0.96090437584815891</v>
      </c>
    </row>
    <row r="34" spans="1:80" hidden="1" x14ac:dyDescent="0.2">
      <c r="A34" s="9" t="s">
        <v>329</v>
      </c>
      <c r="B34" s="9">
        <v>1990</v>
      </c>
      <c r="D34" s="29"/>
      <c r="E34" s="29"/>
      <c r="F34" s="29"/>
      <c r="H34" s="35">
        <f>INDEX(H9:H30,Base_row-40,1)</f>
        <v>1449.16</v>
      </c>
      <c r="I34" s="35">
        <f>INDEX(I9:I30,Base_row-40,1)</f>
        <v>1143.8530000000001</v>
      </c>
      <c r="J34" s="35">
        <f>INDEX(J9:J30,Base_row-40,1)</f>
        <v>2593.0129999999999</v>
      </c>
      <c r="L34" s="35">
        <f>INDEX(L9:L30,Base_row-40,1)</f>
        <v>12757.045460818681</v>
      </c>
      <c r="M34" s="35">
        <f>INDEX(M9:M30,Base_row-40,1)</f>
        <v>15981.074491215215</v>
      </c>
      <c r="N34" s="35">
        <f>INDEX(N9:N30,Base_row-40,1)</f>
        <v>14179.257874912313</v>
      </c>
      <c r="AB34" s="12"/>
      <c r="AY34" s="31"/>
      <c r="AZ34" s="31">
        <f>INDEX(AZ9:AZ30,Base_row-40,1)</f>
        <v>0.95847497926236325</v>
      </c>
      <c r="BA34" s="31"/>
      <c r="BB34" s="31"/>
      <c r="BC34" s="31"/>
      <c r="BD34" s="31">
        <f>INDEX(BD9:BD30,Base_row-40,1)</f>
        <v>1.0153859544152588</v>
      </c>
      <c r="BE34" s="31"/>
      <c r="BF34" s="31"/>
      <c r="BG34" s="420"/>
      <c r="BH34" s="31"/>
      <c r="BI34" s="31"/>
      <c r="CA34" s="31">
        <f>INDEX(CA9:CA30,Base_row-40,1)</f>
        <v>1.015400824167872</v>
      </c>
    </row>
    <row r="35" spans="1:80" hidden="1" x14ac:dyDescent="0.2">
      <c r="A35" s="9" t="s">
        <v>330</v>
      </c>
      <c r="B35" s="9">
        <f>Base_year2</f>
        <v>1996</v>
      </c>
      <c r="H35" s="29"/>
      <c r="I35" s="29"/>
      <c r="J35" s="29"/>
      <c r="L35" s="35"/>
      <c r="M35" s="35"/>
      <c r="N35" s="35"/>
      <c r="AB35" s="12"/>
      <c r="BS35" s="31">
        <f>INDEX(BS9:BS30,Base_row-40,1)</f>
        <v>1.1788849245694359</v>
      </c>
      <c r="BW35" s="31">
        <f>INDEX(BW9:BW30,Base_row-40,1)</f>
        <v>0.95846319614721565</v>
      </c>
    </row>
    <row r="36" spans="1:80" x14ac:dyDescent="0.2">
      <c r="A36" s="105"/>
      <c r="B36" s="105"/>
      <c r="G36" s="77"/>
      <c r="I36" s="105"/>
      <c r="AB36" s="12"/>
    </row>
    <row r="37" spans="1:80" x14ac:dyDescent="0.2">
      <c r="A37" s="105"/>
      <c r="B37" s="105"/>
      <c r="AB37" s="12"/>
    </row>
    <row r="38" spans="1:80" x14ac:dyDescent="0.2">
      <c r="A38" s="105"/>
      <c r="B38" s="105"/>
      <c r="AB38" s="12"/>
    </row>
    <row r="39" spans="1:80" x14ac:dyDescent="0.2">
      <c r="A39" s="105"/>
      <c r="B39" s="105"/>
      <c r="AB39" s="12"/>
    </row>
    <row r="40" spans="1:80" x14ac:dyDescent="0.2">
      <c r="A40" s="105"/>
      <c r="B40" s="105"/>
      <c r="AB40" s="12"/>
    </row>
    <row r="41" spans="1:80" x14ac:dyDescent="0.2">
      <c r="A41" s="105"/>
      <c r="B41" s="105"/>
      <c r="AB41" s="12"/>
    </row>
    <row r="42" spans="1:80" x14ac:dyDescent="0.2">
      <c r="A42" s="105"/>
      <c r="B42" s="105"/>
      <c r="AB42" s="12"/>
    </row>
    <row r="43" spans="1:80" x14ac:dyDescent="0.2">
      <c r="A43" s="105"/>
      <c r="B43" s="105"/>
      <c r="AB43" s="12"/>
    </row>
    <row r="44" spans="1:80" x14ac:dyDescent="0.2">
      <c r="A44" s="105"/>
      <c r="B44" s="105"/>
      <c r="AB44" s="12"/>
    </row>
    <row r="45" spans="1:80" x14ac:dyDescent="0.2">
      <c r="A45" s="105"/>
      <c r="B45" s="105"/>
      <c r="AB45" s="12"/>
    </row>
    <row r="46" spans="1:80" x14ac:dyDescent="0.2">
      <c r="A46" s="105"/>
      <c r="B46" s="105"/>
      <c r="AB46" s="12"/>
    </row>
    <row r="47" spans="1:80" x14ac:dyDescent="0.2">
      <c r="A47" s="105"/>
      <c r="B47" s="105"/>
      <c r="AB47" s="12"/>
    </row>
    <row r="48" spans="1:80" x14ac:dyDescent="0.2">
      <c r="A48" s="105"/>
      <c r="B48" s="105"/>
      <c r="AB48" s="12"/>
    </row>
    <row r="49" spans="1:28" x14ac:dyDescent="0.2">
      <c r="A49" s="105"/>
      <c r="B49" s="105"/>
      <c r="AB49" s="12"/>
    </row>
    <row r="50" spans="1:28" x14ac:dyDescent="0.2">
      <c r="A50" s="105"/>
      <c r="B50" s="105"/>
      <c r="AB50" s="12"/>
    </row>
    <row r="51" spans="1:28" x14ac:dyDescent="0.2">
      <c r="A51" s="105"/>
      <c r="B51" s="105"/>
      <c r="AB51" s="12"/>
    </row>
    <row r="52" spans="1:28" x14ac:dyDescent="0.2">
      <c r="A52" s="105"/>
      <c r="B52" s="105"/>
      <c r="AB52" s="12"/>
    </row>
    <row r="53" spans="1:28" x14ac:dyDescent="0.2">
      <c r="A53" s="105"/>
      <c r="B53" s="105"/>
      <c r="AB53" s="12"/>
    </row>
    <row r="54" spans="1:28" x14ac:dyDescent="0.2">
      <c r="A54" s="105"/>
      <c r="B54" s="105"/>
      <c r="AB54" s="12"/>
    </row>
    <row r="55" spans="1:28" x14ac:dyDescent="0.2">
      <c r="A55" s="105"/>
      <c r="B55" s="105"/>
      <c r="AB55" s="12"/>
    </row>
    <row r="56" spans="1:28" x14ac:dyDescent="0.2">
      <c r="A56" s="105"/>
      <c r="B56" s="105"/>
      <c r="AB56" s="12"/>
    </row>
    <row r="57" spans="1:28" x14ac:dyDescent="0.2">
      <c r="A57" s="105"/>
      <c r="B57" s="105"/>
      <c r="AB57" s="12"/>
    </row>
    <row r="58" spans="1:28" x14ac:dyDescent="0.2">
      <c r="A58" s="105"/>
      <c r="B58" s="105"/>
      <c r="AB58" s="12"/>
    </row>
    <row r="59" spans="1:28" x14ac:dyDescent="0.2">
      <c r="A59" s="105"/>
      <c r="B59" s="105"/>
      <c r="AB59" s="12"/>
    </row>
    <row r="60" spans="1:28" x14ac:dyDescent="0.2">
      <c r="A60" s="105"/>
      <c r="B60" s="105"/>
      <c r="AB60" s="12"/>
    </row>
    <row r="61" spans="1:28" x14ac:dyDescent="0.2">
      <c r="A61" s="105"/>
      <c r="B61" s="105"/>
      <c r="AB61" s="12"/>
    </row>
    <row r="62" spans="1:28" x14ac:dyDescent="0.2">
      <c r="A62" s="105"/>
      <c r="B62" s="105"/>
      <c r="AB62" s="12"/>
    </row>
    <row r="63" spans="1:28" x14ac:dyDescent="0.2">
      <c r="A63" s="105"/>
      <c r="B63" s="105"/>
      <c r="AB63" s="12"/>
    </row>
    <row r="64" spans="1:28" x14ac:dyDescent="0.2">
      <c r="A64" s="105"/>
      <c r="B64" s="105"/>
      <c r="AB64" s="12"/>
    </row>
    <row r="65" spans="1:28" x14ac:dyDescent="0.2">
      <c r="A65" s="105"/>
      <c r="B65" s="105"/>
      <c r="AB65" s="12"/>
    </row>
    <row r="66" spans="1:28" x14ac:dyDescent="0.2">
      <c r="A66" s="105"/>
      <c r="B66" s="105"/>
      <c r="AB66" s="12"/>
    </row>
    <row r="67" spans="1:28" x14ac:dyDescent="0.2">
      <c r="A67" s="105"/>
      <c r="B67" s="105"/>
      <c r="AB67" s="12"/>
    </row>
    <row r="68" spans="1:28" x14ac:dyDescent="0.2">
      <c r="A68" s="105"/>
      <c r="B68" s="105"/>
      <c r="AB68" s="12"/>
    </row>
    <row r="69" spans="1:28" x14ac:dyDescent="0.2">
      <c r="A69" s="105"/>
      <c r="B69" s="105"/>
      <c r="AB69" s="12"/>
    </row>
    <row r="70" spans="1:28" x14ac:dyDescent="0.2">
      <c r="A70" s="105"/>
      <c r="B70" s="105"/>
      <c r="AB70" s="12"/>
    </row>
    <row r="71" spans="1:28" x14ac:dyDescent="0.2">
      <c r="A71" s="105"/>
      <c r="B71" s="105"/>
      <c r="AB71" s="12"/>
    </row>
    <row r="72" spans="1:28" x14ac:dyDescent="0.2">
      <c r="A72" s="105"/>
      <c r="B72" s="105"/>
      <c r="AB72" s="12"/>
    </row>
    <row r="73" spans="1:28" x14ac:dyDescent="0.2">
      <c r="A73" s="105"/>
      <c r="B73" s="105"/>
      <c r="AB73" s="12"/>
    </row>
    <row r="74" spans="1:28" x14ac:dyDescent="0.2">
      <c r="A74" s="105"/>
      <c r="B74" s="105"/>
      <c r="AB74" s="12"/>
    </row>
    <row r="75" spans="1:28" x14ac:dyDescent="0.2">
      <c r="A75" s="105"/>
      <c r="B75" s="105"/>
      <c r="AB75" s="12"/>
    </row>
    <row r="76" spans="1:28" x14ac:dyDescent="0.2">
      <c r="A76" s="105"/>
      <c r="B76" s="105"/>
      <c r="AB76" s="12"/>
    </row>
    <row r="77" spans="1:28" x14ac:dyDescent="0.2">
      <c r="A77" s="105"/>
      <c r="B77" s="105"/>
      <c r="AB77" s="12"/>
    </row>
    <row r="78" spans="1:28" x14ac:dyDescent="0.2">
      <c r="A78" s="105"/>
      <c r="B78" s="105"/>
      <c r="AB78" s="12"/>
    </row>
    <row r="79" spans="1:28" x14ac:dyDescent="0.2">
      <c r="A79" s="105"/>
      <c r="B79" s="105"/>
      <c r="AB79" s="12"/>
    </row>
    <row r="80" spans="1:28" x14ac:dyDescent="0.2">
      <c r="A80" s="105"/>
      <c r="B80" s="105"/>
      <c r="AB80" s="12"/>
    </row>
    <row r="81" spans="1:28" x14ac:dyDescent="0.2">
      <c r="A81" s="105"/>
      <c r="B81" s="105"/>
      <c r="AB81" s="12"/>
    </row>
    <row r="82" spans="1:28" x14ac:dyDescent="0.2">
      <c r="A82" s="105"/>
      <c r="B82" s="105"/>
      <c r="AB82" s="12"/>
    </row>
    <row r="83" spans="1:28" x14ac:dyDescent="0.2">
      <c r="A83" s="105"/>
      <c r="B83" s="105"/>
      <c r="AB83" s="12"/>
    </row>
    <row r="84" spans="1:28" x14ac:dyDescent="0.2">
      <c r="A84" s="105"/>
      <c r="B84" s="105"/>
      <c r="AB84" s="12"/>
    </row>
    <row r="85" spans="1:28" x14ac:dyDescent="0.2">
      <c r="A85" s="105"/>
      <c r="B85" s="105"/>
      <c r="AB85" s="12"/>
    </row>
    <row r="86" spans="1:28" x14ac:dyDescent="0.2">
      <c r="A86" s="105"/>
      <c r="B86" s="105"/>
      <c r="AB86" s="12"/>
    </row>
    <row r="87" spans="1:28" x14ac:dyDescent="0.2">
      <c r="A87" s="105"/>
      <c r="B87" s="105"/>
      <c r="AB87" s="12"/>
    </row>
    <row r="88" spans="1:28" x14ac:dyDescent="0.2">
      <c r="A88" s="105"/>
      <c r="B88" s="105"/>
      <c r="AB88" s="12"/>
    </row>
    <row r="89" spans="1:28" x14ac:dyDescent="0.2">
      <c r="A89" s="105"/>
      <c r="B89" s="105"/>
      <c r="AB89" s="12"/>
    </row>
    <row r="90" spans="1:28" x14ac:dyDescent="0.2">
      <c r="A90" s="105"/>
      <c r="B90" s="105"/>
      <c r="AB90" s="12"/>
    </row>
    <row r="91" spans="1:28" x14ac:dyDescent="0.2">
      <c r="A91" s="105"/>
      <c r="B91" s="105"/>
      <c r="AB91" s="12"/>
    </row>
    <row r="92" spans="1:28" x14ac:dyDescent="0.2">
      <c r="A92" s="105"/>
      <c r="B92" s="105"/>
      <c r="AB92" s="12"/>
    </row>
    <row r="93" spans="1:28" x14ac:dyDescent="0.2">
      <c r="A93" s="105"/>
      <c r="B93" s="105"/>
      <c r="AB93" s="12"/>
    </row>
    <row r="94" spans="1:28" x14ac:dyDescent="0.2">
      <c r="A94" s="105"/>
      <c r="B94" s="105"/>
      <c r="AB94" s="12"/>
    </row>
    <row r="95" spans="1:28" x14ac:dyDescent="0.2">
      <c r="A95" s="105"/>
      <c r="B95" s="105"/>
      <c r="AB95" s="12"/>
    </row>
    <row r="96" spans="1:28" x14ac:dyDescent="0.2">
      <c r="A96" s="105"/>
      <c r="B96" s="105"/>
      <c r="AB96" s="12"/>
    </row>
    <row r="97" spans="1:28" x14ac:dyDescent="0.2">
      <c r="A97" s="105"/>
      <c r="B97" s="105"/>
      <c r="AB97" s="12"/>
    </row>
    <row r="98" spans="1:28" x14ac:dyDescent="0.2">
      <c r="A98" s="105"/>
      <c r="B98" s="105"/>
      <c r="AB98" s="12"/>
    </row>
    <row r="99" spans="1:28" x14ac:dyDescent="0.2">
      <c r="A99" s="105"/>
      <c r="B99" s="105"/>
      <c r="AB99" s="12"/>
    </row>
    <row r="100" spans="1:28" x14ac:dyDescent="0.2">
      <c r="A100" s="105"/>
      <c r="B100" s="105"/>
      <c r="AB100" s="12"/>
    </row>
    <row r="101" spans="1:28" x14ac:dyDescent="0.2">
      <c r="A101" s="105"/>
      <c r="B101" s="105"/>
      <c r="AB101" s="12"/>
    </row>
    <row r="102" spans="1:28" x14ac:dyDescent="0.2">
      <c r="A102" s="105"/>
      <c r="B102" s="105"/>
      <c r="AB102" s="12"/>
    </row>
    <row r="103" spans="1:28" x14ac:dyDescent="0.2">
      <c r="A103" s="105"/>
      <c r="B103" s="105"/>
      <c r="AB103" s="12"/>
    </row>
    <row r="104" spans="1:28" x14ac:dyDescent="0.2">
      <c r="A104" s="105"/>
      <c r="B104" s="105"/>
      <c r="AB104" s="12"/>
    </row>
    <row r="105" spans="1:28" x14ac:dyDescent="0.2">
      <c r="A105" s="105"/>
      <c r="B105" s="105"/>
      <c r="AB105" s="12"/>
    </row>
    <row r="106" spans="1:28" x14ac:dyDescent="0.2">
      <c r="A106" s="105"/>
      <c r="B106" s="105"/>
      <c r="AB106" s="12"/>
    </row>
    <row r="107" spans="1:28" x14ac:dyDescent="0.2">
      <c r="A107" s="105"/>
      <c r="B107" s="105"/>
      <c r="AB107" s="12"/>
    </row>
    <row r="108" spans="1:28" x14ac:dyDescent="0.2">
      <c r="A108" s="105"/>
      <c r="B108" s="105"/>
      <c r="AB108" s="12"/>
    </row>
    <row r="109" spans="1:28" x14ac:dyDescent="0.2">
      <c r="A109" s="105"/>
      <c r="B109" s="105"/>
      <c r="AB109" s="12"/>
    </row>
    <row r="110" spans="1:28" x14ac:dyDescent="0.2">
      <c r="A110" s="105"/>
      <c r="B110" s="105"/>
      <c r="AB110" s="12"/>
    </row>
    <row r="111" spans="1:28" x14ac:dyDescent="0.2">
      <c r="A111" s="105"/>
      <c r="B111" s="105"/>
      <c r="AB111" s="12"/>
    </row>
    <row r="112" spans="1:28" x14ac:dyDescent="0.2">
      <c r="A112" s="105"/>
      <c r="B112" s="105"/>
      <c r="AB112" s="12"/>
    </row>
    <row r="113" spans="1:28" x14ac:dyDescent="0.2">
      <c r="A113" s="105"/>
      <c r="B113" s="105"/>
      <c r="AB113" s="12"/>
    </row>
    <row r="114" spans="1:28" x14ac:dyDescent="0.2">
      <c r="A114" s="105"/>
      <c r="B114" s="105"/>
      <c r="AB114" s="12"/>
    </row>
    <row r="115" spans="1:28" x14ac:dyDescent="0.2">
      <c r="A115" s="105"/>
      <c r="B115" s="105"/>
      <c r="AB115" s="12"/>
    </row>
    <row r="116" spans="1:28" x14ac:dyDescent="0.2">
      <c r="A116" s="105"/>
      <c r="B116" s="105"/>
      <c r="AB116" s="12"/>
    </row>
    <row r="117" spans="1:28" x14ac:dyDescent="0.2">
      <c r="A117" s="105"/>
      <c r="B117" s="105"/>
      <c r="AB117" s="12"/>
    </row>
    <row r="118" spans="1:28" x14ac:dyDescent="0.2">
      <c r="A118" s="105"/>
      <c r="B118" s="105"/>
      <c r="AB118" s="12"/>
    </row>
    <row r="119" spans="1:28" x14ac:dyDescent="0.2">
      <c r="A119" s="105"/>
      <c r="B119" s="105"/>
      <c r="AB119" s="12"/>
    </row>
    <row r="120" spans="1:28" x14ac:dyDescent="0.2">
      <c r="A120" s="105"/>
      <c r="B120" s="105"/>
      <c r="AB120" s="12"/>
    </row>
    <row r="121" spans="1:28" x14ac:dyDescent="0.2">
      <c r="A121" s="105"/>
      <c r="B121" s="105"/>
      <c r="AB121" s="12"/>
    </row>
    <row r="122" spans="1:28" x14ac:dyDescent="0.2">
      <c r="A122" s="105"/>
      <c r="B122" s="105"/>
      <c r="AB122" s="12"/>
    </row>
    <row r="123" spans="1:28" x14ac:dyDescent="0.2">
      <c r="A123" s="105"/>
      <c r="B123" s="105"/>
      <c r="AB123" s="12"/>
    </row>
    <row r="124" spans="1:28" x14ac:dyDescent="0.2">
      <c r="A124" s="105"/>
      <c r="B124" s="105"/>
      <c r="AB124" s="12"/>
    </row>
    <row r="125" spans="1:28" x14ac:dyDescent="0.2">
      <c r="A125" s="105"/>
      <c r="B125" s="105"/>
      <c r="AB125" s="12"/>
    </row>
    <row r="126" spans="1:28" x14ac:dyDescent="0.2">
      <c r="A126" s="105"/>
      <c r="B126" s="105"/>
      <c r="AB126" s="12"/>
    </row>
    <row r="127" spans="1:28" x14ac:dyDescent="0.2">
      <c r="A127" s="105"/>
      <c r="B127" s="105"/>
      <c r="AB127" s="12"/>
    </row>
    <row r="128" spans="1:28" x14ac:dyDescent="0.2">
      <c r="A128" s="105"/>
      <c r="B128" s="105"/>
      <c r="AB128" s="12"/>
    </row>
    <row r="129" spans="1:28" x14ac:dyDescent="0.2">
      <c r="A129" s="105"/>
      <c r="B129" s="105"/>
      <c r="AB129" s="12"/>
    </row>
    <row r="130" spans="1:28" x14ac:dyDescent="0.2">
      <c r="A130" s="105"/>
      <c r="B130" s="105"/>
      <c r="AB130" s="12"/>
    </row>
    <row r="131" spans="1:28" x14ac:dyDescent="0.2">
      <c r="A131" s="105"/>
      <c r="B131" s="105"/>
      <c r="AB131" s="12"/>
    </row>
    <row r="132" spans="1:28" x14ac:dyDescent="0.2">
      <c r="A132" s="105"/>
      <c r="B132" s="105"/>
      <c r="AB132" s="12"/>
    </row>
    <row r="133" spans="1:28" x14ac:dyDescent="0.2">
      <c r="A133" s="105"/>
      <c r="B133" s="105"/>
      <c r="AB133" s="12"/>
    </row>
    <row r="134" spans="1:28" x14ac:dyDescent="0.2">
      <c r="A134" s="105"/>
      <c r="B134" s="105"/>
      <c r="AB134" s="12"/>
    </row>
    <row r="135" spans="1:28" x14ac:dyDescent="0.2">
      <c r="A135" s="105"/>
      <c r="B135" s="105"/>
      <c r="AB135" s="12"/>
    </row>
    <row r="136" spans="1:28" x14ac:dyDescent="0.2">
      <c r="A136" s="105"/>
      <c r="B136" s="105"/>
      <c r="AB136" s="12"/>
    </row>
    <row r="137" spans="1:28" x14ac:dyDescent="0.2">
      <c r="A137" s="105"/>
      <c r="B137" s="105"/>
      <c r="AB137" s="12"/>
    </row>
    <row r="138" spans="1:28" x14ac:dyDescent="0.2">
      <c r="A138" s="105"/>
      <c r="B138" s="105"/>
      <c r="AB138" s="12"/>
    </row>
    <row r="139" spans="1:28" x14ac:dyDescent="0.2">
      <c r="A139" s="105"/>
      <c r="B139" s="105"/>
      <c r="AB139" s="12"/>
    </row>
    <row r="140" spans="1:28" x14ac:dyDescent="0.2">
      <c r="A140" s="105"/>
      <c r="B140" s="105"/>
      <c r="AB140" s="12"/>
    </row>
    <row r="141" spans="1:28" x14ac:dyDescent="0.2">
      <c r="A141" s="105"/>
      <c r="B141" s="105"/>
      <c r="AB141" s="12"/>
    </row>
    <row r="142" spans="1:28" x14ac:dyDescent="0.2">
      <c r="A142" s="105"/>
      <c r="B142" s="105"/>
      <c r="AB142" s="12"/>
    </row>
    <row r="143" spans="1:28" x14ac:dyDescent="0.2">
      <c r="A143" s="105"/>
      <c r="B143" s="105"/>
      <c r="AB143" s="12"/>
    </row>
    <row r="144" spans="1:28" x14ac:dyDescent="0.2">
      <c r="A144" s="105"/>
      <c r="B144" s="105"/>
      <c r="AB144" s="12"/>
    </row>
    <row r="145" spans="1:28" x14ac:dyDescent="0.2">
      <c r="A145" s="105"/>
      <c r="B145" s="105"/>
      <c r="AB145" s="12"/>
    </row>
    <row r="146" spans="1:28" x14ac:dyDescent="0.2">
      <c r="A146" s="105"/>
      <c r="B146" s="105"/>
      <c r="AB146" s="12"/>
    </row>
    <row r="147" spans="1:28" x14ac:dyDescent="0.2">
      <c r="A147" s="105"/>
      <c r="B147" s="105"/>
      <c r="AB147" s="12"/>
    </row>
    <row r="148" spans="1:28" x14ac:dyDescent="0.2">
      <c r="A148" s="105"/>
      <c r="B148" s="105"/>
      <c r="AB148" s="12"/>
    </row>
    <row r="149" spans="1:28" x14ac:dyDescent="0.2">
      <c r="A149" s="105"/>
      <c r="B149" s="105"/>
      <c r="AB149" s="12"/>
    </row>
    <row r="150" spans="1:28" x14ac:dyDescent="0.2">
      <c r="A150" s="105"/>
      <c r="B150" s="105"/>
      <c r="AB150" s="12"/>
    </row>
    <row r="151" spans="1:28" x14ac:dyDescent="0.2">
      <c r="A151" s="105"/>
      <c r="B151" s="105"/>
      <c r="AB151" s="12"/>
    </row>
    <row r="152" spans="1:28" x14ac:dyDescent="0.2">
      <c r="A152" s="105"/>
      <c r="B152" s="105"/>
      <c r="AB152" s="12"/>
    </row>
    <row r="153" spans="1:28" x14ac:dyDescent="0.2">
      <c r="A153" s="105"/>
      <c r="B153" s="105"/>
      <c r="AB153" s="12"/>
    </row>
    <row r="154" spans="1:28" x14ac:dyDescent="0.2">
      <c r="A154" s="105"/>
      <c r="B154" s="105"/>
      <c r="AB154" s="12"/>
    </row>
    <row r="155" spans="1:28" x14ac:dyDescent="0.2">
      <c r="A155" s="105"/>
      <c r="B155" s="105"/>
      <c r="AB155" s="12"/>
    </row>
    <row r="156" spans="1:28" x14ac:dyDescent="0.2">
      <c r="A156" s="105"/>
      <c r="B156" s="105"/>
      <c r="AB156" s="12"/>
    </row>
    <row r="157" spans="1:28" x14ac:dyDescent="0.2">
      <c r="A157" s="105"/>
      <c r="B157" s="105"/>
      <c r="AB157" s="12"/>
    </row>
    <row r="158" spans="1:28" x14ac:dyDescent="0.2">
      <c r="A158" s="105"/>
      <c r="B158" s="105"/>
      <c r="AB158" s="12"/>
    </row>
    <row r="159" spans="1:28" x14ac:dyDescent="0.2">
      <c r="A159" s="105"/>
      <c r="B159" s="105"/>
      <c r="AB159" s="12"/>
    </row>
    <row r="160" spans="1:28" x14ac:dyDescent="0.2">
      <c r="A160" s="105"/>
      <c r="B160" s="105"/>
      <c r="AB160" s="12"/>
    </row>
    <row r="161" spans="1:28" x14ac:dyDescent="0.2">
      <c r="A161" s="105"/>
      <c r="B161" s="105"/>
      <c r="AB161" s="12"/>
    </row>
    <row r="162" spans="1:28" x14ac:dyDescent="0.2">
      <c r="A162" s="105"/>
      <c r="B162" s="105"/>
      <c r="AB162" s="12"/>
    </row>
    <row r="163" spans="1:28" x14ac:dyDescent="0.2">
      <c r="A163" s="105"/>
      <c r="B163" s="105"/>
      <c r="AB163" s="12"/>
    </row>
    <row r="164" spans="1:28" x14ac:dyDescent="0.2">
      <c r="A164" s="105"/>
      <c r="B164" s="105"/>
      <c r="AB164" s="12"/>
    </row>
    <row r="165" spans="1:28" x14ac:dyDescent="0.2">
      <c r="A165" s="105"/>
      <c r="B165" s="105"/>
      <c r="AB165" s="12"/>
    </row>
    <row r="166" spans="1:28" x14ac:dyDescent="0.2">
      <c r="A166" s="105"/>
      <c r="B166" s="105"/>
      <c r="AB166" s="12"/>
    </row>
    <row r="167" spans="1:28" x14ac:dyDescent="0.2">
      <c r="A167" s="105"/>
      <c r="B167" s="105"/>
      <c r="AB167" s="12"/>
    </row>
    <row r="168" spans="1:28" x14ac:dyDescent="0.2">
      <c r="A168" s="105"/>
      <c r="B168" s="105"/>
      <c r="AB168" s="12"/>
    </row>
    <row r="169" spans="1:28" x14ac:dyDescent="0.2">
      <c r="A169" s="105"/>
      <c r="B169" s="105"/>
      <c r="AB169" s="12"/>
    </row>
    <row r="170" spans="1:28" x14ac:dyDescent="0.2">
      <c r="A170" s="105"/>
      <c r="B170" s="105"/>
      <c r="AB170" s="12"/>
    </row>
    <row r="171" spans="1:28" x14ac:dyDescent="0.2">
      <c r="A171" s="105"/>
      <c r="B171" s="105"/>
      <c r="AB171" s="12"/>
    </row>
    <row r="172" spans="1:28" x14ac:dyDescent="0.2">
      <c r="A172" s="105"/>
      <c r="B172" s="105"/>
      <c r="AB172" s="12"/>
    </row>
    <row r="173" spans="1:28" x14ac:dyDescent="0.2">
      <c r="A173" s="105"/>
      <c r="B173" s="105"/>
      <c r="AB173" s="12"/>
    </row>
    <row r="174" spans="1:28" x14ac:dyDescent="0.2">
      <c r="A174" s="105"/>
      <c r="B174" s="105"/>
      <c r="AB174" s="12"/>
    </row>
    <row r="175" spans="1:28" x14ac:dyDescent="0.2">
      <c r="A175" s="105"/>
      <c r="B175" s="105"/>
      <c r="AB175" s="12"/>
    </row>
    <row r="176" spans="1:28" x14ac:dyDescent="0.2">
      <c r="A176" s="105"/>
      <c r="B176" s="105"/>
      <c r="AB176" s="12"/>
    </row>
    <row r="177" spans="1:28" x14ac:dyDescent="0.2">
      <c r="A177" s="105"/>
      <c r="B177" s="105"/>
      <c r="AB177" s="12"/>
    </row>
    <row r="178" spans="1:28" x14ac:dyDescent="0.2">
      <c r="A178" s="105"/>
      <c r="B178" s="105"/>
      <c r="AB178" s="12"/>
    </row>
    <row r="179" spans="1:28" x14ac:dyDescent="0.2">
      <c r="A179" s="105"/>
      <c r="B179" s="105"/>
      <c r="AB179" s="12"/>
    </row>
    <row r="180" spans="1:28" x14ac:dyDescent="0.2">
      <c r="A180" s="105"/>
      <c r="B180" s="105"/>
      <c r="AB180" s="12"/>
    </row>
    <row r="181" spans="1:28" x14ac:dyDescent="0.2">
      <c r="A181" s="105"/>
      <c r="B181" s="105"/>
      <c r="AB181" s="12"/>
    </row>
    <row r="182" spans="1:28" x14ac:dyDescent="0.2">
      <c r="A182" s="105"/>
      <c r="B182" s="105"/>
      <c r="AB182" s="12"/>
    </row>
    <row r="183" spans="1:28" x14ac:dyDescent="0.2">
      <c r="A183" s="105"/>
      <c r="B183" s="105"/>
      <c r="AB183" s="12"/>
    </row>
    <row r="184" spans="1:28" x14ac:dyDescent="0.2">
      <c r="A184" s="105"/>
      <c r="B184" s="105"/>
      <c r="AB184" s="12"/>
    </row>
    <row r="185" spans="1:28" x14ac:dyDescent="0.2">
      <c r="A185" s="105"/>
      <c r="B185" s="105"/>
      <c r="AB185" s="12"/>
    </row>
    <row r="186" spans="1:28" x14ac:dyDescent="0.2">
      <c r="A186" s="105"/>
      <c r="B186" s="105"/>
      <c r="AB186" s="12"/>
    </row>
    <row r="187" spans="1:28" x14ac:dyDescent="0.2">
      <c r="A187" s="105"/>
      <c r="B187" s="105"/>
      <c r="AB187" s="12"/>
    </row>
    <row r="188" spans="1:28" x14ac:dyDescent="0.2">
      <c r="A188" s="105"/>
      <c r="B188" s="105"/>
      <c r="AB188" s="12"/>
    </row>
    <row r="189" spans="1:28" x14ac:dyDescent="0.2">
      <c r="A189" s="105"/>
      <c r="B189" s="105"/>
      <c r="AB189" s="12"/>
    </row>
    <row r="190" spans="1:28" x14ac:dyDescent="0.2">
      <c r="A190" s="105"/>
      <c r="B190" s="105"/>
      <c r="AB190" s="12"/>
    </row>
    <row r="191" spans="1:28" x14ac:dyDescent="0.2">
      <c r="A191" s="105"/>
      <c r="B191" s="105"/>
      <c r="AB191" s="12"/>
    </row>
    <row r="192" spans="1:28" x14ac:dyDescent="0.2">
      <c r="A192" s="105"/>
      <c r="B192" s="105"/>
      <c r="AB192" s="12"/>
    </row>
    <row r="193" spans="1:28" x14ac:dyDescent="0.2">
      <c r="A193" s="105"/>
      <c r="B193" s="105"/>
      <c r="AB193" s="12"/>
    </row>
    <row r="194" spans="1:28" x14ac:dyDescent="0.2">
      <c r="A194" s="105"/>
      <c r="B194" s="105"/>
      <c r="AB194" s="12"/>
    </row>
    <row r="195" spans="1:28" x14ac:dyDescent="0.2">
      <c r="A195" s="105"/>
      <c r="B195" s="105"/>
      <c r="AB195" s="12"/>
    </row>
    <row r="196" spans="1:28" x14ac:dyDescent="0.2">
      <c r="A196" s="105"/>
      <c r="B196" s="105"/>
      <c r="AB196" s="12"/>
    </row>
    <row r="197" spans="1:28" x14ac:dyDescent="0.2">
      <c r="A197" s="105"/>
      <c r="B197" s="105"/>
      <c r="AB197" s="12"/>
    </row>
    <row r="198" spans="1:28" x14ac:dyDescent="0.2">
      <c r="A198" s="105"/>
      <c r="B198" s="105"/>
      <c r="AB198" s="12"/>
    </row>
    <row r="199" spans="1:28" x14ac:dyDescent="0.2">
      <c r="A199" s="105"/>
      <c r="B199" s="105"/>
      <c r="AB199" s="12"/>
    </row>
    <row r="200" spans="1:28" x14ac:dyDescent="0.2">
      <c r="A200" s="105"/>
      <c r="B200" s="105"/>
      <c r="AB200" s="12"/>
    </row>
    <row r="201" spans="1:28" x14ac:dyDescent="0.2">
      <c r="A201" s="105"/>
      <c r="B201" s="105"/>
      <c r="AB201" s="12"/>
    </row>
    <row r="202" spans="1:28" x14ac:dyDescent="0.2">
      <c r="A202" s="105"/>
      <c r="B202" s="105"/>
      <c r="AB202" s="12"/>
    </row>
    <row r="203" spans="1:28" x14ac:dyDescent="0.2">
      <c r="A203" s="105"/>
      <c r="B203" s="105"/>
      <c r="AB203" s="12"/>
    </row>
    <row r="204" spans="1:28" x14ac:dyDescent="0.2">
      <c r="A204" s="105"/>
      <c r="B204" s="105"/>
      <c r="AB204" s="12"/>
    </row>
    <row r="205" spans="1:28" x14ac:dyDescent="0.2">
      <c r="A205" s="105"/>
      <c r="B205" s="105"/>
      <c r="AB205" s="12"/>
    </row>
    <row r="206" spans="1:28" x14ac:dyDescent="0.2">
      <c r="A206" s="105"/>
      <c r="B206" s="105"/>
      <c r="AB206" s="12"/>
    </row>
    <row r="207" spans="1:28" x14ac:dyDescent="0.2">
      <c r="A207" s="105"/>
      <c r="B207" s="105"/>
      <c r="AB207" s="12"/>
    </row>
    <row r="208" spans="1:28" x14ac:dyDescent="0.2">
      <c r="A208" s="105"/>
      <c r="B208" s="105"/>
      <c r="AB208" s="12"/>
    </row>
    <row r="209" spans="1:28" x14ac:dyDescent="0.2">
      <c r="A209" s="105"/>
      <c r="B209" s="105"/>
      <c r="AB209" s="12"/>
    </row>
    <row r="210" spans="1:28" x14ac:dyDescent="0.2">
      <c r="A210" s="105"/>
      <c r="B210" s="105"/>
      <c r="AB210" s="12"/>
    </row>
    <row r="211" spans="1:28" x14ac:dyDescent="0.2">
      <c r="A211" s="105"/>
      <c r="B211" s="105"/>
      <c r="AB211" s="12"/>
    </row>
    <row r="212" spans="1:28" x14ac:dyDescent="0.2">
      <c r="A212" s="105"/>
      <c r="B212" s="105"/>
      <c r="AB212" s="12"/>
    </row>
    <row r="213" spans="1:28" x14ac:dyDescent="0.2">
      <c r="A213" s="105"/>
      <c r="B213" s="105"/>
      <c r="AB213" s="12"/>
    </row>
    <row r="214" spans="1:28" x14ac:dyDescent="0.2">
      <c r="A214" s="105"/>
      <c r="B214" s="105"/>
      <c r="AB214" s="12"/>
    </row>
    <row r="215" spans="1:28" x14ac:dyDescent="0.2">
      <c r="A215" s="105"/>
      <c r="B215" s="105"/>
      <c r="AB215" s="12"/>
    </row>
    <row r="216" spans="1:28" x14ac:dyDescent="0.2">
      <c r="A216" s="105"/>
      <c r="B216" s="105"/>
      <c r="AB216" s="12"/>
    </row>
    <row r="217" spans="1:28" x14ac:dyDescent="0.2">
      <c r="A217" s="105"/>
      <c r="B217" s="105"/>
      <c r="AB217" s="12"/>
    </row>
    <row r="218" spans="1:28" x14ac:dyDescent="0.2">
      <c r="A218" s="105"/>
      <c r="B218" s="105"/>
      <c r="AB218" s="12"/>
    </row>
    <row r="219" spans="1:28" x14ac:dyDescent="0.2">
      <c r="A219" s="105"/>
      <c r="B219" s="105"/>
      <c r="AB219" s="12"/>
    </row>
    <row r="220" spans="1:28" x14ac:dyDescent="0.2">
      <c r="A220" s="105"/>
      <c r="B220" s="105"/>
      <c r="AB220" s="12"/>
    </row>
    <row r="221" spans="1:28" x14ac:dyDescent="0.2">
      <c r="A221" s="105"/>
      <c r="B221" s="105"/>
      <c r="AB221" s="12"/>
    </row>
    <row r="222" spans="1:28" x14ac:dyDescent="0.2">
      <c r="A222" s="105"/>
      <c r="B222" s="105"/>
      <c r="AB222" s="12"/>
    </row>
    <row r="223" spans="1:28" x14ac:dyDescent="0.2">
      <c r="A223" s="105"/>
      <c r="B223" s="105"/>
      <c r="AB223" s="12"/>
    </row>
    <row r="224" spans="1:28" x14ac:dyDescent="0.2">
      <c r="A224" s="105"/>
      <c r="B224" s="105"/>
      <c r="AB224" s="12"/>
    </row>
    <row r="225" spans="1:28" x14ac:dyDescent="0.2">
      <c r="A225" s="105"/>
      <c r="B225" s="105"/>
      <c r="AB225" s="12"/>
    </row>
    <row r="226" spans="1:28" x14ac:dyDescent="0.2">
      <c r="A226" s="105"/>
      <c r="B226" s="105"/>
      <c r="AB226" s="12"/>
    </row>
    <row r="227" spans="1:28" x14ac:dyDescent="0.2">
      <c r="A227" s="105"/>
      <c r="B227" s="105"/>
      <c r="AB227" s="12"/>
    </row>
    <row r="228" spans="1:28" x14ac:dyDescent="0.2">
      <c r="A228" s="105"/>
      <c r="B228" s="105"/>
      <c r="AB228" s="12"/>
    </row>
    <row r="229" spans="1:28" x14ac:dyDescent="0.2">
      <c r="A229" s="105"/>
      <c r="B229" s="105"/>
      <c r="AB229" s="12"/>
    </row>
    <row r="230" spans="1:28" x14ac:dyDescent="0.2">
      <c r="A230" s="105"/>
      <c r="B230" s="105"/>
      <c r="AB230" s="12"/>
    </row>
    <row r="231" spans="1:28" x14ac:dyDescent="0.2">
      <c r="A231" s="105"/>
      <c r="B231" s="105"/>
      <c r="AB231" s="12"/>
    </row>
    <row r="232" spans="1:28" x14ac:dyDescent="0.2">
      <c r="A232" s="105"/>
      <c r="B232" s="105"/>
      <c r="AB232" s="12"/>
    </row>
    <row r="233" spans="1:28" x14ac:dyDescent="0.2">
      <c r="A233" s="105"/>
      <c r="B233" s="105"/>
      <c r="AB233" s="12"/>
    </row>
    <row r="234" spans="1:28" x14ac:dyDescent="0.2">
      <c r="A234" s="105"/>
      <c r="B234" s="105"/>
      <c r="AB234" s="12"/>
    </row>
    <row r="235" spans="1:28" x14ac:dyDescent="0.2">
      <c r="A235" s="105"/>
      <c r="B235" s="105"/>
      <c r="AB235" s="12"/>
    </row>
    <row r="236" spans="1:28" x14ac:dyDescent="0.2">
      <c r="A236" s="105"/>
      <c r="B236" s="105"/>
      <c r="AB236" s="12"/>
    </row>
    <row r="237" spans="1:28" x14ac:dyDescent="0.2">
      <c r="A237" s="105"/>
      <c r="B237" s="105"/>
      <c r="AB237" s="12"/>
    </row>
    <row r="238" spans="1:28" x14ac:dyDescent="0.2">
      <c r="A238" s="105"/>
      <c r="B238" s="105"/>
      <c r="AB238" s="12"/>
    </row>
    <row r="239" spans="1:28" x14ac:dyDescent="0.2">
      <c r="A239" s="105"/>
      <c r="B239" s="105"/>
      <c r="AB239" s="12"/>
    </row>
    <row r="240" spans="1:28" x14ac:dyDescent="0.2">
      <c r="A240" s="105"/>
      <c r="B240" s="105"/>
      <c r="AB240" s="12"/>
    </row>
    <row r="241" spans="1:28" x14ac:dyDescent="0.2">
      <c r="A241" s="105"/>
      <c r="B241" s="105"/>
      <c r="AB241" s="12"/>
    </row>
    <row r="242" spans="1:28" x14ac:dyDescent="0.2">
      <c r="A242" s="105"/>
      <c r="B242" s="105"/>
      <c r="AB242" s="12"/>
    </row>
    <row r="243" spans="1:28" x14ac:dyDescent="0.2">
      <c r="A243" s="105"/>
      <c r="B243" s="105"/>
      <c r="AB243" s="12"/>
    </row>
    <row r="244" spans="1:28" x14ac:dyDescent="0.2">
      <c r="A244" s="105"/>
      <c r="B244" s="105"/>
      <c r="AB244" s="12"/>
    </row>
    <row r="245" spans="1:28" x14ac:dyDescent="0.2">
      <c r="A245" s="105"/>
      <c r="B245" s="105"/>
      <c r="AB245" s="12"/>
    </row>
    <row r="246" spans="1:28" x14ac:dyDescent="0.2">
      <c r="A246" s="105"/>
      <c r="B246" s="105"/>
      <c r="AB246" s="12"/>
    </row>
    <row r="247" spans="1:28" x14ac:dyDescent="0.2">
      <c r="A247" s="105"/>
      <c r="B247" s="105"/>
      <c r="AB247" s="12"/>
    </row>
    <row r="248" spans="1:28" x14ac:dyDescent="0.2">
      <c r="A248" s="105"/>
      <c r="B248" s="105"/>
      <c r="AB248" s="12"/>
    </row>
    <row r="249" spans="1:28" x14ac:dyDescent="0.2">
      <c r="A249" s="105"/>
      <c r="B249" s="105"/>
      <c r="AB249" s="12"/>
    </row>
    <row r="250" spans="1:28" x14ac:dyDescent="0.2">
      <c r="A250" s="105"/>
      <c r="B250" s="105"/>
      <c r="AB250" s="12"/>
    </row>
    <row r="251" spans="1:28" x14ac:dyDescent="0.2">
      <c r="A251" s="105"/>
      <c r="B251" s="105"/>
      <c r="AB251" s="12"/>
    </row>
    <row r="252" spans="1:28" x14ac:dyDescent="0.2">
      <c r="A252" s="105"/>
      <c r="B252" s="105"/>
      <c r="AB252" s="12"/>
    </row>
    <row r="253" spans="1:28" x14ac:dyDescent="0.2">
      <c r="A253" s="105"/>
      <c r="B253" s="105"/>
      <c r="AB253" s="12"/>
    </row>
    <row r="254" spans="1:28" x14ac:dyDescent="0.2">
      <c r="A254" s="105"/>
      <c r="B254" s="105"/>
      <c r="AB254" s="12"/>
    </row>
    <row r="255" spans="1:28" x14ac:dyDescent="0.2">
      <c r="A255" s="105"/>
      <c r="B255" s="105"/>
      <c r="AB255" s="12"/>
    </row>
    <row r="256" spans="1:28" x14ac:dyDescent="0.2">
      <c r="A256" s="105"/>
      <c r="B256" s="105"/>
      <c r="AB256" s="12"/>
    </row>
    <row r="257" spans="1:28" x14ac:dyDescent="0.2">
      <c r="A257" s="105"/>
      <c r="B257" s="105"/>
      <c r="AB257" s="12"/>
    </row>
    <row r="258" spans="1:28" x14ac:dyDescent="0.2">
      <c r="A258" s="105"/>
      <c r="B258" s="105"/>
      <c r="AB258" s="12"/>
    </row>
    <row r="259" spans="1:28" x14ac:dyDescent="0.2">
      <c r="A259" s="105"/>
      <c r="B259" s="105"/>
      <c r="AB259" s="12"/>
    </row>
    <row r="260" spans="1:28" x14ac:dyDescent="0.2">
      <c r="A260" s="105"/>
      <c r="B260" s="105"/>
      <c r="AB260" s="12"/>
    </row>
    <row r="261" spans="1:28" x14ac:dyDescent="0.2">
      <c r="A261" s="105"/>
      <c r="B261" s="105"/>
      <c r="AB261" s="12"/>
    </row>
    <row r="262" spans="1:28" x14ac:dyDescent="0.2">
      <c r="A262" s="105"/>
      <c r="B262" s="105"/>
      <c r="AB262" s="12"/>
    </row>
    <row r="263" spans="1:28" x14ac:dyDescent="0.2">
      <c r="A263" s="105"/>
      <c r="B263" s="105"/>
      <c r="AB263" s="12"/>
    </row>
    <row r="264" spans="1:28" x14ac:dyDescent="0.2">
      <c r="A264" s="105"/>
      <c r="B264" s="105"/>
      <c r="AB264" s="12"/>
    </row>
    <row r="265" spans="1:28" x14ac:dyDescent="0.2">
      <c r="A265" s="105"/>
      <c r="B265" s="105"/>
      <c r="AB265" s="12"/>
    </row>
    <row r="266" spans="1:28" x14ac:dyDescent="0.2">
      <c r="A266" s="105"/>
      <c r="B266" s="105"/>
      <c r="AB266" s="12"/>
    </row>
    <row r="267" spans="1:28" x14ac:dyDescent="0.2">
      <c r="A267" s="105"/>
      <c r="B267" s="105"/>
      <c r="AB267" s="12"/>
    </row>
    <row r="268" spans="1:28" x14ac:dyDescent="0.2">
      <c r="A268" s="105"/>
      <c r="B268" s="105"/>
      <c r="AB268" s="12"/>
    </row>
    <row r="269" spans="1:28" x14ac:dyDescent="0.2">
      <c r="A269" s="105"/>
      <c r="B269" s="105"/>
      <c r="AB269" s="12"/>
    </row>
    <row r="270" spans="1:28" x14ac:dyDescent="0.2">
      <c r="A270" s="105"/>
      <c r="B270" s="105"/>
      <c r="AB270" s="12"/>
    </row>
    <row r="271" spans="1:28" x14ac:dyDescent="0.2">
      <c r="A271" s="105"/>
      <c r="B271" s="105"/>
      <c r="AB271" s="12"/>
    </row>
    <row r="272" spans="1:28" x14ac:dyDescent="0.2">
      <c r="A272" s="105"/>
      <c r="B272" s="105"/>
      <c r="AB272" s="12"/>
    </row>
    <row r="273" spans="1:28" x14ac:dyDescent="0.2">
      <c r="A273" s="105"/>
      <c r="B273" s="105"/>
      <c r="AB273" s="12"/>
    </row>
    <row r="274" spans="1:28" x14ac:dyDescent="0.2">
      <c r="A274" s="105"/>
      <c r="B274" s="105"/>
      <c r="AB274" s="12"/>
    </row>
    <row r="275" spans="1:28" x14ac:dyDescent="0.2">
      <c r="A275" s="105"/>
      <c r="B275" s="105"/>
      <c r="AB275" s="12"/>
    </row>
    <row r="276" spans="1:28" x14ac:dyDescent="0.2">
      <c r="A276" s="105"/>
      <c r="B276" s="105"/>
      <c r="AB276" s="12"/>
    </row>
    <row r="277" spans="1:28" x14ac:dyDescent="0.2">
      <c r="A277" s="105"/>
      <c r="B277" s="105"/>
      <c r="AB277" s="12"/>
    </row>
    <row r="278" spans="1:28" x14ac:dyDescent="0.2">
      <c r="A278" s="105"/>
      <c r="B278" s="105"/>
      <c r="AB278" s="12"/>
    </row>
    <row r="279" spans="1:28" x14ac:dyDescent="0.2">
      <c r="A279" s="105"/>
      <c r="B279" s="105"/>
      <c r="AB279" s="12"/>
    </row>
    <row r="280" spans="1:28" x14ac:dyDescent="0.2">
      <c r="A280" s="105"/>
      <c r="B280" s="105"/>
      <c r="AB280" s="12"/>
    </row>
    <row r="281" spans="1:28" x14ac:dyDescent="0.2">
      <c r="A281" s="105"/>
      <c r="B281" s="105"/>
      <c r="AB281" s="12"/>
    </row>
    <row r="282" spans="1:28" x14ac:dyDescent="0.2">
      <c r="A282" s="105"/>
      <c r="B282" s="105"/>
      <c r="AB282" s="12"/>
    </row>
    <row r="283" spans="1:28" x14ac:dyDescent="0.2">
      <c r="A283" s="105"/>
      <c r="B283" s="105"/>
      <c r="AB283" s="12"/>
    </row>
    <row r="284" spans="1:28" x14ac:dyDescent="0.2">
      <c r="A284" s="105"/>
      <c r="B284" s="105"/>
      <c r="AB284" s="12"/>
    </row>
    <row r="285" spans="1:28" x14ac:dyDescent="0.2">
      <c r="A285" s="105"/>
      <c r="B285" s="105"/>
      <c r="AB285" s="12"/>
    </row>
    <row r="286" spans="1:28" x14ac:dyDescent="0.2">
      <c r="A286" s="105"/>
      <c r="B286" s="105"/>
      <c r="AB286" s="12"/>
    </row>
    <row r="287" spans="1:28" x14ac:dyDescent="0.2">
      <c r="A287" s="105"/>
      <c r="B287" s="105"/>
      <c r="AB287" s="12"/>
    </row>
    <row r="288" spans="1:28" x14ac:dyDescent="0.2">
      <c r="A288" s="105"/>
      <c r="B288" s="105"/>
      <c r="AB288" s="12"/>
    </row>
    <row r="289" spans="1:28" x14ac:dyDescent="0.2">
      <c r="A289" s="105"/>
      <c r="B289" s="105"/>
      <c r="AB289" s="12"/>
    </row>
    <row r="290" spans="1:28" x14ac:dyDescent="0.2">
      <c r="A290" s="105"/>
      <c r="B290" s="105"/>
      <c r="AB290" s="12"/>
    </row>
    <row r="291" spans="1:28" x14ac:dyDescent="0.2">
      <c r="A291" s="105"/>
      <c r="B291" s="105"/>
      <c r="AB291" s="12"/>
    </row>
    <row r="292" spans="1:28" x14ac:dyDescent="0.2">
      <c r="A292" s="105"/>
      <c r="B292" s="105"/>
      <c r="AB292" s="12"/>
    </row>
    <row r="293" spans="1:28" x14ac:dyDescent="0.2">
      <c r="A293" s="105"/>
      <c r="B293" s="105"/>
      <c r="AB293" s="12"/>
    </row>
    <row r="294" spans="1:28" x14ac:dyDescent="0.2">
      <c r="A294" s="105"/>
      <c r="B294" s="105"/>
      <c r="AB294" s="12"/>
    </row>
    <row r="295" spans="1:28" x14ac:dyDescent="0.2">
      <c r="A295" s="105"/>
      <c r="B295" s="105"/>
      <c r="AB295" s="12"/>
    </row>
    <row r="296" spans="1:28" x14ac:dyDescent="0.2">
      <c r="A296" s="105"/>
      <c r="B296" s="105"/>
      <c r="AB296" s="12"/>
    </row>
    <row r="297" spans="1:28" x14ac:dyDescent="0.2">
      <c r="A297" s="105"/>
      <c r="B297" s="105"/>
      <c r="AB297" s="12"/>
    </row>
    <row r="298" spans="1:28" x14ac:dyDescent="0.2">
      <c r="A298" s="105"/>
      <c r="B298" s="105"/>
      <c r="AB298" s="12"/>
    </row>
    <row r="299" spans="1:28" x14ac:dyDescent="0.2">
      <c r="A299" s="105"/>
      <c r="B299" s="105"/>
      <c r="AB299" s="12"/>
    </row>
    <row r="300" spans="1:28" x14ac:dyDescent="0.2">
      <c r="A300" s="105"/>
      <c r="B300" s="105"/>
      <c r="AB300" s="12"/>
    </row>
    <row r="301" spans="1:28" x14ac:dyDescent="0.2">
      <c r="A301" s="105"/>
      <c r="B301" s="105"/>
      <c r="AB301" s="12"/>
    </row>
    <row r="302" spans="1:28" x14ac:dyDescent="0.2">
      <c r="A302" s="105"/>
      <c r="B302" s="105"/>
      <c r="AB302" s="12"/>
    </row>
    <row r="303" spans="1:28" x14ac:dyDescent="0.2">
      <c r="A303" s="105"/>
      <c r="B303" s="105"/>
      <c r="AB303" s="12"/>
    </row>
    <row r="304" spans="1:28" x14ac:dyDescent="0.2">
      <c r="A304" s="105"/>
      <c r="B304" s="105"/>
      <c r="AB304" s="12"/>
    </row>
    <row r="305" spans="1:28" x14ac:dyDescent="0.2">
      <c r="A305" s="105"/>
      <c r="B305" s="105"/>
      <c r="AB305" s="12"/>
    </row>
    <row r="306" spans="1:28" x14ac:dyDescent="0.2">
      <c r="A306" s="105"/>
      <c r="B306" s="105"/>
      <c r="AB306" s="12"/>
    </row>
    <row r="307" spans="1:28" x14ac:dyDescent="0.2">
      <c r="A307" s="105"/>
      <c r="B307" s="105"/>
      <c r="AB307" s="12"/>
    </row>
    <row r="308" spans="1:28" x14ac:dyDescent="0.2">
      <c r="A308" s="105"/>
      <c r="B308" s="105"/>
      <c r="AB308" s="12"/>
    </row>
    <row r="309" spans="1:28" x14ac:dyDescent="0.2">
      <c r="A309" s="105"/>
      <c r="B309" s="105"/>
      <c r="AB309" s="12"/>
    </row>
    <row r="310" spans="1:28" x14ac:dyDescent="0.2">
      <c r="A310" s="105"/>
      <c r="B310" s="105"/>
      <c r="AB310" s="12"/>
    </row>
    <row r="311" spans="1:28" x14ac:dyDescent="0.2">
      <c r="A311" s="105"/>
      <c r="B311" s="105"/>
      <c r="AB311" s="12"/>
    </row>
    <row r="312" spans="1:28" x14ac:dyDescent="0.2">
      <c r="A312" s="105"/>
      <c r="B312" s="105"/>
      <c r="AB312" s="12"/>
    </row>
    <row r="313" spans="1:28" x14ac:dyDescent="0.2">
      <c r="A313" s="105"/>
      <c r="B313" s="105"/>
      <c r="AB313" s="12"/>
    </row>
    <row r="314" spans="1:28" x14ac:dyDescent="0.2">
      <c r="A314" s="105"/>
      <c r="B314" s="105"/>
      <c r="AB314" s="12"/>
    </row>
    <row r="315" spans="1:28" x14ac:dyDescent="0.2">
      <c r="A315" s="105"/>
      <c r="B315" s="105"/>
      <c r="AB315" s="12"/>
    </row>
    <row r="316" spans="1:28" x14ac:dyDescent="0.2">
      <c r="A316" s="105"/>
      <c r="B316" s="105"/>
      <c r="AB316" s="12"/>
    </row>
    <row r="317" spans="1:28" x14ac:dyDescent="0.2">
      <c r="A317" s="105"/>
      <c r="B317" s="105"/>
      <c r="AB317" s="12"/>
    </row>
    <row r="318" spans="1:28" x14ac:dyDescent="0.2">
      <c r="A318" s="105"/>
      <c r="B318" s="105"/>
      <c r="AB318" s="12"/>
    </row>
    <row r="319" spans="1:28" x14ac:dyDescent="0.2">
      <c r="A319" s="105"/>
      <c r="B319" s="105"/>
      <c r="AB319" s="12"/>
    </row>
    <row r="320" spans="1:28" x14ac:dyDescent="0.2">
      <c r="A320" s="105"/>
      <c r="B320" s="105"/>
      <c r="AB320" s="12"/>
    </row>
    <row r="321" spans="1:28" x14ac:dyDescent="0.2">
      <c r="A321" s="105"/>
      <c r="B321" s="105"/>
      <c r="AB321" s="12"/>
    </row>
    <row r="322" spans="1:28" x14ac:dyDescent="0.2">
      <c r="A322" s="105"/>
      <c r="B322" s="105"/>
      <c r="AB322" s="12"/>
    </row>
    <row r="323" spans="1:28" x14ac:dyDescent="0.2">
      <c r="A323" s="105"/>
      <c r="B323" s="105"/>
      <c r="AB323" s="12"/>
    </row>
    <row r="324" spans="1:28" x14ac:dyDescent="0.2">
      <c r="A324" s="105"/>
      <c r="B324" s="105"/>
      <c r="AB324" s="12"/>
    </row>
    <row r="325" spans="1:28" x14ac:dyDescent="0.2">
      <c r="A325" s="105"/>
      <c r="B325" s="105"/>
      <c r="AB325" s="12"/>
    </row>
    <row r="326" spans="1:28" x14ac:dyDescent="0.2">
      <c r="A326" s="105"/>
      <c r="B326" s="105"/>
      <c r="AB326" s="12"/>
    </row>
    <row r="327" spans="1:28" x14ac:dyDescent="0.2">
      <c r="A327" s="105"/>
      <c r="B327" s="105"/>
      <c r="AB327" s="12"/>
    </row>
    <row r="328" spans="1:28" x14ac:dyDescent="0.2">
      <c r="A328" s="105"/>
      <c r="B328" s="105"/>
      <c r="AB328" s="12"/>
    </row>
    <row r="329" spans="1:28" x14ac:dyDescent="0.2">
      <c r="A329" s="105"/>
      <c r="B329" s="105"/>
      <c r="AB329" s="12"/>
    </row>
    <row r="330" spans="1:28" x14ac:dyDescent="0.2">
      <c r="A330" s="105"/>
      <c r="B330" s="105"/>
      <c r="AB330" s="12"/>
    </row>
    <row r="331" spans="1:28" x14ac:dyDescent="0.2">
      <c r="A331" s="105"/>
      <c r="B331" s="105"/>
      <c r="AB331" s="12"/>
    </row>
    <row r="332" spans="1:28" x14ac:dyDescent="0.2">
      <c r="A332" s="105"/>
      <c r="B332" s="105"/>
      <c r="AB332" s="12"/>
    </row>
    <row r="333" spans="1:28" x14ac:dyDescent="0.2">
      <c r="A333" s="105"/>
      <c r="B333" s="105"/>
      <c r="AB333" s="12"/>
    </row>
    <row r="334" spans="1:28" x14ac:dyDescent="0.2">
      <c r="A334" s="105"/>
      <c r="B334" s="105"/>
      <c r="AB334" s="12"/>
    </row>
    <row r="335" spans="1:28" x14ac:dyDescent="0.2">
      <c r="A335" s="105"/>
      <c r="B335" s="105"/>
      <c r="AB335" s="12"/>
    </row>
    <row r="336" spans="1:28" x14ac:dyDescent="0.2">
      <c r="A336" s="105"/>
      <c r="B336" s="105"/>
      <c r="AB336" s="12"/>
    </row>
    <row r="337" spans="1:28" x14ac:dyDescent="0.2">
      <c r="A337" s="105"/>
      <c r="B337" s="105"/>
      <c r="AB337" s="12"/>
    </row>
    <row r="338" spans="1:28" x14ac:dyDescent="0.2">
      <c r="A338" s="105"/>
      <c r="B338" s="105"/>
      <c r="AB338" s="12"/>
    </row>
    <row r="339" spans="1:28" x14ac:dyDescent="0.2">
      <c r="A339" s="105"/>
      <c r="B339" s="105"/>
      <c r="AB339" s="12"/>
    </row>
    <row r="340" spans="1:28" x14ac:dyDescent="0.2">
      <c r="A340" s="105"/>
      <c r="B340" s="105"/>
      <c r="AB340" s="12"/>
    </row>
    <row r="341" spans="1:28" x14ac:dyDescent="0.2">
      <c r="A341" s="105"/>
      <c r="B341" s="105"/>
      <c r="AB341" s="12"/>
    </row>
    <row r="342" spans="1:28" x14ac:dyDescent="0.2">
      <c r="A342" s="105"/>
      <c r="B342" s="105"/>
      <c r="AB342" s="12"/>
    </row>
    <row r="343" spans="1:28" x14ac:dyDescent="0.2">
      <c r="A343" s="105"/>
      <c r="B343" s="105"/>
      <c r="AB343" s="12"/>
    </row>
    <row r="344" spans="1:28" x14ac:dyDescent="0.2">
      <c r="A344" s="105"/>
      <c r="B344" s="105"/>
      <c r="AB344" s="12"/>
    </row>
    <row r="345" spans="1:28" x14ac:dyDescent="0.2">
      <c r="A345" s="105"/>
      <c r="B345" s="105"/>
      <c r="AB345" s="12"/>
    </row>
    <row r="346" spans="1:28" x14ac:dyDescent="0.2">
      <c r="A346" s="105"/>
      <c r="B346" s="105"/>
      <c r="AB346" s="12"/>
    </row>
    <row r="347" spans="1:28" x14ac:dyDescent="0.2">
      <c r="A347" s="105"/>
      <c r="B347" s="105"/>
      <c r="AB347" s="12"/>
    </row>
    <row r="348" spans="1:28" x14ac:dyDescent="0.2">
      <c r="A348" s="105"/>
      <c r="B348" s="105"/>
      <c r="AB348" s="12"/>
    </row>
    <row r="349" spans="1:28" x14ac:dyDescent="0.2">
      <c r="A349" s="105"/>
      <c r="B349" s="105"/>
      <c r="AB349" s="12"/>
    </row>
    <row r="350" spans="1:28" x14ac:dyDescent="0.2">
      <c r="A350" s="105"/>
      <c r="B350" s="105"/>
      <c r="AB350" s="12"/>
    </row>
    <row r="351" spans="1:28" x14ac:dyDescent="0.2">
      <c r="A351" s="105"/>
      <c r="B351" s="105"/>
      <c r="AB351" s="12"/>
    </row>
    <row r="352" spans="1:28" x14ac:dyDescent="0.2">
      <c r="A352" s="105"/>
      <c r="B352" s="105"/>
      <c r="AB352" s="12"/>
    </row>
    <row r="353" spans="1:28" x14ac:dyDescent="0.2">
      <c r="A353" s="105"/>
      <c r="B353" s="105"/>
      <c r="AB353" s="12"/>
    </row>
    <row r="354" spans="1:28" x14ac:dyDescent="0.2">
      <c r="A354" s="105"/>
      <c r="B354" s="105"/>
      <c r="AB354" s="12"/>
    </row>
    <row r="355" spans="1:28" x14ac:dyDescent="0.2">
      <c r="A355" s="105"/>
      <c r="B355" s="105"/>
      <c r="AB355" s="12"/>
    </row>
    <row r="356" spans="1:28" x14ac:dyDescent="0.2">
      <c r="A356" s="105"/>
      <c r="B356" s="105"/>
      <c r="AB356" s="12"/>
    </row>
    <row r="357" spans="1:28" x14ac:dyDescent="0.2">
      <c r="A357" s="105"/>
      <c r="B357" s="105"/>
      <c r="AB357" s="12"/>
    </row>
    <row r="358" spans="1:28" x14ac:dyDescent="0.2">
      <c r="A358" s="105"/>
      <c r="B358" s="105"/>
      <c r="AB358" s="12"/>
    </row>
    <row r="359" spans="1:28" x14ac:dyDescent="0.2">
      <c r="A359" s="105"/>
      <c r="B359" s="105"/>
      <c r="AB359" s="12"/>
    </row>
    <row r="360" spans="1:28" x14ac:dyDescent="0.2">
      <c r="A360" s="105"/>
      <c r="B360" s="105"/>
      <c r="AB360" s="12"/>
    </row>
    <row r="361" spans="1:28" x14ac:dyDescent="0.2">
      <c r="A361" s="105"/>
      <c r="B361" s="105"/>
      <c r="AB361" s="12"/>
    </row>
    <row r="362" spans="1:28" x14ac:dyDescent="0.2">
      <c r="A362" s="105"/>
      <c r="B362" s="105"/>
      <c r="AB362" s="12"/>
    </row>
    <row r="363" spans="1:28" x14ac:dyDescent="0.2">
      <c r="A363" s="105"/>
      <c r="B363" s="105"/>
      <c r="AB363" s="12"/>
    </row>
    <row r="364" spans="1:28" x14ac:dyDescent="0.2">
      <c r="A364" s="105"/>
      <c r="B364" s="105"/>
      <c r="AB364" s="12"/>
    </row>
    <row r="365" spans="1:28" x14ac:dyDescent="0.2">
      <c r="A365" s="105"/>
      <c r="B365" s="105"/>
      <c r="AB365" s="12"/>
    </row>
    <row r="366" spans="1:28" x14ac:dyDescent="0.2">
      <c r="A366" s="105"/>
      <c r="B366" s="105"/>
      <c r="AB366" s="12"/>
    </row>
    <row r="367" spans="1:28" x14ac:dyDescent="0.2">
      <c r="A367" s="105"/>
      <c r="B367" s="105"/>
      <c r="AB367" s="12"/>
    </row>
    <row r="368" spans="1:28" x14ac:dyDescent="0.2">
      <c r="A368" s="105"/>
      <c r="B368" s="105"/>
      <c r="AB368" s="12"/>
    </row>
    <row r="369" spans="1:28" x14ac:dyDescent="0.2">
      <c r="A369" s="105"/>
      <c r="B369" s="105"/>
      <c r="AB369" s="12"/>
    </row>
    <row r="370" spans="1:28" x14ac:dyDescent="0.2">
      <c r="A370" s="105"/>
      <c r="B370" s="105"/>
      <c r="AB370" s="12"/>
    </row>
    <row r="371" spans="1:28" x14ac:dyDescent="0.2">
      <c r="A371" s="105"/>
      <c r="B371" s="105"/>
      <c r="AB371" s="12"/>
    </row>
    <row r="372" spans="1:28" x14ac:dyDescent="0.2">
      <c r="A372" s="105"/>
      <c r="B372" s="105"/>
      <c r="AB372" s="12"/>
    </row>
    <row r="373" spans="1:28" x14ac:dyDescent="0.2">
      <c r="A373" s="105"/>
      <c r="B373" s="105"/>
      <c r="AB373" s="12"/>
    </row>
    <row r="374" spans="1:28" x14ac:dyDescent="0.2">
      <c r="A374" s="105"/>
      <c r="B374" s="105"/>
      <c r="AB374" s="12"/>
    </row>
    <row r="375" spans="1:28" x14ac:dyDescent="0.2">
      <c r="A375" s="105"/>
      <c r="B375" s="105"/>
      <c r="AB375" s="12"/>
    </row>
    <row r="376" spans="1:28" x14ac:dyDescent="0.2">
      <c r="A376" s="105"/>
      <c r="B376" s="105"/>
      <c r="AB376" s="12"/>
    </row>
    <row r="377" spans="1:28" x14ac:dyDescent="0.2">
      <c r="A377" s="105"/>
      <c r="B377" s="105"/>
      <c r="AB377" s="12"/>
    </row>
    <row r="378" spans="1:28" x14ac:dyDescent="0.2">
      <c r="A378" s="105"/>
      <c r="B378" s="105"/>
      <c r="AB378" s="12"/>
    </row>
    <row r="379" spans="1:28" x14ac:dyDescent="0.2">
      <c r="A379" s="105"/>
      <c r="B379" s="105"/>
      <c r="AB379" s="12"/>
    </row>
    <row r="380" spans="1:28" x14ac:dyDescent="0.2">
      <c r="A380" s="105"/>
      <c r="B380" s="105"/>
      <c r="AB380" s="12"/>
    </row>
    <row r="381" spans="1:28" x14ac:dyDescent="0.2">
      <c r="A381" s="105"/>
      <c r="B381" s="105"/>
      <c r="AB381" s="12"/>
    </row>
    <row r="382" spans="1:28" x14ac:dyDescent="0.2">
      <c r="A382" s="105"/>
      <c r="B382" s="105"/>
      <c r="AB382" s="12"/>
    </row>
    <row r="383" spans="1:28" x14ac:dyDescent="0.2">
      <c r="A383" s="105"/>
      <c r="B383" s="105"/>
      <c r="AB383" s="12"/>
    </row>
    <row r="384" spans="1:28" x14ac:dyDescent="0.2">
      <c r="A384" s="105"/>
      <c r="B384" s="105"/>
      <c r="AB384" s="12"/>
    </row>
    <row r="385" spans="1:28" x14ac:dyDescent="0.2">
      <c r="A385" s="105"/>
      <c r="B385" s="105"/>
      <c r="AB385" s="12"/>
    </row>
    <row r="386" spans="1:28" x14ac:dyDescent="0.2">
      <c r="A386" s="105"/>
      <c r="B386" s="105"/>
      <c r="AB386" s="12"/>
    </row>
    <row r="387" spans="1:28" x14ac:dyDescent="0.2">
      <c r="A387" s="105"/>
      <c r="B387" s="105"/>
      <c r="AB387" s="12"/>
    </row>
    <row r="388" spans="1:28" x14ac:dyDescent="0.2">
      <c r="A388" s="105"/>
      <c r="B388" s="105"/>
      <c r="AB388" s="12"/>
    </row>
    <row r="389" spans="1:28" x14ac:dyDescent="0.2">
      <c r="A389" s="105"/>
      <c r="B389" s="105"/>
      <c r="AB389" s="12"/>
    </row>
    <row r="390" spans="1:28" x14ac:dyDescent="0.2">
      <c r="A390" s="105"/>
      <c r="B390" s="105"/>
      <c r="AB390" s="12"/>
    </row>
    <row r="391" spans="1:28" x14ac:dyDescent="0.2">
      <c r="A391" s="105"/>
      <c r="B391" s="105"/>
      <c r="AB391" s="12"/>
    </row>
    <row r="392" spans="1:28" x14ac:dyDescent="0.2">
      <c r="A392" s="105"/>
      <c r="B392" s="105"/>
      <c r="AB392" s="12"/>
    </row>
    <row r="393" spans="1:28" x14ac:dyDescent="0.2">
      <c r="A393" s="105"/>
      <c r="B393" s="105"/>
      <c r="AB393" s="12"/>
    </row>
    <row r="394" spans="1:28" x14ac:dyDescent="0.2">
      <c r="A394" s="105"/>
      <c r="B394" s="105"/>
      <c r="AB394" s="12"/>
    </row>
    <row r="395" spans="1:28" x14ac:dyDescent="0.2">
      <c r="A395" s="105"/>
      <c r="B395" s="105"/>
      <c r="AB395" s="12"/>
    </row>
    <row r="396" spans="1:28" x14ac:dyDescent="0.2">
      <c r="A396" s="105"/>
      <c r="B396" s="105"/>
      <c r="AB396" s="12"/>
    </row>
    <row r="397" spans="1:28" x14ac:dyDescent="0.2">
      <c r="A397" s="105"/>
      <c r="B397" s="105"/>
      <c r="AB397" s="12"/>
    </row>
    <row r="398" spans="1:28" x14ac:dyDescent="0.2">
      <c r="A398" s="105"/>
      <c r="B398" s="105"/>
      <c r="AB398" s="12"/>
    </row>
    <row r="399" spans="1:28" x14ac:dyDescent="0.2">
      <c r="A399" s="105"/>
      <c r="B399" s="105"/>
      <c r="AB399" s="12"/>
    </row>
    <row r="400" spans="1:28" x14ac:dyDescent="0.2">
      <c r="A400" s="105"/>
      <c r="B400" s="105"/>
      <c r="AB400" s="12"/>
    </row>
    <row r="401" spans="1:28" x14ac:dyDescent="0.2">
      <c r="A401" s="105"/>
      <c r="B401" s="105"/>
      <c r="AB401" s="12"/>
    </row>
    <row r="402" spans="1:28" x14ac:dyDescent="0.2">
      <c r="A402" s="105"/>
      <c r="B402" s="105"/>
      <c r="AB402" s="12"/>
    </row>
    <row r="403" spans="1:28" x14ac:dyDescent="0.2">
      <c r="A403" s="105"/>
      <c r="B403" s="105"/>
      <c r="AB403" s="12"/>
    </row>
    <row r="404" spans="1:28" x14ac:dyDescent="0.2">
      <c r="A404" s="105"/>
      <c r="B404" s="105"/>
      <c r="AB404" s="12"/>
    </row>
    <row r="405" spans="1:28" x14ac:dyDescent="0.2">
      <c r="A405" s="105"/>
      <c r="B405" s="105"/>
      <c r="AB405" s="12"/>
    </row>
    <row r="406" spans="1:28" x14ac:dyDescent="0.2">
      <c r="A406" s="105"/>
      <c r="B406" s="105"/>
      <c r="AB406" s="12"/>
    </row>
    <row r="407" spans="1:28" x14ac:dyDescent="0.2">
      <c r="A407" s="105"/>
      <c r="B407" s="105"/>
      <c r="AB407" s="12"/>
    </row>
    <row r="408" spans="1:28" x14ac:dyDescent="0.2">
      <c r="A408" s="105"/>
      <c r="B408" s="105"/>
      <c r="AB408" s="12"/>
    </row>
    <row r="409" spans="1:28" x14ac:dyDescent="0.2">
      <c r="A409" s="105"/>
      <c r="B409" s="105"/>
      <c r="AB409" s="12"/>
    </row>
    <row r="410" spans="1:28" x14ac:dyDescent="0.2">
      <c r="A410" s="105"/>
      <c r="B410" s="105"/>
      <c r="AB410" s="12"/>
    </row>
    <row r="411" spans="1:28" x14ac:dyDescent="0.2">
      <c r="A411" s="105"/>
      <c r="B411" s="105"/>
      <c r="AB411" s="12"/>
    </row>
    <row r="412" spans="1:28" x14ac:dyDescent="0.2">
      <c r="A412" s="105"/>
      <c r="B412" s="105"/>
      <c r="AB412" s="12"/>
    </row>
    <row r="413" spans="1:28" x14ac:dyDescent="0.2">
      <c r="A413" s="105"/>
      <c r="B413" s="105"/>
      <c r="AB413" s="12"/>
    </row>
    <row r="414" spans="1:28" x14ac:dyDescent="0.2">
      <c r="A414" s="105"/>
      <c r="B414" s="105"/>
      <c r="AB414" s="12"/>
    </row>
    <row r="415" spans="1:28" x14ac:dyDescent="0.2">
      <c r="A415" s="105"/>
      <c r="B415" s="105"/>
      <c r="AB415" s="12"/>
    </row>
    <row r="416" spans="1:28" x14ac:dyDescent="0.2">
      <c r="A416" s="105"/>
      <c r="B416" s="105"/>
      <c r="AB416" s="12"/>
    </row>
    <row r="417" spans="1:28" x14ac:dyDescent="0.2">
      <c r="A417" s="105"/>
      <c r="B417" s="105"/>
      <c r="AB417" s="12"/>
    </row>
    <row r="418" spans="1:28" x14ac:dyDescent="0.2">
      <c r="A418" s="105"/>
      <c r="B418" s="105"/>
      <c r="AB418" s="12"/>
    </row>
    <row r="419" spans="1:28" x14ac:dyDescent="0.2">
      <c r="A419" s="105"/>
      <c r="B419" s="105"/>
      <c r="AB419" s="12"/>
    </row>
    <row r="420" spans="1:28" x14ac:dyDescent="0.2">
      <c r="A420" s="105"/>
      <c r="B420" s="105"/>
      <c r="AB420" s="12"/>
    </row>
    <row r="421" spans="1:28" x14ac:dyDescent="0.2">
      <c r="A421" s="105"/>
      <c r="B421" s="105"/>
      <c r="AB421" s="12"/>
    </row>
    <row r="422" spans="1:28" x14ac:dyDescent="0.2">
      <c r="A422" s="105"/>
      <c r="B422" s="105"/>
      <c r="AB422" s="12"/>
    </row>
    <row r="423" spans="1:28" x14ac:dyDescent="0.2">
      <c r="A423" s="105"/>
      <c r="B423" s="105"/>
      <c r="AB423" s="12"/>
    </row>
    <row r="424" spans="1:28" x14ac:dyDescent="0.2">
      <c r="A424" s="105"/>
      <c r="B424" s="105"/>
      <c r="AB424" s="12"/>
    </row>
    <row r="425" spans="1:28" x14ac:dyDescent="0.2">
      <c r="A425" s="105"/>
      <c r="B425" s="105"/>
      <c r="AB425" s="12"/>
    </row>
    <row r="426" spans="1:28" x14ac:dyDescent="0.2">
      <c r="A426" s="105"/>
      <c r="B426" s="105"/>
      <c r="AB426" s="12"/>
    </row>
    <row r="427" spans="1:28" x14ac:dyDescent="0.2">
      <c r="A427" s="105"/>
      <c r="B427" s="105"/>
      <c r="AB427" s="12"/>
    </row>
    <row r="428" spans="1:28" x14ac:dyDescent="0.2">
      <c r="A428" s="105"/>
      <c r="B428" s="105"/>
      <c r="AB428" s="12"/>
    </row>
    <row r="429" spans="1:28" x14ac:dyDescent="0.2">
      <c r="A429" s="105"/>
      <c r="B429" s="105"/>
      <c r="AB429" s="12"/>
    </row>
    <row r="430" spans="1:28" x14ac:dyDescent="0.2">
      <c r="A430" s="105"/>
      <c r="B430" s="105"/>
      <c r="AB430" s="12"/>
    </row>
    <row r="431" spans="1:28" x14ac:dyDescent="0.2">
      <c r="A431" s="105"/>
      <c r="B431" s="105"/>
      <c r="AB431" s="12"/>
    </row>
    <row r="432" spans="1:28" x14ac:dyDescent="0.2">
      <c r="A432" s="105"/>
      <c r="B432" s="105"/>
      <c r="AB432" s="12"/>
    </row>
    <row r="433" spans="1:28" x14ac:dyDescent="0.2">
      <c r="A433" s="105"/>
      <c r="B433" s="105"/>
      <c r="AB433" s="12"/>
    </row>
    <row r="434" spans="1:28" x14ac:dyDescent="0.2">
      <c r="A434" s="105"/>
      <c r="B434" s="105"/>
      <c r="AB434" s="12"/>
    </row>
    <row r="435" spans="1:28" x14ac:dyDescent="0.2">
      <c r="A435" s="105"/>
      <c r="B435" s="105"/>
      <c r="AB435" s="12"/>
    </row>
    <row r="436" spans="1:28" x14ac:dyDescent="0.2">
      <c r="A436" s="105"/>
      <c r="B436" s="105"/>
      <c r="AB436" s="12"/>
    </row>
    <row r="437" spans="1:28" x14ac:dyDescent="0.2">
      <c r="A437" s="105"/>
      <c r="B437" s="105"/>
      <c r="AB437" s="12"/>
    </row>
    <row r="438" spans="1:28" x14ac:dyDescent="0.2">
      <c r="A438" s="105"/>
      <c r="B438" s="105"/>
      <c r="AB438" s="12"/>
    </row>
    <row r="439" spans="1:28" x14ac:dyDescent="0.2">
      <c r="A439" s="105"/>
      <c r="B439" s="105"/>
      <c r="AB439" s="12"/>
    </row>
    <row r="440" spans="1:28" x14ac:dyDescent="0.2">
      <c r="A440" s="105"/>
      <c r="B440" s="105"/>
      <c r="AB440" s="12"/>
    </row>
    <row r="441" spans="1:28" x14ac:dyDescent="0.2">
      <c r="A441" s="105"/>
      <c r="B441" s="105"/>
      <c r="AB441" s="12"/>
    </row>
    <row r="442" spans="1:28" x14ac:dyDescent="0.2">
      <c r="A442" s="105"/>
      <c r="B442" s="105"/>
      <c r="AB442" s="12"/>
    </row>
    <row r="443" spans="1:28" x14ac:dyDescent="0.2">
      <c r="A443" s="105"/>
      <c r="B443" s="105"/>
      <c r="AB443" s="12"/>
    </row>
    <row r="444" spans="1:28" x14ac:dyDescent="0.2">
      <c r="A444" s="105"/>
      <c r="B444" s="105"/>
      <c r="AB444" s="12"/>
    </row>
    <row r="445" spans="1:28" x14ac:dyDescent="0.2">
      <c r="A445" s="105"/>
      <c r="B445" s="105"/>
      <c r="AB445" s="12"/>
    </row>
    <row r="446" spans="1:28" x14ac:dyDescent="0.2">
      <c r="A446" s="105"/>
      <c r="B446" s="105"/>
      <c r="AB446" s="12"/>
    </row>
    <row r="447" spans="1:28" x14ac:dyDescent="0.2">
      <c r="A447" s="105"/>
      <c r="B447" s="105"/>
      <c r="AB447" s="12"/>
    </row>
    <row r="448" spans="1:28" x14ac:dyDescent="0.2">
      <c r="A448" s="105"/>
      <c r="B448" s="105"/>
      <c r="AB448" s="12"/>
    </row>
    <row r="449" spans="1:28" x14ac:dyDescent="0.2">
      <c r="A449" s="105"/>
      <c r="B449" s="105"/>
      <c r="AB449" s="12"/>
    </row>
    <row r="450" spans="1:28" x14ac:dyDescent="0.2">
      <c r="A450" s="105"/>
      <c r="B450" s="105"/>
      <c r="AB450" s="12"/>
    </row>
    <row r="451" spans="1:28" x14ac:dyDescent="0.2">
      <c r="A451" s="105"/>
      <c r="B451" s="105"/>
      <c r="AB451" s="12"/>
    </row>
    <row r="452" spans="1:28" x14ac:dyDescent="0.2">
      <c r="A452" s="105"/>
      <c r="B452" s="105"/>
      <c r="AB452" s="12"/>
    </row>
    <row r="453" spans="1:28" x14ac:dyDescent="0.2">
      <c r="A453" s="105"/>
      <c r="B453" s="105"/>
      <c r="AB453" s="12"/>
    </row>
    <row r="454" spans="1:28" x14ac:dyDescent="0.2">
      <c r="A454" s="105"/>
      <c r="B454" s="105"/>
      <c r="AB454" s="12"/>
    </row>
    <row r="455" spans="1:28" x14ac:dyDescent="0.2">
      <c r="A455" s="105"/>
      <c r="B455" s="105"/>
      <c r="AB455" s="12"/>
    </row>
    <row r="456" spans="1:28" x14ac:dyDescent="0.2">
      <c r="A456" s="105"/>
      <c r="B456" s="105"/>
      <c r="AB456" s="12"/>
    </row>
    <row r="457" spans="1:28" x14ac:dyDescent="0.2">
      <c r="A457" s="105"/>
      <c r="B457" s="105"/>
      <c r="AB457" s="12"/>
    </row>
    <row r="458" spans="1:28" x14ac:dyDescent="0.2">
      <c r="A458" s="105"/>
      <c r="B458" s="105"/>
      <c r="AB458" s="12"/>
    </row>
    <row r="459" spans="1:28" x14ac:dyDescent="0.2">
      <c r="A459" s="105"/>
      <c r="B459" s="105"/>
      <c r="AB459" s="12"/>
    </row>
    <row r="460" spans="1:28" x14ac:dyDescent="0.2">
      <c r="A460" s="105"/>
      <c r="B460" s="105"/>
      <c r="AB460" s="12"/>
    </row>
    <row r="461" spans="1:28" x14ac:dyDescent="0.2">
      <c r="A461" s="105"/>
      <c r="B461" s="105"/>
      <c r="AB461" s="12"/>
    </row>
    <row r="462" spans="1:28" x14ac:dyDescent="0.2">
      <c r="A462" s="105"/>
      <c r="B462" s="105"/>
      <c r="AB462" s="12"/>
    </row>
    <row r="463" spans="1:28" x14ac:dyDescent="0.2">
      <c r="A463" s="105"/>
      <c r="B463" s="105"/>
      <c r="AB463" s="12"/>
    </row>
    <row r="464" spans="1:28" x14ac:dyDescent="0.2">
      <c r="A464" s="105"/>
      <c r="B464" s="105"/>
      <c r="AB464" s="12"/>
    </row>
    <row r="465" spans="1:28" x14ac:dyDescent="0.2">
      <c r="A465" s="105"/>
      <c r="B465" s="105"/>
      <c r="AB465" s="12"/>
    </row>
    <row r="466" spans="1:28" x14ac:dyDescent="0.2">
      <c r="A466" s="105"/>
      <c r="B466" s="105"/>
      <c r="AB466" s="12"/>
    </row>
    <row r="467" spans="1:28" x14ac:dyDescent="0.2">
      <c r="A467" s="105"/>
      <c r="B467" s="105"/>
      <c r="AB467" s="12"/>
    </row>
    <row r="468" spans="1:28" x14ac:dyDescent="0.2">
      <c r="A468" s="105"/>
      <c r="B468" s="105"/>
      <c r="AB468" s="12"/>
    </row>
    <row r="469" spans="1:28" x14ac:dyDescent="0.2">
      <c r="A469" s="105"/>
      <c r="B469" s="105"/>
      <c r="AB469" s="12"/>
    </row>
    <row r="470" spans="1:28" x14ac:dyDescent="0.2">
      <c r="A470" s="105"/>
      <c r="B470" s="105"/>
      <c r="AB470" s="12"/>
    </row>
    <row r="471" spans="1:28" x14ac:dyDescent="0.2">
      <c r="A471" s="105"/>
      <c r="B471" s="105"/>
      <c r="AB471" s="12"/>
    </row>
    <row r="472" spans="1:28" x14ac:dyDescent="0.2">
      <c r="A472" s="105"/>
      <c r="B472" s="105"/>
      <c r="AB472" s="12"/>
    </row>
    <row r="473" spans="1:28" x14ac:dyDescent="0.2">
      <c r="A473" s="105"/>
      <c r="B473" s="105"/>
      <c r="AB473" s="12"/>
    </row>
    <row r="474" spans="1:28" x14ac:dyDescent="0.2">
      <c r="A474" s="105"/>
      <c r="B474" s="105"/>
      <c r="AB474" s="12"/>
    </row>
    <row r="475" spans="1:28" x14ac:dyDescent="0.2">
      <c r="A475" s="105"/>
      <c r="B475" s="105"/>
      <c r="AB475" s="12"/>
    </row>
    <row r="476" spans="1:28" x14ac:dyDescent="0.2">
      <c r="A476" s="105"/>
      <c r="B476" s="105"/>
      <c r="AB476" s="12"/>
    </row>
    <row r="477" spans="1:28" x14ac:dyDescent="0.2">
      <c r="A477" s="105"/>
      <c r="B477" s="105"/>
      <c r="AB477" s="12"/>
    </row>
    <row r="478" spans="1:28" x14ac:dyDescent="0.2">
      <c r="A478" s="105"/>
      <c r="B478" s="105"/>
      <c r="AB478" s="12"/>
    </row>
    <row r="479" spans="1:28" x14ac:dyDescent="0.2">
      <c r="A479" s="105"/>
      <c r="B479" s="105"/>
      <c r="AB479" s="12"/>
    </row>
    <row r="480" spans="1:28" x14ac:dyDescent="0.2">
      <c r="A480" s="105"/>
      <c r="B480" s="105"/>
      <c r="AB480" s="12"/>
    </row>
    <row r="481" spans="1:28" x14ac:dyDescent="0.2">
      <c r="A481" s="105"/>
      <c r="B481" s="105"/>
      <c r="AB481" s="12"/>
    </row>
    <row r="482" spans="1:28" x14ac:dyDescent="0.2">
      <c r="A482" s="105"/>
      <c r="B482" s="105"/>
      <c r="AB482" s="12"/>
    </row>
    <row r="483" spans="1:28" x14ac:dyDescent="0.2">
      <c r="A483" s="105"/>
      <c r="B483" s="105"/>
      <c r="AB483" s="12"/>
    </row>
    <row r="484" spans="1:28" x14ac:dyDescent="0.2">
      <c r="A484" s="105"/>
      <c r="B484" s="105"/>
      <c r="AB484" s="12"/>
    </row>
    <row r="485" spans="1:28" x14ac:dyDescent="0.2">
      <c r="A485" s="105"/>
      <c r="B485" s="105"/>
      <c r="AB485" s="12"/>
    </row>
    <row r="486" spans="1:28" x14ac:dyDescent="0.2">
      <c r="A486" s="105"/>
      <c r="B486" s="105"/>
      <c r="AB486" s="12"/>
    </row>
    <row r="487" spans="1:28" x14ac:dyDescent="0.2">
      <c r="A487" s="105"/>
      <c r="B487" s="105"/>
      <c r="AB487" s="12"/>
    </row>
    <row r="488" spans="1:28" x14ac:dyDescent="0.2">
      <c r="A488" s="105"/>
      <c r="B488" s="105"/>
      <c r="AB488" s="12"/>
    </row>
    <row r="489" spans="1:28" x14ac:dyDescent="0.2">
      <c r="A489" s="105"/>
      <c r="B489" s="105"/>
      <c r="AB489" s="12"/>
    </row>
    <row r="490" spans="1:28" x14ac:dyDescent="0.2">
      <c r="A490" s="105"/>
      <c r="B490" s="105"/>
      <c r="AB490" s="12"/>
    </row>
    <row r="491" spans="1:28" x14ac:dyDescent="0.2">
      <c r="A491" s="105"/>
      <c r="B491" s="105"/>
      <c r="AB491" s="12"/>
    </row>
    <row r="492" spans="1:28" x14ac:dyDescent="0.2">
      <c r="A492" s="105"/>
      <c r="B492" s="105"/>
      <c r="AB492" s="12"/>
    </row>
    <row r="493" spans="1:28" x14ac:dyDescent="0.2">
      <c r="A493" s="105"/>
      <c r="B493" s="105"/>
      <c r="AB493" s="12"/>
    </row>
    <row r="494" spans="1:28" x14ac:dyDescent="0.2">
      <c r="A494" s="105"/>
      <c r="B494" s="105"/>
      <c r="AB494" s="12"/>
    </row>
    <row r="495" spans="1:28" x14ac:dyDescent="0.2">
      <c r="A495" s="105"/>
      <c r="B495" s="105"/>
      <c r="AB495" s="12"/>
    </row>
    <row r="496" spans="1:28" x14ac:dyDescent="0.2">
      <c r="A496" s="105"/>
      <c r="B496" s="105"/>
      <c r="AB496" s="12"/>
    </row>
    <row r="497" spans="1:28" x14ac:dyDescent="0.2">
      <c r="A497" s="105"/>
      <c r="B497" s="105"/>
      <c r="AB497" s="12"/>
    </row>
    <row r="498" spans="1:28" x14ac:dyDescent="0.2">
      <c r="A498" s="105"/>
      <c r="B498" s="105"/>
      <c r="AB498" s="12"/>
    </row>
    <row r="499" spans="1:28" x14ac:dyDescent="0.2">
      <c r="A499" s="105"/>
      <c r="B499" s="105"/>
      <c r="AB499" s="12"/>
    </row>
    <row r="500" spans="1:28" x14ac:dyDescent="0.2">
      <c r="A500" s="105"/>
      <c r="B500" s="105"/>
      <c r="AB500" s="12"/>
    </row>
    <row r="501" spans="1:28" x14ac:dyDescent="0.2">
      <c r="A501" s="105"/>
      <c r="B501" s="105"/>
      <c r="AB501" s="12"/>
    </row>
    <row r="502" spans="1:28" x14ac:dyDescent="0.2">
      <c r="A502" s="105"/>
      <c r="B502" s="105"/>
      <c r="AB502" s="12"/>
    </row>
    <row r="503" spans="1:28" x14ac:dyDescent="0.2">
      <c r="A503" s="105"/>
      <c r="B503" s="105"/>
      <c r="AB503" s="12"/>
    </row>
    <row r="504" spans="1:28" x14ac:dyDescent="0.2">
      <c r="A504" s="105"/>
      <c r="B504" s="105"/>
      <c r="AB504" s="12"/>
    </row>
    <row r="505" spans="1:28" x14ac:dyDescent="0.2">
      <c r="A505" s="105"/>
      <c r="B505" s="105"/>
      <c r="AB505" s="12"/>
    </row>
    <row r="506" spans="1:28" x14ac:dyDescent="0.2">
      <c r="A506" s="105"/>
      <c r="B506" s="105"/>
      <c r="AB506" s="12"/>
    </row>
    <row r="507" spans="1:28" x14ac:dyDescent="0.2">
      <c r="A507" s="105"/>
      <c r="B507" s="105"/>
      <c r="AB507" s="12"/>
    </row>
    <row r="508" spans="1:28" x14ac:dyDescent="0.2">
      <c r="A508" s="105"/>
      <c r="B508" s="105"/>
      <c r="AB508" s="12"/>
    </row>
    <row r="509" spans="1:28" x14ac:dyDescent="0.2">
      <c r="A509" s="105"/>
      <c r="B509" s="105"/>
      <c r="AB509" s="12"/>
    </row>
    <row r="510" spans="1:28" x14ac:dyDescent="0.2">
      <c r="A510" s="105"/>
      <c r="B510" s="105"/>
      <c r="AB510" s="12"/>
    </row>
    <row r="511" spans="1:28" x14ac:dyDescent="0.2">
      <c r="A511" s="105"/>
      <c r="B511" s="105"/>
      <c r="AB511" s="12"/>
    </row>
    <row r="512" spans="1:28" x14ac:dyDescent="0.2">
      <c r="A512" s="105"/>
      <c r="B512" s="105"/>
      <c r="AB512" s="12"/>
    </row>
    <row r="513" spans="1:28" x14ac:dyDescent="0.2">
      <c r="A513" s="105"/>
      <c r="B513" s="105"/>
      <c r="AB513" s="12"/>
    </row>
    <row r="514" spans="1:28" x14ac:dyDescent="0.2">
      <c r="A514" s="105"/>
      <c r="B514" s="105"/>
      <c r="AB514" s="12"/>
    </row>
    <row r="515" spans="1:28" x14ac:dyDescent="0.2">
      <c r="A515" s="105"/>
      <c r="B515" s="105"/>
      <c r="AB515" s="12"/>
    </row>
    <row r="516" spans="1:28" x14ac:dyDescent="0.2">
      <c r="A516" s="105"/>
      <c r="B516" s="105"/>
      <c r="AB516" s="12"/>
    </row>
    <row r="517" spans="1:28" x14ac:dyDescent="0.2">
      <c r="A517" s="105"/>
      <c r="B517" s="105"/>
      <c r="AB517" s="12"/>
    </row>
    <row r="518" spans="1:28" x14ac:dyDescent="0.2">
      <c r="A518" s="105"/>
      <c r="B518" s="105"/>
      <c r="AB518" s="12"/>
    </row>
    <row r="519" spans="1:28" x14ac:dyDescent="0.2">
      <c r="A519" s="105"/>
      <c r="B519" s="105"/>
      <c r="AB519" s="12"/>
    </row>
    <row r="520" spans="1:28" x14ac:dyDescent="0.2">
      <c r="A520" s="105"/>
      <c r="B520" s="105"/>
      <c r="AB520" s="12"/>
    </row>
    <row r="521" spans="1:28" x14ac:dyDescent="0.2">
      <c r="A521" s="105"/>
      <c r="B521" s="105"/>
      <c r="AB521" s="12"/>
    </row>
    <row r="522" spans="1:28" x14ac:dyDescent="0.2">
      <c r="A522" s="105"/>
      <c r="B522" s="105"/>
      <c r="AB522" s="12"/>
    </row>
    <row r="523" spans="1:28" x14ac:dyDescent="0.2">
      <c r="A523" s="105"/>
      <c r="B523" s="105"/>
      <c r="AB523" s="12"/>
    </row>
    <row r="524" spans="1:28" x14ac:dyDescent="0.2">
      <c r="A524" s="105"/>
      <c r="B524" s="105"/>
      <c r="AB524" s="12"/>
    </row>
    <row r="525" spans="1:28" x14ac:dyDescent="0.2">
      <c r="A525" s="105"/>
      <c r="B525" s="105"/>
      <c r="AB525" s="12"/>
    </row>
    <row r="526" spans="1:28" x14ac:dyDescent="0.2">
      <c r="A526" s="105"/>
      <c r="B526" s="105"/>
      <c r="AB526" s="12"/>
    </row>
    <row r="527" spans="1:28" x14ac:dyDescent="0.2">
      <c r="A527" s="105"/>
      <c r="B527" s="105"/>
      <c r="AB527" s="12"/>
    </row>
    <row r="528" spans="1:28" x14ac:dyDescent="0.2">
      <c r="A528" s="105"/>
      <c r="B528" s="105"/>
      <c r="AB528" s="12"/>
    </row>
    <row r="529" spans="1:28" x14ac:dyDescent="0.2">
      <c r="A529" s="105"/>
      <c r="B529" s="105"/>
      <c r="AB529" s="12"/>
    </row>
    <row r="530" spans="1:28" x14ac:dyDescent="0.2">
      <c r="A530" s="105"/>
      <c r="B530" s="105"/>
      <c r="AB530" s="12"/>
    </row>
    <row r="531" spans="1:28" x14ac:dyDescent="0.2">
      <c r="A531" s="105"/>
      <c r="B531" s="105"/>
      <c r="AB531" s="12"/>
    </row>
    <row r="532" spans="1:28" x14ac:dyDescent="0.2">
      <c r="A532" s="105"/>
      <c r="B532" s="105"/>
      <c r="AB532" s="12"/>
    </row>
    <row r="533" spans="1:28" x14ac:dyDescent="0.2">
      <c r="A533" s="105"/>
      <c r="B533" s="105"/>
      <c r="AB533" s="12"/>
    </row>
    <row r="534" spans="1:28" x14ac:dyDescent="0.2">
      <c r="A534" s="105"/>
      <c r="B534" s="105"/>
      <c r="AB534" s="12"/>
    </row>
    <row r="535" spans="1:28" x14ac:dyDescent="0.2">
      <c r="A535" s="105"/>
      <c r="B535" s="105"/>
      <c r="AB535" s="12"/>
    </row>
    <row r="536" spans="1:28" x14ac:dyDescent="0.2">
      <c r="A536" s="105"/>
      <c r="B536" s="105"/>
      <c r="AB536" s="12"/>
    </row>
    <row r="537" spans="1:28" x14ac:dyDescent="0.2">
      <c r="A537" s="105"/>
      <c r="B537" s="105"/>
      <c r="AB537" s="12"/>
    </row>
    <row r="538" spans="1:28" x14ac:dyDescent="0.2">
      <c r="A538" s="105"/>
      <c r="B538" s="105"/>
      <c r="AB538" s="12"/>
    </row>
    <row r="539" spans="1:28" x14ac:dyDescent="0.2">
      <c r="A539" s="105"/>
      <c r="B539" s="105"/>
      <c r="AB539" s="12"/>
    </row>
    <row r="540" spans="1:28" x14ac:dyDescent="0.2">
      <c r="A540" s="105"/>
      <c r="B540" s="105"/>
      <c r="AB540" s="12"/>
    </row>
    <row r="541" spans="1:28" x14ac:dyDescent="0.2">
      <c r="A541" s="105"/>
      <c r="B541" s="105"/>
      <c r="AB541" s="12"/>
    </row>
    <row r="542" spans="1:28" x14ac:dyDescent="0.2">
      <c r="A542" s="105"/>
      <c r="B542" s="105"/>
      <c r="AB542" s="12"/>
    </row>
    <row r="543" spans="1:28" x14ac:dyDescent="0.2">
      <c r="A543" s="105"/>
      <c r="B543" s="105"/>
      <c r="AB543" s="12"/>
    </row>
    <row r="544" spans="1:28" x14ac:dyDescent="0.2">
      <c r="AB544" s="12"/>
    </row>
    <row r="545" spans="28:28" x14ac:dyDescent="0.2">
      <c r="AB545" s="12"/>
    </row>
    <row r="546" spans="28:28" x14ac:dyDescent="0.2">
      <c r="AB546" s="12"/>
    </row>
    <row r="547" spans="28:28" x14ac:dyDescent="0.2">
      <c r="AB547" s="12"/>
    </row>
    <row r="548" spans="28:28" x14ac:dyDescent="0.2">
      <c r="AB548" s="12"/>
    </row>
    <row r="549" spans="28:28" x14ac:dyDescent="0.2">
      <c r="AB549" s="12"/>
    </row>
    <row r="550" spans="28:28" x14ac:dyDescent="0.2">
      <c r="AB550" s="12"/>
    </row>
    <row r="551" spans="28:28" x14ac:dyDescent="0.2">
      <c r="AB551" s="12"/>
    </row>
    <row r="552" spans="28:28" x14ac:dyDescent="0.2">
      <c r="AB552" s="12"/>
    </row>
    <row r="553" spans="28:28" x14ac:dyDescent="0.2">
      <c r="AB553" s="12"/>
    </row>
    <row r="554" spans="28:28" x14ac:dyDescent="0.2">
      <c r="AB554" s="12"/>
    </row>
    <row r="555" spans="28:28" x14ac:dyDescent="0.2">
      <c r="AB555" s="12"/>
    </row>
    <row r="556" spans="28:28" x14ac:dyDescent="0.2">
      <c r="AB556" s="12"/>
    </row>
    <row r="557" spans="28:28" x14ac:dyDescent="0.2">
      <c r="AB557" s="12"/>
    </row>
    <row r="558" spans="28:28" x14ac:dyDescent="0.2">
      <c r="AB558" s="12"/>
    </row>
    <row r="559" spans="28:28" x14ac:dyDescent="0.2">
      <c r="AB559" s="12"/>
    </row>
    <row r="560" spans="28:28" x14ac:dyDescent="0.2">
      <c r="AB560" s="12"/>
    </row>
    <row r="561" spans="28:28" x14ac:dyDescent="0.2">
      <c r="AB561" s="12"/>
    </row>
    <row r="562" spans="28:28" x14ac:dyDescent="0.2">
      <c r="AB562" s="12"/>
    </row>
    <row r="563" spans="28:28" x14ac:dyDescent="0.2">
      <c r="AB563" s="12"/>
    </row>
    <row r="564" spans="28:28" x14ac:dyDescent="0.2">
      <c r="AB564" s="12"/>
    </row>
    <row r="565" spans="28:28" x14ac:dyDescent="0.2">
      <c r="AB565" s="12"/>
    </row>
    <row r="566" spans="28:28" x14ac:dyDescent="0.2">
      <c r="AB566" s="12"/>
    </row>
    <row r="567" spans="28:28" x14ac:dyDescent="0.2">
      <c r="AB567" s="12"/>
    </row>
    <row r="568" spans="28:28" x14ac:dyDescent="0.2">
      <c r="AB568" s="12"/>
    </row>
    <row r="569" spans="28:28" x14ac:dyDescent="0.2">
      <c r="AB569" s="12"/>
    </row>
    <row r="570" spans="28:28" x14ac:dyDescent="0.2">
      <c r="AB570" s="12"/>
    </row>
    <row r="571" spans="28:28" x14ac:dyDescent="0.2">
      <c r="AB571" s="12"/>
    </row>
    <row r="572" spans="28:28" x14ac:dyDescent="0.2">
      <c r="AB572" s="12"/>
    </row>
    <row r="573" spans="28:28" x14ac:dyDescent="0.2">
      <c r="AB573" s="12"/>
    </row>
    <row r="574" spans="28:28" x14ac:dyDescent="0.2">
      <c r="AB574" s="12"/>
    </row>
    <row r="575" spans="28:28" x14ac:dyDescent="0.2">
      <c r="AB575" s="12"/>
    </row>
    <row r="576" spans="28:28" x14ac:dyDescent="0.2">
      <c r="AB576" s="12"/>
    </row>
    <row r="577" spans="28:28" x14ac:dyDescent="0.2">
      <c r="AB577" s="12"/>
    </row>
    <row r="578" spans="28:28" x14ac:dyDescent="0.2">
      <c r="AB578" s="12"/>
    </row>
    <row r="579" spans="28:28" x14ac:dyDescent="0.2">
      <c r="AB579" s="12"/>
    </row>
    <row r="580" spans="28:28" x14ac:dyDescent="0.2">
      <c r="AB580" s="12"/>
    </row>
    <row r="581" spans="28:28" x14ac:dyDescent="0.2">
      <c r="AB581" s="12"/>
    </row>
    <row r="582" spans="28:28" x14ac:dyDescent="0.2">
      <c r="AB582" s="12"/>
    </row>
    <row r="583" spans="28:28" x14ac:dyDescent="0.2">
      <c r="AB583" s="12"/>
    </row>
    <row r="584" spans="28:28" x14ac:dyDescent="0.2">
      <c r="AB584" s="12"/>
    </row>
    <row r="585" spans="28:28" x14ac:dyDescent="0.2">
      <c r="AB585" s="12"/>
    </row>
    <row r="586" spans="28:28" x14ac:dyDescent="0.2">
      <c r="AB586" s="12"/>
    </row>
    <row r="587" spans="28:28" x14ac:dyDescent="0.2">
      <c r="AB587" s="12"/>
    </row>
    <row r="588" spans="28:28" x14ac:dyDescent="0.2">
      <c r="AB588" s="12"/>
    </row>
    <row r="589" spans="28:28" x14ac:dyDescent="0.2">
      <c r="AB589" s="12"/>
    </row>
    <row r="590" spans="28:28" x14ac:dyDescent="0.2">
      <c r="AB590" s="12"/>
    </row>
    <row r="591" spans="28:28" x14ac:dyDescent="0.2">
      <c r="AB591" s="12"/>
    </row>
    <row r="592" spans="28:28" x14ac:dyDescent="0.2">
      <c r="AB592" s="12"/>
    </row>
    <row r="593" spans="28:28" x14ac:dyDescent="0.2">
      <c r="AB593" s="12"/>
    </row>
    <row r="594" spans="28:28" x14ac:dyDescent="0.2">
      <c r="AB594" s="12"/>
    </row>
    <row r="595" spans="28:28" x14ac:dyDescent="0.2">
      <c r="AB595" s="12"/>
    </row>
    <row r="596" spans="28:28" x14ac:dyDescent="0.2">
      <c r="AB596" s="12"/>
    </row>
    <row r="597" spans="28:28" x14ac:dyDescent="0.2">
      <c r="AB597" s="12"/>
    </row>
    <row r="598" spans="28:28" x14ac:dyDescent="0.2">
      <c r="AB598" s="12"/>
    </row>
    <row r="599" spans="28:28" x14ac:dyDescent="0.2">
      <c r="AB599" s="12"/>
    </row>
    <row r="600" spans="28:28" x14ac:dyDescent="0.2">
      <c r="AB600" s="12"/>
    </row>
    <row r="601" spans="28:28" x14ac:dyDescent="0.2">
      <c r="AB601" s="12"/>
    </row>
    <row r="602" spans="28:28" x14ac:dyDescent="0.2">
      <c r="AB602" s="12"/>
    </row>
    <row r="603" spans="28:28" x14ac:dyDescent="0.2">
      <c r="AB603" s="12"/>
    </row>
    <row r="604" spans="28:28" x14ac:dyDescent="0.2">
      <c r="AB604" s="12"/>
    </row>
    <row r="605" spans="28:28" x14ac:dyDescent="0.2">
      <c r="AB605" s="12"/>
    </row>
    <row r="606" spans="28:28" x14ac:dyDescent="0.2">
      <c r="AB606" s="12"/>
    </row>
    <row r="607" spans="28:28" x14ac:dyDescent="0.2">
      <c r="AB607" s="12"/>
    </row>
    <row r="608" spans="28:28" x14ac:dyDescent="0.2">
      <c r="AB608" s="12"/>
    </row>
    <row r="609" spans="28:28" x14ac:dyDescent="0.2">
      <c r="AB609" s="12"/>
    </row>
    <row r="610" spans="28:28" x14ac:dyDescent="0.2">
      <c r="AB610" s="12"/>
    </row>
    <row r="611" spans="28:28" x14ac:dyDescent="0.2">
      <c r="AB611" s="12"/>
    </row>
    <row r="612" spans="28:28" x14ac:dyDescent="0.2">
      <c r="AB612" s="12"/>
    </row>
    <row r="613" spans="28:28" x14ac:dyDescent="0.2">
      <c r="AB613" s="12"/>
    </row>
    <row r="614" spans="28:28" x14ac:dyDescent="0.2">
      <c r="AB614" s="12"/>
    </row>
    <row r="615" spans="28:28" x14ac:dyDescent="0.2">
      <c r="AB615" s="12"/>
    </row>
    <row r="616" spans="28:28" x14ac:dyDescent="0.2">
      <c r="AB616" s="12"/>
    </row>
    <row r="617" spans="28:28" x14ac:dyDescent="0.2">
      <c r="AB617" s="12"/>
    </row>
    <row r="618" spans="28:28" x14ac:dyDescent="0.2">
      <c r="AB618" s="12"/>
    </row>
    <row r="619" spans="28:28" x14ac:dyDescent="0.2">
      <c r="AB619" s="12"/>
    </row>
    <row r="620" spans="28:28" x14ac:dyDescent="0.2">
      <c r="AB620" s="12"/>
    </row>
    <row r="621" spans="28:28" x14ac:dyDescent="0.2">
      <c r="AB621" s="12"/>
    </row>
    <row r="622" spans="28:28" x14ac:dyDescent="0.2">
      <c r="AB622" s="12"/>
    </row>
    <row r="623" spans="28:28" x14ac:dyDescent="0.2">
      <c r="AB623" s="12"/>
    </row>
    <row r="624" spans="28:28" x14ac:dyDescent="0.2">
      <c r="AB624" s="12"/>
    </row>
    <row r="625" spans="28:28" x14ac:dyDescent="0.2">
      <c r="AB625" s="12"/>
    </row>
    <row r="626" spans="28:28" x14ac:dyDescent="0.2">
      <c r="AB626" s="12"/>
    </row>
    <row r="627" spans="28:28" x14ac:dyDescent="0.2">
      <c r="AB627" s="12"/>
    </row>
    <row r="628" spans="28:28" x14ac:dyDescent="0.2">
      <c r="AB628" s="12"/>
    </row>
    <row r="629" spans="28:28" x14ac:dyDescent="0.2">
      <c r="AB629" s="12"/>
    </row>
    <row r="630" spans="28:28" x14ac:dyDescent="0.2">
      <c r="AB630" s="12"/>
    </row>
    <row r="631" spans="28:28" x14ac:dyDescent="0.2">
      <c r="AB631" s="12"/>
    </row>
    <row r="632" spans="28:28" x14ac:dyDescent="0.2">
      <c r="AB632" s="12"/>
    </row>
    <row r="633" spans="28:28" x14ac:dyDescent="0.2">
      <c r="AB633" s="12"/>
    </row>
    <row r="634" spans="28:28" x14ac:dyDescent="0.2">
      <c r="AB634" s="12"/>
    </row>
    <row r="635" spans="28:28" x14ac:dyDescent="0.2">
      <c r="AB635" s="12"/>
    </row>
    <row r="636" spans="28:28" x14ac:dyDescent="0.2">
      <c r="AB636" s="12"/>
    </row>
    <row r="637" spans="28:28" x14ac:dyDescent="0.2">
      <c r="AB637" s="12"/>
    </row>
    <row r="638" spans="28:28" x14ac:dyDescent="0.2">
      <c r="AB638" s="12"/>
    </row>
    <row r="639" spans="28:28" x14ac:dyDescent="0.2">
      <c r="AB639" s="12"/>
    </row>
    <row r="640" spans="28:28" x14ac:dyDescent="0.2">
      <c r="AB640" s="12"/>
    </row>
    <row r="641" spans="28:28" x14ac:dyDescent="0.2">
      <c r="AB641" s="12"/>
    </row>
    <row r="642" spans="28:28" x14ac:dyDescent="0.2">
      <c r="AB642" s="12"/>
    </row>
    <row r="643" spans="28:28" x14ac:dyDescent="0.2">
      <c r="AB643" s="12"/>
    </row>
    <row r="644" spans="28:28" x14ac:dyDescent="0.2">
      <c r="AB644" s="12"/>
    </row>
    <row r="645" spans="28:28" x14ac:dyDescent="0.2">
      <c r="AB645" s="12"/>
    </row>
    <row r="646" spans="28:28" x14ac:dyDescent="0.2">
      <c r="AB646" s="12"/>
    </row>
    <row r="647" spans="28:28" x14ac:dyDescent="0.2">
      <c r="AB647" s="12"/>
    </row>
    <row r="648" spans="28:28" x14ac:dyDescent="0.2">
      <c r="AB648" s="12"/>
    </row>
    <row r="649" spans="28:28" x14ac:dyDescent="0.2">
      <c r="AB649" s="12"/>
    </row>
    <row r="650" spans="28:28" x14ac:dyDescent="0.2">
      <c r="AB650" s="12"/>
    </row>
    <row r="651" spans="28:28" x14ac:dyDescent="0.2">
      <c r="AB651" s="12"/>
    </row>
    <row r="652" spans="28:28" x14ac:dyDescent="0.2">
      <c r="AB652" s="12"/>
    </row>
    <row r="653" spans="28:28" x14ac:dyDescent="0.2">
      <c r="AB653" s="12"/>
    </row>
    <row r="654" spans="28:28" x14ac:dyDescent="0.2">
      <c r="AB654" s="12"/>
    </row>
    <row r="655" spans="28:28" x14ac:dyDescent="0.2">
      <c r="AB655" s="12"/>
    </row>
    <row r="656" spans="28:28" x14ac:dyDescent="0.2">
      <c r="AB656" s="12"/>
    </row>
    <row r="657" spans="28:28" x14ac:dyDescent="0.2">
      <c r="AB657" s="12"/>
    </row>
    <row r="658" spans="28:28" x14ac:dyDescent="0.2">
      <c r="AB658" s="12"/>
    </row>
    <row r="659" spans="28:28" x14ac:dyDescent="0.2">
      <c r="AB659" s="12"/>
    </row>
    <row r="660" spans="28:28" x14ac:dyDescent="0.2">
      <c r="AB660" s="12"/>
    </row>
    <row r="661" spans="28:28" x14ac:dyDescent="0.2">
      <c r="AB661" s="12"/>
    </row>
    <row r="662" spans="28:28" x14ac:dyDescent="0.2">
      <c r="AB662" s="12"/>
    </row>
    <row r="663" spans="28:28" x14ac:dyDescent="0.2">
      <c r="AB663" s="12"/>
    </row>
    <row r="664" spans="28:28" x14ac:dyDescent="0.2">
      <c r="AB664" s="12"/>
    </row>
    <row r="665" spans="28:28" x14ac:dyDescent="0.2">
      <c r="AB665" s="12"/>
    </row>
    <row r="666" spans="28:28" x14ac:dyDescent="0.2">
      <c r="AB666" s="12"/>
    </row>
    <row r="667" spans="28:28" x14ac:dyDescent="0.2">
      <c r="AB667" s="12"/>
    </row>
    <row r="668" spans="28:28" x14ac:dyDescent="0.2">
      <c r="AB668" s="12"/>
    </row>
    <row r="669" spans="28:28" x14ac:dyDescent="0.2">
      <c r="AB669" s="12"/>
    </row>
    <row r="670" spans="28:28" x14ac:dyDescent="0.2">
      <c r="AB670" s="12"/>
    </row>
    <row r="671" spans="28:28" x14ac:dyDescent="0.2">
      <c r="AB671" s="12"/>
    </row>
    <row r="672" spans="28:28" x14ac:dyDescent="0.2">
      <c r="AB672" s="12"/>
    </row>
    <row r="673" spans="28:28" x14ac:dyDescent="0.2">
      <c r="AB673" s="12"/>
    </row>
    <row r="674" spans="28:28" x14ac:dyDescent="0.2">
      <c r="AB674" s="12"/>
    </row>
    <row r="675" spans="28:28" x14ac:dyDescent="0.2">
      <c r="AB675" s="12"/>
    </row>
    <row r="676" spans="28:28" x14ac:dyDescent="0.2">
      <c r="AB676" s="12"/>
    </row>
    <row r="677" spans="28:28" x14ac:dyDescent="0.2">
      <c r="AB677" s="12"/>
    </row>
    <row r="678" spans="28:28" x14ac:dyDescent="0.2">
      <c r="AB678" s="12"/>
    </row>
    <row r="679" spans="28:28" x14ac:dyDescent="0.2">
      <c r="AB679" s="12"/>
    </row>
    <row r="680" spans="28:28" x14ac:dyDescent="0.2">
      <c r="AB680" s="12"/>
    </row>
    <row r="681" spans="28:28" x14ac:dyDescent="0.2">
      <c r="AB681" s="12"/>
    </row>
    <row r="682" spans="28:28" x14ac:dyDescent="0.2">
      <c r="AB682" s="12"/>
    </row>
    <row r="683" spans="28:28" x14ac:dyDescent="0.2">
      <c r="AB683" s="12"/>
    </row>
    <row r="684" spans="28:28" x14ac:dyDescent="0.2">
      <c r="AB684" s="12"/>
    </row>
    <row r="685" spans="28:28" x14ac:dyDescent="0.2">
      <c r="AB685" s="12"/>
    </row>
    <row r="686" spans="28:28" x14ac:dyDescent="0.2">
      <c r="AB686" s="12"/>
    </row>
    <row r="687" spans="28:28" x14ac:dyDescent="0.2">
      <c r="AB687" s="12"/>
    </row>
    <row r="688" spans="28:28" x14ac:dyDescent="0.2">
      <c r="AB688" s="12"/>
    </row>
    <row r="689" spans="28:28" x14ac:dyDescent="0.2">
      <c r="AB689" s="12"/>
    </row>
    <row r="690" spans="28:28" x14ac:dyDescent="0.2">
      <c r="AB690" s="12"/>
    </row>
    <row r="691" spans="28:28" x14ac:dyDescent="0.2">
      <c r="AB691" s="12"/>
    </row>
    <row r="692" spans="28:28" x14ac:dyDescent="0.2">
      <c r="AB692" s="12"/>
    </row>
    <row r="693" spans="28:28" x14ac:dyDescent="0.2">
      <c r="AB693" s="12"/>
    </row>
    <row r="694" spans="28:28" x14ac:dyDescent="0.2">
      <c r="AB694" s="12"/>
    </row>
    <row r="695" spans="28:28" x14ac:dyDescent="0.2">
      <c r="AB695" s="12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CU695"/>
  <sheetViews>
    <sheetView workbookViewId="0">
      <selection activeCell="A5" sqref="A5"/>
    </sheetView>
  </sheetViews>
  <sheetFormatPr defaultRowHeight="12.75" x14ac:dyDescent="0.2"/>
  <cols>
    <col min="1" max="1" width="6.42578125" style="10" customWidth="1"/>
    <col min="2" max="2" width="6.85546875" style="10" customWidth="1"/>
    <col min="3" max="3" width="9.140625" style="10"/>
    <col min="4" max="4" width="11" style="10" customWidth="1"/>
    <col min="5" max="5" width="12.140625" style="10" customWidth="1"/>
    <col min="6" max="8" width="10.5703125" style="10" customWidth="1"/>
    <col min="9" max="9" width="9.140625" style="10"/>
    <col min="10" max="11" width="12" style="10" customWidth="1"/>
    <col min="12" max="12" width="11.85546875" style="10" customWidth="1"/>
    <col min="13" max="13" width="12.140625" style="10" customWidth="1"/>
    <col min="14" max="14" width="15.7109375" style="10" customWidth="1"/>
    <col min="15" max="15" width="9.140625" style="10"/>
    <col min="16" max="16" width="10.7109375" style="10" customWidth="1"/>
    <col min="17" max="17" width="11.7109375" style="10" customWidth="1"/>
    <col min="18" max="18" width="14.85546875" style="10" customWidth="1"/>
    <col min="19" max="19" width="11" style="10" customWidth="1"/>
    <col min="20" max="20" width="10.140625" style="10" customWidth="1"/>
    <col min="21" max="21" width="9.85546875" style="10" customWidth="1"/>
    <col min="22" max="23" width="12.5703125" style="10" customWidth="1"/>
    <col min="24" max="25" width="12.140625" style="10" customWidth="1"/>
    <col min="26" max="27" width="13.140625" style="10" customWidth="1"/>
    <col min="28" max="28" width="11.5703125" style="10" customWidth="1"/>
    <col min="29" max="29" width="10.5703125" style="10" customWidth="1"/>
    <col min="30" max="30" width="11.85546875" style="10" customWidth="1"/>
    <col min="31" max="32" width="11.140625" style="10" customWidth="1"/>
    <col min="33" max="34" width="10.140625" style="10" customWidth="1"/>
    <col min="35" max="35" width="11.5703125" style="10" customWidth="1"/>
    <col min="36" max="36" width="10.140625" style="10" customWidth="1"/>
    <col min="37" max="37" width="11.85546875" style="10" customWidth="1"/>
    <col min="38" max="38" width="10.85546875" style="10" customWidth="1"/>
    <col min="39" max="39" width="9.140625" style="10"/>
    <col min="40" max="40" width="10.140625" style="10" customWidth="1"/>
    <col min="41" max="41" width="9.140625" style="10"/>
    <col min="42" max="43" width="10.7109375" style="10" customWidth="1"/>
    <col min="44" max="44" width="10.42578125" style="10" customWidth="1"/>
    <col min="45" max="45" width="10.28515625" style="10" customWidth="1"/>
    <col min="46" max="46" width="9.140625" style="10"/>
    <col min="47" max="47" width="3.42578125" style="10" customWidth="1"/>
    <col min="48" max="49" width="10.85546875" style="10" customWidth="1"/>
    <col min="50" max="50" width="6.42578125" style="10" customWidth="1"/>
    <col min="51" max="51" width="9.140625" style="10"/>
    <col min="52" max="53" width="13.140625" style="10" customWidth="1"/>
    <col min="54" max="54" width="9.85546875" style="10" customWidth="1"/>
    <col min="55" max="55" width="10.5703125" style="10" customWidth="1"/>
    <col min="56" max="56" width="9.140625" style="10"/>
    <col min="57" max="57" width="11.140625" style="10" customWidth="1"/>
    <col min="58" max="58" width="11.7109375" style="10" customWidth="1"/>
    <col min="59" max="59" width="10.5703125" style="10" customWidth="1"/>
    <col min="60" max="60" width="11" style="10" customWidth="1"/>
    <col min="61" max="61" width="9.5703125" style="10" customWidth="1"/>
    <col min="62" max="62" width="9.140625" style="10"/>
    <col min="63" max="63" width="11.42578125" style="10" customWidth="1"/>
    <col min="64" max="64" width="12.28515625" style="10" customWidth="1"/>
    <col min="65" max="65" width="9.7109375" style="10" customWidth="1"/>
    <col min="66" max="66" width="10.28515625" style="10" customWidth="1"/>
    <col min="67" max="68" width="9.140625" style="10"/>
    <col min="69" max="70" width="11.7109375" style="10" customWidth="1"/>
    <col min="71" max="72" width="10.85546875" style="10" customWidth="1"/>
    <col min="73" max="73" width="7.140625" style="10" customWidth="1"/>
    <col min="74" max="75" width="12.85546875" style="10" customWidth="1"/>
    <col min="76" max="77" width="11" style="10" customWidth="1"/>
    <col min="78" max="78" width="9.140625" style="10"/>
    <col min="79" max="79" width="10.42578125" style="10" customWidth="1"/>
    <col min="80" max="80" width="12.140625" style="10" customWidth="1"/>
    <col min="81" max="81" width="9.7109375" style="10" customWidth="1"/>
    <col min="82" max="82" width="10.7109375" style="10" customWidth="1"/>
    <col min="83" max="83" width="9.140625" style="10"/>
    <col min="84" max="84" width="10" style="10" customWidth="1"/>
    <col min="85" max="85" width="12.28515625" style="10" customWidth="1"/>
    <col min="86" max="86" width="9.85546875" style="10" customWidth="1"/>
    <col min="87" max="87" width="10.7109375" style="10" customWidth="1"/>
    <col min="88" max="16384" width="9.140625" style="10"/>
  </cols>
  <sheetData>
    <row r="1" spans="1:99" ht="15.75" x14ac:dyDescent="0.25">
      <c r="A1" s="9"/>
      <c r="B1" s="9"/>
      <c r="D1" s="11" t="s">
        <v>624</v>
      </c>
      <c r="E1" s="11"/>
      <c r="AC1" s="479" t="s">
        <v>577</v>
      </c>
      <c r="AD1" s="479"/>
      <c r="AE1" s="480"/>
      <c r="AF1" s="480"/>
      <c r="AG1" s="480"/>
      <c r="AH1" s="480"/>
      <c r="AI1" s="480"/>
      <c r="AJ1" s="480"/>
      <c r="AK1" s="480"/>
      <c r="AL1" s="49"/>
      <c r="AM1" s="49"/>
      <c r="AX1" s="12"/>
    </row>
    <row r="2" spans="1:99" x14ac:dyDescent="0.2">
      <c r="A2" s="9"/>
      <c r="B2" s="9"/>
      <c r="AE2" s="77" t="s">
        <v>580</v>
      </c>
      <c r="AH2" s="85"/>
      <c r="AI2" s="85"/>
      <c r="AX2" s="12"/>
    </row>
    <row r="3" spans="1:99" x14ac:dyDescent="0.2">
      <c r="A3" s="9"/>
      <c r="B3" s="9"/>
      <c r="AA3" s="105"/>
      <c r="AX3" s="12"/>
      <c r="CS3" s="77"/>
    </row>
    <row r="4" spans="1:99" x14ac:dyDescent="0.2">
      <c r="A4" s="9"/>
      <c r="B4" s="9"/>
      <c r="D4" s="13" t="s">
        <v>60</v>
      </c>
      <c r="E4" s="13"/>
      <c r="H4" s="103"/>
      <c r="J4" s="13" t="s">
        <v>345</v>
      </c>
      <c r="K4" s="13"/>
      <c r="N4" s="103"/>
      <c r="P4" s="13" t="s">
        <v>576</v>
      </c>
      <c r="Q4" s="13"/>
      <c r="V4" s="13" t="s">
        <v>579</v>
      </c>
      <c r="W4" s="13"/>
      <c r="AA4" s="105"/>
      <c r="AC4" s="13" t="s">
        <v>603</v>
      </c>
      <c r="AD4" s="128"/>
      <c r="AE4" s="129"/>
      <c r="AF4" s="129"/>
      <c r="AH4" s="13" t="s">
        <v>582</v>
      </c>
      <c r="AI4" s="13"/>
      <c r="AN4" s="13" t="s">
        <v>613</v>
      </c>
      <c r="AO4" s="13"/>
      <c r="AP4" s="13" t="str">
        <f>index_label</f>
        <v>1990 = 1</v>
      </c>
      <c r="AX4" s="12"/>
      <c r="AZ4" s="13" t="s">
        <v>298</v>
      </c>
      <c r="BA4" s="13"/>
      <c r="BE4" s="13" t="s">
        <v>299</v>
      </c>
      <c r="BF4" s="13"/>
      <c r="BK4" s="13" t="s">
        <v>300</v>
      </c>
      <c r="BL4" s="13"/>
      <c r="BM4" s="13"/>
      <c r="BN4" s="13"/>
      <c r="BQ4" s="13" t="s">
        <v>301</v>
      </c>
      <c r="BR4" s="13"/>
      <c r="BV4" s="13" t="s">
        <v>302</v>
      </c>
      <c r="BW4" s="13"/>
      <c r="CA4" s="13" t="s">
        <v>303</v>
      </c>
      <c r="CB4" s="13"/>
      <c r="CF4" s="13" t="s">
        <v>304</v>
      </c>
      <c r="CG4" s="13"/>
      <c r="CK4" s="13" t="s">
        <v>305</v>
      </c>
      <c r="CO4" s="13" t="s">
        <v>306</v>
      </c>
      <c r="CS4" s="13" t="s">
        <v>306</v>
      </c>
    </row>
    <row r="5" spans="1:99" x14ac:dyDescent="0.2">
      <c r="A5" s="198"/>
      <c r="B5" s="9"/>
      <c r="V5" s="77" t="s">
        <v>578</v>
      </c>
      <c r="W5" s="77"/>
      <c r="AA5" s="105"/>
      <c r="AC5" s="129"/>
      <c r="AD5" s="129"/>
      <c r="AE5" s="129"/>
      <c r="AF5" s="129"/>
      <c r="AN5" s="14" t="s">
        <v>308</v>
      </c>
      <c r="AO5" s="14" t="s">
        <v>309</v>
      </c>
      <c r="AP5" s="14" t="s">
        <v>310</v>
      </c>
      <c r="AQ5" s="94" t="s">
        <v>548</v>
      </c>
      <c r="AR5" s="14" t="s">
        <v>311</v>
      </c>
      <c r="AS5" s="14" t="s">
        <v>312</v>
      </c>
      <c r="AT5" s="14" t="s">
        <v>313</v>
      </c>
      <c r="AW5" s="105"/>
      <c r="AX5" s="12"/>
      <c r="BK5" s="13" t="s">
        <v>314</v>
      </c>
      <c r="BL5" s="13"/>
      <c r="BM5" s="13"/>
      <c r="BN5" s="13"/>
      <c r="CO5" s="10" t="s">
        <v>315</v>
      </c>
      <c r="CS5" s="10" t="s">
        <v>316</v>
      </c>
    </row>
    <row r="6" spans="1:99" ht="49.5" customHeight="1" x14ac:dyDescent="0.2">
      <c r="A6" s="9"/>
      <c r="B6" s="9"/>
      <c r="D6" s="36" t="s">
        <v>281</v>
      </c>
      <c r="E6" s="36" t="s">
        <v>286</v>
      </c>
      <c r="F6" s="36" t="s">
        <v>295</v>
      </c>
      <c r="G6" s="36" t="s">
        <v>64</v>
      </c>
      <c r="H6" s="37" t="s">
        <v>282</v>
      </c>
      <c r="I6" s="16"/>
      <c r="J6" s="37" t="str">
        <f>D6</f>
        <v>Fossil Fuels</v>
      </c>
      <c r="K6" s="36" t="s">
        <v>286</v>
      </c>
      <c r="L6" s="37" t="str">
        <f>F6</f>
        <v>Renewable</v>
      </c>
      <c r="M6" s="36" t="s">
        <v>505</v>
      </c>
      <c r="N6" s="37" t="str">
        <f>H6</f>
        <v>Total</v>
      </c>
      <c r="O6" s="16"/>
      <c r="P6" s="37" t="str">
        <f>D6</f>
        <v>Fossil Fuels</v>
      </c>
      <c r="Q6" s="36" t="s">
        <v>286</v>
      </c>
      <c r="R6" s="37" t="str">
        <f>F6</f>
        <v>Renewable</v>
      </c>
      <c r="S6" s="36" t="s">
        <v>505</v>
      </c>
      <c r="T6" s="37" t="s">
        <v>282</v>
      </c>
      <c r="U6" s="17"/>
      <c r="V6" s="37" t="str">
        <f>D6</f>
        <v>Fossil Fuels</v>
      </c>
      <c r="W6" s="37" t="str">
        <f>E6</f>
        <v>Hydroelectric</v>
      </c>
      <c r="X6" s="37" t="str">
        <f>F6</f>
        <v>Renewable</v>
      </c>
      <c r="Y6" s="36" t="s">
        <v>505</v>
      </c>
      <c r="Z6" s="37" t="str">
        <f>H6</f>
        <v>Total</v>
      </c>
      <c r="AA6" s="89"/>
      <c r="AB6" s="16"/>
      <c r="AC6" s="37" t="str">
        <f>D6</f>
        <v>Fossil Fuels</v>
      </c>
      <c r="AD6" s="37" t="str">
        <f>E6</f>
        <v>Hydroelectric</v>
      </c>
      <c r="AE6" s="37" t="str">
        <f>F6</f>
        <v>Renewable</v>
      </c>
      <c r="AF6" s="36" t="s">
        <v>505</v>
      </c>
      <c r="AG6" s="17"/>
      <c r="AH6" s="15" t="str">
        <f>D6</f>
        <v>Fossil Fuels</v>
      </c>
      <c r="AI6" s="15" t="str">
        <f>E6</f>
        <v>Hydroelectric</v>
      </c>
      <c r="AJ6" s="15" t="str">
        <f>F6</f>
        <v>Renewable</v>
      </c>
      <c r="AK6" s="36" t="s">
        <v>505</v>
      </c>
      <c r="AL6" s="89"/>
      <c r="AM6" s="16"/>
      <c r="AN6" s="43" t="s">
        <v>347</v>
      </c>
      <c r="AO6" s="18" t="s">
        <v>317</v>
      </c>
      <c r="AP6" s="44" t="s">
        <v>348</v>
      </c>
      <c r="AQ6" s="44" t="s">
        <v>626</v>
      </c>
      <c r="AR6" s="43" t="s">
        <v>81</v>
      </c>
      <c r="AS6" s="19" t="s">
        <v>319</v>
      </c>
      <c r="AT6" s="18" t="s">
        <v>320</v>
      </c>
      <c r="AU6" s="18"/>
      <c r="AV6" s="91" t="s">
        <v>546</v>
      </c>
      <c r="AW6" s="113"/>
      <c r="AX6" s="12"/>
      <c r="AZ6" s="15" t="str">
        <f>D6</f>
        <v>Fossil Fuels</v>
      </c>
      <c r="BA6" s="15" t="str">
        <f>E6</f>
        <v>Hydroelectric</v>
      </c>
      <c r="BB6" s="15" t="str">
        <f>F6</f>
        <v>Renewable</v>
      </c>
      <c r="BC6" s="36" t="s">
        <v>505</v>
      </c>
      <c r="BE6" s="37" t="str">
        <f>D6</f>
        <v>Fossil Fuels</v>
      </c>
      <c r="BF6" s="37" t="str">
        <f>E6</f>
        <v>Hydroelectric</v>
      </c>
      <c r="BG6" s="37" t="str">
        <f>F6</f>
        <v>Renewable</v>
      </c>
      <c r="BH6" s="36" t="s">
        <v>505</v>
      </c>
      <c r="BI6" s="37" t="str">
        <f>H6</f>
        <v>Total</v>
      </c>
      <c r="BJ6" s="16"/>
      <c r="BK6" s="15" t="str">
        <f>D6</f>
        <v>Fossil Fuels</v>
      </c>
      <c r="BL6" s="15" t="str">
        <f>E6</f>
        <v>Hydroelectric</v>
      </c>
      <c r="BM6" s="15" t="str">
        <f>F6</f>
        <v>Renewable</v>
      </c>
      <c r="BN6" s="36" t="s">
        <v>505</v>
      </c>
      <c r="BO6" s="16"/>
      <c r="BP6" s="16"/>
      <c r="BQ6" s="37" t="str">
        <f>D6</f>
        <v>Fossil Fuels</v>
      </c>
      <c r="BR6" s="37" t="str">
        <f>E6</f>
        <v>Hydroelectric</v>
      </c>
      <c r="BS6" s="37" t="str">
        <f>F6</f>
        <v>Renewable</v>
      </c>
      <c r="BT6" s="36" t="s">
        <v>505</v>
      </c>
      <c r="BU6" s="16"/>
      <c r="BV6" s="37" t="str">
        <f>D6</f>
        <v>Fossil Fuels</v>
      </c>
      <c r="BW6" s="37" t="str">
        <f>E6</f>
        <v>Hydroelectric</v>
      </c>
      <c r="BX6" s="37" t="str">
        <f>F6</f>
        <v>Renewable</v>
      </c>
      <c r="BY6" s="36" t="s">
        <v>505</v>
      </c>
      <c r="BZ6" s="16"/>
      <c r="CA6" s="37" t="str">
        <f>D6</f>
        <v>Fossil Fuels</v>
      </c>
      <c r="CB6" s="37" t="str">
        <f>E6</f>
        <v>Hydroelectric</v>
      </c>
      <c r="CC6" s="37" t="str">
        <f>F6</f>
        <v>Renewable</v>
      </c>
      <c r="CD6" s="36" t="s">
        <v>505</v>
      </c>
      <c r="CE6" s="16"/>
      <c r="CF6" s="37" t="str">
        <f>D6</f>
        <v>Fossil Fuels</v>
      </c>
      <c r="CG6" s="37" t="str">
        <f>E6</f>
        <v>Hydroelectric</v>
      </c>
      <c r="CH6" s="37" t="str">
        <f>F6</f>
        <v>Renewable</v>
      </c>
      <c r="CI6" s="36" t="s">
        <v>505</v>
      </c>
      <c r="CJ6" s="16"/>
      <c r="CK6" s="20" t="s">
        <v>321</v>
      </c>
      <c r="CL6" s="20" t="s">
        <v>322</v>
      </c>
      <c r="CM6" s="20" t="s">
        <v>322</v>
      </c>
      <c r="CO6" s="20" t="s">
        <v>321</v>
      </c>
      <c r="CP6" s="20" t="s">
        <v>322</v>
      </c>
      <c r="CQ6" s="20" t="s">
        <v>322</v>
      </c>
      <c r="CS6" s="130" t="s">
        <v>321</v>
      </c>
      <c r="CT6" s="130" t="s">
        <v>322</v>
      </c>
      <c r="CU6" s="130" t="s">
        <v>322</v>
      </c>
    </row>
    <row r="7" spans="1:99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38" t="str">
        <f>$A7</f>
        <v>Primary</v>
      </c>
      <c r="H7" s="38" t="str">
        <f>$A7</f>
        <v>Primary</v>
      </c>
      <c r="I7" s="16"/>
      <c r="J7" s="38"/>
      <c r="K7" s="38"/>
      <c r="L7" s="38"/>
      <c r="M7" s="38"/>
      <c r="N7" s="38"/>
      <c r="O7" s="16"/>
      <c r="P7" s="21"/>
      <c r="Q7" s="21"/>
      <c r="R7" s="21"/>
      <c r="S7" s="21"/>
      <c r="T7" s="21"/>
      <c r="U7" s="17"/>
      <c r="V7" s="21"/>
      <c r="W7" s="21"/>
      <c r="X7" s="21"/>
      <c r="Y7" s="21"/>
      <c r="Z7" s="21"/>
      <c r="AA7" s="17"/>
      <c r="AB7" s="16"/>
      <c r="AC7" s="38"/>
      <c r="AD7" s="38"/>
      <c r="AE7" s="38"/>
      <c r="AF7" s="38"/>
      <c r="AG7" s="17"/>
      <c r="AH7" s="22"/>
      <c r="AI7" s="22"/>
      <c r="AJ7" s="21"/>
      <c r="AK7" s="21"/>
      <c r="AL7" s="17"/>
      <c r="AM7" s="16"/>
      <c r="AN7" s="23"/>
      <c r="AO7" s="23"/>
      <c r="AP7" s="23"/>
      <c r="AQ7" s="23"/>
      <c r="AR7" s="23"/>
      <c r="AS7" s="24" t="s">
        <v>323</v>
      </c>
      <c r="AT7" s="25" t="s">
        <v>324</v>
      </c>
      <c r="AU7" s="25"/>
      <c r="AV7" s="92" t="s">
        <v>547</v>
      </c>
      <c r="AW7" s="114"/>
      <c r="AX7" s="12"/>
      <c r="CK7" s="10" t="s">
        <v>325</v>
      </c>
      <c r="CL7" s="10" t="s">
        <v>325</v>
      </c>
      <c r="CM7" s="77" t="str">
        <f>index_label</f>
        <v>1990 = 1</v>
      </c>
      <c r="CO7" s="10" t="s">
        <v>325</v>
      </c>
      <c r="CP7" s="10" t="s">
        <v>325</v>
      </c>
      <c r="CQ7" s="77" t="str">
        <f>index_label</f>
        <v>1990 = 1</v>
      </c>
      <c r="CS7" s="10" t="s">
        <v>325</v>
      </c>
      <c r="CT7" s="10" t="s">
        <v>325</v>
      </c>
      <c r="CU7" s="77" t="str">
        <f>index_label</f>
        <v>1990 = 1</v>
      </c>
    </row>
    <row r="8" spans="1:99" ht="22.5" customHeight="1" thickBot="1" x14ac:dyDescent="0.25">
      <c r="A8" s="9"/>
      <c r="B8" s="9"/>
      <c r="D8" s="38" t="s">
        <v>326</v>
      </c>
      <c r="E8" s="38"/>
      <c r="F8" s="38" t="s">
        <v>327</v>
      </c>
      <c r="G8" s="38" t="s">
        <v>327</v>
      </c>
      <c r="H8" s="38" t="s">
        <v>327</v>
      </c>
      <c r="I8" s="16"/>
      <c r="J8" s="39" t="s">
        <v>331</v>
      </c>
      <c r="K8" s="39"/>
      <c r="L8" s="39" t="s">
        <v>331</v>
      </c>
      <c r="M8" s="39" t="s">
        <v>331</v>
      </c>
      <c r="N8" s="39" t="s">
        <v>331</v>
      </c>
      <c r="O8" s="16"/>
      <c r="P8" s="39" t="s">
        <v>346</v>
      </c>
      <c r="Q8" s="39" t="s">
        <v>346</v>
      </c>
      <c r="R8" s="39" t="s">
        <v>346</v>
      </c>
      <c r="S8" s="39" t="s">
        <v>346</v>
      </c>
      <c r="T8" s="39" t="s">
        <v>346</v>
      </c>
      <c r="U8" s="108"/>
      <c r="V8" s="40" t="s">
        <v>346</v>
      </c>
      <c r="W8" s="40"/>
      <c r="X8" s="40" t="s">
        <v>346</v>
      </c>
      <c r="Y8" s="40" t="s">
        <v>346</v>
      </c>
      <c r="Z8" s="40" t="s">
        <v>346</v>
      </c>
      <c r="AA8" s="108"/>
      <c r="AB8" s="16"/>
      <c r="AC8" s="39" t="s">
        <v>571</v>
      </c>
      <c r="AD8" s="39" t="s">
        <v>571</v>
      </c>
      <c r="AE8" s="39" t="s">
        <v>571</v>
      </c>
      <c r="AF8" s="39" t="s">
        <v>571</v>
      </c>
      <c r="AG8" s="17"/>
      <c r="AH8" s="39" t="s">
        <v>571</v>
      </c>
      <c r="AI8" s="39" t="s">
        <v>571</v>
      </c>
      <c r="AJ8" s="39" t="s">
        <v>571</v>
      </c>
      <c r="AK8" s="39" t="s">
        <v>571</v>
      </c>
      <c r="AL8" s="17"/>
      <c r="AM8" s="16"/>
      <c r="AN8" s="26"/>
      <c r="AO8" s="26"/>
      <c r="AP8" s="26"/>
      <c r="AQ8" s="26"/>
      <c r="AR8" s="26"/>
      <c r="AS8" s="27"/>
      <c r="AT8" s="26"/>
      <c r="AU8" s="23"/>
      <c r="AV8" s="88"/>
      <c r="AW8" s="115"/>
      <c r="AX8" s="12"/>
      <c r="CK8" s="28"/>
      <c r="CL8" s="28"/>
      <c r="CM8" s="28"/>
      <c r="CO8" s="28"/>
      <c r="CP8" s="28"/>
      <c r="CQ8" s="28"/>
      <c r="CS8" s="28"/>
      <c r="CT8" s="28"/>
      <c r="CU8" s="28"/>
    </row>
    <row r="9" spans="1:99" x14ac:dyDescent="0.2">
      <c r="A9" s="198" t="s">
        <v>379</v>
      </c>
      <c r="B9" s="9">
        <v>1989</v>
      </c>
      <c r="D9" s="90">
        <f>'Commercial Sector_CHP&gt;Fossil'!H10</f>
        <v>35.603000000000002</v>
      </c>
      <c r="E9" s="90">
        <f>Table8.4c11!N10*0.001</f>
        <v>0.68500000000000005</v>
      </c>
      <c r="F9" s="42">
        <f>'Comm_Sector_CHP&gt;Renewable'!F9</f>
        <v>10.893000000000001</v>
      </c>
      <c r="G9" s="127">
        <f>G11</f>
        <v>6.0000000000000001E-3</v>
      </c>
      <c r="H9" s="29">
        <f t="shared" ref="H9:H21" si="0">SUM(D9:G9)</f>
        <v>47.187000000000005</v>
      </c>
      <c r="J9" s="29">
        <f>'Commercial Sector_CHP&gt;Fossil'!N10</f>
        <v>3560.2359999999999</v>
      </c>
      <c r="K9" s="29">
        <f>Table8.2d11!P10*0.001</f>
        <v>65.697000000000003</v>
      </c>
      <c r="L9" s="29">
        <f>'Comm_Sector_CHP&gt;Renewable'!J9</f>
        <v>624.57299999999998</v>
      </c>
      <c r="M9" s="127">
        <v>0.61499999999999999</v>
      </c>
      <c r="N9" s="29">
        <f t="shared" ref="N9:N28" si="1">SUM(J9:M9)</f>
        <v>4251.1210000000001</v>
      </c>
      <c r="P9" s="41">
        <f t="shared" ref="P9:P26" si="2">D9/J9*1000000</f>
        <v>10000.179763364002</v>
      </c>
      <c r="Q9" s="41">
        <f t="shared" ref="Q9:Q28" si="3">E9/K9*1000000</f>
        <v>10426.655707262127</v>
      </c>
      <c r="R9" s="41">
        <f t="shared" ref="R9:R28" si="4">F9/L9*1000000</f>
        <v>17440.715496827437</v>
      </c>
      <c r="S9" s="41">
        <f t="shared" ref="S9:S28" si="5">G9/M9*1000000</f>
        <v>9756.0975609756097</v>
      </c>
      <c r="T9" s="41">
        <f t="shared" ref="T9:T28" si="6">H9/N9*1000000</f>
        <v>11099.895768669017</v>
      </c>
      <c r="U9" s="86"/>
      <c r="V9" s="107">
        <f t="shared" ref="V9:V28" si="7">P9/P$34</f>
        <v>1.0718659014879317</v>
      </c>
      <c r="W9" s="107">
        <f t="shared" ref="W9:W28" si="8">Q9/Q$34</f>
        <v>1.0020948126250506</v>
      </c>
      <c r="X9" s="107">
        <f t="shared" ref="X9:X28" si="9">R9/R$34</f>
        <v>0.9636491796466834</v>
      </c>
      <c r="Y9" s="107">
        <f t="shared" ref="Y9:Y28" si="10">S9/S$34</f>
        <v>1</v>
      </c>
      <c r="Z9" s="107">
        <f t="shared" ref="Z9:Z28" si="11">T9/T$34</f>
        <v>1.0335141860888919</v>
      </c>
      <c r="AA9" s="124"/>
      <c r="AC9" s="106">
        <f>'Commercial Sector_CHP&gt;Fossil'!AE10</f>
        <v>1.0463497202649554</v>
      </c>
      <c r="AD9" s="31">
        <f>W9</f>
        <v>1.0020948126250506</v>
      </c>
      <c r="AE9" s="106">
        <f>'Comm_Sector_CHP&gt;Renewable'!W9</f>
        <v>0.96608693121440381</v>
      </c>
      <c r="AF9" s="31">
        <f t="shared" ref="AF9:AF28" si="12">S9/S$34</f>
        <v>1</v>
      </c>
      <c r="AG9" s="31"/>
      <c r="AH9" s="87">
        <f>'Commercial Sector_CHP&gt;Fossil'!AD10</f>
        <v>1.0243859015095975</v>
      </c>
      <c r="AI9" s="33">
        <v>1</v>
      </c>
      <c r="AJ9" s="87">
        <f>'Comm_Sector_CHP&gt;Renewable'!V9</f>
        <v>0.99747667472878809</v>
      </c>
      <c r="AK9" s="33">
        <v>1</v>
      </c>
      <c r="AL9" s="33"/>
      <c r="AN9" s="34">
        <f t="shared" ref="AN9:AN28" si="13">N9/N$34</f>
        <v>0.72821423518097939</v>
      </c>
      <c r="AO9" s="34">
        <f t="shared" ref="AO9:AO28" si="14">T9/T$34</f>
        <v>1.0335141860888919</v>
      </c>
      <c r="AP9" s="34">
        <f t="shared" ref="AP9:AP28" si="15">CQ9</f>
        <v>0.99127446252434359</v>
      </c>
      <c r="AQ9" s="34">
        <f t="shared" ref="AQ9:AQ28" si="16">CU9</f>
        <v>1.0171837608458598</v>
      </c>
      <c r="AR9" s="34">
        <f t="shared" ref="AR9:AR28" si="17">CM9</f>
        <v>1.0249982080107563</v>
      </c>
      <c r="AS9" s="34">
        <f t="shared" ref="AS9:AS28" si="18">AN9*AP9*AQ9*AR9</f>
        <v>0.75261974257141473</v>
      </c>
      <c r="AT9" s="34">
        <f t="shared" ref="AT9:AT28" si="19">AN9*AO9</f>
        <v>0.75261974257141484</v>
      </c>
      <c r="AU9" s="34"/>
      <c r="AV9" s="34">
        <f t="shared" ref="AV9:AV28" si="20">AP9*AQ9</f>
        <v>1.0083082858209702</v>
      </c>
      <c r="AW9" s="32"/>
      <c r="AX9" s="12"/>
      <c r="AZ9" s="31">
        <f t="shared" ref="AZ9:AZ28" si="21">D9/$H9</f>
        <v>0.75450865704537262</v>
      </c>
      <c r="BA9" s="31">
        <f t="shared" ref="BA9:BA21" si="22">E9/$H9</f>
        <v>1.4516710110835612E-2</v>
      </c>
      <c r="BB9" s="31">
        <f t="shared" ref="BB9:BB21" si="23">F9/$H9</f>
        <v>0.23084747917858731</v>
      </c>
      <c r="BC9" s="31">
        <f t="shared" ref="BC9:BC21" si="24">G9/$H9</f>
        <v>1.2715366520439951E-4</v>
      </c>
      <c r="BE9" s="31"/>
      <c r="BF9" s="31"/>
      <c r="BG9" s="31"/>
      <c r="BH9" s="31"/>
      <c r="BI9" s="31"/>
      <c r="BJ9" s="31"/>
      <c r="BK9" s="31"/>
      <c r="BL9" s="31"/>
      <c r="BM9" s="31"/>
      <c r="BN9" s="31"/>
      <c r="BQ9" s="31"/>
      <c r="BR9" s="31"/>
      <c r="BS9" s="31"/>
      <c r="BT9" s="31"/>
      <c r="BV9" s="31">
        <f t="shared" ref="BV9:BV28" si="25">J9/$N9</f>
        <v>0.83748169012361673</v>
      </c>
      <c r="BW9" s="31">
        <f t="shared" ref="BW9:BW21" si="26">K9/$N9</f>
        <v>1.5454041416369942E-2</v>
      </c>
      <c r="BX9" s="31">
        <f t="shared" ref="BX9:BX21" si="27">L9/$N9</f>
        <v>0.14691960073589999</v>
      </c>
      <c r="BY9" s="31">
        <f t="shared" ref="BY9:BY21" si="28">M9/$N9</f>
        <v>1.4466772411323976E-4</v>
      </c>
      <c r="CA9" s="31"/>
      <c r="CB9" s="31"/>
      <c r="CC9" s="31"/>
      <c r="CD9" s="31"/>
      <c r="CF9" s="31"/>
      <c r="CG9" s="31"/>
      <c r="CH9" s="31"/>
      <c r="CI9" s="31"/>
      <c r="CK9" s="31">
        <f t="shared" ref="CK9:CK28" si="29">EXP(SUMPRODUCT($BK9:$BN9,BQ9:BT9))</f>
        <v>1</v>
      </c>
      <c r="CL9" s="31">
        <v>1</v>
      </c>
      <c r="CM9" s="31">
        <f t="shared" ref="CM9:CM28" si="30">CL9/CL$34</f>
        <v>1.0249982080107563</v>
      </c>
      <c r="CN9" s="31"/>
      <c r="CO9" s="31">
        <f t="shared" ref="CO9:CO28" si="31">EXP(SUMPRODUCT($BK9:$BN9,CA9:CD9))</f>
        <v>1</v>
      </c>
      <c r="CP9" s="31">
        <v>1</v>
      </c>
      <c r="CQ9" s="31">
        <f t="shared" ref="CQ9:CQ28" si="32">CP9/CP$34</f>
        <v>0.99127446252434359</v>
      </c>
      <c r="CR9" s="31"/>
      <c r="CS9" s="31">
        <f t="shared" ref="CS9:CS28" si="33">EXP(SUMPRODUCT($BK9:$BN9,CF9:CI9))</f>
        <v>1</v>
      </c>
      <c r="CT9" s="31">
        <v>1</v>
      </c>
      <c r="CU9" s="31">
        <f t="shared" ref="CU9:CU28" si="34">CT9/CT$34</f>
        <v>1.0171837608458598</v>
      </c>
    </row>
    <row r="10" spans="1:99" x14ac:dyDescent="0.2">
      <c r="A10" s="198" t="s">
        <v>379</v>
      </c>
      <c r="B10" s="9">
        <f t="shared" ref="B10:B32" si="35">B9+1</f>
        <v>1990</v>
      </c>
      <c r="D10" s="90">
        <f>'Commercial Sector_CHP&gt;Fossil'!H11</f>
        <v>44.573</v>
      </c>
      <c r="E10" s="90">
        <f>Table8.4c11!N11*0.001</f>
        <v>1.4319999999999999</v>
      </c>
      <c r="F10" s="42">
        <f>'Comm_Sector_CHP&gt;Renewable'!F10</f>
        <v>16.686</v>
      </c>
      <c r="G10" s="127">
        <f>G11</f>
        <v>6.0000000000000001E-3</v>
      </c>
      <c r="H10" s="29">
        <f t="shared" si="0"/>
        <v>62.697000000000003</v>
      </c>
      <c r="J10" s="29">
        <f>'Commercial Sector_CHP&gt;Fossil'!N11</f>
        <v>4777.5420000000004</v>
      </c>
      <c r="K10" s="29">
        <f>Table8.2d11!P11*0.001</f>
        <v>137.62800000000001</v>
      </c>
      <c r="L10" s="29">
        <f>'Comm_Sector_CHP&gt;Renewable'!J10</f>
        <v>921.94900000000007</v>
      </c>
      <c r="M10" s="127">
        <v>0.61499999999999999</v>
      </c>
      <c r="N10" s="29">
        <f t="shared" si="1"/>
        <v>5837.7340000000004</v>
      </c>
      <c r="P10" s="41">
        <f t="shared" si="2"/>
        <v>9329.6929676390082</v>
      </c>
      <c r="Q10" s="41">
        <f t="shared" si="3"/>
        <v>10404.859476269361</v>
      </c>
      <c r="R10" s="41">
        <f t="shared" si="4"/>
        <v>18098.614999311241</v>
      </c>
      <c r="S10" s="41">
        <f t="shared" si="5"/>
        <v>9756.0975609756097</v>
      </c>
      <c r="T10" s="41">
        <f t="shared" si="6"/>
        <v>10739.954920864842</v>
      </c>
      <c r="U10" s="41"/>
      <c r="V10" s="107">
        <f t="shared" si="7"/>
        <v>1</v>
      </c>
      <c r="W10" s="107">
        <f t="shared" si="8"/>
        <v>1</v>
      </c>
      <c r="X10" s="107">
        <f t="shared" si="9"/>
        <v>1</v>
      </c>
      <c r="Y10" s="107">
        <f t="shared" si="10"/>
        <v>1</v>
      </c>
      <c r="Z10" s="107">
        <f t="shared" si="11"/>
        <v>1</v>
      </c>
      <c r="AA10" s="124"/>
      <c r="AC10" s="106">
        <f>'Commercial Sector_CHP&gt;Fossil'!AE11</f>
        <v>1</v>
      </c>
      <c r="AD10" s="31">
        <f t="shared" ref="AD10:AD21" si="36">W10</f>
        <v>1</v>
      </c>
      <c r="AE10" s="106">
        <f>'Comm_Sector_CHP&gt;Renewable'!W10</f>
        <v>1</v>
      </c>
      <c r="AF10" s="31">
        <f t="shared" si="12"/>
        <v>1</v>
      </c>
      <c r="AG10" s="31"/>
      <c r="AH10" s="87">
        <f>'Commercial Sector_CHP&gt;Fossil'!AD11</f>
        <v>1</v>
      </c>
      <c r="AI10" s="33">
        <v>1</v>
      </c>
      <c r="AJ10" s="87">
        <f>'Comm_Sector_CHP&gt;Renewable'!V10</f>
        <v>1</v>
      </c>
      <c r="AK10" s="33">
        <v>1</v>
      </c>
      <c r="AL10" s="33"/>
      <c r="AN10" s="34">
        <f t="shared" si="13"/>
        <v>1</v>
      </c>
      <c r="AO10" s="34">
        <f t="shared" si="14"/>
        <v>1</v>
      </c>
      <c r="AP10" s="34">
        <f t="shared" si="15"/>
        <v>1</v>
      </c>
      <c r="AQ10" s="34">
        <f t="shared" si="16"/>
        <v>1</v>
      </c>
      <c r="AR10" s="34">
        <f t="shared" si="17"/>
        <v>1</v>
      </c>
      <c r="AS10" s="34">
        <f t="shared" si="18"/>
        <v>1</v>
      </c>
      <c r="AT10" s="34">
        <f t="shared" si="19"/>
        <v>1</v>
      </c>
      <c r="AU10" s="34"/>
      <c r="AV10" s="34">
        <f t="shared" si="20"/>
        <v>1</v>
      </c>
      <c r="AW10" s="32"/>
      <c r="AX10" s="12"/>
      <c r="AZ10" s="31">
        <f t="shared" si="21"/>
        <v>0.71092715759924718</v>
      </c>
      <c r="BA10" s="31">
        <f t="shared" si="22"/>
        <v>2.2840008293857759E-2</v>
      </c>
      <c r="BB10" s="31">
        <f t="shared" si="23"/>
        <v>0.26613713574812192</v>
      </c>
      <c r="BC10" s="31">
        <f t="shared" si="24"/>
        <v>9.5698358773147033E-5</v>
      </c>
      <c r="BE10" s="31">
        <f t="shared" ref="BE10:BE28" si="37">(AZ10-AZ9)/LN(AZ10/AZ9)</f>
        <v>0.73250184016930009</v>
      </c>
      <c r="BF10" s="31">
        <f t="shared" ref="BF10:BF21" si="38">(BA10-BA9)/LN(BA10/BA9)</f>
        <v>1.8365077630672796E-2</v>
      </c>
      <c r="BG10" s="31">
        <f t="shared" ref="BG10:BG21" si="39">(BB10-BB9)/LN(BB10/BB9)</f>
        <v>0.24807410580220493</v>
      </c>
      <c r="BH10" s="31">
        <f t="shared" ref="BH10:BH21" si="40">(BC10-BC9)/LN(BC10/BC9)</f>
        <v>1.1068205901464638E-4</v>
      </c>
      <c r="BI10" s="31">
        <f t="shared" ref="BI10:BI28" si="41">SUM(BE10:BH10)</f>
        <v>0.99905170566119239</v>
      </c>
      <c r="BJ10" s="31"/>
      <c r="BK10" s="31">
        <f t="shared" ref="BK10:BK28" si="42">BE10/$BI10</f>
        <v>0.73319712685392568</v>
      </c>
      <c r="BL10" s="31">
        <f t="shared" ref="BL10:BL21" si="43">BF10/$BI10</f>
        <v>1.8382509660516941E-2</v>
      </c>
      <c r="BM10" s="31">
        <f t="shared" ref="BM10:BM21" si="44">BG10/$BI10</f>
        <v>0.24830957636774617</v>
      </c>
      <c r="BN10" s="31">
        <f t="shared" ref="BN10:BN21" si="45">BH10/$BI10</f>
        <v>1.1078711781127963E-4</v>
      </c>
      <c r="BQ10" s="31">
        <f t="shared" ref="BQ10:BQ28" si="46">LN(AC10/AC9)</f>
        <v>-4.5307650360840113E-2</v>
      </c>
      <c r="BR10" s="31">
        <f t="shared" ref="BR10:BR21" si="47">LN(AD10/AD9)</f>
        <v>-2.0926215644575634E-3</v>
      </c>
      <c r="BS10" s="31">
        <f t="shared" ref="BS10:BS21" si="48">LN(AE10/AE9)</f>
        <v>3.4501457913377748E-2</v>
      </c>
      <c r="BT10" s="31">
        <f t="shared" ref="BT10:BT21" si="49">LN(AF10/AF9)</f>
        <v>0</v>
      </c>
      <c r="BV10" s="31">
        <f t="shared" si="25"/>
        <v>0.81838980672980299</v>
      </c>
      <c r="BW10" s="31">
        <f t="shared" si="26"/>
        <v>2.3575586006488135E-2</v>
      </c>
      <c r="BX10" s="31">
        <f t="shared" si="27"/>
        <v>0.15792925816763834</v>
      </c>
      <c r="BY10" s="31">
        <f t="shared" si="28"/>
        <v>1.0534909607049583E-4</v>
      </c>
      <c r="CA10" s="31">
        <f t="shared" ref="CA10:CA28" si="50">LN(BV10/BV9)</f>
        <v>-2.3060641481403153E-2</v>
      </c>
      <c r="CB10" s="31">
        <f t="shared" ref="CB10:CB21" si="51">LN(BW10/BW9)</f>
        <v>0.42234113584052418</v>
      </c>
      <c r="CC10" s="31">
        <f t="shared" ref="CC10:CC21" si="52">LN(BX10/BX9)</f>
        <v>7.2261696261837566E-2</v>
      </c>
      <c r="CD10" s="31">
        <f t="shared" ref="CD10:CD21" si="53">LN(BY10/BY9)</f>
        <v>-0.31715999498229885</v>
      </c>
      <c r="CF10" s="31">
        <f t="shared" ref="CF10:CF28" si="54">LN(AH10/AH9)</f>
        <v>-2.4093312567540114E-2</v>
      </c>
      <c r="CG10" s="31">
        <f t="shared" ref="CG10:CG21" si="55">LN(AI10/AI9)</f>
        <v>0</v>
      </c>
      <c r="CH10" s="31">
        <f t="shared" ref="CH10:CH21" si="56">LN(AJ10/AJ9)</f>
        <v>2.5265142220604734E-3</v>
      </c>
      <c r="CI10" s="31">
        <f t="shared" ref="CI10:CI21" si="57">LN(AK10/AK9)</f>
        <v>0</v>
      </c>
      <c r="CK10" s="31">
        <f t="shared" si="29"/>
        <v>0.97561146174170299</v>
      </c>
      <c r="CL10" s="31">
        <f t="shared" ref="CL10:CL28" si="58">IF(ISERR(CK10),CL9,CK10*CL9)</f>
        <v>0.97561146174170299</v>
      </c>
      <c r="CM10" s="31">
        <f t="shared" si="30"/>
        <v>1</v>
      </c>
      <c r="CN10" s="31"/>
      <c r="CO10" s="31">
        <f t="shared" si="31"/>
        <v>1.0088023426462902</v>
      </c>
      <c r="CP10" s="31">
        <f t="shared" ref="CP10:CP28" si="59">IF(ISERR(CO10),CP9,CO10*CP9)</f>
        <v>1.0088023426462902</v>
      </c>
      <c r="CQ10" s="31">
        <f t="shared" si="32"/>
        <v>1</v>
      </c>
      <c r="CR10" s="31"/>
      <c r="CS10" s="31">
        <f t="shared" si="33"/>
        <v>0.9831065324602013</v>
      </c>
      <c r="CT10" s="31">
        <f t="shared" ref="CT10:CT28" si="60">IF(ISERR(CS10),CT9,CS10*CT9)</f>
        <v>0.9831065324602013</v>
      </c>
      <c r="CU10" s="31">
        <f t="shared" si="34"/>
        <v>1</v>
      </c>
    </row>
    <row r="11" spans="1:99" x14ac:dyDescent="0.2">
      <c r="A11" s="198" t="s">
        <v>379</v>
      </c>
      <c r="B11" s="9">
        <f t="shared" si="35"/>
        <v>1991</v>
      </c>
      <c r="D11" s="90">
        <f>'Commercial Sector_CHP&gt;Fossil'!H12</f>
        <v>40.993000000000002</v>
      </c>
      <c r="E11" s="90">
        <f>Table8.4c11!N12*0.001</f>
        <v>1.369</v>
      </c>
      <c r="F11" s="42">
        <f>'Comm_Sector_CHP&gt;Renewable'!F11</f>
        <v>17.099</v>
      </c>
      <c r="G11" s="107">
        <f>Table8.4c11!AB12*0.001</f>
        <v>6.0000000000000001E-3</v>
      </c>
      <c r="H11" s="29">
        <f t="shared" si="0"/>
        <v>59.466999999999999</v>
      </c>
      <c r="J11" s="29">
        <f>'Commercial Sector_CHP&gt;Fossil'!N12</f>
        <v>4517.2729999999992</v>
      </c>
      <c r="K11" s="29">
        <f>Table8.2d11!P12*0.001</f>
        <v>131.196</v>
      </c>
      <c r="L11" s="29">
        <f>'Comm_Sector_CHP&gt;Renewable'!J11</f>
        <v>1009.94</v>
      </c>
      <c r="M11" s="107">
        <f>Table8.2d11!AD12*0.001</f>
        <v>0.61499999999999999</v>
      </c>
      <c r="N11" s="29">
        <f t="shared" si="1"/>
        <v>5659.0239999999994</v>
      </c>
      <c r="P11" s="41">
        <f t="shared" si="2"/>
        <v>9074.7227364828323</v>
      </c>
      <c r="Q11" s="41">
        <f t="shared" si="3"/>
        <v>10434.76935272417</v>
      </c>
      <c r="R11" s="41">
        <f t="shared" si="4"/>
        <v>16930.708754975542</v>
      </c>
      <c r="S11" s="41">
        <f t="shared" si="5"/>
        <v>9756.0975609756097</v>
      </c>
      <c r="T11" s="41">
        <f t="shared" si="6"/>
        <v>10508.349142891073</v>
      </c>
      <c r="U11" s="41"/>
      <c r="V11" s="107">
        <f t="shared" si="7"/>
        <v>0.97267110160639092</v>
      </c>
      <c r="W11" s="107">
        <f t="shared" si="8"/>
        <v>1.0028746064781582</v>
      </c>
      <c r="X11" s="107">
        <f t="shared" si="9"/>
        <v>0.93546985532428062</v>
      </c>
      <c r="Y11" s="107">
        <f t="shared" si="10"/>
        <v>1</v>
      </c>
      <c r="Z11" s="107">
        <f t="shared" si="11"/>
        <v>0.97843512568904534</v>
      </c>
      <c r="AA11" s="124"/>
      <c r="AC11" s="106">
        <f>'Commercial Sector_CHP&gt;Fossil'!AE12</f>
        <v>0.9722847539848285</v>
      </c>
      <c r="AD11" s="31">
        <f t="shared" si="36"/>
        <v>1.0028746064781582</v>
      </c>
      <c r="AE11" s="106">
        <f>'Comm_Sector_CHP&gt;Renewable'!W11</f>
        <v>0.93640746981121514</v>
      </c>
      <c r="AF11" s="31">
        <f t="shared" si="12"/>
        <v>1</v>
      </c>
      <c r="AG11" s="31"/>
      <c r="AH11" s="87">
        <f>'Commercial Sector_CHP&gt;Fossil'!AD12</f>
        <v>1.0003973605674459</v>
      </c>
      <c r="AI11" s="33">
        <v>1</v>
      </c>
      <c r="AJ11" s="87">
        <f>'Comm_Sector_CHP&gt;Renewable'!V11</f>
        <v>0.99899871101292748</v>
      </c>
      <c r="AK11" s="33">
        <v>1</v>
      </c>
      <c r="AL11" s="33"/>
      <c r="AN11" s="34">
        <f t="shared" si="13"/>
        <v>0.96938709437600257</v>
      </c>
      <c r="AO11" s="34">
        <f t="shared" si="14"/>
        <v>0.97843512568904534</v>
      </c>
      <c r="AP11" s="34">
        <f t="shared" si="15"/>
        <v>1.0161256130735854</v>
      </c>
      <c r="AQ11" s="34">
        <f t="shared" si="16"/>
        <v>1.0000009334961515</v>
      </c>
      <c r="AR11" s="34">
        <f t="shared" si="17"/>
        <v>0.96290675063774589</v>
      </c>
      <c r="AS11" s="34">
        <f t="shared" si="18"/>
        <v>0.94848238352712233</v>
      </c>
      <c r="AT11" s="34">
        <f t="shared" si="19"/>
        <v>0.94848238352712255</v>
      </c>
      <c r="AU11" s="34"/>
      <c r="AV11" s="34">
        <f t="shared" si="20"/>
        <v>1.0161265616229347</v>
      </c>
      <c r="AW11" s="32"/>
      <c r="AX11" s="12"/>
      <c r="AZ11" s="31">
        <f t="shared" si="21"/>
        <v>0.68934030638841715</v>
      </c>
      <c r="BA11" s="31">
        <f t="shared" si="22"/>
        <v>2.3021171405989877E-2</v>
      </c>
      <c r="BB11" s="31">
        <f t="shared" si="23"/>
        <v>0.28753762591016868</v>
      </c>
      <c r="BC11" s="31">
        <f t="shared" si="24"/>
        <v>1.0089629542435301E-4</v>
      </c>
      <c r="BE11" s="31">
        <f t="shared" si="37"/>
        <v>0.70007826381916582</v>
      </c>
      <c r="BF11" s="31">
        <f t="shared" si="38"/>
        <v>2.2930470576171931E-2</v>
      </c>
      <c r="BG11" s="31">
        <f t="shared" si="39"/>
        <v>0.27669946485146785</v>
      </c>
      <c r="BH11" s="31">
        <f t="shared" si="40"/>
        <v>9.8274417367623157E-5</v>
      </c>
      <c r="BI11" s="31">
        <f t="shared" si="41"/>
        <v>0.99980647366417319</v>
      </c>
      <c r="BJ11" s="31"/>
      <c r="BK11" s="31">
        <f t="shared" si="42"/>
        <v>0.70021377362507098</v>
      </c>
      <c r="BL11" s="31">
        <f t="shared" si="43"/>
        <v>2.2934909085089689E-2</v>
      </c>
      <c r="BM11" s="31">
        <f t="shared" si="44"/>
        <v>0.27675302385010253</v>
      </c>
      <c r="BN11" s="31">
        <f t="shared" si="45"/>
        <v>9.8293439736851237E-5</v>
      </c>
      <c r="BQ11" s="31">
        <f t="shared" si="46"/>
        <v>-2.8106560650639892E-2</v>
      </c>
      <c r="BR11" s="31">
        <f t="shared" si="47"/>
        <v>2.8704826978961208E-3</v>
      </c>
      <c r="BS11" s="31">
        <f t="shared" si="48"/>
        <v>-6.5704566238703258E-2</v>
      </c>
      <c r="BT11" s="31">
        <f t="shared" si="49"/>
        <v>0</v>
      </c>
      <c r="BV11" s="31">
        <f t="shared" si="25"/>
        <v>0.79824241777380689</v>
      </c>
      <c r="BW11" s="31">
        <f t="shared" si="26"/>
        <v>2.3183503021015638E-2</v>
      </c>
      <c r="BX11" s="31">
        <f t="shared" si="27"/>
        <v>0.17846540322147425</v>
      </c>
      <c r="BY11" s="31">
        <f t="shared" si="28"/>
        <v>1.0867598370319689E-4</v>
      </c>
      <c r="CA11" s="31">
        <f t="shared" si="50"/>
        <v>-2.4926426450927925E-2</v>
      </c>
      <c r="CB11" s="31">
        <f t="shared" si="51"/>
        <v>-1.6770736268703547E-2</v>
      </c>
      <c r="CC11" s="31">
        <f t="shared" si="52"/>
        <v>0.1222475632983766</v>
      </c>
      <c r="CD11" s="31">
        <f t="shared" si="53"/>
        <v>3.1091268661334399E-2</v>
      </c>
      <c r="CF11" s="31">
        <f t="shared" si="54"/>
        <v>3.9728164064317477E-4</v>
      </c>
      <c r="CG11" s="31">
        <f t="shared" si="55"/>
        <v>0</v>
      </c>
      <c r="CH11" s="31">
        <f t="shared" si="56"/>
        <v>-1.0017906117658158E-3</v>
      </c>
      <c r="CI11" s="31">
        <f t="shared" si="57"/>
        <v>0</v>
      </c>
      <c r="CK11" s="31">
        <f t="shared" si="29"/>
        <v>0.96290675063774589</v>
      </c>
      <c r="CL11" s="31">
        <f t="shared" si="58"/>
        <v>0.93942286251064477</v>
      </c>
      <c r="CM11" s="31">
        <f t="shared" si="30"/>
        <v>0.96290675063774589</v>
      </c>
      <c r="CN11" s="31"/>
      <c r="CO11" s="31">
        <f t="shared" si="31"/>
        <v>1.0161256130735854</v>
      </c>
      <c r="CP11" s="31">
        <f t="shared" si="59"/>
        <v>1.0250698988915308</v>
      </c>
      <c r="CQ11" s="31">
        <f t="shared" si="32"/>
        <v>1.0161256130735854</v>
      </c>
      <c r="CR11" s="31"/>
      <c r="CS11" s="31">
        <f t="shared" si="33"/>
        <v>1.0000009334961515</v>
      </c>
      <c r="CT11" s="31">
        <f t="shared" si="60"/>
        <v>0.98310745018636581</v>
      </c>
      <c r="CU11" s="31">
        <f t="shared" si="34"/>
        <v>1.0000009334961515</v>
      </c>
    </row>
    <row r="12" spans="1:99" x14ac:dyDescent="0.2">
      <c r="A12" s="198" t="s">
        <v>379</v>
      </c>
      <c r="B12" s="9">
        <f t="shared" si="35"/>
        <v>1992</v>
      </c>
      <c r="D12" s="90">
        <f>'Commercial Sector_CHP&gt;Fossil'!H13</f>
        <v>45.35</v>
      </c>
      <c r="E12" s="90">
        <f>Table8.4c11!N13*0.001</f>
        <v>1.266</v>
      </c>
      <c r="F12" s="42">
        <f>'Comm_Sector_CHP&gt;Renewable'!F12</f>
        <v>17.567999999999998</v>
      </c>
      <c r="G12" s="107">
        <f>Table8.4c11!AB13*0.001</f>
        <v>6.0000000000000001E-3</v>
      </c>
      <c r="H12" s="29">
        <f t="shared" si="0"/>
        <v>64.19</v>
      </c>
      <c r="J12" s="29">
        <f>'Commercial Sector_CHP&gt;Fossil'!N13</f>
        <v>5022.6290000000008</v>
      </c>
      <c r="K12" s="29">
        <f>Table8.2d11!P13*0.001</f>
        <v>122.43600000000001</v>
      </c>
      <c r="L12" s="29">
        <f>'Comm_Sector_CHP&gt;Renewable'!J12</f>
        <v>1082.451</v>
      </c>
      <c r="M12" s="107">
        <f>Table8.2d11!AD13*0.001</f>
        <v>0.61499999999999999</v>
      </c>
      <c r="N12" s="29">
        <f t="shared" si="1"/>
        <v>6228.1310000000003</v>
      </c>
      <c r="P12" s="41">
        <f t="shared" si="2"/>
        <v>9029.1359365782318</v>
      </c>
      <c r="Q12" s="41">
        <f t="shared" si="3"/>
        <v>10340.096050181319</v>
      </c>
      <c r="R12" s="41">
        <f t="shared" si="4"/>
        <v>16229.833960151544</v>
      </c>
      <c r="S12" s="41">
        <f t="shared" si="5"/>
        <v>9756.0975609756097</v>
      </c>
      <c r="T12" s="41">
        <f t="shared" si="6"/>
        <v>10306.462725334453</v>
      </c>
      <c r="U12" s="41"/>
      <c r="V12" s="107">
        <f t="shared" si="7"/>
        <v>0.96778489580490068</v>
      </c>
      <c r="W12" s="107">
        <f t="shared" si="8"/>
        <v>0.99377565586197969</v>
      </c>
      <c r="X12" s="107">
        <f t="shared" si="9"/>
        <v>0.89674452773149682</v>
      </c>
      <c r="Y12" s="107">
        <f t="shared" si="10"/>
        <v>1</v>
      </c>
      <c r="Z12" s="107">
        <f t="shared" si="11"/>
        <v>0.95963742876720737</v>
      </c>
      <c r="AA12" s="124"/>
      <c r="AC12" s="106">
        <f>'Commercial Sector_CHP&gt;Fossil'!AE13</f>
        <v>0.97387389583074957</v>
      </c>
      <c r="AD12" s="31">
        <f t="shared" si="36"/>
        <v>0.99377565586197969</v>
      </c>
      <c r="AE12" s="106">
        <f>'Comm_Sector_CHP&gt;Renewable'!W12</f>
        <v>0.89511571792092437</v>
      </c>
      <c r="AF12" s="31">
        <f t="shared" si="12"/>
        <v>1</v>
      </c>
      <c r="AG12" s="31"/>
      <c r="AH12" s="87">
        <f>'Commercial Sector_CHP&gt;Fossil'!AD13</f>
        <v>0.99374765043819713</v>
      </c>
      <c r="AI12" s="33">
        <v>1</v>
      </c>
      <c r="AJ12" s="87">
        <f>'Comm_Sector_CHP&gt;Renewable'!V12</f>
        <v>1.0018196639584831</v>
      </c>
      <c r="AK12" s="33">
        <v>1</v>
      </c>
      <c r="AL12" s="33"/>
      <c r="AN12" s="34">
        <f t="shared" si="13"/>
        <v>1.0668747496888347</v>
      </c>
      <c r="AO12" s="34">
        <f t="shared" si="14"/>
        <v>0.95963742876720737</v>
      </c>
      <c r="AP12" s="34">
        <f t="shared" si="15"/>
        <v>1.0122448365715428</v>
      </c>
      <c r="AQ12" s="34">
        <f t="shared" si="16"/>
        <v>0.99614461162041978</v>
      </c>
      <c r="AR12" s="34">
        <f t="shared" si="17"/>
        <v>0.95169813490718524</v>
      </c>
      <c r="AS12" s="34">
        <f t="shared" si="18"/>
        <v>1.0238129416080513</v>
      </c>
      <c r="AT12" s="34">
        <f t="shared" si="19"/>
        <v>1.0238129416080513</v>
      </c>
      <c r="AU12" s="34"/>
      <c r="AV12" s="34">
        <f t="shared" si="20"/>
        <v>1.0083422395913348</v>
      </c>
      <c r="AW12" s="32"/>
      <c r="AX12" s="12"/>
      <c r="AZ12" s="31">
        <f t="shared" si="21"/>
        <v>0.70649633899361275</v>
      </c>
      <c r="BA12" s="31">
        <f t="shared" si="22"/>
        <v>1.9722698239601186E-2</v>
      </c>
      <c r="BB12" s="31">
        <f t="shared" si="23"/>
        <v>0.27368749026328087</v>
      </c>
      <c r="BC12" s="31">
        <f t="shared" si="24"/>
        <v>9.3472503505218885E-5</v>
      </c>
      <c r="BE12" s="31">
        <f t="shared" si="37"/>
        <v>0.69788317754306606</v>
      </c>
      <c r="BF12" s="31">
        <f t="shared" si="38"/>
        <v>2.1329444298806666E-2</v>
      </c>
      <c r="BG12" s="31">
        <f t="shared" si="39"/>
        <v>0.28055558231009381</v>
      </c>
      <c r="BH12" s="31">
        <f t="shared" si="40"/>
        <v>9.7137123236240862E-5</v>
      </c>
      <c r="BI12" s="31">
        <f t="shared" si="41"/>
        <v>0.99986534127520277</v>
      </c>
      <c r="BJ12" s="31"/>
      <c r="BK12" s="31">
        <f t="shared" si="42"/>
        <v>0.69797716625821193</v>
      </c>
      <c r="BL12" s="31">
        <f t="shared" si="43"/>
        <v>2.1332316881394885E-2</v>
      </c>
      <c r="BM12" s="31">
        <f t="shared" si="44"/>
        <v>0.28059336665503415</v>
      </c>
      <c r="BN12" s="31">
        <f t="shared" si="45"/>
        <v>9.7150205359008298E-5</v>
      </c>
      <c r="BQ12" s="31">
        <f t="shared" si="46"/>
        <v>1.6331065293810646E-3</v>
      </c>
      <c r="BR12" s="31">
        <f t="shared" si="47"/>
        <v>-9.1142788251479655E-3</v>
      </c>
      <c r="BS12" s="31">
        <f t="shared" si="48"/>
        <v>-4.5097709059901132E-2</v>
      </c>
      <c r="BT12" s="31">
        <f t="shared" si="49"/>
        <v>0</v>
      </c>
      <c r="BV12" s="31">
        <f t="shared" si="25"/>
        <v>0.80644241426521068</v>
      </c>
      <c r="BW12" s="31">
        <f t="shared" si="26"/>
        <v>1.9658546038932065E-2</v>
      </c>
      <c r="BX12" s="31">
        <f t="shared" si="27"/>
        <v>0.17380029418135232</v>
      </c>
      <c r="BY12" s="31">
        <f t="shared" si="28"/>
        <v>9.874551450507383E-5</v>
      </c>
      <c r="CA12" s="31">
        <f t="shared" si="50"/>
        <v>1.0220160000063885E-2</v>
      </c>
      <c r="CB12" s="31">
        <f t="shared" si="51"/>
        <v>-0.16492879236616131</v>
      </c>
      <c r="CC12" s="31">
        <f t="shared" si="52"/>
        <v>-2.6487857473877451E-2</v>
      </c>
      <c r="CD12" s="31">
        <f t="shared" si="53"/>
        <v>-9.582484860698183E-2</v>
      </c>
      <c r="CF12" s="31">
        <f t="shared" si="54"/>
        <v>-6.6692589959547214E-3</v>
      </c>
      <c r="CG12" s="31">
        <f t="shared" si="55"/>
        <v>0</v>
      </c>
      <c r="CH12" s="31">
        <f t="shared" si="56"/>
        <v>2.8198009874608717E-3</v>
      </c>
      <c r="CI12" s="31">
        <f t="shared" si="57"/>
        <v>0</v>
      </c>
      <c r="CK12" s="31">
        <f t="shared" si="29"/>
        <v>0.98835960416401991</v>
      </c>
      <c r="CL12" s="31">
        <f t="shared" si="58"/>
        <v>0.92848760853365142</v>
      </c>
      <c r="CM12" s="31">
        <f t="shared" si="30"/>
        <v>0.95169813490718524</v>
      </c>
      <c r="CN12" s="31"/>
      <c r="CO12" s="31">
        <f t="shared" si="31"/>
        <v>0.99618081027373773</v>
      </c>
      <c r="CP12" s="31">
        <f t="shared" si="59"/>
        <v>1.0211549624649836</v>
      </c>
      <c r="CQ12" s="31">
        <f t="shared" si="32"/>
        <v>1.0122448365715428</v>
      </c>
      <c r="CR12" s="31"/>
      <c r="CS12" s="31">
        <f t="shared" si="33"/>
        <v>0.9961436817241266</v>
      </c>
      <c r="CT12" s="31">
        <f t="shared" si="60"/>
        <v>0.97931627495906481</v>
      </c>
      <c r="CU12" s="31">
        <f t="shared" si="34"/>
        <v>0.99614461162041978</v>
      </c>
    </row>
    <row r="13" spans="1:99" x14ac:dyDescent="0.2">
      <c r="A13" s="198" t="s">
        <v>379</v>
      </c>
      <c r="B13" s="9">
        <f t="shared" si="35"/>
        <v>1993</v>
      </c>
      <c r="D13" s="90">
        <f>'Commercial Sector_CHP&gt;Fossil'!H14</f>
        <v>52.545000000000002</v>
      </c>
      <c r="E13" s="90">
        <f>Table8.4c11!N14*0.001</f>
        <v>1.028</v>
      </c>
      <c r="F13" s="42">
        <f>'Comm_Sector_CHP&gt;Renewable'!F13</f>
        <v>17.341999999999999</v>
      </c>
      <c r="G13" s="127">
        <v>4.7000000000000002E-3</v>
      </c>
      <c r="H13" s="29">
        <f t="shared" si="0"/>
        <v>70.919699999999992</v>
      </c>
      <c r="J13" s="29">
        <f>'Commercial Sector_CHP&gt;Fossil'!N14</f>
        <v>5768.9209999999994</v>
      </c>
      <c r="K13" s="29">
        <f>Table8.2d11!P14*0.001</f>
        <v>99.740000000000009</v>
      </c>
      <c r="L13" s="29">
        <f>'Comm_Sector_CHP&gt;Renewable'!J13</f>
        <v>1131.7280000000001</v>
      </c>
      <c r="M13" s="107">
        <f>Table8.2d11!AD14*0.001</f>
        <v>3.1E-2</v>
      </c>
      <c r="N13" s="29">
        <f t="shared" si="1"/>
        <v>7000.4199999999992</v>
      </c>
      <c r="P13" s="41">
        <f t="shared" si="2"/>
        <v>9108.2890544002948</v>
      </c>
      <c r="Q13" s="41">
        <f t="shared" si="3"/>
        <v>10306.797673952275</v>
      </c>
      <c r="R13" s="41">
        <f t="shared" si="4"/>
        <v>15323.469950376766</v>
      </c>
      <c r="S13" s="41">
        <f t="shared" si="5"/>
        <v>151612.90322580645</v>
      </c>
      <c r="T13" s="41">
        <f t="shared" si="6"/>
        <v>10130.777867613657</v>
      </c>
      <c r="U13" s="41"/>
      <c r="V13" s="107">
        <f t="shared" si="7"/>
        <v>0.97626889609265011</v>
      </c>
      <c r="W13" s="107">
        <f t="shared" si="8"/>
        <v>0.99057538426725145</v>
      </c>
      <c r="X13" s="107">
        <f t="shared" si="9"/>
        <v>0.84666533604698002</v>
      </c>
      <c r="Y13" s="107">
        <f t="shared" si="10"/>
        <v>15.540322580645162</v>
      </c>
      <c r="Z13" s="107">
        <f t="shared" si="11"/>
        <v>0.94327936590611583</v>
      </c>
      <c r="AA13" s="107"/>
      <c r="AC13" s="106">
        <f>'Commercial Sector_CHP&gt;Fossil'!AE14</f>
        <v>0.98362657232943473</v>
      </c>
      <c r="AD13" s="31">
        <f t="shared" si="36"/>
        <v>0.99057538426725145</v>
      </c>
      <c r="AE13" s="106">
        <f>'Comm_Sector_CHP&gt;Renewable'!W13</f>
        <v>0.8425028128687776</v>
      </c>
      <c r="AF13" s="31">
        <f t="shared" si="12"/>
        <v>15.540322580645162</v>
      </c>
      <c r="AG13" s="31"/>
      <c r="AH13" s="87">
        <f>'Commercial Sector_CHP&gt;Fossil'!AD14</f>
        <v>0.9925198480360693</v>
      </c>
      <c r="AI13" s="33">
        <v>1</v>
      </c>
      <c r="AJ13" s="87">
        <f>'Comm_Sector_CHP&gt;Renewable'!V13</f>
        <v>1.004940663834734</v>
      </c>
      <c r="AK13" s="33">
        <v>1</v>
      </c>
      <c r="AL13" s="33"/>
      <c r="AN13" s="34">
        <f t="shared" si="13"/>
        <v>1.1991673481525535</v>
      </c>
      <c r="AO13" s="34">
        <f t="shared" si="14"/>
        <v>0.94327936590611583</v>
      </c>
      <c r="AP13" s="34">
        <f t="shared" si="15"/>
        <v>1.0033841424848724</v>
      </c>
      <c r="AQ13" s="34">
        <f t="shared" si="16"/>
        <v>0.99605547725241084</v>
      </c>
      <c r="AR13" s="34">
        <f t="shared" si="17"/>
        <v>0.94382086339093696</v>
      </c>
      <c r="AS13" s="34">
        <f t="shared" si="18"/>
        <v>1.1311498157806594</v>
      </c>
      <c r="AT13" s="34">
        <f t="shared" si="19"/>
        <v>1.1311498157806592</v>
      </c>
      <c r="AU13" s="34"/>
      <c r="AV13" s="34">
        <f t="shared" si="20"/>
        <v>0.99942627091027059</v>
      </c>
      <c r="AW13" s="32"/>
      <c r="AX13" s="12"/>
      <c r="AZ13" s="31">
        <f t="shared" si="21"/>
        <v>0.74090837947707067</v>
      </c>
      <c r="BA13" s="31">
        <f t="shared" si="22"/>
        <v>1.4495267182461294E-2</v>
      </c>
      <c r="BB13" s="31">
        <f t="shared" si="23"/>
        <v>0.24453008120451722</v>
      </c>
      <c r="BC13" s="31">
        <f t="shared" si="24"/>
        <v>6.6272135950941712E-5</v>
      </c>
      <c r="BE13" s="31">
        <f t="shared" si="37"/>
        <v>0.72356598099171709</v>
      </c>
      <c r="BF13" s="31">
        <f t="shared" si="38"/>
        <v>1.6975046192556104E-2</v>
      </c>
      <c r="BG13" s="31">
        <f t="shared" si="39"/>
        <v>0.25883513188724649</v>
      </c>
      <c r="BH13" s="31">
        <f t="shared" si="40"/>
        <v>7.9094339746940378E-5</v>
      </c>
      <c r="BI13" s="31">
        <f t="shared" si="41"/>
        <v>0.99945525341126662</v>
      </c>
      <c r="BJ13" s="31"/>
      <c r="BK13" s="31">
        <f t="shared" si="42"/>
        <v>0.72396035592598595</v>
      </c>
      <c r="BL13" s="31">
        <f t="shared" si="43"/>
        <v>1.6984298331134018E-2</v>
      </c>
      <c r="BM13" s="31">
        <f t="shared" si="44"/>
        <v>0.25897620829327739</v>
      </c>
      <c r="BN13" s="31">
        <f t="shared" si="45"/>
        <v>7.9137449602652483E-5</v>
      </c>
      <c r="BQ13" s="31">
        <f t="shared" si="46"/>
        <v>9.9645004979448549E-3</v>
      </c>
      <c r="BR13" s="31">
        <f t="shared" si="47"/>
        <v>-3.2255123258191744E-3</v>
      </c>
      <c r="BS13" s="31">
        <f t="shared" si="48"/>
        <v>-6.057600274593939E-2</v>
      </c>
      <c r="BT13" s="31">
        <f t="shared" si="49"/>
        <v>2.7434381028093298</v>
      </c>
      <c r="BV13" s="31">
        <f t="shared" si="25"/>
        <v>0.82408212650098134</v>
      </c>
      <c r="BW13" s="31">
        <f t="shared" si="26"/>
        <v>1.4247716565577497E-2</v>
      </c>
      <c r="BX13" s="31">
        <f t="shared" si="27"/>
        <v>0.16166572862771095</v>
      </c>
      <c r="BY13" s="31">
        <f t="shared" si="28"/>
        <v>4.4283057302276154E-6</v>
      </c>
      <c r="CA13" s="31">
        <f t="shared" si="50"/>
        <v>2.1637700037653137E-2</v>
      </c>
      <c r="CB13" s="31">
        <f t="shared" si="51"/>
        <v>-0.32191550382821721</v>
      </c>
      <c r="CC13" s="31">
        <f t="shared" si="52"/>
        <v>-7.2376105523131701E-2</v>
      </c>
      <c r="CD13" s="31">
        <f t="shared" si="53"/>
        <v>-3.1045289227863968</v>
      </c>
      <c r="CF13" s="31">
        <f t="shared" si="54"/>
        <v>-1.2362912442092874E-3</v>
      </c>
      <c r="CG13" s="31">
        <f t="shared" si="55"/>
        <v>0</v>
      </c>
      <c r="CH13" s="31">
        <f t="shared" si="56"/>
        <v>3.110488431894428E-3</v>
      </c>
      <c r="CI13" s="31">
        <f t="shared" si="57"/>
        <v>0</v>
      </c>
      <c r="CK13" s="31">
        <f t="shared" si="29"/>
        <v>0.99172293059393624</v>
      </c>
      <c r="CL13" s="31">
        <f t="shared" si="58"/>
        <v>0.92080245215514822</v>
      </c>
      <c r="CM13" s="31">
        <f t="shared" si="30"/>
        <v>0.94382086339093696</v>
      </c>
      <c r="CN13" s="31"/>
      <c r="CO13" s="31">
        <f t="shared" si="31"/>
        <v>0.99124649119803709</v>
      </c>
      <c r="CP13" s="31">
        <f t="shared" si="59"/>
        <v>1.0122162735128784</v>
      </c>
      <c r="CQ13" s="31">
        <f t="shared" si="32"/>
        <v>1.0033841424848724</v>
      </c>
      <c r="CR13" s="31"/>
      <c r="CS13" s="31">
        <f t="shared" si="33"/>
        <v>0.9999105206543617</v>
      </c>
      <c r="CT13" s="31">
        <f t="shared" si="60"/>
        <v>0.97922864637960849</v>
      </c>
      <c r="CU13" s="31">
        <f t="shared" si="34"/>
        <v>0.99605547725241084</v>
      </c>
    </row>
    <row r="14" spans="1:99" x14ac:dyDescent="0.2">
      <c r="A14" s="198" t="s">
        <v>379</v>
      </c>
      <c r="B14" s="9">
        <f t="shared" si="35"/>
        <v>1994</v>
      </c>
      <c r="D14" s="90">
        <f>'Commercial Sector_CHP&gt;Fossil'!H15</f>
        <v>55.93</v>
      </c>
      <c r="E14" s="90">
        <f>Table8.4c11!N15*0.001</f>
        <v>0.95700000000000007</v>
      </c>
      <c r="F14" s="42">
        <f>'Comm_Sector_CHP&gt;Renewable'!F14</f>
        <v>17.912000000000003</v>
      </c>
      <c r="G14" s="127">
        <v>3.3E-3</v>
      </c>
      <c r="H14" s="29">
        <f t="shared" si="0"/>
        <v>74.802300000000002</v>
      </c>
      <c r="J14" s="29">
        <f>'Commercial Sector_CHP&gt;Fossil'!N15</f>
        <v>6310.1629999999996</v>
      </c>
      <c r="K14" s="29">
        <f>Table8.2d11!P15*0.001</f>
        <v>92.79</v>
      </c>
      <c r="L14" s="29">
        <f>'Comm_Sector_CHP&gt;Renewable'!J14</f>
        <v>1216.374</v>
      </c>
      <c r="M14" s="127">
        <v>0.01</v>
      </c>
      <c r="N14" s="29">
        <f t="shared" si="1"/>
        <v>7619.3369999999995</v>
      </c>
      <c r="P14" s="41">
        <f t="shared" si="2"/>
        <v>8863.479437852875</v>
      </c>
      <c r="Q14" s="41">
        <f t="shared" si="3"/>
        <v>10313.611380536697</v>
      </c>
      <c r="R14" s="41">
        <f t="shared" si="4"/>
        <v>14725.734025883488</v>
      </c>
      <c r="S14" s="41">
        <f t="shared" si="5"/>
        <v>330000</v>
      </c>
      <c r="T14" s="41">
        <f t="shared" si="6"/>
        <v>9817.4289967749173</v>
      </c>
      <c r="U14" s="41"/>
      <c r="V14" s="107">
        <f t="shared" si="7"/>
        <v>0.95002905975542362</v>
      </c>
      <c r="W14" s="107">
        <f t="shared" si="8"/>
        <v>0.99123024237465429</v>
      </c>
      <c r="X14" s="107">
        <f t="shared" si="9"/>
        <v>0.81363872464516696</v>
      </c>
      <c r="Y14" s="107">
        <f t="shared" si="10"/>
        <v>33.825000000000003</v>
      </c>
      <c r="Z14" s="107">
        <f t="shared" si="11"/>
        <v>0.91410337092777683</v>
      </c>
      <c r="AA14" s="107"/>
      <c r="AC14" s="106">
        <f>'Commercial Sector_CHP&gt;Fossil'!AE15</f>
        <v>0.95840249501707475</v>
      </c>
      <c r="AD14" s="31">
        <f t="shared" si="36"/>
        <v>0.99123024237465429</v>
      </c>
      <c r="AE14" s="106">
        <f>'Comm_Sector_CHP&gt;Renewable'!W14</f>
        <v>0.8031435048012644</v>
      </c>
      <c r="AF14" s="31">
        <f t="shared" si="12"/>
        <v>33.825000000000003</v>
      </c>
      <c r="AG14" s="31"/>
      <c r="AH14" s="87">
        <f>'Commercial Sector_CHP&gt;Fossil'!AD15</f>
        <v>0.99126313286412948</v>
      </c>
      <c r="AI14" s="33">
        <v>1</v>
      </c>
      <c r="AJ14" s="87">
        <f>'Comm_Sector_CHP&gt;Renewable'!V14</f>
        <v>1.0130676769234404</v>
      </c>
      <c r="AK14" s="33">
        <v>1</v>
      </c>
      <c r="AL14" s="33"/>
      <c r="AN14" s="34">
        <f t="shared" si="13"/>
        <v>1.3051874237503798</v>
      </c>
      <c r="AO14" s="34">
        <f t="shared" si="14"/>
        <v>0.91410337092777683</v>
      </c>
      <c r="AP14" s="34">
        <f t="shared" si="15"/>
        <v>1.001818075421367</v>
      </c>
      <c r="AQ14" s="34">
        <f t="shared" si="16"/>
        <v>0.99705810153568242</v>
      </c>
      <c r="AR14" s="34">
        <f t="shared" si="17"/>
        <v>0.91513671735229374</v>
      </c>
      <c r="AS14" s="34">
        <f t="shared" si="18"/>
        <v>1.1930762237427632</v>
      </c>
      <c r="AT14" s="34">
        <f t="shared" si="19"/>
        <v>1.1930762237427628</v>
      </c>
      <c r="AU14" s="34"/>
      <c r="AV14" s="34">
        <f t="shared" si="20"/>
        <v>0.99887082836375929</v>
      </c>
      <c r="AW14" s="32"/>
      <c r="AX14" s="12"/>
      <c r="AZ14" s="31">
        <f t="shared" si="21"/>
        <v>0.74770428182021142</v>
      </c>
      <c r="BA14" s="31">
        <f t="shared" si="22"/>
        <v>1.2793724257141826E-2</v>
      </c>
      <c r="BB14" s="31">
        <f t="shared" si="23"/>
        <v>0.23945787763210491</v>
      </c>
      <c r="BC14" s="31">
        <f t="shared" si="24"/>
        <v>4.4116290541868365E-5</v>
      </c>
      <c r="BE14" s="31">
        <f t="shared" si="37"/>
        <v>0.74430115977751066</v>
      </c>
      <c r="BF14" s="31">
        <f t="shared" si="38"/>
        <v>1.3626794710535104E-2</v>
      </c>
      <c r="BG14" s="31">
        <f t="shared" si="39"/>
        <v>0.24198511969285721</v>
      </c>
      <c r="BH14" s="31">
        <f t="shared" si="40"/>
        <v>5.444493639118672E-5</v>
      </c>
      <c r="BI14" s="31">
        <f t="shared" si="41"/>
        <v>0.99996751911729409</v>
      </c>
      <c r="BJ14" s="31"/>
      <c r="BK14" s="31">
        <f t="shared" si="42"/>
        <v>0.74432533612144824</v>
      </c>
      <c r="BL14" s="31">
        <f t="shared" si="43"/>
        <v>1.3627237335232596E-2</v>
      </c>
      <c r="BM14" s="31">
        <f t="shared" si="44"/>
        <v>0.241992979838451</v>
      </c>
      <c r="BN14" s="31">
        <f t="shared" si="45"/>
        <v>5.4446704868221266E-5</v>
      </c>
      <c r="BQ14" s="31">
        <f t="shared" si="46"/>
        <v>-2.5978494686049024E-2</v>
      </c>
      <c r="BR14" s="31">
        <f t="shared" si="47"/>
        <v>6.6087019073273812E-4</v>
      </c>
      <c r="BS14" s="31">
        <f t="shared" si="48"/>
        <v>-4.7843592121765012E-2</v>
      </c>
      <c r="BT14" s="31">
        <f t="shared" si="49"/>
        <v>0.77776207124752217</v>
      </c>
      <c r="BV14" s="31">
        <f t="shared" si="25"/>
        <v>0.82817743853566261</v>
      </c>
      <c r="BW14" s="31">
        <f t="shared" si="26"/>
        <v>1.2178224955793399E-2</v>
      </c>
      <c r="BX14" s="31">
        <f t="shared" si="27"/>
        <v>0.15964302405839251</v>
      </c>
      <c r="BY14" s="31">
        <f t="shared" si="28"/>
        <v>1.3124501515026834E-6</v>
      </c>
      <c r="CA14" s="31">
        <f t="shared" si="50"/>
        <v>4.957236148508363E-3</v>
      </c>
      <c r="CB14" s="31">
        <f t="shared" si="51"/>
        <v>-0.15694713553663783</v>
      </c>
      <c r="CC14" s="31">
        <f t="shared" si="52"/>
        <v>-1.2590576961930972E-2</v>
      </c>
      <c r="CD14" s="31">
        <f t="shared" si="53"/>
        <v>-1.2161213222748497</v>
      </c>
      <c r="CF14" s="31">
        <f t="shared" si="54"/>
        <v>-1.2669887302718052E-3</v>
      </c>
      <c r="CG14" s="31">
        <f t="shared" si="55"/>
        <v>0</v>
      </c>
      <c r="CH14" s="31">
        <f t="shared" si="56"/>
        <v>8.0545326414319714E-3</v>
      </c>
      <c r="CI14" s="31">
        <f t="shared" si="57"/>
        <v>0</v>
      </c>
      <c r="CK14" s="31">
        <f t="shared" si="29"/>
        <v>0.96960848488177342</v>
      </c>
      <c r="CL14" s="31">
        <f t="shared" si="58"/>
        <v>0.89281787050957495</v>
      </c>
      <c r="CM14" s="31">
        <f t="shared" si="30"/>
        <v>0.91513671735229374</v>
      </c>
      <c r="CN14" s="31"/>
      <c r="CO14" s="31">
        <f t="shared" si="31"/>
        <v>0.99843921485581066</v>
      </c>
      <c r="CP14" s="31">
        <f t="shared" si="59"/>
        <v>1.0106364213904728</v>
      </c>
      <c r="CQ14" s="31">
        <f t="shared" si="32"/>
        <v>1.001818075421367</v>
      </c>
      <c r="CR14" s="31"/>
      <c r="CS14" s="31">
        <f t="shared" si="33"/>
        <v>1.0010065948194344</v>
      </c>
      <c r="CT14" s="31">
        <f t="shared" si="60"/>
        <v>0.98021433286209603</v>
      </c>
      <c r="CU14" s="31">
        <f t="shared" si="34"/>
        <v>0.99705810153568242</v>
      </c>
    </row>
    <row r="15" spans="1:99" x14ac:dyDescent="0.2">
      <c r="A15" s="198" t="s">
        <v>379</v>
      </c>
      <c r="B15" s="9">
        <f t="shared" si="35"/>
        <v>1995</v>
      </c>
      <c r="D15" s="90">
        <f>'Commercial Sector_CHP&gt;Fossil'!H16</f>
        <v>59.797000000000004</v>
      </c>
      <c r="E15" s="90">
        <f>Table8.4c11!N16*0.001</f>
        <v>1.22</v>
      </c>
      <c r="F15" s="42">
        <f>'Comm_Sector_CHP&gt;Renewable'!F15</f>
        <v>22.273</v>
      </c>
      <c r="G15" s="107">
        <f>Table8.4c11!AB16*0.001</f>
        <v>2E-3</v>
      </c>
      <c r="H15" s="29">
        <f t="shared" si="0"/>
        <v>83.292000000000002</v>
      </c>
      <c r="J15" s="29">
        <f>'Commercial Sector_CHP&gt;Fossil'!N16</f>
        <v>6538.6139999999996</v>
      </c>
      <c r="K15" s="29">
        <f>Table8.2d11!P16*0.001</f>
        <v>118.304</v>
      </c>
      <c r="L15" s="29">
        <f>'Comm_Sector_CHP&gt;Renewable'!J15</f>
        <v>1575.2420000000002</v>
      </c>
      <c r="M15" s="107">
        <f>Table8.2d11!AD16*0.001</f>
        <v>0.16900000000000001</v>
      </c>
      <c r="N15" s="29">
        <f t="shared" si="1"/>
        <v>8232.3289999999997</v>
      </c>
      <c r="P15" s="41">
        <f t="shared" si="2"/>
        <v>9145.2102846260696</v>
      </c>
      <c r="Q15" s="41">
        <f t="shared" si="3"/>
        <v>10312.415472004328</v>
      </c>
      <c r="R15" s="41">
        <f t="shared" si="4"/>
        <v>14139.414769286243</v>
      </c>
      <c r="S15" s="41">
        <f t="shared" si="5"/>
        <v>11834.319526627218</v>
      </c>
      <c r="T15" s="41">
        <f t="shared" si="6"/>
        <v>10117.671439030195</v>
      </c>
      <c r="U15" s="41"/>
      <c r="V15" s="107">
        <f t="shared" si="7"/>
        <v>0.98022628572528214</v>
      </c>
      <c r="W15" s="107">
        <f t="shared" si="8"/>
        <v>0.99111530487500843</v>
      </c>
      <c r="X15" s="107">
        <f t="shared" si="9"/>
        <v>0.78124291664441337</v>
      </c>
      <c r="Y15" s="107">
        <f t="shared" si="10"/>
        <v>1.2130177514792899</v>
      </c>
      <c r="Z15" s="107">
        <f t="shared" si="11"/>
        <v>0.94205902292702193</v>
      </c>
      <c r="AA15" s="107"/>
      <c r="AC15" s="106">
        <f>'Commercial Sector_CHP&gt;Fossil'!AE16</f>
        <v>0.98738434787957285</v>
      </c>
      <c r="AD15" s="31">
        <f t="shared" si="36"/>
        <v>0.99111530487500843</v>
      </c>
      <c r="AE15" s="106">
        <f>'Comm_Sector_CHP&gt;Renewable'!W15</f>
        <v>0.77106081622127032</v>
      </c>
      <c r="AF15" s="31">
        <f t="shared" si="12"/>
        <v>1.2130177514792899</v>
      </c>
      <c r="AG15" s="31"/>
      <c r="AH15" s="87">
        <f>'Commercial Sector_CHP&gt;Fossil'!AD16</f>
        <v>0.99275048042875846</v>
      </c>
      <c r="AI15" s="33">
        <v>1</v>
      </c>
      <c r="AJ15" s="87">
        <f>'Comm_Sector_CHP&gt;Renewable'!V15</f>
        <v>1.0132053143006829</v>
      </c>
      <c r="AK15" s="33">
        <v>1</v>
      </c>
      <c r="AL15" s="33"/>
      <c r="AN15" s="34">
        <f t="shared" si="13"/>
        <v>1.4101925507397217</v>
      </c>
      <c r="AO15" s="34">
        <f t="shared" si="14"/>
        <v>0.94205902292702193</v>
      </c>
      <c r="AP15" s="34">
        <f t="shared" si="15"/>
        <v>1.0195965028733276</v>
      </c>
      <c r="AQ15" s="34">
        <f t="shared" si="16"/>
        <v>0.9981888107880732</v>
      </c>
      <c r="AR15" s="34">
        <f t="shared" si="17"/>
        <v>0.92562926937318946</v>
      </c>
      <c r="AS15" s="34">
        <f t="shared" si="18"/>
        <v>1.3284846164888271</v>
      </c>
      <c r="AT15" s="34">
        <f t="shared" si="19"/>
        <v>1.3284846164888271</v>
      </c>
      <c r="AU15" s="34"/>
      <c r="AV15" s="34">
        <f t="shared" si="20"/>
        <v>1.0177498206868052</v>
      </c>
      <c r="AW15" s="32"/>
      <c r="AX15" s="12"/>
      <c r="AZ15" s="31">
        <f t="shared" si="21"/>
        <v>0.71792008836382848</v>
      </c>
      <c r="BA15" s="31">
        <f t="shared" si="22"/>
        <v>1.4647265043461557E-2</v>
      </c>
      <c r="BB15" s="31">
        <f t="shared" si="23"/>
        <v>0.26740863468280268</v>
      </c>
      <c r="BC15" s="31">
        <f t="shared" si="24"/>
        <v>2.4011909907314027E-5</v>
      </c>
      <c r="BE15" s="31">
        <f t="shared" si="37"/>
        <v>0.73271129567897297</v>
      </c>
      <c r="BF15" s="31">
        <f t="shared" si="38"/>
        <v>1.3699602525247269E-2</v>
      </c>
      <c r="BG15" s="31">
        <f t="shared" si="39"/>
        <v>0.25317616041158647</v>
      </c>
      <c r="BH15" s="31">
        <f t="shared" si="40"/>
        <v>3.30512401661656E-5</v>
      </c>
      <c r="BI15" s="31">
        <f t="shared" si="41"/>
        <v>0.99962010985597283</v>
      </c>
      <c r="BJ15" s="31"/>
      <c r="BK15" s="31">
        <f t="shared" si="42"/>
        <v>0.73298975126115007</v>
      </c>
      <c r="BL15" s="31">
        <f t="shared" si="43"/>
        <v>1.3704808847054042E-2</v>
      </c>
      <c r="BM15" s="31">
        <f t="shared" si="44"/>
        <v>0.25327237609101777</v>
      </c>
      <c r="BN15" s="31">
        <f t="shared" si="45"/>
        <v>3.306380077820532E-5</v>
      </c>
      <c r="BQ15" s="31">
        <f t="shared" si="46"/>
        <v>2.9791543172561556E-2</v>
      </c>
      <c r="BR15" s="31">
        <f t="shared" si="47"/>
        <v>-1.1596111478561931E-4</v>
      </c>
      <c r="BS15" s="31">
        <f t="shared" si="48"/>
        <v>-4.0766158698912577E-2</v>
      </c>
      <c r="BT15" s="31">
        <f t="shared" si="49"/>
        <v>-3.328088909841517</v>
      </c>
      <c r="BV15" s="31">
        <f t="shared" si="25"/>
        <v>0.7942605306469166</v>
      </c>
      <c r="BW15" s="31">
        <f t="shared" si="26"/>
        <v>1.4370659870372043E-2</v>
      </c>
      <c r="BX15" s="31">
        <f t="shared" si="27"/>
        <v>0.19134828066273837</v>
      </c>
      <c r="BY15" s="31">
        <f t="shared" si="28"/>
        <v>2.0528819973059874E-5</v>
      </c>
      <c r="CA15" s="31">
        <f t="shared" si="50"/>
        <v>-4.1815897508562697E-2</v>
      </c>
      <c r="CB15" s="31">
        <f t="shared" si="51"/>
        <v>0.16553910170874364</v>
      </c>
      <c r="CC15" s="31">
        <f t="shared" si="52"/>
        <v>0.1811550035429958</v>
      </c>
      <c r="CD15" s="31">
        <f t="shared" si="53"/>
        <v>2.7499340162486381</v>
      </c>
      <c r="CF15" s="31">
        <f t="shared" si="54"/>
        <v>1.4993322962031895E-3</v>
      </c>
      <c r="CG15" s="31">
        <f t="shared" si="55"/>
        <v>0</v>
      </c>
      <c r="CH15" s="31">
        <f t="shared" si="56"/>
        <v>1.3585274842072502E-4</v>
      </c>
      <c r="CI15" s="31">
        <f t="shared" si="57"/>
        <v>0</v>
      </c>
      <c r="CK15" s="31">
        <f t="shared" si="29"/>
        <v>1.0114655568090998</v>
      </c>
      <c r="CL15" s="31">
        <f t="shared" si="58"/>
        <v>0.90305452452408197</v>
      </c>
      <c r="CM15" s="31">
        <f t="shared" si="30"/>
        <v>0.92562926937318946</v>
      </c>
      <c r="CN15" s="31"/>
      <c r="CO15" s="31">
        <f t="shared" si="31"/>
        <v>1.0177461635881175</v>
      </c>
      <c r="CP15" s="31">
        <f t="shared" si="59"/>
        <v>1.0285713406525778</v>
      </c>
      <c r="CQ15" s="31">
        <f t="shared" si="32"/>
        <v>1.0195965028733276</v>
      </c>
      <c r="CR15" s="31"/>
      <c r="CS15" s="31">
        <f t="shared" si="33"/>
        <v>1.0011340454991031</v>
      </c>
      <c r="CT15" s="31">
        <f t="shared" si="60"/>
        <v>0.98132594051443467</v>
      </c>
      <c r="CU15" s="31">
        <f t="shared" si="34"/>
        <v>0.9981888107880732</v>
      </c>
    </row>
    <row r="16" spans="1:99" x14ac:dyDescent="0.2">
      <c r="A16" s="198" t="s">
        <v>379</v>
      </c>
      <c r="B16" s="9">
        <f t="shared" si="35"/>
        <v>1996</v>
      </c>
      <c r="D16" s="90">
        <f>'Commercial Sector_CHP&gt;Fossil'!H17</f>
        <v>61.805999999999997</v>
      </c>
      <c r="E16" s="90">
        <f>Table8.4c11!N17*0.001</f>
        <v>1.3</v>
      </c>
      <c r="F16" s="42">
        <f>'Comm_Sector_CHP&gt;Renewable'!F16</f>
        <v>32.083000000000006</v>
      </c>
      <c r="G16" s="107">
        <f>Table8.4c11!AB17*0.001</f>
        <v>1E-3</v>
      </c>
      <c r="H16" s="29">
        <f t="shared" si="0"/>
        <v>95.19</v>
      </c>
      <c r="J16" s="29">
        <f>'Commercial Sector_CHP&gt;Fossil'!N17</f>
        <v>6668.8360000000002</v>
      </c>
      <c r="K16" s="29">
        <f>Table8.2d11!P17*0.001</f>
        <v>125.714</v>
      </c>
      <c r="L16" s="29">
        <f>'Comm_Sector_CHP&gt;Renewable'!J16</f>
        <v>2235.181</v>
      </c>
      <c r="M16" s="107">
        <f>Table8.2d11!AD17*0.001</f>
        <v>0.10400000000000001</v>
      </c>
      <c r="N16" s="29">
        <f t="shared" si="1"/>
        <v>9029.8349999999991</v>
      </c>
      <c r="P16" s="41">
        <f t="shared" si="2"/>
        <v>9267.8842304714053</v>
      </c>
      <c r="Q16" s="41">
        <f t="shared" si="3"/>
        <v>10340.932593028621</v>
      </c>
      <c r="R16" s="41">
        <f t="shared" si="4"/>
        <v>14353.647422736685</v>
      </c>
      <c r="S16" s="41">
        <f t="shared" si="5"/>
        <v>9615.3846153846134</v>
      </c>
      <c r="T16" s="41">
        <f t="shared" si="6"/>
        <v>10541.720862009108</v>
      </c>
      <c r="U16" s="41"/>
      <c r="V16" s="107">
        <f t="shared" si="7"/>
        <v>0.99337505131390791</v>
      </c>
      <c r="W16" s="107">
        <f t="shared" si="8"/>
        <v>0.99385605510708341</v>
      </c>
      <c r="X16" s="107">
        <f t="shared" si="9"/>
        <v>0.79307988060318013</v>
      </c>
      <c r="Y16" s="107">
        <f t="shared" si="10"/>
        <v>0.98557692307692291</v>
      </c>
      <c r="Z16" s="107">
        <f t="shared" si="11"/>
        <v>0.98154237514809128</v>
      </c>
      <c r="AA16" s="107"/>
      <c r="AC16" s="106">
        <f>'Commercial Sector_CHP&gt;Fossil'!AE17</f>
        <v>0.9987285345848832</v>
      </c>
      <c r="AD16" s="31">
        <f t="shared" si="36"/>
        <v>0.99385605510708341</v>
      </c>
      <c r="AE16" s="106">
        <f>'Comm_Sector_CHP&gt;Renewable'!W16</f>
        <v>0.78267166792758691</v>
      </c>
      <c r="AF16" s="31">
        <f t="shared" si="12"/>
        <v>0.98557692307692291</v>
      </c>
      <c r="AG16" s="31"/>
      <c r="AH16" s="87">
        <f>'Commercial Sector_CHP&gt;Fossil'!AD17</f>
        <v>0.99463970129460633</v>
      </c>
      <c r="AI16" s="33">
        <v>1</v>
      </c>
      <c r="AJ16" s="87">
        <f>'Comm_Sector_CHP&gt;Renewable'!V16</f>
        <v>1.0132983128201805</v>
      </c>
      <c r="AK16" s="33">
        <v>1</v>
      </c>
      <c r="AL16" s="33"/>
      <c r="AN16" s="34">
        <f t="shared" si="13"/>
        <v>1.5468048047410174</v>
      </c>
      <c r="AO16" s="34">
        <f t="shared" si="14"/>
        <v>0.98154237514809128</v>
      </c>
      <c r="AP16" s="34">
        <f t="shared" si="15"/>
        <v>1.0478875912073315</v>
      </c>
      <c r="AQ16" s="34">
        <f t="shared" si="16"/>
        <v>0.99951604081737766</v>
      </c>
      <c r="AR16" s="34">
        <f t="shared" si="17"/>
        <v>0.93714024274966501</v>
      </c>
      <c r="AS16" s="34">
        <f t="shared" si="18"/>
        <v>1.5182544619359779</v>
      </c>
      <c r="AT16" s="34">
        <f t="shared" si="19"/>
        <v>1.5182544619359779</v>
      </c>
      <c r="AU16" s="34"/>
      <c r="AV16" s="34">
        <f t="shared" si="20"/>
        <v>1.0473804563852107</v>
      </c>
      <c r="AW16" s="32"/>
      <c r="AX16" s="12"/>
      <c r="AZ16" s="31">
        <f t="shared" si="21"/>
        <v>0.64929089190040967</v>
      </c>
      <c r="BA16" s="31">
        <f t="shared" si="22"/>
        <v>1.365689673285009E-2</v>
      </c>
      <c r="BB16" s="31">
        <f t="shared" si="23"/>
        <v>0.33704170606156114</v>
      </c>
      <c r="BC16" s="31">
        <f t="shared" si="24"/>
        <v>1.0505305179115453E-5</v>
      </c>
      <c r="BE16" s="31">
        <f t="shared" si="37"/>
        <v>0.68303094633888339</v>
      </c>
      <c r="BF16" s="31">
        <f t="shared" si="38"/>
        <v>1.4146303470280982E-2</v>
      </c>
      <c r="BG16" s="31">
        <f t="shared" si="39"/>
        <v>0.30088344320705468</v>
      </c>
      <c r="BH16" s="31">
        <f t="shared" si="40"/>
        <v>1.6338577395322386E-5</v>
      </c>
      <c r="BI16" s="31">
        <f t="shared" si="41"/>
        <v>0.99807703159361438</v>
      </c>
      <c r="BJ16" s="31"/>
      <c r="BK16" s="31">
        <f t="shared" si="42"/>
        <v>0.68434692385245888</v>
      </c>
      <c r="BL16" s="31">
        <f t="shared" si="43"/>
        <v>1.4173558776013305E-2</v>
      </c>
      <c r="BM16" s="31">
        <f t="shared" si="44"/>
        <v>0.30146314731503104</v>
      </c>
      <c r="BN16" s="31">
        <f t="shared" si="45"/>
        <v>1.6370056496776435E-5</v>
      </c>
      <c r="BQ16" s="31">
        <f t="shared" si="46"/>
        <v>1.1423630723718976E-2</v>
      </c>
      <c r="BR16" s="31">
        <f t="shared" si="47"/>
        <v>2.7615027894637594E-3</v>
      </c>
      <c r="BS16" s="31">
        <f t="shared" si="48"/>
        <v>1.4946032169275052E-2</v>
      </c>
      <c r="BT16" s="31">
        <f t="shared" si="49"/>
        <v>-0.20763936477824463</v>
      </c>
      <c r="BV16" s="31">
        <f t="shared" si="25"/>
        <v>0.73853353909567576</v>
      </c>
      <c r="BW16" s="31">
        <f t="shared" si="26"/>
        <v>1.3922070558321387E-2</v>
      </c>
      <c r="BX16" s="31">
        <f t="shared" si="27"/>
        <v>0.2475328729705471</v>
      </c>
      <c r="BY16" s="31">
        <f t="shared" si="28"/>
        <v>1.1517375455919186E-5</v>
      </c>
      <c r="CA16" s="31">
        <f t="shared" si="50"/>
        <v>-7.2745015566380564E-2</v>
      </c>
      <c r="CB16" s="31">
        <f t="shared" si="51"/>
        <v>-3.1713228184315816E-2</v>
      </c>
      <c r="CC16" s="31">
        <f t="shared" si="52"/>
        <v>0.25744816674117132</v>
      </c>
      <c r="CD16" s="31">
        <f t="shared" si="53"/>
        <v>-0.57797294689887835</v>
      </c>
      <c r="CF16" s="31">
        <f t="shared" si="54"/>
        <v>1.9012083810067565E-3</v>
      </c>
      <c r="CG16" s="31">
        <f t="shared" si="55"/>
        <v>0</v>
      </c>
      <c r="CH16" s="31">
        <f t="shared" si="56"/>
        <v>9.1782238450663264E-5</v>
      </c>
      <c r="CI16" s="31">
        <f t="shared" si="57"/>
        <v>0</v>
      </c>
      <c r="CK16" s="31">
        <f t="shared" si="29"/>
        <v>1.0124358355524674</v>
      </c>
      <c r="CL16" s="31">
        <f t="shared" si="58"/>
        <v>0.91428476208597509</v>
      </c>
      <c r="CM16" s="31">
        <f t="shared" si="30"/>
        <v>0.93714024274966501</v>
      </c>
      <c r="CN16" s="31"/>
      <c r="CO16" s="31">
        <f t="shared" si="31"/>
        <v>1.0277473375539019</v>
      </c>
      <c r="CP16" s="31">
        <f t="shared" si="59"/>
        <v>1.0571114568399342</v>
      </c>
      <c r="CQ16" s="31">
        <f t="shared" si="32"/>
        <v>1.0478875912073315</v>
      </c>
      <c r="CR16" s="31"/>
      <c r="CS16" s="31">
        <f t="shared" si="33"/>
        <v>1.001329638255769</v>
      </c>
      <c r="CT16" s="31">
        <f t="shared" si="60"/>
        <v>0.98263074902632119</v>
      </c>
      <c r="CU16" s="31">
        <f t="shared" si="34"/>
        <v>0.99951604081737766</v>
      </c>
    </row>
    <row r="17" spans="1:99" x14ac:dyDescent="0.2">
      <c r="A17" s="198" t="s">
        <v>379</v>
      </c>
      <c r="B17" s="9">
        <f t="shared" si="35"/>
        <v>1997</v>
      </c>
      <c r="D17" s="90">
        <f>'Commercial Sector_CHP&gt;Fossil'!H18</f>
        <v>58.660000000000004</v>
      </c>
      <c r="E17" s="90">
        <f>Table8.4c11!N18*0.001</f>
        <v>1.228</v>
      </c>
      <c r="F17" s="42">
        <f>'Comm_Sector_CHP&gt;Renewable'!F17</f>
        <v>34.261000000000003</v>
      </c>
      <c r="G17" s="127">
        <v>1E-3</v>
      </c>
      <c r="H17" s="29">
        <f t="shared" si="0"/>
        <v>94.15</v>
      </c>
      <c r="J17" s="29">
        <f>'Commercial Sector_CHP&gt;Fossil'!N18</f>
        <v>6195.116</v>
      </c>
      <c r="K17" s="29">
        <f>Table8.2d11!P18*0.001</f>
        <v>120.19200000000001</v>
      </c>
      <c r="L17" s="29">
        <f>'Comm_Sector_CHP&gt;Renewable'!J17</f>
        <v>2385.2220000000002</v>
      </c>
      <c r="M17" s="107">
        <f>Table8.2d11!AD18*0.001</f>
        <v>1.2E-2</v>
      </c>
      <c r="N17" s="29">
        <f t="shared" si="1"/>
        <v>8700.5420000000013</v>
      </c>
      <c r="P17" s="41">
        <f t="shared" si="2"/>
        <v>9468.7492534441644</v>
      </c>
      <c r="Q17" s="41">
        <f t="shared" si="3"/>
        <v>10216.986155484557</v>
      </c>
      <c r="R17" s="41">
        <f t="shared" si="4"/>
        <v>14363.862147842005</v>
      </c>
      <c r="S17" s="41">
        <f t="shared" si="5"/>
        <v>83333.333333333328</v>
      </c>
      <c r="T17" s="41">
        <f t="shared" si="6"/>
        <v>10821.164934322482</v>
      </c>
      <c r="U17" s="41"/>
      <c r="V17" s="107">
        <f t="shared" si="7"/>
        <v>1.0149047011822883</v>
      </c>
      <c r="W17" s="107">
        <f t="shared" si="8"/>
        <v>0.98194369455798114</v>
      </c>
      <c r="X17" s="107">
        <f t="shared" si="9"/>
        <v>0.79364427324348485</v>
      </c>
      <c r="Y17" s="107">
        <f t="shared" si="10"/>
        <v>8.5416666666666661</v>
      </c>
      <c r="Z17" s="107">
        <f t="shared" si="11"/>
        <v>1.0075614855049224</v>
      </c>
      <c r="AA17" s="107"/>
      <c r="AC17" s="106">
        <f>'Commercial Sector_CHP&gt;Fossil'!AE18</f>
        <v>1.0112887066073479</v>
      </c>
      <c r="AD17" s="31">
        <f t="shared" si="36"/>
        <v>0.98194369455798114</v>
      </c>
      <c r="AE17" s="106">
        <f>'Comm_Sector_CHP&gt;Renewable'!W17</f>
        <v>0.78315292431901096</v>
      </c>
      <c r="AF17" s="31">
        <f t="shared" si="12"/>
        <v>8.5416666666666661</v>
      </c>
      <c r="AG17" s="31"/>
      <c r="AH17" s="87">
        <f>'Commercial Sector_CHP&gt;Fossil'!AD18</f>
        <v>1.0035756303331731</v>
      </c>
      <c r="AI17" s="33">
        <v>1</v>
      </c>
      <c r="AJ17" s="87">
        <f>'Comm_Sector_CHP&gt;Renewable'!V17</f>
        <v>1.0133962966857293</v>
      </c>
      <c r="AK17" s="33">
        <v>1</v>
      </c>
      <c r="AL17" s="33"/>
      <c r="AN17" s="34">
        <f t="shared" si="13"/>
        <v>1.4903971301193237</v>
      </c>
      <c r="AO17" s="34">
        <f t="shared" si="14"/>
        <v>1.0075614855049224</v>
      </c>
      <c r="AP17" s="34">
        <f t="shared" si="15"/>
        <v>1.0609727023360171</v>
      </c>
      <c r="AQ17" s="34">
        <f t="shared" si="16"/>
        <v>1.0052541367609253</v>
      </c>
      <c r="AR17" s="34">
        <f t="shared" si="17"/>
        <v>0.94469470022646018</v>
      </c>
      <c r="AS17" s="34">
        <f t="shared" si="18"/>
        <v>1.5016667464152991</v>
      </c>
      <c r="AT17" s="34">
        <f t="shared" si="19"/>
        <v>1.5016667464152991</v>
      </c>
      <c r="AU17" s="34"/>
      <c r="AV17" s="34">
        <f t="shared" si="20"/>
        <v>1.0665471980136991</v>
      </c>
      <c r="AW17" s="32"/>
      <c r="AX17" s="12"/>
      <c r="AZ17" s="31">
        <f t="shared" si="21"/>
        <v>0.62304832713754643</v>
      </c>
      <c r="BA17" s="31">
        <f t="shared" si="22"/>
        <v>1.3043016463090812E-2</v>
      </c>
      <c r="BB17" s="31">
        <f t="shared" si="23"/>
        <v>0.36389803505045143</v>
      </c>
      <c r="BC17" s="31">
        <f t="shared" si="24"/>
        <v>1.0621348911311736E-5</v>
      </c>
      <c r="BE17" s="31">
        <f t="shared" si="37"/>
        <v>0.63607938851278223</v>
      </c>
      <c r="BF17" s="31">
        <f t="shared" si="38"/>
        <v>1.3347603892921767E-2</v>
      </c>
      <c r="BG17" s="31">
        <f t="shared" si="39"/>
        <v>0.35029830445795862</v>
      </c>
      <c r="BH17" s="31">
        <f t="shared" si="40"/>
        <v>1.0563220810879947E-5</v>
      </c>
      <c r="BI17" s="31">
        <f t="shared" si="41"/>
        <v>0.99973586008447346</v>
      </c>
      <c r="BJ17" s="31"/>
      <c r="BK17" s="31">
        <f t="shared" si="42"/>
        <v>0.63624744685964973</v>
      </c>
      <c r="BL17" s="31">
        <f t="shared" si="43"/>
        <v>1.3351130459393495E-2</v>
      </c>
      <c r="BM17" s="31">
        <f t="shared" si="44"/>
        <v>0.35039085666924052</v>
      </c>
      <c r="BN17" s="31">
        <f t="shared" si="45"/>
        <v>1.0566011716322149E-5</v>
      </c>
      <c r="BQ17" s="31">
        <f t="shared" si="46"/>
        <v>1.249773907346121E-2</v>
      </c>
      <c r="BR17" s="31">
        <f t="shared" si="47"/>
        <v>-1.2058413201200043E-2</v>
      </c>
      <c r="BS17" s="31">
        <f t="shared" si="48"/>
        <v>6.1470027864031843E-4</v>
      </c>
      <c r="BT17" s="31">
        <f t="shared" si="49"/>
        <v>2.1594842493533726</v>
      </c>
      <c r="BV17" s="31">
        <f t="shared" si="25"/>
        <v>0.71203793970536533</v>
      </c>
      <c r="BW17" s="31">
        <f t="shared" si="26"/>
        <v>1.3814311798046604E-2</v>
      </c>
      <c r="BX17" s="31">
        <f t="shared" si="27"/>
        <v>0.27414636927216718</v>
      </c>
      <c r="BY17" s="31">
        <f t="shared" si="28"/>
        <v>1.37922442073149E-6</v>
      </c>
      <c r="CA17" s="31">
        <f t="shared" si="50"/>
        <v>-3.6535320004855681E-2</v>
      </c>
      <c r="CB17" s="31">
        <f t="shared" si="51"/>
        <v>-7.7702492752583828E-3</v>
      </c>
      <c r="CC17" s="31">
        <f t="shared" si="52"/>
        <v>0.10211876490903231</v>
      </c>
      <c r="CD17" s="31">
        <f t="shared" si="53"/>
        <v>-2.1223354770872906</v>
      </c>
      <c r="CF17" s="31">
        <f t="shared" si="54"/>
        <v>8.9439696171698477E-3</v>
      </c>
      <c r="CG17" s="31">
        <f t="shared" si="55"/>
        <v>0</v>
      </c>
      <c r="CH17" s="31">
        <f t="shared" si="56"/>
        <v>9.669327106873391E-5</v>
      </c>
      <c r="CI17" s="31">
        <f t="shared" si="57"/>
        <v>0</v>
      </c>
      <c r="CK17" s="31">
        <f t="shared" si="29"/>
        <v>1.008061181381593</v>
      </c>
      <c r="CL17" s="31">
        <f t="shared" si="58"/>
        <v>0.92165497738757673</v>
      </c>
      <c r="CM17" s="31">
        <f t="shared" si="30"/>
        <v>0.94469470022646018</v>
      </c>
      <c r="CN17" s="31"/>
      <c r="CO17" s="31">
        <f t="shared" si="31"/>
        <v>1.0124871324352733</v>
      </c>
      <c r="CP17" s="31">
        <f t="shared" si="59"/>
        <v>1.0703117476003392</v>
      </c>
      <c r="CQ17" s="31">
        <f t="shared" si="32"/>
        <v>1.0609727023360171</v>
      </c>
      <c r="CR17" s="31"/>
      <c r="CS17" s="31">
        <f t="shared" si="33"/>
        <v>1.0057408742923777</v>
      </c>
      <c r="CT17" s="31">
        <f t="shared" si="60"/>
        <v>0.98827190863230618</v>
      </c>
      <c r="CU17" s="31">
        <f t="shared" si="34"/>
        <v>1.0052541367609253</v>
      </c>
    </row>
    <row r="18" spans="1:99" x14ac:dyDescent="0.2">
      <c r="A18" s="198" t="s">
        <v>379</v>
      </c>
      <c r="B18" s="9">
        <f t="shared" si="35"/>
        <v>1998</v>
      </c>
      <c r="D18" s="90">
        <f>'Commercial Sector_CHP&gt;Fossil'!H19</f>
        <v>57.462000000000003</v>
      </c>
      <c r="E18" s="90">
        <f>Table8.4c11!N19*0.001</f>
        <v>1.228</v>
      </c>
      <c r="F18" s="42">
        <f>'Comm_Sector_CHP&gt;Renewable'!F18</f>
        <v>32.747000000000007</v>
      </c>
      <c r="G18" s="127">
        <v>1E-3</v>
      </c>
      <c r="H18" s="29">
        <f t="shared" si="0"/>
        <v>91.438000000000017</v>
      </c>
      <c r="J18" s="29">
        <f>'Commercial Sector_CHP&gt;Fossil'!N19</f>
        <v>6254.8530000000001</v>
      </c>
      <c r="K18" s="29">
        <f>Table8.2d11!P19*0.001</f>
        <v>120.468</v>
      </c>
      <c r="L18" s="29">
        <f>'Comm_Sector_CHP&gt;Renewable'!J18</f>
        <v>2372.7649999999999</v>
      </c>
      <c r="M18" s="127">
        <v>1.4E-2</v>
      </c>
      <c r="N18" s="29">
        <f t="shared" si="1"/>
        <v>8748.0999999999985</v>
      </c>
      <c r="P18" s="41">
        <f t="shared" si="2"/>
        <v>9186.7866439067384</v>
      </c>
      <c r="Q18" s="41">
        <f t="shared" si="3"/>
        <v>10193.578377660457</v>
      </c>
      <c r="R18" s="41">
        <f t="shared" si="4"/>
        <v>13801.198180182197</v>
      </c>
      <c r="S18" s="41">
        <f t="shared" si="5"/>
        <v>71428.57142857142</v>
      </c>
      <c r="T18" s="41">
        <f t="shared" si="6"/>
        <v>10452.326790960326</v>
      </c>
      <c r="U18" s="41"/>
      <c r="V18" s="107">
        <f t="shared" si="7"/>
        <v>0.98468263379856602</v>
      </c>
      <c r="W18" s="107">
        <f t="shared" si="8"/>
        <v>0.97969399787755151</v>
      </c>
      <c r="X18" s="107">
        <f t="shared" si="9"/>
        <v>0.76255548729598444</v>
      </c>
      <c r="Y18" s="107">
        <f t="shared" si="10"/>
        <v>7.3214285714285703</v>
      </c>
      <c r="Z18" s="107">
        <f t="shared" si="11"/>
        <v>0.97321886990924578</v>
      </c>
      <c r="AA18" s="107"/>
      <c r="AC18" s="106">
        <f>'Commercial Sector_CHP&gt;Fossil'!AE19</f>
        <v>0.98771004759434844</v>
      </c>
      <c r="AD18" s="31">
        <f t="shared" si="36"/>
        <v>0.97969399787755151</v>
      </c>
      <c r="AE18" s="106">
        <f>'Comm_Sector_CHP&gt;Renewable'!W18</f>
        <v>0.75248656090270949</v>
      </c>
      <c r="AF18" s="31">
        <f t="shared" si="12"/>
        <v>7.3214285714285703</v>
      </c>
      <c r="AG18" s="31"/>
      <c r="AH18" s="87">
        <f>'Commercial Sector_CHP&gt;Fossil'!AD19</f>
        <v>0.99693491647355859</v>
      </c>
      <c r="AI18" s="33">
        <v>1</v>
      </c>
      <c r="AJ18" s="87">
        <f>'Comm_Sector_CHP&gt;Renewable'!V18</f>
        <v>1.0133808720533108</v>
      </c>
      <c r="AK18" s="33">
        <v>1</v>
      </c>
      <c r="AL18" s="33"/>
      <c r="AN18" s="34">
        <f t="shared" si="13"/>
        <v>1.4985437842834219</v>
      </c>
      <c r="AO18" s="34">
        <f t="shared" si="14"/>
        <v>0.97321886990924578</v>
      </c>
      <c r="AP18" s="34">
        <f t="shared" si="15"/>
        <v>1.0595893708596609</v>
      </c>
      <c r="AQ18" s="34">
        <f t="shared" si="16"/>
        <v>1.0010811491976728</v>
      </c>
      <c r="AR18" s="34">
        <f t="shared" si="17"/>
        <v>0.91749486942394309</v>
      </c>
      <c r="AS18" s="34">
        <f t="shared" si="18"/>
        <v>1.4584110882498365</v>
      </c>
      <c r="AT18" s="34">
        <f t="shared" si="19"/>
        <v>1.4584110882498365</v>
      </c>
      <c r="AU18" s="34"/>
      <c r="AV18" s="34">
        <f t="shared" si="20"/>
        <v>1.0607349450578283</v>
      </c>
      <c r="AW18" s="32"/>
      <c r="AX18" s="12"/>
      <c r="AZ18" s="31">
        <f t="shared" si="21"/>
        <v>0.62842581858745805</v>
      </c>
      <c r="BA18" s="31">
        <f t="shared" si="22"/>
        <v>1.3429865045167215E-2</v>
      </c>
      <c r="BB18" s="31">
        <f t="shared" si="23"/>
        <v>0.35813337999518802</v>
      </c>
      <c r="BC18" s="31">
        <f t="shared" si="24"/>
        <v>1.0936372186618252E-5</v>
      </c>
      <c r="BE18" s="31">
        <f t="shared" si="37"/>
        <v>0.62573322172997914</v>
      </c>
      <c r="BF18" s="31">
        <f t="shared" si="38"/>
        <v>1.3235498529862397E-2</v>
      </c>
      <c r="BG18" s="31">
        <f t="shared" si="39"/>
        <v>0.36100803661633135</v>
      </c>
      <c r="BH18" s="31">
        <f t="shared" si="40"/>
        <v>1.0778093265360247E-5</v>
      </c>
      <c r="BI18" s="31">
        <f t="shared" si="41"/>
        <v>0.99998753496943815</v>
      </c>
      <c r="BJ18" s="31"/>
      <c r="BK18" s="31">
        <f t="shared" si="42"/>
        <v>0.62574102161093736</v>
      </c>
      <c r="BL18" s="31">
        <f t="shared" si="43"/>
        <v>1.3235663512812591E-2</v>
      </c>
      <c r="BM18" s="31">
        <f t="shared" si="44"/>
        <v>0.36101253664863386</v>
      </c>
      <c r="BN18" s="31">
        <f t="shared" si="45"/>
        <v>1.0778227616296887E-5</v>
      </c>
      <c r="BQ18" s="31">
        <f t="shared" si="46"/>
        <v>-2.3591563061386378E-2</v>
      </c>
      <c r="BR18" s="31">
        <f t="shared" si="47"/>
        <v>-2.293693351646778E-3</v>
      </c>
      <c r="BS18" s="31">
        <f t="shared" si="48"/>
        <v>-3.9944845366781112E-2</v>
      </c>
      <c r="BT18" s="31">
        <f t="shared" si="49"/>
        <v>-0.15415067982725836</v>
      </c>
      <c r="BV18" s="31">
        <f t="shared" si="25"/>
        <v>0.71499559904436405</v>
      </c>
      <c r="BW18" s="31">
        <f t="shared" si="26"/>
        <v>1.3770761651101384E-2</v>
      </c>
      <c r="BX18" s="31">
        <f t="shared" si="27"/>
        <v>0.27123203895703069</v>
      </c>
      <c r="BY18" s="31">
        <f t="shared" si="28"/>
        <v>1.6003475040294468E-6</v>
      </c>
      <c r="CA18" s="31">
        <f t="shared" si="50"/>
        <v>4.145191396993847E-3</v>
      </c>
      <c r="CB18" s="31">
        <f t="shared" si="51"/>
        <v>-3.1575180111896961E-3</v>
      </c>
      <c r="CC18" s="31">
        <f t="shared" si="52"/>
        <v>-1.0687471345299959E-2</v>
      </c>
      <c r="CD18" s="31">
        <f t="shared" si="53"/>
        <v>0.14869946846442197</v>
      </c>
      <c r="CF18" s="31">
        <f t="shared" si="54"/>
        <v>-6.6390434802114148E-3</v>
      </c>
      <c r="CG18" s="31">
        <f t="shared" si="55"/>
        <v>0</v>
      </c>
      <c r="CH18" s="31">
        <f t="shared" si="56"/>
        <v>-1.5220846826863161E-5</v>
      </c>
      <c r="CI18" s="31">
        <f t="shared" si="57"/>
        <v>0</v>
      </c>
      <c r="CK18" s="31">
        <f t="shared" si="29"/>
        <v>0.97120780841048771</v>
      </c>
      <c r="CL18" s="31">
        <f t="shared" si="58"/>
        <v>0.895118510699206</v>
      </c>
      <c r="CM18" s="31">
        <f t="shared" si="30"/>
        <v>0.91749486942394309</v>
      </c>
      <c r="CN18" s="31"/>
      <c r="CO18" s="31">
        <f t="shared" si="31"/>
        <v>0.99869616675970041</v>
      </c>
      <c r="CP18" s="31">
        <f t="shared" si="59"/>
        <v>1.0689162395663347</v>
      </c>
      <c r="CQ18" s="31">
        <f t="shared" si="32"/>
        <v>1.0595893708596609</v>
      </c>
      <c r="CR18" s="31"/>
      <c r="CS18" s="31">
        <f t="shared" si="33"/>
        <v>0.99584882328691693</v>
      </c>
      <c r="CT18" s="31">
        <f t="shared" si="60"/>
        <v>0.98416941729899754</v>
      </c>
      <c r="CU18" s="31">
        <f t="shared" si="34"/>
        <v>1.0010811491976728</v>
      </c>
    </row>
    <row r="19" spans="1:99" x14ac:dyDescent="0.2">
      <c r="A19" s="198" t="s">
        <v>379</v>
      </c>
      <c r="B19" s="9">
        <f t="shared" si="35"/>
        <v>1999</v>
      </c>
      <c r="D19" s="90">
        <f>'Commercial Sector_CHP&gt;Fossil'!H20</f>
        <v>56.922001000000002</v>
      </c>
      <c r="E19" s="90">
        <f>Table8.4c11!N20*0.001</f>
        <v>1.173</v>
      </c>
      <c r="F19" s="42">
        <f>'Comm_Sector_CHP&gt;Renewable'!F19</f>
        <v>33.487000000000002</v>
      </c>
      <c r="G19" s="127">
        <v>1E-3</v>
      </c>
      <c r="H19" s="29">
        <f t="shared" si="0"/>
        <v>91.58300100000001</v>
      </c>
      <c r="J19" s="29">
        <f>'Commercial Sector_CHP&gt;Fossil'!N20</f>
        <v>6035.92</v>
      </c>
      <c r="K19" s="29">
        <f>Table8.2d11!P20*0.001</f>
        <v>114.663</v>
      </c>
      <c r="L19" s="29">
        <f>'Comm_Sector_CHP&gt;Renewable'!J19</f>
        <v>2412.4559999999997</v>
      </c>
      <c r="M19" s="107">
        <f>Table8.2d11!AD20*0.001</f>
        <v>1.7000000000000001E-2</v>
      </c>
      <c r="N19" s="29">
        <f t="shared" si="1"/>
        <v>8563.0559999999987</v>
      </c>
      <c r="P19" s="41">
        <f t="shared" si="2"/>
        <v>9430.5426513273869</v>
      </c>
      <c r="Q19" s="41">
        <f t="shared" si="3"/>
        <v>10229.978284189321</v>
      </c>
      <c r="R19" s="41">
        <f t="shared" si="4"/>
        <v>13880.874925801758</v>
      </c>
      <c r="S19" s="41">
        <f t="shared" si="5"/>
        <v>58823.529411764706</v>
      </c>
      <c r="T19" s="41">
        <f t="shared" si="6"/>
        <v>10695.130453426909</v>
      </c>
      <c r="U19" s="41"/>
      <c r="V19" s="107">
        <f t="shared" si="7"/>
        <v>1.0108095393962251</v>
      </c>
      <c r="W19" s="107">
        <f t="shared" si="8"/>
        <v>0.98319235425726836</v>
      </c>
      <c r="X19" s="107">
        <f t="shared" si="9"/>
        <v>0.76695785430708407</v>
      </c>
      <c r="Y19" s="107">
        <f t="shared" si="10"/>
        <v>6.0294117647058822</v>
      </c>
      <c r="Z19" s="107">
        <f t="shared" si="11"/>
        <v>0.99582638216191666</v>
      </c>
      <c r="AA19" s="107"/>
      <c r="AC19" s="106">
        <f>'Commercial Sector_CHP&gt;Fossil'!AE20</f>
        <v>1.0066139818062172</v>
      </c>
      <c r="AD19" s="31">
        <f t="shared" si="36"/>
        <v>0.98319235425726836</v>
      </c>
      <c r="AE19" s="106">
        <f>'Comm_Sector_CHP&gt;Renewable'!W19</f>
        <v>0.75666733255754914</v>
      </c>
      <c r="AF19" s="31">
        <f t="shared" si="12"/>
        <v>6.0294117647058822</v>
      </c>
      <c r="AG19" s="31"/>
      <c r="AH19" s="87">
        <f>'Commercial Sector_CHP&gt;Fossil'!AD20</f>
        <v>1.0041679905761689</v>
      </c>
      <c r="AI19" s="33">
        <v>1</v>
      </c>
      <c r="AJ19" s="87">
        <f>'Comm_Sector_CHP&gt;Renewable'!V19</f>
        <v>1.0135997965113055</v>
      </c>
      <c r="AK19" s="33">
        <v>1</v>
      </c>
      <c r="AL19" s="33"/>
      <c r="AN19" s="34">
        <f t="shared" si="13"/>
        <v>1.4668458686195702</v>
      </c>
      <c r="AO19" s="34">
        <f t="shared" si="14"/>
        <v>0.99582638216191666</v>
      </c>
      <c r="AP19" s="34">
        <f t="shared" si="15"/>
        <v>1.0643355551140343</v>
      </c>
      <c r="AQ19" s="34">
        <f t="shared" si="16"/>
        <v>1.0056929887803827</v>
      </c>
      <c r="AR19" s="34">
        <f t="shared" si="17"/>
        <v>0.93033558931374127</v>
      </c>
      <c r="AS19" s="34">
        <f t="shared" si="18"/>
        <v>1.4607238145365806</v>
      </c>
      <c r="AT19" s="34">
        <f t="shared" si="19"/>
        <v>1.4607238145365806</v>
      </c>
      <c r="AU19" s="34"/>
      <c r="AV19" s="34">
        <f t="shared" si="20"/>
        <v>1.0703948054878609</v>
      </c>
      <c r="AW19" s="32"/>
      <c r="AX19" s="12"/>
      <c r="AZ19" s="31">
        <f t="shared" si="21"/>
        <v>0.62153456840751475</v>
      </c>
      <c r="BA19" s="31">
        <f t="shared" si="22"/>
        <v>1.2808053756613631E-2</v>
      </c>
      <c r="BB19" s="31">
        <f t="shared" si="23"/>
        <v>0.36564645877896051</v>
      </c>
      <c r="BC19" s="31">
        <f t="shared" si="24"/>
        <v>1.0919056911009063E-5</v>
      </c>
      <c r="BE19" s="31">
        <f t="shared" si="37"/>
        <v>0.62497386133495725</v>
      </c>
      <c r="BF19" s="31">
        <f t="shared" si="38"/>
        <v>1.3116502986522411E-2</v>
      </c>
      <c r="BG19" s="31">
        <f t="shared" si="39"/>
        <v>0.36187692096504043</v>
      </c>
      <c r="BH19" s="31">
        <f t="shared" si="40"/>
        <v>1.0927712262434092E-5</v>
      </c>
      <c r="BI19" s="31">
        <f t="shared" si="41"/>
        <v>0.99997821299878253</v>
      </c>
      <c r="BJ19" s="31"/>
      <c r="BK19" s="31">
        <f t="shared" si="42"/>
        <v>0.62498747793789999</v>
      </c>
      <c r="BL19" s="31">
        <f t="shared" si="43"/>
        <v>1.3116788762015138E-2</v>
      </c>
      <c r="BM19" s="31">
        <f t="shared" si="44"/>
        <v>0.36188480534973516</v>
      </c>
      <c r="BN19" s="31">
        <f t="shared" si="45"/>
        <v>1.0927950349701665E-5</v>
      </c>
      <c r="BQ19" s="31">
        <f t="shared" si="46"/>
        <v>1.8958303796013563E-2</v>
      </c>
      <c r="BR19" s="31">
        <f t="shared" si="47"/>
        <v>3.5645059939420636E-3</v>
      </c>
      <c r="BS19" s="31">
        <f t="shared" si="48"/>
        <v>5.5405646409049172E-3</v>
      </c>
      <c r="BT19" s="31">
        <f t="shared" si="49"/>
        <v>-0.19415601444095737</v>
      </c>
      <c r="BV19" s="31">
        <f t="shared" si="25"/>
        <v>0.70487919266205912</v>
      </c>
      <c r="BW19" s="31">
        <f t="shared" si="26"/>
        <v>1.3390429771801098E-2</v>
      </c>
      <c r="BX19" s="31">
        <f t="shared" si="27"/>
        <v>0.28172839229359237</v>
      </c>
      <c r="BY19" s="31">
        <f t="shared" si="28"/>
        <v>1.985272547557788E-6</v>
      </c>
      <c r="CA19" s="31">
        <f t="shared" si="50"/>
        <v>-1.4249957289692361E-2</v>
      </c>
      <c r="CB19" s="31">
        <f t="shared" si="51"/>
        <v>-2.8007367900869815E-2</v>
      </c>
      <c r="CC19" s="31">
        <f t="shared" si="52"/>
        <v>3.7968772082389572E-2</v>
      </c>
      <c r="CD19" s="31">
        <f t="shared" si="53"/>
        <v>0.21553541258764186</v>
      </c>
      <c r="CF19" s="31">
        <f t="shared" si="54"/>
        <v>7.2291190795205429E-3</v>
      </c>
      <c r="CG19" s="31">
        <f t="shared" si="55"/>
        <v>0</v>
      </c>
      <c r="CH19" s="31">
        <f t="shared" si="56"/>
        <v>2.1601040625715128E-4</v>
      </c>
      <c r="CI19" s="31">
        <f t="shared" si="57"/>
        <v>0</v>
      </c>
      <c r="CK19" s="31">
        <f t="shared" si="29"/>
        <v>1.0139954132908235</v>
      </c>
      <c r="CL19" s="31">
        <f t="shared" si="58"/>
        <v>0.90764606420070781</v>
      </c>
      <c r="CM19" s="31">
        <f t="shared" si="30"/>
        <v>0.93033558931374127</v>
      </c>
      <c r="CN19" s="31"/>
      <c r="CO19" s="31">
        <f t="shared" si="31"/>
        <v>1.0044792675208913</v>
      </c>
      <c r="CP19" s="31">
        <f t="shared" si="59"/>
        <v>1.0737042013607776</v>
      </c>
      <c r="CQ19" s="31">
        <f t="shared" si="32"/>
        <v>1.0643355551140343</v>
      </c>
      <c r="CR19" s="31"/>
      <c r="CS19" s="31">
        <f t="shared" si="33"/>
        <v>1.0046068588809269</v>
      </c>
      <c r="CT19" s="31">
        <f t="shared" si="60"/>
        <v>0.98870334691941808</v>
      </c>
      <c r="CU19" s="31">
        <f t="shared" si="34"/>
        <v>1.0056929887803827</v>
      </c>
    </row>
    <row r="20" spans="1:99" x14ac:dyDescent="0.2">
      <c r="A20" s="198" t="s">
        <v>379</v>
      </c>
      <c r="B20" s="9">
        <f t="shared" si="35"/>
        <v>2000</v>
      </c>
      <c r="D20" s="90">
        <f>'Commercial Sector_CHP&gt;Fossil'!H21</f>
        <v>54.968001000000001</v>
      </c>
      <c r="E20" s="90">
        <f>Table8.4c11!N21*0.001</f>
        <v>1.018</v>
      </c>
      <c r="F20" s="42">
        <f>'Comm_Sector_CHP&gt;Renewable'!F20</f>
        <v>26.488</v>
      </c>
      <c r="G20" s="107">
        <f>Table8.4c11!AB21*0.001</f>
        <v>1E-3</v>
      </c>
      <c r="H20" s="29">
        <f t="shared" si="0"/>
        <v>82.475001000000006</v>
      </c>
      <c r="J20" s="29">
        <f>'Commercial Sector_CHP&gt;Fossil'!N21</f>
        <v>5791.0929999999998</v>
      </c>
      <c r="K20" s="29">
        <f>Table8.2d11!P21*0.001</f>
        <v>99.748999999999995</v>
      </c>
      <c r="L20" s="29">
        <f>'Comm_Sector_CHP&gt;Renewable'!J20</f>
        <v>2011.8710000000001</v>
      </c>
      <c r="M20" s="107">
        <f>Table8.2d11!AD21*0.001</f>
        <v>6.0999999999999999E-2</v>
      </c>
      <c r="N20" s="29">
        <f t="shared" si="1"/>
        <v>7902.7739999999994</v>
      </c>
      <c r="P20" s="41">
        <f t="shared" si="2"/>
        <v>9491.8180384946336</v>
      </c>
      <c r="Q20" s="41">
        <f t="shared" si="3"/>
        <v>10205.616096401971</v>
      </c>
      <c r="R20" s="41">
        <f t="shared" si="4"/>
        <v>13165.854073148825</v>
      </c>
      <c r="S20" s="41">
        <f t="shared" si="5"/>
        <v>16393.442622950821</v>
      </c>
      <c r="T20" s="41">
        <f t="shared" si="6"/>
        <v>10436.208981808162</v>
      </c>
      <c r="U20" s="41"/>
      <c r="V20" s="107">
        <f t="shared" si="7"/>
        <v>1.0173773211420754</v>
      </c>
      <c r="W20" s="107">
        <f t="shared" si="8"/>
        <v>0.98085093024833159</v>
      </c>
      <c r="X20" s="107">
        <f t="shared" si="9"/>
        <v>0.72745091674969953</v>
      </c>
      <c r="Y20" s="107">
        <f t="shared" si="10"/>
        <v>1.6803278688524592</v>
      </c>
      <c r="Z20" s="107">
        <f t="shared" si="11"/>
        <v>0.97171813650105887</v>
      </c>
      <c r="AA20" s="107"/>
      <c r="AC20" s="106">
        <f>'Commercial Sector_CHP&gt;Fossil'!AE21</f>
        <v>1.0049623963271526</v>
      </c>
      <c r="AD20" s="31">
        <f t="shared" si="36"/>
        <v>0.98085093024833159</v>
      </c>
      <c r="AE20" s="106">
        <f>'Comm_Sector_CHP&gt;Renewable'!W20</f>
        <v>0.71805203763923264</v>
      </c>
      <c r="AF20" s="31">
        <f t="shared" si="12"/>
        <v>1.6803278688524592</v>
      </c>
      <c r="AG20" s="31"/>
      <c r="AH20" s="87">
        <f>'Commercial Sector_CHP&gt;Fossil'!AD21</f>
        <v>1.0123536212502038</v>
      </c>
      <c r="AI20" s="33">
        <v>1</v>
      </c>
      <c r="AJ20" s="87">
        <f>'Comm_Sector_CHP&gt;Renewable'!V20</f>
        <v>1.0130894122121956</v>
      </c>
      <c r="AK20" s="33">
        <v>1</v>
      </c>
      <c r="AL20" s="33"/>
      <c r="AN20" s="34">
        <f t="shared" si="13"/>
        <v>1.3537399956901084</v>
      </c>
      <c r="AO20" s="34">
        <f t="shared" si="14"/>
        <v>0.97171813650105887</v>
      </c>
      <c r="AP20" s="34">
        <f t="shared" si="15"/>
        <v>1.0532336658004637</v>
      </c>
      <c r="AQ20" s="34">
        <f t="shared" si="16"/>
        <v>1.0107920294110635</v>
      </c>
      <c r="AR20" s="34">
        <f t="shared" si="17"/>
        <v>0.91275404750306333</v>
      </c>
      <c r="AS20" s="34">
        <f t="shared" si="18"/>
        <v>1.3154537059189431</v>
      </c>
      <c r="AT20" s="34">
        <f t="shared" si="19"/>
        <v>1.3154537059189435</v>
      </c>
      <c r="AU20" s="34"/>
      <c r="AV20" s="34">
        <f t="shared" si="20"/>
        <v>1.0646001944985046</v>
      </c>
      <c r="AW20" s="32"/>
      <c r="AX20" s="12"/>
      <c r="AZ20" s="31">
        <f t="shared" si="21"/>
        <v>0.6664807557868353</v>
      </c>
      <c r="BA20" s="31">
        <f t="shared" si="22"/>
        <v>1.2343134133456998E-2</v>
      </c>
      <c r="BB20" s="31">
        <f t="shared" si="23"/>
        <v>0.32116398519352546</v>
      </c>
      <c r="BC20" s="31">
        <f t="shared" si="24"/>
        <v>1.2124886182177796E-5</v>
      </c>
      <c r="BE20" s="31">
        <f t="shared" si="37"/>
        <v>0.64374617243266652</v>
      </c>
      <c r="BF20" s="31">
        <f t="shared" si="38"/>
        <v>1.2574161474888528E-2</v>
      </c>
      <c r="BG20" s="31">
        <f t="shared" si="39"/>
        <v>0.34292451955878106</v>
      </c>
      <c r="BH20" s="31">
        <f t="shared" si="40"/>
        <v>1.1511447541489269E-5</v>
      </c>
      <c r="BI20" s="31">
        <f t="shared" si="41"/>
        <v>0.99925636491387759</v>
      </c>
      <c r="BJ20" s="31"/>
      <c r="BK20" s="31">
        <f t="shared" si="42"/>
        <v>0.64422524092518418</v>
      </c>
      <c r="BL20" s="31">
        <f t="shared" si="43"/>
        <v>1.2583519021139536E-2</v>
      </c>
      <c r="BM20" s="31">
        <f t="shared" si="44"/>
        <v>0.34317972003944808</v>
      </c>
      <c r="BN20" s="31">
        <f t="shared" si="45"/>
        <v>1.1520014228262035E-5</v>
      </c>
      <c r="BQ20" s="31">
        <f t="shared" si="46"/>
        <v>-1.6420811738828507E-3</v>
      </c>
      <c r="BR20" s="31">
        <f t="shared" si="47"/>
        <v>-2.3842907502366634E-3</v>
      </c>
      <c r="BS20" s="31">
        <f t="shared" si="48"/>
        <v>-5.2381659596317617E-2</v>
      </c>
      <c r="BT20" s="31">
        <f t="shared" si="49"/>
        <v>-1.277660520117095</v>
      </c>
      <c r="BV20" s="31">
        <f t="shared" si="25"/>
        <v>0.73279243465648902</v>
      </c>
      <c r="BW20" s="31">
        <f t="shared" si="26"/>
        <v>1.262202360841902E-2</v>
      </c>
      <c r="BX20" s="31">
        <f t="shared" si="27"/>
        <v>0.25457782292648129</v>
      </c>
      <c r="BY20" s="31">
        <f t="shared" si="28"/>
        <v>7.71880861074858E-6</v>
      </c>
      <c r="CA20" s="31">
        <f t="shared" si="50"/>
        <v>3.8836059218168753E-2</v>
      </c>
      <c r="CB20" s="31">
        <f t="shared" si="51"/>
        <v>-5.9097062084525455E-2</v>
      </c>
      <c r="CC20" s="31">
        <f t="shared" si="52"/>
        <v>-0.10133688214060153</v>
      </c>
      <c r="CD20" s="31">
        <f t="shared" si="53"/>
        <v>1.3579038188253403</v>
      </c>
      <c r="CF20" s="31">
        <f t="shared" si="54"/>
        <v>8.1186093784419242E-3</v>
      </c>
      <c r="CG20" s="31">
        <f t="shared" si="55"/>
        <v>0</v>
      </c>
      <c r="CH20" s="31">
        <f t="shared" si="56"/>
        <v>-5.0366312476759708E-4</v>
      </c>
      <c r="CI20" s="31">
        <f t="shared" si="57"/>
        <v>0</v>
      </c>
      <c r="CK20" s="31">
        <f t="shared" si="29"/>
        <v>0.98110193567501058</v>
      </c>
      <c r="CL20" s="31">
        <f t="shared" si="58"/>
        <v>0.89049331049511937</v>
      </c>
      <c r="CM20" s="31">
        <f t="shared" si="30"/>
        <v>0.91275404750306333</v>
      </c>
      <c r="CN20" s="31"/>
      <c r="CO20" s="31">
        <f t="shared" si="31"/>
        <v>0.98956918308307273</v>
      </c>
      <c r="CP20" s="31">
        <f t="shared" si="59"/>
        <v>1.0625045894134477</v>
      </c>
      <c r="CQ20" s="31">
        <f t="shared" si="32"/>
        <v>1.0532336658004637</v>
      </c>
      <c r="CR20" s="31"/>
      <c r="CS20" s="31">
        <f t="shared" si="33"/>
        <v>1.0050701761746044</v>
      </c>
      <c r="CT20" s="31">
        <f t="shared" si="60"/>
        <v>0.99371624707272055</v>
      </c>
      <c r="CU20" s="31">
        <f t="shared" si="34"/>
        <v>1.0107920294110635</v>
      </c>
    </row>
    <row r="21" spans="1:99" x14ac:dyDescent="0.2">
      <c r="A21" s="198" t="s">
        <v>379</v>
      </c>
      <c r="B21" s="9">
        <f t="shared" si="35"/>
        <v>2001</v>
      </c>
      <c r="D21" s="90">
        <f>'Commercial Sector_CHP&gt;Fossil'!H22</f>
        <v>55.620001000000002</v>
      </c>
      <c r="E21" s="90">
        <f>Table8.4c11!N22*0.001</f>
        <v>0.68700000000000006</v>
      </c>
      <c r="F21" s="42">
        <f>'Comm_Sector_CHP&gt;Renewable'!F21</f>
        <v>15.125999999999999</v>
      </c>
      <c r="G21" s="107">
        <f>Table8.4c11!AB22*0.001</f>
        <v>7.4660000000000002</v>
      </c>
      <c r="H21" s="29">
        <f t="shared" si="0"/>
        <v>78.899000999999998</v>
      </c>
      <c r="J21" s="29">
        <f>'Commercial Sector_CHP&gt;Fossil'!N22</f>
        <v>5867.8110000000006</v>
      </c>
      <c r="K21" s="29">
        <f>Table8.2d11!P22*0.001</f>
        <v>66.483999999999995</v>
      </c>
      <c r="L21" s="29">
        <f>'Comm_Sector_CHP&gt;Renewable'!J21</f>
        <v>1024.952</v>
      </c>
      <c r="M21" s="107">
        <f>Table8.2d11!AD22*0.001</f>
        <v>456.69800000000004</v>
      </c>
      <c r="N21" s="29">
        <f t="shared" si="1"/>
        <v>7415.9450000000015</v>
      </c>
      <c r="P21" s="41">
        <f t="shared" si="2"/>
        <v>9478.8330776161656</v>
      </c>
      <c r="Q21" s="41">
        <f t="shared" si="3"/>
        <v>10333.31327838277</v>
      </c>
      <c r="R21" s="41">
        <f t="shared" si="4"/>
        <v>14757.764266033922</v>
      </c>
      <c r="S21" s="41">
        <f t="shared" si="5"/>
        <v>16347.783436756892</v>
      </c>
      <c r="T21" s="41">
        <f t="shared" si="6"/>
        <v>10639.102771123571</v>
      </c>
      <c r="U21" s="41"/>
      <c r="V21" s="107">
        <f t="shared" si="7"/>
        <v>1.0159855324815581</v>
      </c>
      <c r="W21" s="107">
        <f t="shared" si="8"/>
        <v>0.99312377086401127</v>
      </c>
      <c r="X21" s="107">
        <f t="shared" si="9"/>
        <v>0.81540848659389364</v>
      </c>
      <c r="Y21" s="107">
        <f t="shared" si="10"/>
        <v>1.6756478022675814</v>
      </c>
      <c r="Z21" s="107">
        <f t="shared" si="11"/>
        <v>0.99060963006973679</v>
      </c>
      <c r="AA21" s="107"/>
      <c r="AC21" s="106">
        <f>'Commercial Sector_CHP&gt;Fossil'!AE22</f>
        <v>1.0111142789735366</v>
      </c>
      <c r="AD21" s="31">
        <f t="shared" si="36"/>
        <v>0.99312377086401127</v>
      </c>
      <c r="AE21" s="106">
        <f>'Comm_Sector_CHP&gt;Renewable'!W21</f>
        <v>0.80529498758664297</v>
      </c>
      <c r="AF21" s="31">
        <f t="shared" si="12"/>
        <v>1.6756478022675814</v>
      </c>
      <c r="AG21" s="31"/>
      <c r="AH21" s="87">
        <f>'Commercial Sector_CHP&gt;Fossil'!AD22</f>
        <v>1.0048177081555678</v>
      </c>
      <c r="AI21" s="33">
        <v>1</v>
      </c>
      <c r="AJ21" s="87">
        <f>'Comm_Sector_CHP&gt;Renewable'!V21</f>
        <v>1.0125587507225884</v>
      </c>
      <c r="AK21" s="33">
        <v>1</v>
      </c>
      <c r="AL21" s="33"/>
      <c r="AN21" s="34">
        <f t="shared" si="13"/>
        <v>1.2703465077374203</v>
      </c>
      <c r="AO21" s="34">
        <f t="shared" si="14"/>
        <v>0.99060963006973679</v>
      </c>
      <c r="AP21" s="34">
        <f t="shared" si="15"/>
        <v>1.042981532248489</v>
      </c>
      <c r="AQ21" s="34">
        <f t="shared" si="16"/>
        <v>1.0052606507538864</v>
      </c>
      <c r="AR21" s="34">
        <f t="shared" si="17"/>
        <v>0.94481601007582405</v>
      </c>
      <c r="AS21" s="34">
        <f t="shared" si="18"/>
        <v>1.2584174840901474</v>
      </c>
      <c r="AT21" s="34">
        <f t="shared" si="19"/>
        <v>1.2584174840901479</v>
      </c>
      <c r="AU21" s="34"/>
      <c r="AV21" s="34">
        <f t="shared" si="20"/>
        <v>1.0484682938324015</v>
      </c>
      <c r="AW21" s="32"/>
      <c r="AX21" s="12"/>
      <c r="AZ21" s="31">
        <f t="shared" si="21"/>
        <v>0.70495190427062571</v>
      </c>
      <c r="BA21" s="31">
        <f t="shared" si="22"/>
        <v>8.7073345833618351E-3</v>
      </c>
      <c r="BB21" s="31">
        <f t="shared" si="23"/>
        <v>0.19171345401445578</v>
      </c>
      <c r="BC21" s="31">
        <f t="shared" si="24"/>
        <v>9.4627307131556718E-2</v>
      </c>
      <c r="BE21" s="31">
        <f t="shared" si="37"/>
        <v>0.68553642813884719</v>
      </c>
      <c r="BF21" s="31">
        <f t="shared" si="38"/>
        <v>1.0419727026779846E-2</v>
      </c>
      <c r="BG21" s="31">
        <f t="shared" si="39"/>
        <v>0.25089742460466519</v>
      </c>
      <c r="BH21" s="31">
        <f t="shared" si="40"/>
        <v>1.0556853745578222E-2</v>
      </c>
      <c r="BI21" s="31">
        <f t="shared" si="41"/>
        <v>0.95741043351587041</v>
      </c>
      <c r="BJ21" s="31"/>
      <c r="BK21" s="31">
        <f t="shared" si="42"/>
        <v>0.71603191707591041</v>
      </c>
      <c r="BL21" s="31">
        <f t="shared" si="43"/>
        <v>1.088323947809487E-2</v>
      </c>
      <c r="BM21" s="31">
        <f t="shared" si="44"/>
        <v>0.26205837728684644</v>
      </c>
      <c r="BN21" s="31">
        <f t="shared" si="45"/>
        <v>1.1026466159148273E-2</v>
      </c>
      <c r="BQ21" s="31">
        <f t="shared" si="46"/>
        <v>6.1028450113043697E-3</v>
      </c>
      <c r="BR21" s="31">
        <f t="shared" si="47"/>
        <v>1.2434808560082304E-2</v>
      </c>
      <c r="BS21" s="31">
        <f t="shared" si="48"/>
        <v>0.11466661225865546</v>
      </c>
      <c r="BT21" s="31">
        <f t="shared" si="49"/>
        <v>-2.7890962732702437E-3</v>
      </c>
      <c r="BV21" s="31">
        <f t="shared" si="25"/>
        <v>0.79124251865406225</v>
      </c>
      <c r="BW21" s="31">
        <f t="shared" si="26"/>
        <v>8.9650071568761602E-3</v>
      </c>
      <c r="BX21" s="31">
        <f t="shared" si="27"/>
        <v>0.1382092235042196</v>
      </c>
      <c r="BY21" s="31">
        <f t="shared" si="28"/>
        <v>6.1583250684841911E-2</v>
      </c>
      <c r="CA21" s="31">
        <f t="shared" si="50"/>
        <v>7.6742028895301212E-2</v>
      </c>
      <c r="CB21" s="31">
        <f t="shared" si="51"/>
        <v>-0.34211428820874767</v>
      </c>
      <c r="CC21" s="31">
        <f t="shared" si="52"/>
        <v>-0.61083792740885923</v>
      </c>
      <c r="CD21" s="31">
        <f t="shared" si="53"/>
        <v>8.984485180987253</v>
      </c>
      <c r="CF21" s="31">
        <f t="shared" si="54"/>
        <v>-7.4717978033663869E-3</v>
      </c>
      <c r="CG21" s="31">
        <f t="shared" si="55"/>
        <v>0</v>
      </c>
      <c r="CH21" s="31">
        <f t="shared" si="56"/>
        <v>-5.2394242144989268E-4</v>
      </c>
      <c r="CI21" s="31">
        <f t="shared" si="57"/>
        <v>0</v>
      </c>
      <c r="CK21" s="31">
        <f t="shared" si="29"/>
        <v>1.0351266178007863</v>
      </c>
      <c r="CL21" s="31">
        <f t="shared" si="58"/>
        <v>0.92177332866703832</v>
      </c>
      <c r="CM21" s="31">
        <f t="shared" si="30"/>
        <v>0.94481601007582405</v>
      </c>
      <c r="CN21" s="31"/>
      <c r="CO21" s="31">
        <f t="shared" si="31"/>
        <v>0.99026604078005531</v>
      </c>
      <c r="CP21" s="31">
        <f t="shared" si="59"/>
        <v>1.0521622130690931</v>
      </c>
      <c r="CQ21" s="31">
        <f t="shared" si="32"/>
        <v>1.042981532248489</v>
      </c>
      <c r="CR21" s="31"/>
      <c r="CS21" s="31">
        <f t="shared" si="33"/>
        <v>0.99452767879422233</v>
      </c>
      <c r="CT21" s="31">
        <f t="shared" si="60"/>
        <v>0.98827831258133869</v>
      </c>
      <c r="CU21" s="31">
        <f t="shared" si="34"/>
        <v>1.0052606507538864</v>
      </c>
    </row>
    <row r="22" spans="1:99" x14ac:dyDescent="0.2">
      <c r="A22" s="198" t="s">
        <v>379</v>
      </c>
      <c r="B22" s="9">
        <f t="shared" si="35"/>
        <v>2002</v>
      </c>
      <c r="D22" s="90">
        <f>'Commercial Sector_CHP&gt;Fossil'!H23</f>
        <v>43.796001000000004</v>
      </c>
      <c r="E22" s="90">
        <f>Table8.4c11!N23*0.001</f>
        <v>0.13</v>
      </c>
      <c r="F22" s="42">
        <f>'Comm_Sector_CHP&gt;Renewable'!F22</f>
        <v>18.454000000000001</v>
      </c>
      <c r="G22" s="107">
        <f>Table8.4c11!AB23*0.001</f>
        <v>10.949</v>
      </c>
      <c r="H22" s="29">
        <f t="shared" ref="H22:H27" si="61">SUM(D22:G22)</f>
        <v>73.329001000000005</v>
      </c>
      <c r="J22" s="29">
        <f>'Commercial Sector_CHP&gt;Fossil'!N23</f>
        <v>5733.1169999999993</v>
      </c>
      <c r="K22" s="29">
        <f>Table8.2d11!P23*0.001</f>
        <v>12.797000000000001</v>
      </c>
      <c r="L22" s="29">
        <f>'Comm_Sector_CHP&gt;Renewable'!J22</f>
        <v>1065.22</v>
      </c>
      <c r="M22" s="107">
        <f>Table8.2d11!AD23*0.001</f>
        <v>603.37700000000007</v>
      </c>
      <c r="N22" s="29">
        <f t="shared" si="1"/>
        <v>7414.5109999999995</v>
      </c>
      <c r="P22" s="41">
        <f>D22/J22*1000000</f>
        <v>7639.1256274728057</v>
      </c>
      <c r="Q22" s="41">
        <f>E22/K22*1000000</f>
        <v>10158.630929124014</v>
      </c>
      <c r="R22" s="41">
        <f>F22/L22*1000000</f>
        <v>17324.120838887742</v>
      </c>
      <c r="S22" s="41">
        <f>G22/M22*1000000</f>
        <v>18146.200468363892</v>
      </c>
      <c r="T22" s="41">
        <f>H22/N22*1000000</f>
        <v>9889.9308396737179</v>
      </c>
      <c r="U22" s="30"/>
      <c r="V22" s="107">
        <f t="shared" si="7"/>
        <v>0.81879710875479961</v>
      </c>
      <c r="W22" s="107">
        <f t="shared" si="8"/>
        <v>0.97633523569377112</v>
      </c>
      <c r="X22" s="107">
        <f t="shared" si="9"/>
        <v>0.95720699288575539</v>
      </c>
      <c r="Y22" s="107">
        <f t="shared" si="10"/>
        <v>1.8599855480072989</v>
      </c>
      <c r="Z22" s="107">
        <f t="shared" si="11"/>
        <v>0.92085403640384411</v>
      </c>
      <c r="AA22" s="30"/>
      <c r="AC22" s="106">
        <f>'Commercial Sector_CHP&gt;Fossil'!AE23</f>
        <v>0.81360732250593182</v>
      </c>
      <c r="AD22" s="31">
        <f>W22</f>
        <v>0.97633523569377112</v>
      </c>
      <c r="AE22" s="106">
        <f>'Comm_Sector_CHP&gt;Renewable'!W22</f>
        <v>0.94720723016573849</v>
      </c>
      <c r="AF22" s="31">
        <f t="shared" si="12"/>
        <v>1.8599855480072989</v>
      </c>
      <c r="AG22" s="31"/>
      <c r="AH22" s="87">
        <f>'Commercial Sector_CHP&gt;Fossil'!AD23</f>
        <v>1.0063787359151135</v>
      </c>
      <c r="AI22" s="33">
        <v>1</v>
      </c>
      <c r="AJ22" s="87">
        <f>'Comm_Sector_CHP&gt;Renewable'!V22</f>
        <v>1.0105571013412418</v>
      </c>
      <c r="AK22" s="33">
        <v>1</v>
      </c>
      <c r="AL22" s="33"/>
      <c r="AN22" s="34">
        <f t="shared" si="13"/>
        <v>1.2701008644792653</v>
      </c>
      <c r="AO22" s="34">
        <f t="shared" si="14"/>
        <v>0.92085403640384411</v>
      </c>
      <c r="AP22" s="34">
        <f>CQ22</f>
        <v>1.0639743709848837</v>
      </c>
      <c r="AQ22" s="34">
        <f>CU22</f>
        <v>1.0058396247970842</v>
      </c>
      <c r="AR22" s="34">
        <f>CM22</f>
        <v>0.86046040133678814</v>
      </c>
      <c r="AS22" s="34">
        <f>AN22*AP22*AQ22*AR22</f>
        <v>1.1695775076957426</v>
      </c>
      <c r="AT22" s="34">
        <f>AN22*AO22</f>
        <v>1.1695775076957433</v>
      </c>
      <c r="AU22" s="34"/>
      <c r="AV22" s="34">
        <f>AP22*AQ22</f>
        <v>1.0701875821051492</v>
      </c>
      <c r="AW22" s="32"/>
      <c r="AX22" s="12"/>
      <c r="AZ22" s="31">
        <f>D22/$H22</f>
        <v>0.59725347956124486</v>
      </c>
      <c r="BA22" s="31">
        <f>E22/$H22</f>
        <v>1.7728320068072384E-3</v>
      </c>
      <c r="BB22" s="31">
        <f>F22/$H22</f>
        <v>0.25166032195092908</v>
      </c>
      <c r="BC22" s="31">
        <f>G22/$H22</f>
        <v>0.14931336648101887</v>
      </c>
      <c r="BE22" s="31">
        <f t="shared" ref="BE22:BH26" si="62">(AZ22-AZ21)/LN(AZ22/AZ21)</f>
        <v>0.6496154478360413</v>
      </c>
      <c r="BF22" s="31">
        <f t="shared" si="62"/>
        <v>4.3569723787408926E-3</v>
      </c>
      <c r="BG22" s="31">
        <f t="shared" si="62"/>
        <v>0.22032937454554802</v>
      </c>
      <c r="BH22" s="31">
        <f t="shared" si="62"/>
        <v>0.11989897670521506</v>
      </c>
      <c r="BI22" s="31">
        <f>SUM(BE22:BH22)</f>
        <v>0.99420077146554531</v>
      </c>
      <c r="BJ22" s="31"/>
      <c r="BK22" s="31">
        <f t="shared" ref="BK22:BN26" si="63">BE22/$BI22</f>
        <v>0.65340469096442877</v>
      </c>
      <c r="BL22" s="31">
        <f t="shared" si="63"/>
        <v>4.3823868415614944E-3</v>
      </c>
      <c r="BM22" s="31">
        <f t="shared" si="63"/>
        <v>0.22161456807236413</v>
      </c>
      <c r="BN22" s="31">
        <f t="shared" si="63"/>
        <v>0.12059835412164557</v>
      </c>
      <c r="BQ22" s="31">
        <f t="shared" ref="BQ22:BT26" si="64">LN(AC22/AC21)</f>
        <v>-0.21733040339051382</v>
      </c>
      <c r="BR22" s="31">
        <f t="shared" si="64"/>
        <v>-1.7049293013362086E-2</v>
      </c>
      <c r="BS22" s="31">
        <f t="shared" si="64"/>
        <v>0.1623092427979419</v>
      </c>
      <c r="BT22" s="31">
        <f t="shared" si="64"/>
        <v>0.10436887967449371</v>
      </c>
      <c r="BV22" s="31">
        <f t="shared" ref="BV22:BY26" si="65">J22/$N22</f>
        <v>0.77322927971918842</v>
      </c>
      <c r="BW22" s="31">
        <f t="shared" si="65"/>
        <v>1.7259398495733571E-3</v>
      </c>
      <c r="BX22" s="31">
        <f t="shared" si="65"/>
        <v>0.14366692557337904</v>
      </c>
      <c r="BY22" s="31">
        <f t="shared" si="65"/>
        <v>8.1377854857859144E-2</v>
      </c>
      <c r="CA22" s="31">
        <f t="shared" ref="CA22:CD26" si="66">LN(BV22/BV21)</f>
        <v>-2.3028903464089194E-2</v>
      </c>
      <c r="CB22" s="31">
        <f t="shared" si="66"/>
        <v>-1.6475571629256902</v>
      </c>
      <c r="CC22" s="31">
        <f t="shared" si="66"/>
        <v>3.8728954200284826E-2</v>
      </c>
      <c r="CD22" s="31">
        <f t="shared" si="66"/>
        <v>0.27871325355211657</v>
      </c>
      <c r="CF22" s="31">
        <f t="shared" ref="CF22:CI26" si="67">LN(AH22/AH21)</f>
        <v>1.5523377416680917E-3</v>
      </c>
      <c r="CG22" s="31">
        <f t="shared" si="67"/>
        <v>0</v>
      </c>
      <c r="CH22" s="31">
        <f t="shared" si="67"/>
        <v>-1.9787794479861412E-3</v>
      </c>
      <c r="CI22" s="31">
        <f t="shared" si="67"/>
        <v>0</v>
      </c>
      <c r="CK22" s="31">
        <f>EXP(SUMPRODUCT($BK22:$BN22,BQ22:BT22))</f>
        <v>0.91071742239818088</v>
      </c>
      <c r="CL22" s="31">
        <f>IF(ISERR(CK22),CL21,CK22*CL21)</f>
        <v>0.83947502991903633</v>
      </c>
      <c r="CM22" s="31">
        <f t="shared" si="30"/>
        <v>0.86046040133678814</v>
      </c>
      <c r="CN22" s="31"/>
      <c r="CO22" s="31">
        <f>EXP(SUMPRODUCT($BK22:$BN22,CA22:CD22))</f>
        <v>1.0201277185523483</v>
      </c>
      <c r="CP22" s="31">
        <f>IF(ISERR(CO22),CP21,CO22*CP21)</f>
        <v>1.0733398379651637</v>
      </c>
      <c r="CQ22" s="31">
        <f t="shared" si="32"/>
        <v>1.0639743709848837</v>
      </c>
      <c r="CR22" s="31"/>
      <c r="CS22" s="31">
        <f>EXP(SUMPRODUCT($BK22:$BN22,CF22:CI22))</f>
        <v>1.000575944201898</v>
      </c>
      <c r="CT22" s="31">
        <f>IF(ISERR(CS22),CT21,CS22*CT21)</f>
        <v>0.98884750574533142</v>
      </c>
      <c r="CU22" s="31">
        <f t="shared" si="34"/>
        <v>1.0058396247970842</v>
      </c>
    </row>
    <row r="23" spans="1:99" x14ac:dyDescent="0.2">
      <c r="A23" s="198" t="s">
        <v>379</v>
      </c>
      <c r="B23" s="9">
        <f t="shared" si="35"/>
        <v>2003</v>
      </c>
      <c r="D23" s="90">
        <f>'Commercial Sector_CHP&gt;Fossil'!H24</f>
        <v>57.927000999999997</v>
      </c>
      <c r="E23" s="90">
        <f>Table8.4c11!N24*0.001</f>
        <v>0.74</v>
      </c>
      <c r="F23" s="42">
        <f>'Comm_Sector_CHP&gt;Renewable'!F23</f>
        <v>19.850000000000001</v>
      </c>
      <c r="G23" s="107">
        <f>Table8.4c11!AB24*0.001</f>
        <v>10.795</v>
      </c>
      <c r="H23" s="29">
        <f t="shared" si="61"/>
        <v>89.312000999999995</v>
      </c>
      <c r="J23" s="29">
        <f>'Commercial Sector_CHP&gt;Fossil'!N24</f>
        <v>5528.1011249999992</v>
      </c>
      <c r="K23" s="29">
        <f>Table8.2d11!P24*0.001</f>
        <v>72.245000000000005</v>
      </c>
      <c r="L23" s="29">
        <f>'Comm_Sector_CHP&gt;Renewable'!J23</f>
        <v>1301.963</v>
      </c>
      <c r="M23" s="107">
        <f>Table8.2d11!AD24*0.001</f>
        <v>593.86800000000005</v>
      </c>
      <c r="N23" s="29">
        <f>SUM(J23:M23)</f>
        <v>7496.1771249999993</v>
      </c>
      <c r="P23" s="41">
        <f t="shared" si="2"/>
        <v>10478.643514322472</v>
      </c>
      <c r="Q23" s="41">
        <f t="shared" si="3"/>
        <v>10242.923385701431</v>
      </c>
      <c r="R23" s="41">
        <f t="shared" si="4"/>
        <v>15246.208993650358</v>
      </c>
      <c r="S23" s="41">
        <f t="shared" si="5"/>
        <v>18177.440104535013</v>
      </c>
      <c r="T23" s="41">
        <f t="shared" si="6"/>
        <v>11914.339737536553</v>
      </c>
      <c r="U23" s="30"/>
      <c r="V23" s="107">
        <f t="shared" si="7"/>
        <v>1.1231498775649655</v>
      </c>
      <c r="W23" s="107">
        <f t="shared" si="8"/>
        <v>0.98443649422298674</v>
      </c>
      <c r="X23" s="107">
        <f t="shared" si="9"/>
        <v>0.84239644824924809</v>
      </c>
      <c r="Y23" s="107">
        <f t="shared" si="10"/>
        <v>1.8631876107148388</v>
      </c>
      <c r="Z23" s="107">
        <f t="shared" si="11"/>
        <v>1.109347276159437</v>
      </c>
      <c r="AA23" s="30"/>
      <c r="AC23" s="106">
        <f>'Commercial Sector_CHP&gt;Fossil'!AE24</f>
        <v>1.1071292420638885</v>
      </c>
      <c r="AD23" s="31">
        <f>W23</f>
        <v>0.98443649422298674</v>
      </c>
      <c r="AE23" s="106">
        <f>'Comm_Sector_CHP&gt;Renewable'!W23</f>
        <v>0.83530559208549682</v>
      </c>
      <c r="AF23" s="31">
        <f t="shared" si="12"/>
        <v>1.8631876107148388</v>
      </c>
      <c r="AG23" s="31"/>
      <c r="AH23" s="87">
        <f>'Commercial Sector_CHP&gt;Fossil'!AD24</f>
        <v>1.0144704293702982</v>
      </c>
      <c r="AI23" s="33">
        <v>1</v>
      </c>
      <c r="AJ23" s="87">
        <f>'Comm_Sector_CHP&gt;Renewable'!V23</f>
        <v>1.0084889365412335</v>
      </c>
      <c r="AK23" s="33">
        <v>1</v>
      </c>
      <c r="AL23" s="33"/>
      <c r="AN23" s="34">
        <f t="shared" si="13"/>
        <v>1.2840902180537856</v>
      </c>
      <c r="AO23" s="34">
        <f t="shared" si="14"/>
        <v>1.109347276159437</v>
      </c>
      <c r="AP23" s="34">
        <f t="shared" si="15"/>
        <v>1.0844926649156725</v>
      </c>
      <c r="AQ23" s="34">
        <f t="shared" si="16"/>
        <v>1.0103859329121743</v>
      </c>
      <c r="AR23" s="34">
        <f t="shared" si="17"/>
        <v>1.0124034379303692</v>
      </c>
      <c r="AS23" s="34">
        <f t="shared" si="18"/>
        <v>1.4245019857409438</v>
      </c>
      <c r="AT23" s="34">
        <f t="shared" si="19"/>
        <v>1.4245019857409447</v>
      </c>
      <c r="AU23" s="34"/>
      <c r="AV23" s="34">
        <f t="shared" si="20"/>
        <v>1.0957561329772318</v>
      </c>
      <c r="AW23" s="32"/>
      <c r="AX23" s="12"/>
      <c r="AZ23" s="31">
        <f t="shared" si="21"/>
        <v>0.64859145861036083</v>
      </c>
      <c r="BA23" s="31">
        <f t="shared" ref="BA23:BA28" si="68">E23/$H23</f>
        <v>8.2855606381498498E-3</v>
      </c>
      <c r="BB23" s="31">
        <f t="shared" ref="BB23:BB28" si="69">F23/$H23</f>
        <v>0.2222545657665872</v>
      </c>
      <c r="BC23" s="31">
        <f t="shared" ref="BC23:BC28" si="70">G23/$H23</f>
        <v>0.12086841498490221</v>
      </c>
      <c r="BE23" s="31">
        <f t="shared" si="62"/>
        <v>0.62256972553781342</v>
      </c>
      <c r="BF23" s="31">
        <f t="shared" si="62"/>
        <v>4.2237346022460411E-3</v>
      </c>
      <c r="BG23" s="31">
        <f t="shared" si="62"/>
        <v>0.23665303334193513</v>
      </c>
      <c r="BH23" s="31">
        <f t="shared" si="62"/>
        <v>0.13459028901118883</v>
      </c>
      <c r="BI23" s="31">
        <f>SUM(BE23:BH23)</f>
        <v>0.99803678249318339</v>
      </c>
      <c r="BJ23" s="31"/>
      <c r="BK23" s="31">
        <f t="shared" si="63"/>
        <v>0.62379436956479661</v>
      </c>
      <c r="BL23" s="31">
        <f t="shared" si="63"/>
        <v>4.2320430231987862E-3</v>
      </c>
      <c r="BM23" s="31">
        <f t="shared" si="63"/>
        <v>0.23711854862779216</v>
      </c>
      <c r="BN23" s="31">
        <f t="shared" si="63"/>
        <v>0.13485503878421243</v>
      </c>
      <c r="BQ23" s="31">
        <f t="shared" si="64"/>
        <v>0.30804783090173266</v>
      </c>
      <c r="BR23" s="31">
        <f t="shared" si="64"/>
        <v>8.2633837525172091E-3</v>
      </c>
      <c r="BS23" s="31">
        <f t="shared" si="64"/>
        <v>-0.12572026085668636</v>
      </c>
      <c r="BT23" s="31">
        <f t="shared" si="64"/>
        <v>1.7200722934522703E-3</v>
      </c>
      <c r="BV23" s="31">
        <f t="shared" si="65"/>
        <v>0.73745604363637551</v>
      </c>
      <c r="BW23" s="31">
        <f t="shared" si="65"/>
        <v>9.6375791013609494E-3</v>
      </c>
      <c r="BX23" s="31">
        <f t="shared" si="65"/>
        <v>0.17368359609032052</v>
      </c>
      <c r="BY23" s="31">
        <f t="shared" si="65"/>
        <v>7.9222781171943035E-2</v>
      </c>
      <c r="CA23" s="31">
        <f t="shared" si="66"/>
        <v>-4.7369130263313665E-2</v>
      </c>
      <c r="CB23" s="31">
        <f t="shared" si="66"/>
        <v>1.7198982040755766</v>
      </c>
      <c r="CC23" s="31">
        <f t="shared" si="66"/>
        <v>0.18973762705117958</v>
      </c>
      <c r="CD23" s="31">
        <f t="shared" si="66"/>
        <v>-2.6839284132508433E-2</v>
      </c>
      <c r="CF23" s="31">
        <f t="shared" si="67"/>
        <v>8.0082539943466119E-3</v>
      </c>
      <c r="CG23" s="31">
        <f t="shared" si="67"/>
        <v>0</v>
      </c>
      <c r="CH23" s="31">
        <f t="shared" si="67"/>
        <v>-2.0486561321964502E-3</v>
      </c>
      <c r="CI23" s="31">
        <f t="shared" si="67"/>
        <v>0</v>
      </c>
      <c r="CK23" s="31">
        <f>EXP(SUMPRODUCT($BK23:$BN23,BQ23:BT23))</f>
        <v>1.1765834155267649</v>
      </c>
      <c r="CL23" s="31">
        <f>IF(ISERR(CK23),CL22,CK23*CL22)</f>
        <v>0.98771239795157295</v>
      </c>
      <c r="CM23" s="31">
        <f t="shared" si="30"/>
        <v>1.0124034379303692</v>
      </c>
      <c r="CN23" s="31"/>
      <c r="CO23" s="31">
        <f>EXP(SUMPRODUCT($BK23:$BN23,CA23:CD23))</f>
        <v>1.0192845753528779</v>
      </c>
      <c r="CP23" s="31">
        <f>IF(ISERR(CO23),CP22,CO23*CP22)</f>
        <v>1.0940387409496486</v>
      </c>
      <c r="CQ23" s="31">
        <f t="shared" si="32"/>
        <v>1.0844926649156725</v>
      </c>
      <c r="CR23" s="31"/>
      <c r="CS23" s="31">
        <f>EXP(SUMPRODUCT($BK23:$BN23,CF23:CI23))</f>
        <v>1.0045199135160412</v>
      </c>
      <c r="CT23" s="31">
        <f>IF(ISERR(CS23),CT22,CS23*CT22)</f>
        <v>0.99331701095185332</v>
      </c>
      <c r="CU23" s="31">
        <f t="shared" si="34"/>
        <v>1.0103859329121743</v>
      </c>
    </row>
    <row r="24" spans="1:99" x14ac:dyDescent="0.2">
      <c r="A24" s="198" t="s">
        <v>379</v>
      </c>
      <c r="B24" s="9">
        <f t="shared" si="35"/>
        <v>2004</v>
      </c>
      <c r="D24" s="90">
        <f>'Commercial Sector_CHP&gt;Fossil'!H25</f>
        <v>46.451000999999991</v>
      </c>
      <c r="E24" s="90">
        <f>Table8.4c11!N25*0.001</f>
        <v>1.052</v>
      </c>
      <c r="F24" s="42">
        <f>'Comm_Sector_CHP&gt;Renewable'!F24</f>
        <v>19.478999999999999</v>
      </c>
      <c r="G24" s="107">
        <f>Table8.4c11!AB25*0.001</f>
        <v>10.608000000000001</v>
      </c>
      <c r="H24" s="29">
        <f t="shared" si="61"/>
        <v>77.590001000000001</v>
      </c>
      <c r="J24" s="29">
        <f>'Commercial Sector_CHP&gt;Fossil'!N25</f>
        <v>5808.7271250000003</v>
      </c>
      <c r="K24" s="29">
        <f>Table8.2d11!P25*0.001</f>
        <v>104.967</v>
      </c>
      <c r="L24" s="29">
        <f>'Comm_Sector_CHP&gt;Renewable'!J24</f>
        <v>1575.1880000000001</v>
      </c>
      <c r="M24" s="107">
        <f>Table8.2d11!AD25*0.001</f>
        <v>780.803</v>
      </c>
      <c r="N24" s="29">
        <f>SUM(J24:M24)</f>
        <v>8269.685125</v>
      </c>
      <c r="P24" s="41">
        <f t="shared" si="2"/>
        <v>7996.7607361139353</v>
      </c>
      <c r="Q24" s="41">
        <f t="shared" si="3"/>
        <v>10022.1974525327</v>
      </c>
      <c r="R24" s="41">
        <f t="shared" si="4"/>
        <v>12366.142961982951</v>
      </c>
      <c r="S24" s="41">
        <f t="shared" si="5"/>
        <v>13586.013373411732</v>
      </c>
      <c r="T24" s="41">
        <f t="shared" si="6"/>
        <v>9382.4613425048628</v>
      </c>
      <c r="U24" s="30"/>
      <c r="V24" s="107">
        <f t="shared" si="7"/>
        <v>0.8571301074806551</v>
      </c>
      <c r="W24" s="107">
        <f t="shared" si="8"/>
        <v>0.96322275907623667</v>
      </c>
      <c r="X24" s="107">
        <f t="shared" si="9"/>
        <v>0.68326460132189981</v>
      </c>
      <c r="Y24" s="107">
        <f t="shared" si="10"/>
        <v>1.3925663707747025</v>
      </c>
      <c r="Z24" s="107">
        <f t="shared" si="11"/>
        <v>0.87360341934743746</v>
      </c>
      <c r="AA24" s="30"/>
      <c r="AC24" s="106">
        <f>'Commercial Sector_CHP&gt;Fossil'!AE25</f>
        <v>0.84477854311685585</v>
      </c>
      <c r="AD24" s="31">
        <f>W24</f>
        <v>0.96322275907623667</v>
      </c>
      <c r="AE24" s="106">
        <f>'Comm_Sector_CHP&gt;Renewable'!W24</f>
        <v>0.67808256924741983</v>
      </c>
      <c r="AF24" s="31">
        <f t="shared" si="12"/>
        <v>1.3925663707747025</v>
      </c>
      <c r="AG24" s="31"/>
      <c r="AH24" s="87">
        <f>'Commercial Sector_CHP&gt;Fossil'!AD25</f>
        <v>1.0146210678105385</v>
      </c>
      <c r="AI24" s="33">
        <v>1</v>
      </c>
      <c r="AJ24" s="87">
        <f>'Comm_Sector_CHP&gt;Renewable'!V24</f>
        <v>1.0076421844617407</v>
      </c>
      <c r="AK24" s="33">
        <v>1</v>
      </c>
      <c r="AL24" s="33"/>
      <c r="AN24" s="34">
        <f t="shared" si="13"/>
        <v>1.4165916304168706</v>
      </c>
      <c r="AO24" s="34">
        <f t="shared" si="14"/>
        <v>0.87360341934743746</v>
      </c>
      <c r="AP24" s="34">
        <f t="shared" si="15"/>
        <v>1.1030920392535837</v>
      </c>
      <c r="AQ24" s="34">
        <f t="shared" si="16"/>
        <v>1.0102787396166986</v>
      </c>
      <c r="AR24" s="34">
        <f t="shared" si="17"/>
        <v>0.78390125739015737</v>
      </c>
      <c r="AS24" s="34">
        <f t="shared" si="18"/>
        <v>1.2375392921511383</v>
      </c>
      <c r="AT24" s="34">
        <f t="shared" si="19"/>
        <v>1.2375392921511397</v>
      </c>
      <c r="AU24" s="34"/>
      <c r="AV24" s="34">
        <f t="shared" si="20"/>
        <v>1.1144304350983243</v>
      </c>
      <c r="AW24" s="32"/>
      <c r="AX24" s="12"/>
      <c r="AZ24" s="31">
        <f t="shared" si="21"/>
        <v>0.59867251451640002</v>
      </c>
      <c r="BA24" s="31">
        <f t="shared" si="68"/>
        <v>1.3558448078896146E-2</v>
      </c>
      <c r="BB24" s="31">
        <f t="shared" si="69"/>
        <v>0.25105038985629086</v>
      </c>
      <c r="BC24" s="31">
        <f t="shared" si="70"/>
        <v>0.13671864754841284</v>
      </c>
      <c r="BE24" s="31">
        <f t="shared" si="62"/>
        <v>0.62329886190700579</v>
      </c>
      <c r="BF24" s="31">
        <f t="shared" si="62"/>
        <v>1.070646804940148E-2</v>
      </c>
      <c r="BG24" s="31">
        <f t="shared" si="62"/>
        <v>0.23636019988382787</v>
      </c>
      <c r="BH24" s="31">
        <f t="shared" si="62"/>
        <v>0.12863081343918162</v>
      </c>
      <c r="BI24" s="31">
        <f>SUM(BE24:BH24)</f>
        <v>0.99899634327941667</v>
      </c>
      <c r="BJ24" s="31"/>
      <c r="BK24" s="31">
        <f t="shared" si="63"/>
        <v>0.6239250684951414</v>
      </c>
      <c r="BL24" s="31">
        <f t="shared" si="63"/>
        <v>1.0717224463760533E-2</v>
      </c>
      <c r="BM24" s="31">
        <f t="shared" si="63"/>
        <v>0.23659766271808919</v>
      </c>
      <c r="BN24" s="31">
        <f t="shared" si="63"/>
        <v>0.12876004432300903</v>
      </c>
      <c r="BQ24" s="31">
        <f t="shared" si="64"/>
        <v>-0.2704511618690017</v>
      </c>
      <c r="BR24" s="31">
        <f t="shared" si="64"/>
        <v>-2.1784687500117781E-2</v>
      </c>
      <c r="BS24" s="31">
        <f t="shared" si="64"/>
        <v>-0.20852857236640035</v>
      </c>
      <c r="BT24" s="31">
        <f t="shared" si="64"/>
        <v>-0.29114043538247403</v>
      </c>
      <c r="BV24" s="31">
        <f t="shared" si="65"/>
        <v>0.70241212781363305</v>
      </c>
      <c r="BW24" s="31">
        <f t="shared" si="65"/>
        <v>1.2692986300370173E-2</v>
      </c>
      <c r="BX24" s="31">
        <f t="shared" si="65"/>
        <v>0.1904773853164089</v>
      </c>
      <c r="BY24" s="31">
        <f t="shared" si="65"/>
        <v>9.4417500569587892E-2</v>
      </c>
      <c r="CA24" s="31">
        <f t="shared" si="66"/>
        <v>-4.8686176167407211E-2</v>
      </c>
      <c r="CB24" s="31">
        <f t="shared" si="66"/>
        <v>0.27537963457987774</v>
      </c>
      <c r="CC24" s="31">
        <f t="shared" si="66"/>
        <v>9.2298244649994046E-2</v>
      </c>
      <c r="CD24" s="31">
        <f t="shared" si="66"/>
        <v>0.17546254483953008</v>
      </c>
      <c r="CF24" s="31">
        <f t="shared" si="67"/>
        <v>1.4847870658023059E-4</v>
      </c>
      <c r="CG24" s="31">
        <f t="shared" si="67"/>
        <v>0</v>
      </c>
      <c r="CH24" s="31">
        <f t="shared" si="67"/>
        <v>-8.3997724201382835E-4</v>
      </c>
      <c r="CI24" s="31">
        <f t="shared" si="67"/>
        <v>0</v>
      </c>
      <c r="CK24" s="31">
        <f>EXP(SUMPRODUCT($BK24:$BN24,BQ24:BT24))</f>
        <v>0.77429730878103986</v>
      </c>
      <c r="CL24" s="31">
        <f>IF(ISERR(CK24),CL23,CK24*CL23)</f>
        <v>0.76478305158357041</v>
      </c>
      <c r="CM24" s="31">
        <f t="shared" si="30"/>
        <v>0.78390125739015737</v>
      </c>
      <c r="CN24" s="31"/>
      <c r="CO24" s="31">
        <f>EXP(SUMPRODUCT($BK24:$BN24,CA24:CD24))</f>
        <v>1.0171502998034179</v>
      </c>
      <c r="CP24" s="31">
        <f>IF(ISERR(CO24),CP23,CO24*CP23)</f>
        <v>1.1128018333534888</v>
      </c>
      <c r="CQ24" s="31">
        <f t="shared" si="32"/>
        <v>1.1030920392535837</v>
      </c>
      <c r="CR24" s="31"/>
      <c r="CS24" s="31">
        <f>EXP(SUMPRODUCT($BK24:$BN24,CF24:CI24))</f>
        <v>0.99989390856307081</v>
      </c>
      <c r="CT24" s="31">
        <f>IF(ISERR(CS24),CT23,CS24*CT23)</f>
        <v>0.99321162852283518</v>
      </c>
      <c r="CU24" s="31">
        <f t="shared" si="34"/>
        <v>1.0102787396166986</v>
      </c>
    </row>
    <row r="25" spans="1:99" x14ac:dyDescent="0.2">
      <c r="A25" s="198" t="s">
        <v>379</v>
      </c>
      <c r="B25" s="9">
        <f t="shared" si="35"/>
        <v>2005</v>
      </c>
      <c r="D25" s="90">
        <f>'Commercial Sector_CHP&gt;Fossil'!H26</f>
        <v>46.461001000000003</v>
      </c>
      <c r="E25" s="90">
        <f>Table8.4c11!N26*0.001</f>
        <v>0.878</v>
      </c>
      <c r="F25" s="42">
        <f>'Comm_Sector_CHP&gt;Renewable'!F25</f>
        <v>20.166</v>
      </c>
      <c r="G25" s="107">
        <f>Table8.4c11!AB26*0.001</f>
        <v>10.197000000000001</v>
      </c>
      <c r="H25" s="29">
        <f t="shared" si="61"/>
        <v>77.70200100000001</v>
      </c>
      <c r="J25" s="29">
        <f>'Commercial Sector_CHP&gt;Fossil'!N26</f>
        <v>5976.8881250000004</v>
      </c>
      <c r="K25" s="29">
        <f>Table8.2d11!P26*0.001</f>
        <v>86.037000000000006</v>
      </c>
      <c r="L25" s="29">
        <f>'Comm_Sector_CHP&gt;Renewable'!J25</f>
        <v>1672.7520000000002</v>
      </c>
      <c r="M25" s="107">
        <f>Table8.2d11!AD26*0.001</f>
        <v>755.98699999999997</v>
      </c>
      <c r="N25" s="29">
        <f t="shared" si="1"/>
        <v>8491.6641250000011</v>
      </c>
      <c r="P25" s="10">
        <f t="shared" si="2"/>
        <v>7773.4433083436707</v>
      </c>
      <c r="Q25" s="10">
        <f t="shared" si="3"/>
        <v>10204.911840254772</v>
      </c>
      <c r="R25" s="10">
        <f t="shared" si="4"/>
        <v>12055.582656604205</v>
      </c>
      <c r="S25" s="10">
        <f t="shared" si="5"/>
        <v>13488.327180229291</v>
      </c>
      <c r="T25" s="30">
        <f t="shared" si="6"/>
        <v>9150.3855847572158</v>
      </c>
      <c r="U25" s="30"/>
      <c r="V25" s="107">
        <f t="shared" si="7"/>
        <v>0.83319390416240402</v>
      </c>
      <c r="W25" s="107">
        <f t="shared" si="8"/>
        <v>0.98078324493755875</v>
      </c>
      <c r="X25" s="107">
        <f t="shared" si="9"/>
        <v>0.66610526037837647</v>
      </c>
      <c r="Y25" s="107">
        <f t="shared" si="10"/>
        <v>1.3825535359735024</v>
      </c>
      <c r="Z25" s="107">
        <f t="shared" si="11"/>
        <v>0.85199478509732651</v>
      </c>
      <c r="AA25" s="30"/>
      <c r="AC25" s="106">
        <f>'Commercial Sector_CHP&gt;Fossil'!AE26</f>
        <v>0.82248041226247104</v>
      </c>
      <c r="AD25" s="31">
        <f t="shared" ref="AD25:AD28" si="71">W25</f>
        <v>0.98078324493755875</v>
      </c>
      <c r="AE25" s="106">
        <f>'Comm_Sector_CHP&gt;Renewable'!W25</f>
        <v>0.66102215304367851</v>
      </c>
      <c r="AF25" s="31">
        <f t="shared" si="12"/>
        <v>1.3825535359735024</v>
      </c>
      <c r="AG25" s="31"/>
      <c r="AH25" s="87">
        <f>'Commercial Sector_CHP&gt;Fossil'!AD26</f>
        <v>1.0130258322754004</v>
      </c>
      <c r="AI25" s="33">
        <v>1</v>
      </c>
      <c r="AJ25" s="87">
        <f>'Comm_Sector_CHP&gt;Renewable'!V25</f>
        <v>1.0076897685066877</v>
      </c>
      <c r="AK25" s="33">
        <v>1</v>
      </c>
      <c r="AL25" s="33"/>
      <c r="AN25" s="34">
        <f t="shared" si="13"/>
        <v>1.4546164873219645</v>
      </c>
      <c r="AO25" s="34">
        <f t="shared" si="14"/>
        <v>0.85199478509732651</v>
      </c>
      <c r="AP25" s="34">
        <f t="shared" si="15"/>
        <v>1.1021405243747955</v>
      </c>
      <c r="AQ25" s="34">
        <f t="shared" si="16"/>
        <v>1.009340181047552</v>
      </c>
      <c r="AR25" s="34">
        <f t="shared" si="17"/>
        <v>0.76588295252514615</v>
      </c>
      <c r="AS25" s="34">
        <f t="shared" si="18"/>
        <v>1.2393256615149042</v>
      </c>
      <c r="AT25" s="34">
        <f t="shared" si="19"/>
        <v>1.2393256615149051</v>
      </c>
      <c r="AU25" s="34"/>
      <c r="AV25" s="34">
        <f t="shared" si="20"/>
        <v>1.1124347164122999</v>
      </c>
      <c r="AW25" s="32"/>
      <c r="AX25" s="12"/>
      <c r="AZ25" s="31">
        <f t="shared" si="21"/>
        <v>0.59793828218143308</v>
      </c>
      <c r="BA25" s="31">
        <f t="shared" si="68"/>
        <v>1.1299580302957704E-2</v>
      </c>
      <c r="BB25" s="31">
        <f t="shared" si="69"/>
        <v>0.25952999588775066</v>
      </c>
      <c r="BC25" s="31">
        <f t="shared" si="70"/>
        <v>0.13123214162785846</v>
      </c>
      <c r="BE25" s="31">
        <f t="shared" si="37"/>
        <v>0.59830532326223285</v>
      </c>
      <c r="BF25" s="31">
        <f t="shared" si="62"/>
        <v>1.2394727694888565E-2</v>
      </c>
      <c r="BG25" s="31">
        <f t="shared" ref="BG25:BG28" si="72">(BB25-BB24)/LN(BB25/BB24)</f>
        <v>0.25526671990875222</v>
      </c>
      <c r="BH25" s="31">
        <f t="shared" ref="BH25:BH28" si="73">(BC25-BC24)/LN(BC25/BC24)</f>
        <v>0.13395666906426246</v>
      </c>
      <c r="BI25" s="31">
        <f t="shared" si="41"/>
        <v>0.99992343993013599</v>
      </c>
      <c r="BJ25" s="31"/>
      <c r="BK25" s="31">
        <f t="shared" si="42"/>
        <v>0.59835113306678367</v>
      </c>
      <c r="BL25" s="31">
        <f t="shared" si="63"/>
        <v>1.23956767087634E-2</v>
      </c>
      <c r="BM25" s="31">
        <f t="shared" ref="BM25:BM28" si="74">BG25/$BI25</f>
        <v>0.25528626464300863</v>
      </c>
      <c r="BN25" s="31">
        <f t="shared" ref="BN25:BN28" si="75">BH25/$BI25</f>
        <v>0.13396692558144443</v>
      </c>
      <c r="BQ25" s="31">
        <f t="shared" si="46"/>
        <v>-2.6749846379288036E-2</v>
      </c>
      <c r="BR25" s="31">
        <f t="shared" si="64"/>
        <v>1.8066779094436363E-2</v>
      </c>
      <c r="BS25" s="31">
        <f t="shared" ref="BS25:BS28" si="76">LN(AE25/AE24)</f>
        <v>-2.5481710347814757E-2</v>
      </c>
      <c r="BT25" s="31">
        <f t="shared" ref="BT25:BT28" si="77">LN(AF25/AF24)</f>
        <v>-7.2161770212900321E-3</v>
      </c>
      <c r="BV25" s="31">
        <f t="shared" si="25"/>
        <v>0.70385357181093167</v>
      </c>
      <c r="BW25" s="31">
        <f t="shared" si="65"/>
        <v>1.0131936300530492E-2</v>
      </c>
      <c r="BX25" s="31">
        <f t="shared" ref="BX25:BX28" si="78">L25/$N25</f>
        <v>0.19698753688046983</v>
      </c>
      <c r="BY25" s="31">
        <f t="shared" ref="BY25:BY28" si="79">M25/$N25</f>
        <v>8.9026955008067968E-2</v>
      </c>
      <c r="CA25" s="31">
        <f t="shared" si="50"/>
        <v>2.0500315160991676E-3</v>
      </c>
      <c r="CB25" s="31">
        <f t="shared" si="66"/>
        <v>-0.22535713593897971</v>
      </c>
      <c r="CC25" s="31">
        <f t="shared" ref="CC25:CC28" si="80">LN(BX25/BX24)</f>
        <v>3.3606986900481611E-2</v>
      </c>
      <c r="CD25" s="31">
        <f t="shared" ref="CD25:CD28" si="81">LN(BY25/BY24)</f>
        <v>-5.8787254222132587E-2</v>
      </c>
      <c r="CF25" s="31">
        <f t="shared" si="54"/>
        <v>-1.5734848747101034E-3</v>
      </c>
      <c r="CG25" s="31">
        <f t="shared" si="67"/>
        <v>0</v>
      </c>
      <c r="CH25" s="31">
        <f t="shared" ref="CH25:CH28" si="82">LN(AJ25/AJ24)</f>
        <v>4.7222041893163658E-5</v>
      </c>
      <c r="CI25" s="31">
        <f t="shared" ref="CI25:CI28" si="83">LN(AK25/AK24)</f>
        <v>0</v>
      </c>
      <c r="CK25" s="31">
        <f t="shared" si="29"/>
        <v>0.97701457333414721</v>
      </c>
      <c r="CL25" s="31">
        <f t="shared" si="58"/>
        <v>0.74720418683610912</v>
      </c>
      <c r="CM25" s="31">
        <f t="shared" si="30"/>
        <v>0.76588295252514615</v>
      </c>
      <c r="CN25" s="31"/>
      <c r="CO25" s="31">
        <f t="shared" si="31"/>
        <v>0.99913741116341281</v>
      </c>
      <c r="CP25" s="31">
        <f t="shared" si="59"/>
        <v>1.1118419429147044</v>
      </c>
      <c r="CQ25" s="31">
        <f t="shared" si="32"/>
        <v>1.1021405243747955</v>
      </c>
      <c r="CR25" s="31"/>
      <c r="CS25" s="31">
        <f t="shared" si="33"/>
        <v>0.99907099047783321</v>
      </c>
      <c r="CT25" s="31">
        <f t="shared" si="60"/>
        <v>0.99228892546241065</v>
      </c>
      <c r="CU25" s="31">
        <f t="shared" si="34"/>
        <v>1.009340181047552</v>
      </c>
    </row>
    <row r="26" spans="1:99" x14ac:dyDescent="0.2">
      <c r="A26" s="198" t="s">
        <v>379</v>
      </c>
      <c r="B26" s="9">
        <f t="shared" si="35"/>
        <v>2006</v>
      </c>
      <c r="D26" s="90">
        <f>'Commercial Sector_CHP&gt;Fossil'!H27</f>
        <v>44.995000999999995</v>
      </c>
      <c r="E26" s="90">
        <f>Table8.4c11!N27*0.001</f>
        <v>0.94400000000000006</v>
      </c>
      <c r="F26" s="42">
        <f>'Comm_Sector_CHP&gt;Renewable'!F26</f>
        <v>21.056999999999999</v>
      </c>
      <c r="G26" s="107">
        <f>Table8.4c11!AB27*0.001</f>
        <v>10.229000000000001</v>
      </c>
      <c r="H26" s="29">
        <f t="shared" si="61"/>
        <v>77.225000999999992</v>
      </c>
      <c r="J26" s="29">
        <f>'Commercial Sector_CHP&gt;Fossil'!N27</f>
        <v>5899.7569999999996</v>
      </c>
      <c r="K26" s="29">
        <f>Table8.2d11!P27*0.001</f>
        <v>93.445999999999998</v>
      </c>
      <c r="L26" s="29">
        <f>'Comm_Sector_CHP&gt;Renewable'!J26</f>
        <v>1619.2449999999999</v>
      </c>
      <c r="M26" s="107">
        <f>Table8.2d11!AD27*0.001</f>
        <v>758.46400000000006</v>
      </c>
      <c r="N26" s="29">
        <f t="shared" si="1"/>
        <v>8370.9120000000003</v>
      </c>
      <c r="P26" s="10">
        <f t="shared" si="2"/>
        <v>7626.5854678421492</v>
      </c>
      <c r="Q26" s="10">
        <f t="shared" si="3"/>
        <v>10102.091047235837</v>
      </c>
      <c r="R26" s="10">
        <f t="shared" si="4"/>
        <v>13004.208751609547</v>
      </c>
      <c r="S26" s="10">
        <f t="shared" si="5"/>
        <v>13486.467386718421</v>
      </c>
      <c r="T26" s="30">
        <f t="shared" si="6"/>
        <v>9225.398737915295</v>
      </c>
      <c r="U26" s="30"/>
      <c r="V26" s="107">
        <f t="shared" si="7"/>
        <v>0.81745299596629162</v>
      </c>
      <c r="W26" s="107">
        <f t="shared" si="8"/>
        <v>0.97090124765989816</v>
      </c>
      <c r="X26" s="107">
        <f t="shared" si="9"/>
        <v>0.71851955257926825</v>
      </c>
      <c r="Y26" s="107">
        <f t="shared" si="10"/>
        <v>1.3823629071386381</v>
      </c>
      <c r="Z26" s="107">
        <f t="shared" si="11"/>
        <v>0.8589792793257286</v>
      </c>
      <c r="AA26" s="30"/>
      <c r="AC26" s="106">
        <f>'Commercial Sector_CHP&gt;Fossil'!AE27</f>
        <v>0.80783743212489589</v>
      </c>
      <c r="AD26" s="31">
        <f t="shared" si="71"/>
        <v>0.97090124765989816</v>
      </c>
      <c r="AE26" s="106">
        <f>'Comm_Sector_CHP&gt;Renewable'!W26</f>
        <v>0.71295284380703983</v>
      </c>
      <c r="AF26" s="31">
        <f t="shared" si="12"/>
        <v>1.3823629071386381</v>
      </c>
      <c r="AG26" s="31"/>
      <c r="AH26" s="87">
        <f>'Commercial Sector_CHP&gt;Fossil'!AD27</f>
        <v>1.0119028451257868</v>
      </c>
      <c r="AI26" s="33">
        <v>1</v>
      </c>
      <c r="AJ26" s="87">
        <f>'Comm_Sector_CHP&gt;Renewable'!V26</f>
        <v>1.0078079620841449</v>
      </c>
      <c r="AK26" s="33">
        <v>1</v>
      </c>
      <c r="AL26" s="33"/>
      <c r="AN26" s="34">
        <f t="shared" si="13"/>
        <v>1.4339317276189698</v>
      </c>
      <c r="AO26" s="34">
        <f t="shared" si="14"/>
        <v>0.8589792793257286</v>
      </c>
      <c r="AP26" s="34">
        <f t="shared" si="15"/>
        <v>1.1014872484800435</v>
      </c>
      <c r="AQ26" s="34">
        <f t="shared" si="16"/>
        <v>1.0087110033156061</v>
      </c>
      <c r="AR26" s="34">
        <f t="shared" si="17"/>
        <v>0.77310139265650246</v>
      </c>
      <c r="AS26" s="34">
        <f t="shared" si="18"/>
        <v>1.2317176419924389</v>
      </c>
      <c r="AT26" s="34">
        <f t="shared" si="19"/>
        <v>1.2317176419924396</v>
      </c>
      <c r="AU26" s="34"/>
      <c r="AV26" s="34">
        <f t="shared" si="20"/>
        <v>1.1110823075536511</v>
      </c>
      <c r="AW26" s="32"/>
      <c r="AX26" s="12"/>
      <c r="AZ26" s="31">
        <f t="shared" si="21"/>
        <v>0.58264811158759322</v>
      </c>
      <c r="BA26" s="31">
        <f t="shared" si="68"/>
        <v>1.2224020560388212E-2</v>
      </c>
      <c r="BB26" s="31">
        <f t="shared" si="69"/>
        <v>0.27267076370772725</v>
      </c>
      <c r="BC26" s="31">
        <f t="shared" si="70"/>
        <v>0.13245710414429132</v>
      </c>
      <c r="BE26" s="31">
        <f t="shared" si="37"/>
        <v>0.59026019071962199</v>
      </c>
      <c r="BF26" s="31">
        <f t="shared" si="62"/>
        <v>1.1755743096418331E-2</v>
      </c>
      <c r="BG26" s="31">
        <f t="shared" si="72"/>
        <v>0.26604629373512628</v>
      </c>
      <c r="BH26" s="31">
        <f t="shared" si="73"/>
        <v>0.13184367445793727</v>
      </c>
      <c r="BI26" s="31">
        <f t="shared" si="41"/>
        <v>0.9999059020091039</v>
      </c>
      <c r="BJ26" s="31"/>
      <c r="BK26" s="31">
        <f t="shared" si="42"/>
        <v>0.59031573824458516</v>
      </c>
      <c r="BL26" s="31">
        <f t="shared" si="63"/>
        <v>1.1756849392325417E-2</v>
      </c>
      <c r="BM26" s="31">
        <f t="shared" si="74"/>
        <v>0.2660713305127626</v>
      </c>
      <c r="BN26" s="31">
        <f t="shared" si="75"/>
        <v>0.13185608185032682</v>
      </c>
      <c r="BQ26" s="31">
        <f t="shared" si="46"/>
        <v>-1.7963827064631822E-2</v>
      </c>
      <c r="BR26" s="31">
        <f t="shared" si="64"/>
        <v>-1.0126720548619392E-2</v>
      </c>
      <c r="BS26" s="31">
        <f t="shared" si="76"/>
        <v>7.5627926780731061E-2</v>
      </c>
      <c r="BT26" s="31">
        <f t="shared" si="77"/>
        <v>-1.3789120871354112E-4</v>
      </c>
      <c r="BV26" s="31">
        <f t="shared" si="25"/>
        <v>0.70479261996781228</v>
      </c>
      <c r="BW26" s="31">
        <f t="shared" si="65"/>
        <v>1.116318030819103E-2</v>
      </c>
      <c r="BX26" s="31">
        <f t="shared" si="78"/>
        <v>0.19343710697233465</v>
      </c>
      <c r="BY26" s="31">
        <f t="shared" si="79"/>
        <v>9.0607092751661955E-2</v>
      </c>
      <c r="CA26" s="31">
        <f t="shared" si="50"/>
        <v>1.3332635284358002E-3</v>
      </c>
      <c r="CB26" s="31">
        <f t="shared" si="66"/>
        <v>9.6928445047497175E-2</v>
      </c>
      <c r="CC26" s="31">
        <f t="shared" si="80"/>
        <v>-1.8188031100701055E-2</v>
      </c>
      <c r="CD26" s="31">
        <f t="shared" si="81"/>
        <v>1.7593307289988879E-2</v>
      </c>
      <c r="CF26" s="31">
        <f t="shared" si="54"/>
        <v>-1.1091622902823734E-3</v>
      </c>
      <c r="CG26" s="31">
        <f t="shared" si="67"/>
        <v>0</v>
      </c>
      <c r="CH26" s="31">
        <f t="shared" si="82"/>
        <v>1.1728475383397704E-4</v>
      </c>
      <c r="CI26" s="31">
        <f t="shared" si="83"/>
        <v>0</v>
      </c>
      <c r="CK26" s="31">
        <f t="shared" si="29"/>
        <v>1.0094249912568976</v>
      </c>
      <c r="CL26" s="31">
        <f t="shared" si="58"/>
        <v>0.75424657976415665</v>
      </c>
      <c r="CM26" s="31">
        <f t="shared" si="30"/>
        <v>0.77310139265650246</v>
      </c>
      <c r="CN26" s="31"/>
      <c r="CO26" s="31">
        <f t="shared" si="31"/>
        <v>0.99940726624209497</v>
      </c>
      <c r="CP26" s="31">
        <f t="shared" si="59"/>
        <v>1.1111829166616842</v>
      </c>
      <c r="CQ26" s="31">
        <f t="shared" si="32"/>
        <v>1.1014872484800435</v>
      </c>
      <c r="CR26" s="31"/>
      <c r="CS26" s="31">
        <f t="shared" si="33"/>
        <v>0.99937664452108421</v>
      </c>
      <c r="CT26" s="31">
        <f t="shared" si="60"/>
        <v>0.99167037672405622</v>
      </c>
      <c r="CU26" s="31">
        <f t="shared" si="34"/>
        <v>1.0087110033156061</v>
      </c>
    </row>
    <row r="27" spans="1:99" x14ac:dyDescent="0.2">
      <c r="A27" s="198" t="s">
        <v>379</v>
      </c>
      <c r="B27" s="9">
        <f t="shared" si="35"/>
        <v>2007</v>
      </c>
      <c r="D27" s="90">
        <f>'Commercial Sector_CHP&gt;Fossil'!H28</f>
        <v>44.255001</v>
      </c>
      <c r="E27" s="90">
        <f>Table8.4c11!N28*0.001</f>
        <v>0.76400000000000001</v>
      </c>
      <c r="F27" s="42">
        <f>'Comm_Sector_CHP&gt;Renewable'!F27</f>
        <v>19.72</v>
      </c>
      <c r="G27" s="107">
        <f>Table8.4c11!AB28*0.001</f>
        <v>10.294</v>
      </c>
      <c r="H27" s="29">
        <f t="shared" si="61"/>
        <v>75.033000999999999</v>
      </c>
      <c r="J27" s="29">
        <f>'Commercial Sector_CHP&gt;Fossil'!N28</f>
        <v>5817.8721249999999</v>
      </c>
      <c r="K27" s="29">
        <f>Table8.2d11!P28*0.001</f>
        <v>77.278999999999996</v>
      </c>
      <c r="L27" s="29">
        <f>'Comm_Sector_CHP&gt;Renewable'!J27</f>
        <v>1614.16</v>
      </c>
      <c r="M27" s="107">
        <f>Table8.2d11!AD28*0.001</f>
        <v>764.08299999999997</v>
      </c>
      <c r="N27" s="29">
        <f>SUM(J27:M27)</f>
        <v>8273.3941250000007</v>
      </c>
      <c r="P27" s="10">
        <f>D27/J27*1000000</f>
        <v>7606.733191991565</v>
      </c>
      <c r="Q27" s="10">
        <f>E27/K27*1000000</f>
        <v>9886.256292136286</v>
      </c>
      <c r="R27" s="10">
        <f>F27/L27*1000000</f>
        <v>12216.880606631312</v>
      </c>
      <c r="S27" s="10">
        <f>G27/M27*1000000</f>
        <v>13472.358369444159</v>
      </c>
      <c r="T27" s="30">
        <f>H27/N27*1000000</f>
        <v>9069.1921436777902</v>
      </c>
      <c r="U27" s="30"/>
      <c r="V27" s="107">
        <f t="shared" si="7"/>
        <v>0.81532513646229254</v>
      </c>
      <c r="W27" s="107">
        <f t="shared" si="8"/>
        <v>0.95015759844562364</v>
      </c>
      <c r="X27" s="107">
        <f t="shared" si="9"/>
        <v>0.67501743128389857</v>
      </c>
      <c r="Y27" s="107">
        <f t="shared" si="10"/>
        <v>1.3809167328680263</v>
      </c>
      <c r="Z27" s="107">
        <f t="shared" si="11"/>
        <v>0.844434842650856</v>
      </c>
      <c r="AA27" s="30"/>
      <c r="AC27" s="106">
        <f>'Commercial Sector_CHP&gt;Fossil'!AE28</f>
        <v>0.80938547063421318</v>
      </c>
      <c r="AD27" s="31">
        <f>W27</f>
        <v>0.95015759844562364</v>
      </c>
      <c r="AE27" s="106">
        <f>'Comm_Sector_CHP&gt;Renewable'!W27</f>
        <v>0.67028528055989189</v>
      </c>
      <c r="AF27" s="31">
        <f t="shared" si="12"/>
        <v>1.3809167328680263</v>
      </c>
      <c r="AG27" s="31"/>
      <c r="AH27" s="87">
        <f>'Commercial Sector_CHP&gt;Fossil'!AD28</f>
        <v>1.0073384883267367</v>
      </c>
      <c r="AI27" s="33">
        <v>1</v>
      </c>
      <c r="AJ27" s="87">
        <f>'Comm_Sector_CHP&gt;Renewable'!V27</f>
        <v>1.007059905477939</v>
      </c>
      <c r="AK27" s="33">
        <v>1</v>
      </c>
      <c r="AL27" s="33"/>
      <c r="AN27" s="34">
        <f t="shared" si="13"/>
        <v>1.4172269796808146</v>
      </c>
      <c r="AO27" s="34">
        <f t="shared" si="14"/>
        <v>0.844434842650856</v>
      </c>
      <c r="AP27" s="34">
        <f>CQ27</f>
        <v>1.1032009131384684</v>
      </c>
      <c r="AQ27" s="34">
        <f>CU27</f>
        <v>1.0058410252501879</v>
      </c>
      <c r="AR27" s="34">
        <f>CM27</f>
        <v>0.76099567194085027</v>
      </c>
      <c r="AS27" s="34">
        <f>AN27*AP27*AQ27*AR27</f>
        <v>1.1967558415873163</v>
      </c>
      <c r="AT27" s="34">
        <f>AN27*AO27</f>
        <v>1.1967558415873165</v>
      </c>
      <c r="AU27" s="34"/>
      <c r="AV27" s="34">
        <f>AP27*AQ27</f>
        <v>1.1096447375281404</v>
      </c>
      <c r="AW27" s="32"/>
      <c r="AX27" s="12"/>
      <c r="AZ27" s="31">
        <f>D27/$H27</f>
        <v>0.58980715698683039</v>
      </c>
      <c r="BA27" s="31">
        <f t="shared" si="68"/>
        <v>1.0182186368901865E-2</v>
      </c>
      <c r="BB27" s="31">
        <f>F27/$H27</f>
        <v>0.26281769004547745</v>
      </c>
      <c r="BC27" s="31">
        <f>G27/$H27</f>
        <v>0.13719296659879032</v>
      </c>
      <c r="BE27" s="31">
        <f>(AZ27-AZ26)/LN(AZ27/AZ26)</f>
        <v>0.58622034865878714</v>
      </c>
      <c r="BF27" s="31">
        <f>(BA27-BA26)/LN(BA27/BA26)</f>
        <v>1.1172023091531657E-2</v>
      </c>
      <c r="BG27" s="31">
        <f>(BB27-BB26)/LN(BB27/BB26)</f>
        <v>0.26771400779141058</v>
      </c>
      <c r="BH27" s="31">
        <f>(BC27-BC26)/LN(BC27/BC26)</f>
        <v>0.1348111715774476</v>
      </c>
      <c r="BI27" s="31">
        <f>SUM(BE27:BH27)</f>
        <v>0.99991755111917691</v>
      </c>
      <c r="BJ27" s="31"/>
      <c r="BK27" s="31">
        <f>BE27/$BI27</f>
        <v>0.58626868585579761</v>
      </c>
      <c r="BL27" s="31">
        <f>BF27/$BI27</f>
        <v>1.1172944288283724E-2</v>
      </c>
      <c r="BM27" s="31">
        <f>BG27/$BI27</f>
        <v>0.26773608233175478</v>
      </c>
      <c r="BN27" s="31">
        <f>BH27/$BI27</f>
        <v>0.13482228752416398</v>
      </c>
      <c r="BQ27" s="31">
        <f>LN(AC27/AC26)</f>
        <v>1.9144410822823138E-3</v>
      </c>
      <c r="BR27" s="31">
        <f>LN(AD27/AD26)</f>
        <v>-2.1596897493767992E-2</v>
      </c>
      <c r="BS27" s="31">
        <f>LN(AE27/AE26)</f>
        <v>-6.1711866867255598E-2</v>
      </c>
      <c r="BT27" s="31">
        <f>LN(AF27/AF26)</f>
        <v>-1.0467086875390649E-3</v>
      </c>
      <c r="BV27" s="31">
        <f>J27/$N27</f>
        <v>0.70320258374008016</v>
      </c>
      <c r="BW27" s="31">
        <f>K27/$N27</f>
        <v>9.3406646452975535E-3</v>
      </c>
      <c r="BX27" s="31">
        <f>L27/$N27</f>
        <v>0.1951025148339588</v>
      </c>
      <c r="BY27" s="31">
        <f>M27/$N27</f>
        <v>9.2354236780663457E-2</v>
      </c>
      <c r="CA27" s="31">
        <f>LN(BV27/BV26)</f>
        <v>-2.2585828410050151E-3</v>
      </c>
      <c r="CB27" s="31">
        <f>LN(BW27/BW26)</f>
        <v>-0.17824347933239493</v>
      </c>
      <c r="CC27" s="31">
        <f>LN(BX27/BX26)</f>
        <v>8.5727064502940688E-3</v>
      </c>
      <c r="CD27" s="31">
        <f>LN(BY27/BY26)</f>
        <v>1.9099086596048979E-2</v>
      </c>
      <c r="CF27" s="31">
        <f>LN(AH27/AH26)</f>
        <v>-4.5208707819063346E-3</v>
      </c>
      <c r="CG27" s="31">
        <f>LN(AI27/AI26)</f>
        <v>0</v>
      </c>
      <c r="CH27" s="31">
        <f>LN(AJ27/AJ26)</f>
        <v>-7.4253667212610989E-4</v>
      </c>
      <c r="CI27" s="31">
        <f>LN(AK27/AK26)</f>
        <v>0</v>
      </c>
      <c r="CK27" s="31">
        <f>EXP(SUMPRODUCT($BK27:$BN27,BQ27:BT27))</f>
        <v>0.98434135440623771</v>
      </c>
      <c r="CL27" s="31">
        <f>IF(ISERR(CK27),CL26,CK27*CL26)</f>
        <v>0.74243609988132242</v>
      </c>
      <c r="CM27" s="31">
        <f t="shared" si="30"/>
        <v>0.76099567194085027</v>
      </c>
      <c r="CN27" s="31"/>
      <c r="CO27" s="31">
        <f>EXP(SUMPRODUCT($BK27:$BN27,CA27:CD27))</f>
        <v>1.0015557734878815</v>
      </c>
      <c r="CP27" s="31">
        <f>IF(ISERR(CO27),CP26,CO27*CP26)</f>
        <v>1.1129116655836133</v>
      </c>
      <c r="CQ27" s="31">
        <f t="shared" si="32"/>
        <v>1.1032009131384684</v>
      </c>
      <c r="CR27" s="31"/>
      <c r="CS27" s="31">
        <f>EXP(SUMPRODUCT($BK27:$BN27,CF27:CI27))</f>
        <v>0.9971548064252449</v>
      </c>
      <c r="CT27" s="31">
        <f>IF(ISERR(CS27),CT26,CS27*CT26)</f>
        <v>0.98884888253992598</v>
      </c>
      <c r="CU27" s="31">
        <f t="shared" si="34"/>
        <v>1.0058410252501879</v>
      </c>
    </row>
    <row r="28" spans="1:99" x14ac:dyDescent="0.2">
      <c r="A28" s="198" t="s">
        <v>379</v>
      </c>
      <c r="B28" s="9">
        <f t="shared" si="35"/>
        <v>2008</v>
      </c>
      <c r="D28" s="90">
        <f>'Commercial Sector_CHP&gt;Fossil'!H29</f>
        <v>43.202000999999996</v>
      </c>
      <c r="E28" s="90">
        <f>Table8.4c11!N29*0.001</f>
        <v>0.59399999999999997</v>
      </c>
      <c r="F28" s="42">
        <f>'Comm_Sector_CHP&gt;Renewable'!F28</f>
        <v>20.573999999999998</v>
      </c>
      <c r="G28" s="107">
        <f>Table8.4c11!AB29*0.001</f>
        <v>10.975</v>
      </c>
      <c r="H28" s="29">
        <f>SUM(D28:G28)</f>
        <v>75.345000999999996</v>
      </c>
      <c r="J28" s="29">
        <f>'Commercial Sector_CHP&gt;Fossil'!N29</f>
        <v>5591.1351249999998</v>
      </c>
      <c r="K28" s="29">
        <f>Table8.2d11!P29*0.001</f>
        <v>59.957000000000001</v>
      </c>
      <c r="L28" s="29">
        <f>'Comm_Sector_CHP&gt;Renewable'!J28</f>
        <v>1554.9480000000001</v>
      </c>
      <c r="M28" s="107">
        <f>Table8.2d11!AD29*0.001</f>
        <v>719.53200000000004</v>
      </c>
      <c r="N28" s="29">
        <f t="shared" si="1"/>
        <v>7925.5721250000006</v>
      </c>
      <c r="P28" s="10">
        <f>D28/J28*1000000</f>
        <v>7726.8747819790879</v>
      </c>
      <c r="Q28" s="10">
        <f t="shared" si="3"/>
        <v>9907.1000883966844</v>
      </c>
      <c r="R28" s="10">
        <f t="shared" si="4"/>
        <v>13231.310629037111</v>
      </c>
      <c r="S28" s="10">
        <f t="shared" si="5"/>
        <v>15252.969986046484</v>
      </c>
      <c r="T28" s="30">
        <f t="shared" si="6"/>
        <v>9506.569344355059</v>
      </c>
      <c r="U28" s="30"/>
      <c r="V28" s="107">
        <f t="shared" si="7"/>
        <v>0.82820247234078781</v>
      </c>
      <c r="W28" s="107">
        <f t="shared" si="8"/>
        <v>0.95216087357951062</v>
      </c>
      <c r="X28" s="107">
        <f t="shared" si="9"/>
        <v>0.73106757779756293</v>
      </c>
      <c r="Y28" s="107">
        <f t="shared" si="10"/>
        <v>1.5634294235697646</v>
      </c>
      <c r="Z28" s="107">
        <f t="shared" si="11"/>
        <v>0.88515914772475934</v>
      </c>
      <c r="AA28" s="30"/>
      <c r="AC28" s="106">
        <f>'Commercial Sector_CHP&gt;Fossil'!AE29</f>
        <v>0.81943154019004838</v>
      </c>
      <c r="AD28" s="31">
        <f t="shared" si="71"/>
        <v>0.95216087357951062</v>
      </c>
      <c r="AE28" s="106">
        <f>'Comm_Sector_CHP&gt;Renewable'!W28</f>
        <v>0.72522261781068631</v>
      </c>
      <c r="AF28" s="31">
        <f t="shared" si="12"/>
        <v>1.5634294235697646</v>
      </c>
      <c r="AG28" s="31"/>
      <c r="AH28" s="87">
        <f>'Commercial Sector_CHP&gt;Fossil'!AD29</f>
        <v>1.0107036789781185</v>
      </c>
      <c r="AI28" s="33">
        <v>1</v>
      </c>
      <c r="AJ28" s="87">
        <f>'Comm_Sector_CHP&gt;Renewable'!V28</f>
        <v>1.0080595390206137</v>
      </c>
      <c r="AK28" s="33">
        <v>1</v>
      </c>
      <c r="AL28" s="33"/>
      <c r="AN28" s="34">
        <f t="shared" si="13"/>
        <v>1.3576452995288926</v>
      </c>
      <c r="AO28" s="34">
        <f t="shared" si="14"/>
        <v>0.88515914772475934</v>
      </c>
      <c r="AP28" s="34">
        <f t="shared" si="15"/>
        <v>1.1021407668464862</v>
      </c>
      <c r="AQ28" s="34">
        <f t="shared" si="16"/>
        <v>1.0080620800400977</v>
      </c>
      <c r="AR28" s="34">
        <f t="shared" si="17"/>
        <v>0.79670403538714363</v>
      </c>
      <c r="AS28" s="34">
        <f t="shared" si="18"/>
        <v>1.2017321562435199</v>
      </c>
      <c r="AT28" s="34">
        <f t="shared" si="19"/>
        <v>1.2017321562435201</v>
      </c>
      <c r="AU28" s="34"/>
      <c r="AV28" s="34">
        <f t="shared" si="20"/>
        <v>1.1110263139242571</v>
      </c>
      <c r="AW28" s="32"/>
      <c r="AX28" s="12"/>
      <c r="AZ28" s="31">
        <f t="shared" si="21"/>
        <v>0.57338908257496735</v>
      </c>
      <c r="BA28" s="31">
        <f t="shared" si="68"/>
        <v>7.8837347151936472E-3</v>
      </c>
      <c r="BB28" s="31">
        <f t="shared" si="69"/>
        <v>0.27306390240807082</v>
      </c>
      <c r="BC28" s="31">
        <f t="shared" si="70"/>
        <v>0.14566328030176814</v>
      </c>
      <c r="BE28" s="31">
        <f t="shared" si="37"/>
        <v>0.58155949524504302</v>
      </c>
      <c r="BF28" s="31">
        <f>(BA28-BA27)/LN(BA28/BA27)</f>
        <v>8.9840113052896305E-3</v>
      </c>
      <c r="BG28" s="31">
        <f t="shared" si="72"/>
        <v>0.26790814128143481</v>
      </c>
      <c r="BH28" s="31">
        <f t="shared" si="73"/>
        <v>0.14138583849703773</v>
      </c>
      <c r="BI28" s="31">
        <f t="shared" si="41"/>
        <v>0.99983748632880509</v>
      </c>
      <c r="BJ28" s="31"/>
      <c r="BK28" s="31">
        <f t="shared" si="42"/>
        <v>0.58165402197551952</v>
      </c>
      <c r="BL28" s="31">
        <f>BF28/$BI28</f>
        <v>8.9854715672614428E-3</v>
      </c>
      <c r="BM28" s="31">
        <f t="shared" si="74"/>
        <v>0.26795168709380729</v>
      </c>
      <c r="BN28" s="31">
        <f t="shared" si="75"/>
        <v>0.14140881936341182</v>
      </c>
      <c r="BQ28" s="31">
        <f t="shared" si="46"/>
        <v>1.2335574687976273E-2</v>
      </c>
      <c r="BR28" s="31">
        <f>LN(AD28/AD27)</f>
        <v>2.1061414309563658E-3</v>
      </c>
      <c r="BS28" s="31">
        <f t="shared" si="76"/>
        <v>7.8775253129107256E-2</v>
      </c>
      <c r="BT28" s="31">
        <f t="shared" si="77"/>
        <v>0.12413417907137238</v>
      </c>
      <c r="BV28" s="31">
        <f t="shared" si="25"/>
        <v>0.70545508094786269</v>
      </c>
      <c r="BW28" s="31">
        <f>K28/$N28</f>
        <v>7.5650059143206648E-3</v>
      </c>
      <c r="BX28" s="31">
        <f t="shared" si="78"/>
        <v>0.19619378582085642</v>
      </c>
      <c r="BY28" s="31">
        <f t="shared" si="79"/>
        <v>9.0786127316960091E-2</v>
      </c>
      <c r="CA28" s="31">
        <f t="shared" si="50"/>
        <v>3.1980788293299624E-3</v>
      </c>
      <c r="CB28" s="31">
        <f>LN(BW28/BW27)</f>
        <v>-0.21084428183517909</v>
      </c>
      <c r="CC28" s="31">
        <f t="shared" si="80"/>
        <v>5.5777364329486299E-3</v>
      </c>
      <c r="CD28" s="31">
        <f t="shared" si="81"/>
        <v>-1.7125091941047665E-2</v>
      </c>
      <c r="CF28" s="31">
        <f t="shared" si="54"/>
        <v>3.3351074869864537E-3</v>
      </c>
      <c r="CG28" s="31">
        <f>LN(AI28/AI27)</f>
        <v>0</v>
      </c>
      <c r="CH28" s="31">
        <f t="shared" si="82"/>
        <v>9.9213337194598537E-4</v>
      </c>
      <c r="CI28" s="31">
        <f t="shared" si="83"/>
        <v>0</v>
      </c>
      <c r="CK28" s="31">
        <f t="shared" si="29"/>
        <v>1.0469232148919092</v>
      </c>
      <c r="CL28" s="31">
        <f t="shared" si="58"/>
        <v>0.77727358853956463</v>
      </c>
      <c r="CM28" s="31">
        <f t="shared" si="30"/>
        <v>0.79670403538714363</v>
      </c>
      <c r="CN28" s="31"/>
      <c r="CO28" s="31">
        <f t="shared" si="31"/>
        <v>0.99903902699920177</v>
      </c>
      <c r="CP28" s="31">
        <f t="shared" si="59"/>
        <v>1.1118421875207141</v>
      </c>
      <c r="CQ28" s="31">
        <f t="shared" si="32"/>
        <v>1.1021407668464862</v>
      </c>
      <c r="CR28" s="31"/>
      <c r="CS28" s="31">
        <f t="shared" si="33"/>
        <v>1.0022081568897603</v>
      </c>
      <c r="CT28" s="31">
        <f t="shared" si="60"/>
        <v>0.99103241601283831</v>
      </c>
      <c r="CU28" s="31">
        <f t="shared" si="34"/>
        <v>1.0080620800400977</v>
      </c>
    </row>
    <row r="29" spans="1:99" x14ac:dyDescent="0.2">
      <c r="A29" s="198" t="s">
        <v>379</v>
      </c>
      <c r="B29" s="9">
        <f t="shared" si="35"/>
        <v>2009</v>
      </c>
      <c r="D29" s="90">
        <f>'Commercial Sector_CHP&gt;Fossil'!H30</f>
        <v>43.186000999999997</v>
      </c>
      <c r="E29" s="90">
        <f>Table8.4c11!N30*0.001</f>
        <v>0.70599999999999996</v>
      </c>
      <c r="F29" s="42">
        <f>'Comm_Sector_CHP&gt;Renewable'!F29</f>
        <v>23.366</v>
      </c>
      <c r="G29" s="107">
        <f>Table8.4c11!AB30*0.001</f>
        <v>13.030000000000001</v>
      </c>
      <c r="H29" s="29">
        <f t="shared" ref="H29:H32" si="84">SUM(D29:G29)</f>
        <v>80.288001000000008</v>
      </c>
      <c r="J29" s="29">
        <f>'Commercial Sector_CHP&gt;Fossil'!N30</f>
        <v>5483.2051250000004</v>
      </c>
      <c r="K29" s="29">
        <f>Table8.2d11!P30*0.001</f>
        <v>70.866</v>
      </c>
      <c r="L29" s="29">
        <f>'Comm_Sector_CHP&gt;Renewable'!J29</f>
        <v>1768.3500000000001</v>
      </c>
      <c r="M29" s="107">
        <f>Table8.2d11!AD30*0.001</f>
        <v>841.85</v>
      </c>
      <c r="N29" s="29">
        <f t="shared" ref="N29:N32" si="85">SUM(J29:M29)</f>
        <v>8164.2711250000011</v>
      </c>
      <c r="P29" s="10">
        <f t="shared" ref="P29:P32" si="86">D29/J29*1000000</f>
        <v>7876.0505973228555</v>
      </c>
      <c r="Q29" s="10">
        <f t="shared" ref="Q29:Q32" si="87">E29/K29*1000000</f>
        <v>9962.4643693731814</v>
      </c>
      <c r="R29" s="10">
        <f t="shared" ref="R29:R32" si="88">F29/L29*1000000</f>
        <v>13213.447564113438</v>
      </c>
      <c r="S29" s="10">
        <f t="shared" ref="S29:S32" si="89">G29/M29*1000000</f>
        <v>15477.816713191187</v>
      </c>
      <c r="T29" s="30">
        <f t="shared" ref="T29:T32" si="90">H29/N29*1000000</f>
        <v>9834.0684392692801</v>
      </c>
      <c r="U29" s="30"/>
      <c r="V29" s="107">
        <f t="shared" ref="V29:V32" si="91">P29/P$34</f>
        <v>0.84419183189004621</v>
      </c>
      <c r="W29" s="107">
        <f t="shared" ref="W29:W32" si="92">Q29/Q$34</f>
        <v>0.95748187585760658</v>
      </c>
      <c r="X29" s="107">
        <f t="shared" ref="X29:X32" si="93">R29/R$34</f>
        <v>0.73008059260978186</v>
      </c>
      <c r="Y29" s="107">
        <f t="shared" ref="Y29:Y32" si="94">S29/S$34</f>
        <v>1.5864762131020966</v>
      </c>
      <c r="Z29" s="107">
        <f t="shared" ref="Z29:Z32" si="95">T29/T$34</f>
        <v>0.91565267375232007</v>
      </c>
      <c r="AA29" s="30"/>
      <c r="AC29" s="106">
        <f>'Commercial Sector_CHP&gt;Fossil'!AE30</f>
        <v>0.83079269993104676</v>
      </c>
      <c r="AD29" s="31">
        <f t="shared" ref="AD29:AD32" si="96">W29</f>
        <v>0.95748187585760658</v>
      </c>
      <c r="AE29" s="106">
        <f>'Comm_Sector_CHP&gt;Renewable'!W29</f>
        <v>0.72428761498154148</v>
      </c>
      <c r="AF29" s="31">
        <f t="shared" ref="AF29:AF32" si="97">S29/S$34</f>
        <v>1.5864762131020966</v>
      </c>
      <c r="AG29" s="31"/>
      <c r="AH29" s="87">
        <f>'Commercial Sector_CHP&gt;Fossil'!AD30</f>
        <v>1.0161281291471529</v>
      </c>
      <c r="AI29" s="33">
        <v>1</v>
      </c>
      <c r="AJ29" s="87">
        <f>'Comm_Sector_CHP&gt;Renewable'!V29</f>
        <v>1.0079981729749556</v>
      </c>
      <c r="AK29" s="33">
        <v>1</v>
      </c>
      <c r="AL29" s="33"/>
      <c r="AN29" s="34">
        <f t="shared" ref="AN29:AN32" si="98">N29/N$34</f>
        <v>1.3985342814523583</v>
      </c>
      <c r="AO29" s="34">
        <f t="shared" ref="AO29:AO32" si="99">T29/T$34</f>
        <v>0.91565267375232007</v>
      </c>
      <c r="AP29" s="34">
        <f t="shared" ref="AP29:AP32" si="100">CQ29</f>
        <v>1.1258976429783916</v>
      </c>
      <c r="AQ29" s="34">
        <f t="shared" ref="AQ29:AQ32" si="101">CU29</f>
        <v>1.0110476078646293</v>
      </c>
      <c r="AR29" s="34">
        <f t="shared" ref="AR29:AR32" si="102">CM29</f>
        <v>0.80437812590126712</v>
      </c>
      <c r="AS29" s="34">
        <f t="shared" ref="AS29:AS32" si="103">AN29*AP29*AQ29*AR29</f>
        <v>1.2805716541461314</v>
      </c>
      <c r="AT29" s="34">
        <f t="shared" ref="AT29:AT32" si="104">AN29*AO29</f>
        <v>1.2805716541461316</v>
      </c>
      <c r="AU29" s="34"/>
      <c r="AV29" s="34">
        <f t="shared" ref="AV29:AV32" si="105">AP29*AQ29</f>
        <v>1.1383361186337273</v>
      </c>
      <c r="AW29" s="32"/>
      <c r="AX29" s="12"/>
      <c r="AZ29" s="31">
        <f t="shared" ref="AZ29:AZ32" si="106">D29/$H29</f>
        <v>0.53788860679194139</v>
      </c>
      <c r="BA29" s="31">
        <f t="shared" ref="BA29:BA32" si="107">E29/$H29</f>
        <v>8.7933438522152258E-3</v>
      </c>
      <c r="BB29" s="31">
        <f t="shared" ref="BB29:BB32" si="108">F29/$H29</f>
        <v>0.29102729808903821</v>
      </c>
      <c r="BC29" s="31">
        <f t="shared" ref="BC29:BC32" si="109">G29/$H29</f>
        <v>0.16229075126680512</v>
      </c>
      <c r="BE29" s="31">
        <f t="shared" ref="BE29:BE32" si="110">(AZ29-AZ28)/LN(AZ29/AZ28)</f>
        <v>0.55544977898763614</v>
      </c>
      <c r="BF29" s="31">
        <f t="shared" ref="BF29:BF32" si="111">(BA29-BA28)/LN(BA29/BA28)</f>
        <v>8.3302639916366279E-3</v>
      </c>
      <c r="BG29" s="31">
        <f t="shared" ref="BG29:BG32" si="112">(BB29-BB28)/LN(BB29/BB28)</f>
        <v>0.28195023420011472</v>
      </c>
      <c r="BH29" s="31">
        <f t="shared" ref="BH29:BH32" si="113">(BC29-BC28)/LN(BC29/BC28)</f>
        <v>0.15382727046329192</v>
      </c>
      <c r="BI29" s="31">
        <f t="shared" ref="BI29:BI32" si="114">SUM(BE29:BH29)</f>
        <v>0.99955754764267946</v>
      </c>
      <c r="BJ29" s="31"/>
      <c r="BK29" s="31">
        <f t="shared" ref="BK29:BK32" si="115">BE29/$BI29</f>
        <v>0.55569564783697434</v>
      </c>
      <c r="BL29" s="31">
        <f t="shared" ref="BL29:BL32" si="116">BF29/$BI29</f>
        <v>8.3339513680652233E-3</v>
      </c>
      <c r="BM29" s="31">
        <f t="shared" ref="BM29:BM32" si="117">BG29/$BI29</f>
        <v>0.28207503896604652</v>
      </c>
      <c r="BN29" s="31">
        <f t="shared" ref="BN29:BN32" si="118">BH29/$BI29</f>
        <v>0.15389536182891383</v>
      </c>
      <c r="BQ29" s="31">
        <f t="shared" ref="BQ29:BQ32" si="119">LN(AC29/AC28)</f>
        <v>1.3769448985633335E-2</v>
      </c>
      <c r="BR29" s="31">
        <f t="shared" ref="BR29:BR32" si="120">LN(AD29/AD28)</f>
        <v>5.5727868999484341E-3</v>
      </c>
      <c r="BS29" s="31">
        <f t="shared" ref="BS29:BS32" si="121">LN(AE29/AE28)</f>
        <v>-1.2900950095734486E-3</v>
      </c>
      <c r="BT29" s="31">
        <f t="shared" ref="BT29:BT32" si="122">LN(AF29/AF28)</f>
        <v>1.4633581740224865E-2</v>
      </c>
      <c r="BV29" s="31">
        <f t="shared" ref="BV29:BV32" si="123">J29/$N29</f>
        <v>0.67160987687066798</v>
      </c>
      <c r="BW29" s="31">
        <f t="shared" ref="BW29:BW32" si="124">K29/$N29</f>
        <v>8.6800155108763596E-3</v>
      </c>
      <c r="BX29" s="31">
        <f t="shared" ref="BX29:BX32" si="125">L29/$N29</f>
        <v>0.21659618757455215</v>
      </c>
      <c r="BY29" s="31">
        <f t="shared" ref="BY29:BY32" si="126">M29/$N29</f>
        <v>0.10311392004390348</v>
      </c>
      <c r="CA29" s="31">
        <f t="shared" ref="CA29:CA32" si="127">LN(BV29/BV28)</f>
        <v>-4.916546788087349E-2</v>
      </c>
      <c r="CB29" s="31">
        <f t="shared" ref="CB29:CB32" si="128">LN(BW29/BW28)</f>
        <v>0.13749018659748671</v>
      </c>
      <c r="CC29" s="31">
        <f t="shared" ref="CC29:CC32" si="129">LN(BX29/BX28)</f>
        <v>9.893185923336574E-2</v>
      </c>
      <c r="CD29" s="31">
        <f t="shared" ref="CD29:CD32" si="130">LN(BY29/BY28)</f>
        <v>0.12732790580213202</v>
      </c>
      <c r="CF29" s="31">
        <f t="shared" ref="CF29:CF32" si="131">LN(AH29/AH28)</f>
        <v>5.3526524485737158E-3</v>
      </c>
      <c r="CG29" s="31">
        <f t="shared" ref="CG29:CG32" si="132">LN(AI29/AI28)</f>
        <v>0</v>
      </c>
      <c r="CH29" s="31">
        <f t="shared" ref="CH29:CH32" si="133">LN(AJ29/AJ28)</f>
        <v>-6.0877270835941124E-5</v>
      </c>
      <c r="CI29" s="31">
        <f t="shared" ref="CI29:CI32" si="134">LN(AK29/AK28)</f>
        <v>0</v>
      </c>
      <c r="CK29" s="31">
        <f t="shared" ref="CK29:CK32" si="135">EXP(SUMPRODUCT($BK29:$BN29,BQ29:BT29))</f>
        <v>1.0096322977834478</v>
      </c>
      <c r="CL29" s="31">
        <f t="shared" ref="CL29:CL32" si="136">IF(ISERR(CK29),CL28,CK29*CL28)</f>
        <v>0.7847605192035868</v>
      </c>
      <c r="CM29" s="31">
        <f t="shared" ref="CM29:CM32" si="137">CL29/CL$34</f>
        <v>0.80437812590126712</v>
      </c>
      <c r="CN29" s="31"/>
      <c r="CO29" s="31">
        <f t="shared" ref="CO29:CO32" si="138">EXP(SUMPRODUCT($BK29:$BN29,CA29:CD29))</f>
        <v>1.0215552104109895</v>
      </c>
      <c r="CP29" s="31">
        <f t="shared" ref="CP29:CP32" si="139">IF(ISERR(CO29),CP28,CO29*CP28)</f>
        <v>1.1358081798165378</v>
      </c>
      <c r="CQ29" s="31">
        <f t="shared" ref="CQ29:CQ32" si="140">CP29/CP$34</f>
        <v>1.1258976429783916</v>
      </c>
      <c r="CR29" s="31"/>
      <c r="CS29" s="31">
        <f t="shared" ref="CS29:CS32" si="141">EXP(SUMPRODUCT($BK29:$BN29,CF29:CI29))</f>
        <v>1.0029616507590613</v>
      </c>
      <c r="CT29" s="31">
        <f t="shared" ref="CT29:CT32" si="142">IF(ISERR(CS29),CT28,CS29*CT28)</f>
        <v>0.99396750791997712</v>
      </c>
      <c r="CU29" s="31">
        <f t="shared" ref="CU29:CU32" si="143">CT29/CT$34</f>
        <v>1.0110476078646293</v>
      </c>
    </row>
    <row r="30" spans="1:99" x14ac:dyDescent="0.2">
      <c r="A30" s="198" t="s">
        <v>379</v>
      </c>
      <c r="B30" s="9">
        <f t="shared" si="35"/>
        <v>2010</v>
      </c>
      <c r="D30" s="90">
        <f>'Commercial Sector_CHP&gt;Fossil'!H31</f>
        <v>48.185001</v>
      </c>
      <c r="E30" s="90">
        <f>Table8.4c11!N31*0.001</f>
        <v>0.79200000000000004</v>
      </c>
      <c r="F30" s="42">
        <f>'Comm_Sector_CHP&gt;Renewable'!F30</f>
        <v>24.077000000000002</v>
      </c>
      <c r="G30" s="107">
        <f>Table8.4c11!AB31*0.001</f>
        <v>13.714</v>
      </c>
      <c r="H30" s="29">
        <f t="shared" si="84"/>
        <v>86.768000999999998</v>
      </c>
      <c r="J30" s="29">
        <f>'Commercial Sector_CHP&gt;Fossil'!N31</f>
        <v>5960.4791249999998</v>
      </c>
      <c r="K30" s="29">
        <f>Table8.2d11!P31*0.001</f>
        <v>80.456000000000003</v>
      </c>
      <c r="L30" s="29">
        <f>'Comm_Sector_CHP&gt;Renewable'!J30</f>
        <v>1692.98</v>
      </c>
      <c r="M30" s="107">
        <f>Table8.2d11!AD31*0.001</f>
        <v>834.06900000000007</v>
      </c>
      <c r="N30" s="29">
        <f t="shared" si="85"/>
        <v>8567.984124999999</v>
      </c>
      <c r="P30" s="10">
        <f t="shared" si="86"/>
        <v>8084.0818312571482</v>
      </c>
      <c r="Q30" s="10">
        <f t="shared" si="87"/>
        <v>9843.8898279805126</v>
      </c>
      <c r="R30" s="10">
        <f t="shared" si="88"/>
        <v>14221.668300865929</v>
      </c>
      <c r="S30" s="10">
        <f t="shared" si="89"/>
        <v>16442.284751021798</v>
      </c>
      <c r="T30" s="30">
        <f t="shared" si="90"/>
        <v>10127.003007256391</v>
      </c>
      <c r="U30" s="30"/>
      <c r="V30" s="107">
        <f t="shared" si="91"/>
        <v>0.86648958966791412</v>
      </c>
      <c r="W30" s="107">
        <f t="shared" si="92"/>
        <v>0.94608580254560215</v>
      </c>
      <c r="X30" s="107">
        <f t="shared" si="93"/>
        <v>0.78578765841514098</v>
      </c>
      <c r="Y30" s="107">
        <f t="shared" si="94"/>
        <v>1.6853341869797343</v>
      </c>
      <c r="Z30" s="107">
        <f t="shared" si="95"/>
        <v>0.94292788767505431</v>
      </c>
      <c r="AA30" s="30"/>
      <c r="AC30" s="106">
        <f>'Commercial Sector_CHP&gt;Fossil'!AE31</f>
        <v>0.84883417732643085</v>
      </c>
      <c r="AD30" s="31">
        <f t="shared" si="96"/>
        <v>0.94608580254560215</v>
      </c>
      <c r="AE30" s="106">
        <f>'Comm_Sector_CHP&gt;Renewable'!W30</f>
        <v>0.7795664239156902</v>
      </c>
      <c r="AF30" s="31">
        <f t="shared" si="97"/>
        <v>1.6853341869797343</v>
      </c>
      <c r="AG30" s="31"/>
      <c r="AH30" s="87">
        <f>'Commercial Sector_CHP&gt;Fossil'!AD31</f>
        <v>1.0207996011624938</v>
      </c>
      <c r="AI30" s="33">
        <v>1</v>
      </c>
      <c r="AJ30" s="87">
        <f>'Comm_Sector_CHP&gt;Renewable'!V30</f>
        <v>1.007980377692772</v>
      </c>
      <c r="AK30" s="33">
        <v>1</v>
      </c>
      <c r="AL30" s="33"/>
      <c r="AN30" s="34">
        <f t="shared" si="98"/>
        <v>1.4676900531952979</v>
      </c>
      <c r="AO30" s="34">
        <f t="shared" si="99"/>
        <v>0.94292788767505431</v>
      </c>
      <c r="AP30" s="34">
        <f t="shared" si="100"/>
        <v>1.1087208747320854</v>
      </c>
      <c r="AQ30" s="34">
        <f t="shared" si="101"/>
        <v>1.0135806513665355</v>
      </c>
      <c r="AR30" s="34">
        <f t="shared" si="102"/>
        <v>0.83906951864881807</v>
      </c>
      <c r="AS30" s="34">
        <f t="shared" si="103"/>
        <v>1.3839258816211306</v>
      </c>
      <c r="AT30" s="34">
        <f t="shared" si="104"/>
        <v>1.3839258816211304</v>
      </c>
      <c r="AU30" s="34"/>
      <c r="AV30" s="34">
        <f t="shared" si="105"/>
        <v>1.1237780263946222</v>
      </c>
      <c r="AW30" s="32"/>
      <c r="AX30" s="12"/>
      <c r="AZ30" s="31">
        <f t="shared" si="106"/>
        <v>0.55533146372704845</v>
      </c>
      <c r="BA30" s="31">
        <f t="shared" si="107"/>
        <v>9.1277889414555034E-3</v>
      </c>
      <c r="BB30" s="31">
        <f t="shared" si="108"/>
        <v>0.27748708881745476</v>
      </c>
      <c r="BC30" s="31">
        <f t="shared" si="109"/>
        <v>0.15805365851404138</v>
      </c>
      <c r="BE30" s="31">
        <f t="shared" si="110"/>
        <v>0.54656364723510587</v>
      </c>
      <c r="BF30" s="31">
        <f t="shared" si="111"/>
        <v>8.9595260616714342E-3</v>
      </c>
      <c r="BG30" s="31">
        <f t="shared" si="112"/>
        <v>0.28420343784858754</v>
      </c>
      <c r="BH30" s="31">
        <f t="shared" si="113"/>
        <v>0.16016286401017829</v>
      </c>
      <c r="BI30" s="31">
        <f t="shared" si="114"/>
        <v>0.99988947515554305</v>
      </c>
      <c r="BJ30" s="31"/>
      <c r="BK30" s="31">
        <f t="shared" si="115"/>
        <v>0.5466240627746205</v>
      </c>
      <c r="BL30" s="31">
        <f t="shared" si="116"/>
        <v>8.9605164213551591E-3</v>
      </c>
      <c r="BM30" s="31">
        <f t="shared" si="117"/>
        <v>0.28423485286148931</v>
      </c>
      <c r="BN30" s="31">
        <f t="shared" si="118"/>
        <v>0.16018056794253516</v>
      </c>
      <c r="BQ30" s="31">
        <f t="shared" si="119"/>
        <v>2.148354678507999E-2</v>
      </c>
      <c r="BR30" s="31">
        <f t="shared" si="120"/>
        <v>-1.1973526963230102E-2</v>
      </c>
      <c r="BS30" s="31">
        <f t="shared" si="121"/>
        <v>7.354932659632761E-2</v>
      </c>
      <c r="BT30" s="31">
        <f t="shared" si="122"/>
        <v>6.0448536079784364E-2</v>
      </c>
      <c r="BV30" s="31">
        <f t="shared" si="123"/>
        <v>0.69566878720144698</v>
      </c>
      <c r="BW30" s="31">
        <f t="shared" si="124"/>
        <v>9.3903068477032229E-3</v>
      </c>
      <c r="BX30" s="31">
        <f t="shared" si="125"/>
        <v>0.19759373678811529</v>
      </c>
      <c r="BY30" s="31">
        <f t="shared" si="126"/>
        <v>9.734716916273467E-2</v>
      </c>
      <c r="CA30" s="31">
        <f t="shared" si="127"/>
        <v>3.5196035036376846E-2</v>
      </c>
      <c r="CB30" s="31">
        <f t="shared" si="128"/>
        <v>7.8654655184926536E-2</v>
      </c>
      <c r="CC30" s="31">
        <f t="shared" si="129"/>
        <v>-9.1821644791461071E-2</v>
      </c>
      <c r="CD30" s="31">
        <f t="shared" si="130"/>
        <v>-5.7550744453852859E-2</v>
      </c>
      <c r="CF30" s="31">
        <f t="shared" si="131"/>
        <v>4.5867903273604932E-3</v>
      </c>
      <c r="CG30" s="31">
        <f t="shared" si="132"/>
        <v>0</v>
      </c>
      <c r="CH30" s="31">
        <f t="shared" si="133"/>
        <v>-1.7654237618915932E-5</v>
      </c>
      <c r="CI30" s="31">
        <f t="shared" si="134"/>
        <v>0</v>
      </c>
      <c r="CK30" s="31">
        <f t="shared" si="135"/>
        <v>1.0431282149905319</v>
      </c>
      <c r="CL30" s="31">
        <f t="shared" si="136"/>
        <v>0.81860583959188049</v>
      </c>
      <c r="CM30" s="31">
        <f t="shared" si="137"/>
        <v>0.83906951864881807</v>
      </c>
      <c r="CN30" s="31"/>
      <c r="CO30" s="31">
        <f t="shared" si="138"/>
        <v>0.98474393444783515</v>
      </c>
      <c r="CP30" s="31">
        <f t="shared" si="139"/>
        <v>1.1184802157705718</v>
      </c>
      <c r="CQ30" s="31">
        <f t="shared" si="140"/>
        <v>1.1087208747320854</v>
      </c>
      <c r="CR30" s="31"/>
      <c r="CS30" s="31">
        <f t="shared" si="141"/>
        <v>1.0025053652095137</v>
      </c>
      <c r="CT30" s="31">
        <f t="shared" si="142"/>
        <v>0.99645775953370685</v>
      </c>
      <c r="CU30" s="31">
        <f t="shared" si="143"/>
        <v>1.0135806513665355</v>
      </c>
    </row>
    <row r="31" spans="1:99" x14ac:dyDescent="0.2">
      <c r="A31" s="198" t="s">
        <v>379</v>
      </c>
      <c r="B31" s="9">
        <f t="shared" si="35"/>
        <v>2011</v>
      </c>
      <c r="D31" s="90">
        <f>'Commercial Sector_CHP&gt;Fossil'!H32</f>
        <v>56.593001000000001</v>
      </c>
      <c r="E31" s="90">
        <f>Table8.4c11!N32*0.001</f>
        <v>0.249</v>
      </c>
      <c r="F31" s="42">
        <f>'Comm_Sector_CHP&gt;Renewable'!F31</f>
        <v>31.562999999999999</v>
      </c>
      <c r="G31" s="107">
        <f>Table8.4c11!AB32*0.001</f>
        <v>15.473000000000001</v>
      </c>
      <c r="H31" s="29">
        <f t="shared" si="84"/>
        <v>103.878001</v>
      </c>
      <c r="J31" s="29">
        <f>'Commercial Sector_CHP&gt;Fossil'!N32</f>
        <v>6625.3571249999995</v>
      </c>
      <c r="K31" s="29">
        <f>Table8.2d11!P32*0.001</f>
        <v>25.632000000000001</v>
      </c>
      <c r="L31" s="29">
        <f>'Comm_Sector_CHP&gt;Renewable'!J31</f>
        <v>2341.31</v>
      </c>
      <c r="M31" s="107">
        <f>Table8.2d11!AD32*0.001</f>
        <v>949.69100000000003</v>
      </c>
      <c r="N31" s="29">
        <f t="shared" si="85"/>
        <v>9941.9901250000003</v>
      </c>
      <c r="P31" s="10">
        <f t="shared" si="86"/>
        <v>8541.8793179394088</v>
      </c>
      <c r="Q31" s="10">
        <f t="shared" si="87"/>
        <v>9714.4194756554298</v>
      </c>
      <c r="R31" s="10">
        <f t="shared" si="88"/>
        <v>13480.914530754151</v>
      </c>
      <c r="S31" s="10">
        <f t="shared" si="89"/>
        <v>16292.66782564013</v>
      </c>
      <c r="T31" s="30">
        <f t="shared" si="90"/>
        <v>10448.411202782199</v>
      </c>
      <c r="U31" s="30"/>
      <c r="V31" s="107">
        <f t="shared" si="91"/>
        <v>0.91555845916556833</v>
      </c>
      <c r="W31" s="107">
        <f t="shared" si="92"/>
        <v>0.93364254441026939</v>
      </c>
      <c r="X31" s="107">
        <f t="shared" si="93"/>
        <v>0.74485890391431497</v>
      </c>
      <c r="Y31" s="107">
        <f t="shared" si="94"/>
        <v>1.6699984521281133</v>
      </c>
      <c r="Z31" s="107">
        <f t="shared" si="95"/>
        <v>0.97285428847413014</v>
      </c>
      <c r="AA31" s="30"/>
      <c r="AC31" s="106">
        <f>'Commercial Sector_CHP&gt;Fossil'!AE32</f>
        <v>0.89030245620871951</v>
      </c>
      <c r="AD31" s="31">
        <f t="shared" si="96"/>
        <v>0.93364254441026939</v>
      </c>
      <c r="AE31" s="106">
        <f>'Comm_Sector_CHP&gt;Renewable'!W31</f>
        <v>0.73908709480295154</v>
      </c>
      <c r="AF31" s="31">
        <f t="shared" si="97"/>
        <v>1.6699984521281133</v>
      </c>
      <c r="AG31" s="31"/>
      <c r="AH31" s="87">
        <f>'Commercial Sector_CHP&gt;Fossil'!AD32</f>
        <v>1.0283678909124883</v>
      </c>
      <c r="AI31" s="33">
        <v>1</v>
      </c>
      <c r="AJ31" s="87">
        <f>'Comm_Sector_CHP&gt;Renewable'!V31</f>
        <v>1.0078093761235303</v>
      </c>
      <c r="AK31" s="33">
        <v>1</v>
      </c>
      <c r="AL31" s="33"/>
      <c r="AN31" s="34">
        <f t="shared" si="98"/>
        <v>1.7030563785537334</v>
      </c>
      <c r="AO31" s="34">
        <f t="shared" si="99"/>
        <v>0.97285428847413014</v>
      </c>
      <c r="AP31" s="34">
        <f t="shared" si="100"/>
        <v>1.1287901172421726</v>
      </c>
      <c r="AQ31" s="34">
        <f t="shared" si="101"/>
        <v>1.017661174541826</v>
      </c>
      <c r="AR31" s="34">
        <f t="shared" si="102"/>
        <v>0.84689855809469128</v>
      </c>
      <c r="AS31" s="34">
        <f t="shared" si="103"/>
        <v>1.6568257013892207</v>
      </c>
      <c r="AT31" s="34">
        <f t="shared" si="104"/>
        <v>1.6568257013892211</v>
      </c>
      <c r="AU31" s="34"/>
      <c r="AV31" s="34">
        <f t="shared" si="105"/>
        <v>1.1487258765238748</v>
      </c>
      <c r="AW31" s="32"/>
      <c r="AX31" s="12"/>
      <c r="AZ31" s="31">
        <f t="shared" si="106"/>
        <v>0.54480256122756932</v>
      </c>
      <c r="BA31" s="31">
        <f t="shared" si="107"/>
        <v>2.3970426616122505E-3</v>
      </c>
      <c r="BB31" s="31">
        <f t="shared" si="108"/>
        <v>0.30384681738340341</v>
      </c>
      <c r="BC31" s="31">
        <f t="shared" si="109"/>
        <v>0.14895357872741508</v>
      </c>
      <c r="BE31" s="31">
        <f t="shared" si="110"/>
        <v>0.55005021747881711</v>
      </c>
      <c r="BF31" s="31">
        <f t="shared" si="111"/>
        <v>5.0338852819465461E-3</v>
      </c>
      <c r="BG31" s="31">
        <f t="shared" si="112"/>
        <v>0.29046763659315422</v>
      </c>
      <c r="BH31" s="31">
        <f t="shared" si="113"/>
        <v>0.15345865178538531</v>
      </c>
      <c r="BI31" s="31">
        <f t="shared" si="114"/>
        <v>0.99901039113930323</v>
      </c>
      <c r="BJ31" s="31"/>
      <c r="BK31" s="31">
        <f t="shared" si="115"/>
        <v>0.5505950912597839</v>
      </c>
      <c r="BL31" s="31">
        <f t="shared" si="116"/>
        <v>5.0388717941219239E-3</v>
      </c>
      <c r="BM31" s="31">
        <f t="shared" si="117"/>
        <v>0.29075537068427854</v>
      </c>
      <c r="BN31" s="31">
        <f t="shared" si="118"/>
        <v>0.15361066626181555</v>
      </c>
      <c r="BQ31" s="31">
        <f t="shared" si="119"/>
        <v>4.7697391477113209E-2</v>
      </c>
      <c r="BR31" s="31">
        <f t="shared" si="120"/>
        <v>-1.3239615093487939E-2</v>
      </c>
      <c r="BS31" s="31">
        <f t="shared" si="121"/>
        <v>-5.3322129410715242E-2</v>
      </c>
      <c r="BT31" s="31">
        <f t="shared" si="122"/>
        <v>-9.1411751323514021E-3</v>
      </c>
      <c r="BV31" s="31">
        <f t="shared" si="123"/>
        <v>0.66640149926723036</v>
      </c>
      <c r="BW31" s="31">
        <f t="shared" si="124"/>
        <v>2.5781558498580788E-3</v>
      </c>
      <c r="BX31" s="31">
        <f t="shared" si="125"/>
        <v>0.23549711582518795</v>
      </c>
      <c r="BY31" s="31">
        <f t="shared" si="126"/>
        <v>9.5523229057723494E-2</v>
      </c>
      <c r="CA31" s="31">
        <f t="shared" si="127"/>
        <v>-4.2981325958819726E-2</v>
      </c>
      <c r="CB31" s="31">
        <f t="shared" si="128"/>
        <v>-1.2926036143480368</v>
      </c>
      <c r="CC31" s="31">
        <f t="shared" si="129"/>
        <v>0.1754855779596694</v>
      </c>
      <c r="CD31" s="31">
        <f t="shared" si="130"/>
        <v>-1.8914198314092218E-2</v>
      </c>
      <c r="CF31" s="31">
        <f t="shared" si="131"/>
        <v>7.3867306524372624E-3</v>
      </c>
      <c r="CG31" s="31">
        <f t="shared" si="132"/>
        <v>0</v>
      </c>
      <c r="CH31" s="31">
        <f t="shared" si="133"/>
        <v>-1.6966210819182752E-4</v>
      </c>
      <c r="CI31" s="31">
        <f t="shared" si="134"/>
        <v>0</v>
      </c>
      <c r="CK31" s="31">
        <f t="shared" si="135"/>
        <v>1.0093306207314987</v>
      </c>
      <c r="CL31" s="31">
        <f t="shared" si="136"/>
        <v>0.82624394020970238</v>
      </c>
      <c r="CM31" s="31">
        <f t="shared" si="137"/>
        <v>0.84689855809469128</v>
      </c>
      <c r="CN31" s="31"/>
      <c r="CO31" s="31">
        <f t="shared" si="138"/>
        <v>1.0181012579157374</v>
      </c>
      <c r="CP31" s="31">
        <f t="shared" si="139"/>
        <v>1.1387261146298844</v>
      </c>
      <c r="CQ31" s="31">
        <f t="shared" si="140"/>
        <v>1.1287901172421726</v>
      </c>
      <c r="CR31" s="31"/>
      <c r="CS31" s="31">
        <f t="shared" si="141"/>
        <v>1.0040258495165522</v>
      </c>
      <c r="CT31" s="31">
        <f t="shared" si="142"/>
        <v>1.0004693485231904</v>
      </c>
      <c r="CU31" s="31">
        <f t="shared" si="143"/>
        <v>1.017661174541826</v>
      </c>
    </row>
    <row r="32" spans="1:99" x14ac:dyDescent="0.2">
      <c r="A32" s="198" t="s">
        <v>379</v>
      </c>
      <c r="B32" s="9">
        <f t="shared" si="35"/>
        <v>2012</v>
      </c>
      <c r="D32" s="90">
        <f>'Commercial Sector_CHP&gt;Fossil'!H33</f>
        <v>73.110000999999997</v>
      </c>
      <c r="E32" s="90">
        <f>Table8.4c11!N33*0.001</f>
        <v>0.26400000000000001</v>
      </c>
      <c r="F32" s="42">
        <f>'Comm_Sector_CHP&gt;Renewable'!F32</f>
        <v>33.157000000000004</v>
      </c>
      <c r="G32" s="107">
        <f>Table8.4c11!AB33*0.001</f>
        <v>17.763999999999999</v>
      </c>
      <c r="H32" s="29">
        <f t="shared" si="84"/>
        <v>124.295001</v>
      </c>
      <c r="J32" s="29">
        <f>'Commercial Sector_CHP&gt;Fossil'!N33</f>
        <v>7646.8941249999998</v>
      </c>
      <c r="K32" s="29">
        <f>Table8.2d11!P33*0.001</f>
        <v>27.532</v>
      </c>
      <c r="L32" s="29">
        <f>'Comm_Sector_CHP&gt;Renewable'!J32</f>
        <v>2342.7869999999998</v>
      </c>
      <c r="M32" s="107">
        <f>Table8.2d11!AD33*0.001</f>
        <v>1046.049</v>
      </c>
      <c r="N32" s="29">
        <f t="shared" si="85"/>
        <v>11063.262125000001</v>
      </c>
      <c r="P32" s="10">
        <f t="shared" si="86"/>
        <v>9560.7445068425077</v>
      </c>
      <c r="Q32" s="10">
        <f t="shared" si="87"/>
        <v>9588.8420746767406</v>
      </c>
      <c r="R32" s="10">
        <f t="shared" si="88"/>
        <v>14152.801769857868</v>
      </c>
      <c r="S32" s="10">
        <f t="shared" si="89"/>
        <v>16981.996063281931</v>
      </c>
      <c r="T32" s="30">
        <f t="shared" si="90"/>
        <v>11234.932300765675</v>
      </c>
      <c r="U32" s="30"/>
      <c r="V32" s="107">
        <f t="shared" si="91"/>
        <v>1.0247651814486205</v>
      </c>
      <c r="W32" s="107">
        <f t="shared" si="92"/>
        <v>0.92157343369665556</v>
      </c>
      <c r="X32" s="107">
        <f t="shared" si="93"/>
        <v>0.78198258653474118</v>
      </c>
      <c r="Y32" s="107">
        <f t="shared" si="94"/>
        <v>1.740654596486398</v>
      </c>
      <c r="Z32" s="107">
        <f t="shared" si="95"/>
        <v>1.0460874727638962</v>
      </c>
      <c r="AA32" s="30"/>
      <c r="AC32" s="106">
        <f>'Commercial Sector_CHP&gt;Fossil'!AE33</f>
        <v>0.98662244521814679</v>
      </c>
      <c r="AD32" s="31">
        <f t="shared" si="96"/>
        <v>0.92157343369665556</v>
      </c>
      <c r="AE32" s="106">
        <f>'Comm_Sector_CHP&gt;Renewable'!W32</f>
        <v>0.77622672224201583</v>
      </c>
      <c r="AF32" s="31">
        <f t="shared" si="97"/>
        <v>1.740654596486398</v>
      </c>
      <c r="AG32" s="31"/>
      <c r="AH32" s="87">
        <f>'Commercial Sector_CHP&gt;Fossil'!AD33</f>
        <v>1.038659911311911</v>
      </c>
      <c r="AI32" s="33">
        <v>1</v>
      </c>
      <c r="AJ32" s="87">
        <f>'Comm_Sector_CHP&gt;Renewable'!V32</f>
        <v>1.0074151844142913</v>
      </c>
      <c r="AK32" s="33">
        <v>1</v>
      </c>
      <c r="AN32" s="34">
        <f t="shared" si="98"/>
        <v>1.8951295357068343</v>
      </c>
      <c r="AO32" s="34">
        <f t="shared" si="99"/>
        <v>1.0460874727638962</v>
      </c>
      <c r="AP32" s="34">
        <f t="shared" si="100"/>
        <v>1.1162633520525362</v>
      </c>
      <c r="AQ32" s="34">
        <f t="shared" si="101"/>
        <v>1.0233055378649787</v>
      </c>
      <c r="AR32" s="34">
        <f t="shared" si="102"/>
        <v>0.915790238856516</v>
      </c>
      <c r="AS32" s="34">
        <f t="shared" si="103"/>
        <v>1.9824712665677782</v>
      </c>
      <c r="AT32" s="34">
        <f t="shared" si="104"/>
        <v>1.9824712665677784</v>
      </c>
      <c r="AU32" s="34"/>
      <c r="AV32" s="34">
        <f t="shared" si="105"/>
        <v>1.1422784698710846</v>
      </c>
      <c r="AZ32" s="31">
        <f t="shared" si="106"/>
        <v>0.58819743683818781</v>
      </c>
      <c r="BA32" s="31">
        <f t="shared" si="107"/>
        <v>2.1239792258419148E-3</v>
      </c>
      <c r="BB32" s="31">
        <f t="shared" si="108"/>
        <v>0.26676052723954685</v>
      </c>
      <c r="BC32" s="31">
        <f t="shared" si="109"/>
        <v>0.14291805669642338</v>
      </c>
      <c r="BE32" s="31">
        <f t="shared" si="110"/>
        <v>0.56622288040215929</v>
      </c>
      <c r="BF32" s="31">
        <f t="shared" si="111"/>
        <v>2.2577594892957461E-3</v>
      </c>
      <c r="BG32" s="31">
        <f t="shared" si="112"/>
        <v>0.28490148514771035</v>
      </c>
      <c r="BH32" s="31">
        <f t="shared" si="113"/>
        <v>0.1459150142281935</v>
      </c>
      <c r="BI32" s="31">
        <f t="shared" si="114"/>
        <v>0.99929713926735886</v>
      </c>
      <c r="BJ32" s="31"/>
      <c r="BK32" s="31">
        <f t="shared" si="115"/>
        <v>0.56662113614904297</v>
      </c>
      <c r="BL32" s="31">
        <f t="shared" si="116"/>
        <v>2.2593474959320277E-3</v>
      </c>
      <c r="BM32" s="31">
        <f t="shared" si="117"/>
        <v>0.28510187205838267</v>
      </c>
      <c r="BN32" s="31">
        <f t="shared" si="118"/>
        <v>0.14601764429664238</v>
      </c>
      <c r="BQ32" s="31">
        <f t="shared" si="119"/>
        <v>0.1027261951789846</v>
      </c>
      <c r="BR32" s="31">
        <f t="shared" si="120"/>
        <v>-1.3011186968560282E-2</v>
      </c>
      <c r="BS32" s="31">
        <f t="shared" si="121"/>
        <v>4.9028876401202411E-2</v>
      </c>
      <c r="BT32" s="31">
        <f t="shared" si="122"/>
        <v>4.1438547797525191E-2</v>
      </c>
      <c r="BV32" s="31">
        <f t="shared" si="123"/>
        <v>0.69119704826662953</v>
      </c>
      <c r="BW32" s="31">
        <f t="shared" si="124"/>
        <v>2.4885969155322711E-3</v>
      </c>
      <c r="BX32" s="31">
        <f t="shared" si="125"/>
        <v>0.21176276703287455</v>
      </c>
      <c r="BY32" s="31">
        <f t="shared" si="126"/>
        <v>9.4551587784963545E-2</v>
      </c>
      <c r="CA32" s="31">
        <f t="shared" si="127"/>
        <v>3.6532606382274985E-2</v>
      </c>
      <c r="CB32" s="31">
        <f t="shared" si="128"/>
        <v>-3.5355292555181973E-2</v>
      </c>
      <c r="CC32" s="31">
        <f t="shared" si="129"/>
        <v>-0.10623204168669478</v>
      </c>
      <c r="CD32" s="31">
        <f t="shared" si="130"/>
        <v>-1.0223866080555956E-2</v>
      </c>
      <c r="CF32" s="31">
        <f t="shared" si="131"/>
        <v>9.9583618974998286E-3</v>
      </c>
      <c r="CG32" s="31">
        <f t="shared" si="132"/>
        <v>0</v>
      </c>
      <c r="CH32" s="31">
        <f t="shared" si="133"/>
        <v>-3.9121368604323693E-4</v>
      </c>
      <c r="CI32" s="31">
        <f t="shared" si="134"/>
        <v>0</v>
      </c>
      <c r="CK32" s="31">
        <f t="shared" si="135"/>
        <v>1.0813458472722088</v>
      </c>
      <c r="CL32" s="31">
        <f t="shared" si="136"/>
        <v>0.89345545357958889</v>
      </c>
      <c r="CM32" s="31">
        <f t="shared" si="137"/>
        <v>0.915790238856516</v>
      </c>
      <c r="CN32" s="31"/>
      <c r="CO32" s="31">
        <f t="shared" si="138"/>
        <v>0.98890248506051648</v>
      </c>
      <c r="CP32" s="31">
        <f t="shared" si="139"/>
        <v>1.1260890845607991</v>
      </c>
      <c r="CQ32" s="31">
        <f t="shared" si="140"/>
        <v>1.1162633520525362</v>
      </c>
      <c r="CR32" s="31"/>
      <c r="CS32" s="31">
        <f t="shared" si="141"/>
        <v>1.0055464072565152</v>
      </c>
      <c r="CT32" s="31">
        <f t="shared" si="142"/>
        <v>1.0060183589777605</v>
      </c>
      <c r="CU32" s="31">
        <f t="shared" si="143"/>
        <v>1.0233055378649787</v>
      </c>
    </row>
    <row r="33" spans="1:99" hidden="1" x14ac:dyDescent="0.2"/>
    <row r="34" spans="1:99" hidden="1" x14ac:dyDescent="0.2">
      <c r="A34" s="9" t="s">
        <v>329</v>
      </c>
      <c r="B34" s="9">
        <v>1990</v>
      </c>
      <c r="D34" s="29"/>
      <c r="E34" s="90"/>
      <c r="F34" s="29"/>
      <c r="G34" s="29"/>
      <c r="H34" s="29"/>
      <c r="J34" s="31">
        <f>INDEX(J9:J30,Base_row-40,1)</f>
        <v>4777.5420000000004</v>
      </c>
      <c r="K34" s="31">
        <f>INDEX(K9:K30,Base_row-40,1)</f>
        <v>137.62800000000001</v>
      </c>
      <c r="L34" s="31">
        <f>INDEX(L9:L30,Base_row-40,1)</f>
        <v>921.94900000000007</v>
      </c>
      <c r="M34" s="31">
        <f>INDEX(M9:M30,Base_row-40,1)</f>
        <v>0.61499999999999999</v>
      </c>
      <c r="N34" s="31">
        <f>INDEX(N9:N30,Base_row-40,1)</f>
        <v>5837.7340000000004</v>
      </c>
      <c r="P34" s="31">
        <f>INDEX(P9:P30,Base_row-40,1)</f>
        <v>9329.6929676390082</v>
      </c>
      <c r="Q34" s="35">
        <f>INDEX(Q9:Q30,Base_row-40,1)</f>
        <v>10404.859476269361</v>
      </c>
      <c r="R34" s="35">
        <f>INDEX(R9:R30,Base_row-40,1)</f>
        <v>18098.614999311241</v>
      </c>
      <c r="S34" s="31">
        <f>INDEX(S9:S30,Base_row-40,1)</f>
        <v>9756.0975609756097</v>
      </c>
      <c r="T34" s="30">
        <f>INDEX(T9:T30,Base_row-40,1)</f>
        <v>10739.954920864842</v>
      </c>
      <c r="U34" s="35"/>
      <c r="V34" s="35"/>
      <c r="W34" s="35"/>
      <c r="X34" s="35"/>
      <c r="Y34" s="35"/>
      <c r="Z34" s="35"/>
      <c r="AA34" s="35"/>
      <c r="AT34" s="105"/>
      <c r="AU34" s="32"/>
      <c r="AV34" s="32"/>
      <c r="AW34" s="32"/>
      <c r="AX34" s="12"/>
      <c r="CK34" s="31"/>
      <c r="CL34" s="31">
        <f>INDEX(CL9:CL30,Base_row-40,1)</f>
        <v>0.97561146174170299</v>
      </c>
      <c r="CM34" s="31"/>
      <c r="CN34" s="31"/>
      <c r="CO34" s="31"/>
      <c r="CP34" s="31">
        <f>INDEX(CP9:CP30,Base_row-40,1)</f>
        <v>1.0088023426462902</v>
      </c>
      <c r="CQ34" s="31"/>
      <c r="CR34" s="31"/>
      <c r="CS34" s="31"/>
      <c r="CT34" s="31">
        <f>INDEX(CT9:CT30,Base_row-40,1)</f>
        <v>0.9831065324602013</v>
      </c>
      <c r="CU34" s="31"/>
    </row>
    <row r="35" spans="1:99" hidden="1" x14ac:dyDescent="0.2">
      <c r="A35" s="9" t="s">
        <v>330</v>
      </c>
      <c r="B35" s="9">
        <f>Base_year2</f>
        <v>1996</v>
      </c>
      <c r="E35" s="90"/>
      <c r="J35" s="29"/>
      <c r="K35" s="29"/>
      <c r="L35" s="29"/>
      <c r="M35" s="29"/>
      <c r="N35" s="29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T35" s="105"/>
      <c r="AU35" s="32"/>
      <c r="AV35" s="32"/>
      <c r="AW35" s="32"/>
      <c r="AX35" s="12"/>
    </row>
    <row r="36" spans="1:99" x14ac:dyDescent="0.2">
      <c r="A36" s="9"/>
      <c r="B36" s="9"/>
      <c r="I36" s="104"/>
      <c r="J36" s="105"/>
      <c r="K36" s="105"/>
      <c r="L36" s="105"/>
      <c r="M36" s="105"/>
      <c r="N36" s="105"/>
      <c r="AH36" s="105"/>
      <c r="AI36" s="85"/>
      <c r="AJ36" s="77" t="s">
        <v>572</v>
      </c>
      <c r="AT36" s="105"/>
      <c r="AU36" s="32"/>
      <c r="AV36" s="32"/>
      <c r="AW36" s="32"/>
      <c r="AX36" s="12"/>
    </row>
    <row r="37" spans="1:99" x14ac:dyDescent="0.2">
      <c r="A37" s="9"/>
      <c r="B37" s="9"/>
      <c r="D37" s="140"/>
      <c r="E37" s="77" t="s">
        <v>627</v>
      </c>
      <c r="AT37" s="105"/>
      <c r="AU37" s="32"/>
      <c r="AV37" s="32"/>
      <c r="AW37" s="32"/>
      <c r="AX37" s="12"/>
    </row>
    <row r="38" spans="1:99" x14ac:dyDescent="0.2">
      <c r="A38" s="9"/>
      <c r="B38" s="9"/>
      <c r="AT38" s="105"/>
      <c r="AU38" s="32"/>
      <c r="AV38" s="32"/>
      <c r="AW38" s="32"/>
      <c r="AX38" s="12"/>
    </row>
    <row r="39" spans="1:99" ht="15" x14ac:dyDescent="0.25">
      <c r="A39" s="9"/>
      <c r="B39" s="9"/>
      <c r="D39" s="199" t="s">
        <v>62</v>
      </c>
      <c r="E39" s="199"/>
      <c r="F39" s="199"/>
      <c r="G39" s="199"/>
      <c r="H39" s="199"/>
      <c r="I39" s="199"/>
      <c r="J39" s="199"/>
      <c r="K39" s="199"/>
      <c r="L39" s="199"/>
      <c r="M39" s="199"/>
      <c r="AT39" s="105"/>
      <c r="AU39" s="32"/>
      <c r="AV39" s="32"/>
      <c r="AW39" s="32"/>
      <c r="AX39" s="12"/>
    </row>
    <row r="40" spans="1:99" ht="15" x14ac:dyDescent="0.25">
      <c r="A40" s="9"/>
      <c r="B40" s="9"/>
      <c r="D40" s="200" t="s">
        <v>63</v>
      </c>
      <c r="E40" s="199" t="s">
        <v>65</v>
      </c>
      <c r="F40" s="199"/>
      <c r="G40" s="199"/>
      <c r="H40" s="199"/>
      <c r="I40" s="199"/>
      <c r="J40" s="199"/>
      <c r="K40" s="199"/>
      <c r="L40" s="199"/>
      <c r="M40" s="199"/>
      <c r="AT40" s="105"/>
      <c r="AU40" s="32"/>
      <c r="AV40" s="32"/>
      <c r="AW40" s="32"/>
      <c r="AX40" s="12"/>
    </row>
    <row r="41" spans="1:99" x14ac:dyDescent="0.2">
      <c r="A41" s="9"/>
      <c r="B41" s="9"/>
      <c r="D41"/>
      <c r="E41"/>
      <c r="F41"/>
      <c r="AT41" s="105"/>
      <c r="AU41" s="32"/>
      <c r="AV41" s="32"/>
      <c r="AW41" s="32"/>
      <c r="AX41" s="12"/>
    </row>
    <row r="42" spans="1:99" x14ac:dyDescent="0.2">
      <c r="A42" s="9"/>
      <c r="B42" s="9"/>
      <c r="D42"/>
      <c r="E42"/>
      <c r="F42"/>
      <c r="AT42" s="105"/>
      <c r="AU42" s="32"/>
      <c r="AV42" s="32"/>
      <c r="AW42" s="32"/>
      <c r="AX42" s="12"/>
    </row>
    <row r="43" spans="1:99" x14ac:dyDescent="0.2">
      <c r="A43" s="9"/>
      <c r="B43" s="9"/>
      <c r="D43"/>
      <c r="E43"/>
      <c r="F43"/>
      <c r="AT43" s="105"/>
      <c r="AU43" s="32"/>
      <c r="AV43" s="32"/>
      <c r="AW43" s="32"/>
      <c r="AX43" s="12"/>
    </row>
    <row r="44" spans="1:99" x14ac:dyDescent="0.2">
      <c r="A44" s="9"/>
      <c r="B44" s="9"/>
      <c r="F44" s="105"/>
      <c r="AT44" s="105"/>
      <c r="AU44" s="32"/>
      <c r="AV44" s="32"/>
      <c r="AW44" s="32"/>
      <c r="AX44" s="12"/>
    </row>
    <row r="45" spans="1:99" x14ac:dyDescent="0.2">
      <c r="A45" s="9"/>
      <c r="B45" s="9"/>
      <c r="F45" s="105"/>
      <c r="AT45" s="105"/>
      <c r="AU45" s="32"/>
      <c r="AV45" s="32"/>
      <c r="AW45" s="32"/>
      <c r="AX45" s="12"/>
    </row>
    <row r="46" spans="1:99" x14ac:dyDescent="0.2">
      <c r="A46" s="9"/>
      <c r="B46" s="9"/>
      <c r="F46" s="105"/>
      <c r="AT46" s="105"/>
      <c r="AU46" s="32"/>
      <c r="AV46" s="32"/>
      <c r="AW46" s="32"/>
      <c r="AX46" s="12"/>
    </row>
    <row r="47" spans="1:99" x14ac:dyDescent="0.2">
      <c r="A47" s="9"/>
      <c r="B47" s="9"/>
      <c r="F47" s="105"/>
      <c r="AT47" s="105"/>
      <c r="AU47" s="32"/>
      <c r="AV47" s="32"/>
      <c r="AW47" s="32"/>
      <c r="AX47" s="12"/>
    </row>
    <row r="48" spans="1:99" x14ac:dyDescent="0.2">
      <c r="A48" s="9"/>
      <c r="B48" s="9"/>
      <c r="F48" s="105"/>
      <c r="AT48" s="105"/>
      <c r="AU48" s="32"/>
      <c r="AV48" s="32"/>
      <c r="AW48" s="32"/>
      <c r="AX48" s="12"/>
    </row>
    <row r="49" spans="1:50" x14ac:dyDescent="0.2">
      <c r="A49" s="9"/>
      <c r="B49" s="9"/>
      <c r="F49" s="105"/>
      <c r="AT49" s="105"/>
      <c r="AU49" s="32"/>
      <c r="AV49" s="32"/>
      <c r="AW49" s="32"/>
      <c r="AX49" s="12"/>
    </row>
    <row r="50" spans="1:50" x14ac:dyDescent="0.2">
      <c r="A50" s="9"/>
      <c r="B50" s="9"/>
      <c r="F50" s="105"/>
      <c r="AT50" s="105"/>
      <c r="AU50" s="32"/>
      <c r="AV50" s="32"/>
      <c r="AW50" s="32"/>
      <c r="AX50" s="12"/>
    </row>
    <row r="51" spans="1:50" x14ac:dyDescent="0.2">
      <c r="A51" s="9"/>
      <c r="B51" s="9"/>
      <c r="F51" s="105"/>
      <c r="AT51" s="105"/>
      <c r="AU51" s="32"/>
      <c r="AV51" s="32"/>
      <c r="AW51" s="32"/>
      <c r="AX51" s="12"/>
    </row>
    <row r="52" spans="1:50" x14ac:dyDescent="0.2">
      <c r="A52" s="9"/>
      <c r="B52" s="9"/>
      <c r="F52" s="105"/>
      <c r="AT52" s="105"/>
      <c r="AU52" s="32"/>
      <c r="AV52" s="32"/>
      <c r="AW52" s="32"/>
      <c r="AX52" s="12"/>
    </row>
    <row r="53" spans="1:50" x14ac:dyDescent="0.2">
      <c r="A53" s="9"/>
      <c r="B53" s="9"/>
      <c r="F53" s="105"/>
      <c r="AT53" s="105"/>
      <c r="AU53" s="32"/>
      <c r="AV53" s="32"/>
      <c r="AW53" s="32"/>
      <c r="AX53" s="12"/>
    </row>
    <row r="54" spans="1:50" x14ac:dyDescent="0.2">
      <c r="A54" s="9"/>
      <c r="B54" s="9"/>
      <c r="F54" s="105"/>
      <c r="AT54" s="105"/>
      <c r="AU54" s="32"/>
      <c r="AV54" s="32"/>
      <c r="AW54" s="32"/>
      <c r="AX54" s="12"/>
    </row>
    <row r="55" spans="1:50" x14ac:dyDescent="0.2">
      <c r="A55" s="9"/>
      <c r="B55" s="9"/>
      <c r="F55" s="105"/>
      <c r="AT55" s="105"/>
      <c r="AU55" s="32"/>
      <c r="AV55" s="32"/>
      <c r="AW55" s="32"/>
      <c r="AX55" s="12"/>
    </row>
    <row r="56" spans="1:50" x14ac:dyDescent="0.2">
      <c r="A56" s="9"/>
      <c r="B56" s="9"/>
      <c r="F56" s="105"/>
      <c r="AT56" s="105"/>
      <c r="AU56" s="32"/>
      <c r="AV56" s="32"/>
      <c r="AW56" s="32"/>
      <c r="AX56" s="12"/>
    </row>
    <row r="57" spans="1:50" x14ac:dyDescent="0.2">
      <c r="A57" s="9"/>
      <c r="B57" s="9"/>
      <c r="F57" s="105"/>
      <c r="AT57" s="105"/>
      <c r="AU57" s="32"/>
      <c r="AV57" s="32"/>
      <c r="AW57" s="32"/>
      <c r="AX57" s="12"/>
    </row>
    <row r="58" spans="1:50" x14ac:dyDescent="0.2">
      <c r="A58" s="9"/>
      <c r="B58" s="9"/>
      <c r="F58" s="105"/>
      <c r="AT58" s="105"/>
      <c r="AU58" s="32"/>
      <c r="AV58" s="32"/>
      <c r="AW58" s="32"/>
      <c r="AX58" s="12"/>
    </row>
    <row r="59" spans="1:50" x14ac:dyDescent="0.2">
      <c r="A59" s="9"/>
      <c r="B59" s="9"/>
      <c r="F59" s="105"/>
      <c r="AT59" s="105"/>
      <c r="AU59" s="32"/>
      <c r="AV59" s="32"/>
      <c r="AW59" s="32"/>
      <c r="AX59" s="12"/>
    </row>
    <row r="60" spans="1:50" x14ac:dyDescent="0.2">
      <c r="A60" s="9"/>
      <c r="B60" s="9"/>
      <c r="F60" s="105"/>
      <c r="AT60" s="105"/>
      <c r="AU60" s="32"/>
      <c r="AV60" s="32"/>
      <c r="AW60" s="32"/>
      <c r="AX60" s="12"/>
    </row>
    <row r="61" spans="1:50" x14ac:dyDescent="0.2">
      <c r="A61" s="9"/>
      <c r="B61" s="9"/>
      <c r="F61" s="105"/>
      <c r="AT61" s="105"/>
      <c r="AU61" s="32" t="e">
        <f>AT61/AS61</f>
        <v>#DIV/0!</v>
      </c>
      <c r="AV61" s="32"/>
      <c r="AW61" s="32"/>
      <c r="AX61" s="12"/>
    </row>
    <row r="62" spans="1:50" x14ac:dyDescent="0.2">
      <c r="A62" s="9"/>
      <c r="B62" s="9"/>
      <c r="F62" s="105"/>
      <c r="AT62" s="105"/>
      <c r="AU62" s="32"/>
      <c r="AV62" s="32"/>
      <c r="AW62" s="32"/>
      <c r="AX62" s="12"/>
    </row>
    <row r="63" spans="1:50" x14ac:dyDescent="0.2">
      <c r="A63" s="9"/>
      <c r="B63" s="9"/>
      <c r="F63" s="105"/>
      <c r="AT63" s="105"/>
      <c r="AU63" s="32"/>
      <c r="AV63" s="32"/>
      <c r="AW63" s="32"/>
      <c r="AX63" s="12"/>
    </row>
    <row r="64" spans="1:50" x14ac:dyDescent="0.2">
      <c r="A64" s="9"/>
      <c r="B64" s="9"/>
      <c r="F64" s="105"/>
      <c r="AT64" s="105"/>
      <c r="AU64" s="32"/>
      <c r="AV64" s="32"/>
      <c r="AW64" s="32"/>
      <c r="AX64" s="12"/>
    </row>
    <row r="65" spans="1:50" x14ac:dyDescent="0.2">
      <c r="A65" s="9"/>
      <c r="B65" s="9"/>
      <c r="F65" s="105"/>
      <c r="AT65" s="105"/>
      <c r="AU65" s="32"/>
      <c r="AV65" s="32"/>
      <c r="AW65" s="32"/>
      <c r="AX65" s="12"/>
    </row>
    <row r="66" spans="1:50" x14ac:dyDescent="0.2">
      <c r="A66" s="9"/>
      <c r="B66" s="9"/>
      <c r="F66" s="105"/>
      <c r="AT66" s="105"/>
      <c r="AU66" s="32"/>
      <c r="AV66" s="32"/>
      <c r="AW66" s="32"/>
      <c r="AX66" s="12"/>
    </row>
    <row r="67" spans="1:50" x14ac:dyDescent="0.2">
      <c r="A67" s="9"/>
      <c r="B67" s="9"/>
      <c r="F67" s="105"/>
      <c r="AT67" s="105"/>
      <c r="AU67" s="32"/>
      <c r="AV67" s="32"/>
      <c r="AW67" s="32"/>
      <c r="AX67" s="12"/>
    </row>
    <row r="68" spans="1:50" x14ac:dyDescent="0.2">
      <c r="A68" s="9"/>
      <c r="B68" s="9"/>
      <c r="F68" s="105"/>
      <c r="AT68" s="105"/>
      <c r="AU68" s="32"/>
      <c r="AV68" s="32"/>
      <c r="AW68" s="32"/>
      <c r="AX68" s="12"/>
    </row>
    <row r="69" spans="1:50" x14ac:dyDescent="0.2">
      <c r="A69" s="9"/>
      <c r="B69" s="9"/>
      <c r="AT69" s="105"/>
      <c r="AU69" s="32"/>
      <c r="AV69" s="32"/>
      <c r="AW69" s="32"/>
      <c r="AX69" s="12"/>
    </row>
    <row r="70" spans="1:50" x14ac:dyDescent="0.2">
      <c r="A70" s="9"/>
      <c r="B70" s="9"/>
      <c r="AT70" s="105"/>
      <c r="AU70" s="32"/>
      <c r="AV70" s="32"/>
      <c r="AW70" s="32"/>
      <c r="AX70" s="12"/>
    </row>
    <row r="71" spans="1:50" x14ac:dyDescent="0.2">
      <c r="A71" s="9"/>
      <c r="B71" s="9"/>
      <c r="AT71" s="105"/>
      <c r="AU71" s="105"/>
      <c r="AV71" s="105"/>
      <c r="AW71" s="105"/>
      <c r="AX71" s="12"/>
    </row>
    <row r="72" spans="1:50" x14ac:dyDescent="0.2">
      <c r="A72" s="9"/>
      <c r="B72" s="9"/>
      <c r="AT72" s="105"/>
      <c r="AU72" s="105"/>
      <c r="AV72" s="105"/>
      <c r="AW72" s="105"/>
      <c r="AX72" s="12"/>
    </row>
    <row r="73" spans="1:50" x14ac:dyDescent="0.2">
      <c r="A73" s="9"/>
      <c r="B73" s="9"/>
      <c r="AT73" s="105"/>
      <c r="AU73" s="105"/>
      <c r="AV73" s="105"/>
      <c r="AW73" s="105"/>
      <c r="AX73" s="12"/>
    </row>
    <row r="74" spans="1:50" x14ac:dyDescent="0.2">
      <c r="A74" s="9"/>
      <c r="B74" s="9"/>
      <c r="AT74" s="105"/>
      <c r="AU74" s="105"/>
      <c r="AV74" s="105"/>
      <c r="AW74" s="105"/>
      <c r="AX74" s="12"/>
    </row>
    <row r="75" spans="1:50" x14ac:dyDescent="0.2">
      <c r="A75" s="9"/>
      <c r="B75" s="9"/>
      <c r="AT75" s="105"/>
      <c r="AU75" s="105"/>
      <c r="AV75" s="105"/>
      <c r="AW75" s="105"/>
      <c r="AX75" s="12"/>
    </row>
    <row r="76" spans="1:50" x14ac:dyDescent="0.2">
      <c r="A76" s="9"/>
      <c r="B76" s="9"/>
      <c r="AT76" s="105"/>
      <c r="AU76" s="105"/>
      <c r="AV76" s="105"/>
      <c r="AW76" s="105"/>
      <c r="AX76" s="12"/>
    </row>
    <row r="77" spans="1:50" x14ac:dyDescent="0.2">
      <c r="A77" s="9"/>
      <c r="B77" s="9"/>
      <c r="AT77" s="105"/>
      <c r="AU77" s="105"/>
      <c r="AV77" s="105"/>
      <c r="AW77" s="105"/>
      <c r="AX77" s="12"/>
    </row>
    <row r="78" spans="1:50" x14ac:dyDescent="0.2">
      <c r="A78" s="9"/>
      <c r="B78" s="9"/>
      <c r="AT78" s="105"/>
      <c r="AU78" s="105"/>
      <c r="AV78" s="105"/>
      <c r="AW78" s="105"/>
      <c r="AX78" s="12"/>
    </row>
    <row r="79" spans="1:50" x14ac:dyDescent="0.2">
      <c r="A79" s="9"/>
      <c r="B79" s="9"/>
      <c r="AT79" s="105"/>
      <c r="AU79" s="105"/>
      <c r="AV79" s="105"/>
      <c r="AW79" s="105"/>
      <c r="AX79" s="12"/>
    </row>
    <row r="80" spans="1:50" x14ac:dyDescent="0.2">
      <c r="A80" s="9"/>
      <c r="B80" s="9"/>
      <c r="AT80" s="105"/>
      <c r="AU80" s="105"/>
      <c r="AV80" s="105"/>
      <c r="AW80" s="105"/>
      <c r="AX80" s="12"/>
    </row>
    <row r="81" spans="1:50" x14ac:dyDescent="0.2">
      <c r="A81" s="9"/>
      <c r="B81" s="9"/>
      <c r="AT81" s="105"/>
      <c r="AU81" s="105"/>
      <c r="AV81" s="105"/>
      <c r="AW81" s="105"/>
      <c r="AX81" s="12"/>
    </row>
    <row r="82" spans="1:50" x14ac:dyDescent="0.2">
      <c r="A82" s="9"/>
      <c r="B82" s="9"/>
      <c r="AT82" s="105"/>
      <c r="AU82" s="105"/>
      <c r="AV82" s="105"/>
      <c r="AW82" s="105"/>
      <c r="AX82" s="12"/>
    </row>
    <row r="83" spans="1:50" x14ac:dyDescent="0.2">
      <c r="A83" s="9"/>
      <c r="B83" s="9"/>
      <c r="AT83" s="105"/>
      <c r="AU83" s="105"/>
      <c r="AV83" s="105"/>
      <c r="AW83" s="105"/>
      <c r="AX83" s="12"/>
    </row>
    <row r="84" spans="1:50" x14ac:dyDescent="0.2">
      <c r="A84" s="9"/>
      <c r="B84" s="9"/>
      <c r="AT84" s="105"/>
      <c r="AU84" s="105"/>
      <c r="AV84" s="105"/>
      <c r="AW84" s="105"/>
      <c r="AX84" s="12"/>
    </row>
    <row r="85" spans="1:50" x14ac:dyDescent="0.2">
      <c r="A85" s="9"/>
      <c r="B85" s="9"/>
      <c r="AT85" s="105"/>
      <c r="AU85" s="105"/>
      <c r="AV85" s="105"/>
      <c r="AW85" s="105"/>
      <c r="AX85" s="12"/>
    </row>
    <row r="86" spans="1:50" x14ac:dyDescent="0.2">
      <c r="A86" s="9"/>
      <c r="B86" s="9"/>
      <c r="AX86" s="12"/>
    </row>
    <row r="87" spans="1:50" x14ac:dyDescent="0.2">
      <c r="A87" s="9"/>
      <c r="B87" s="9"/>
      <c r="AX87" s="12"/>
    </row>
    <row r="88" spans="1:50" x14ac:dyDescent="0.2">
      <c r="A88" s="9"/>
      <c r="B88" s="9"/>
      <c r="AX88" s="12"/>
    </row>
    <row r="89" spans="1:50" x14ac:dyDescent="0.2">
      <c r="A89" s="9"/>
      <c r="B89" s="9"/>
      <c r="AX89" s="12"/>
    </row>
    <row r="90" spans="1:50" x14ac:dyDescent="0.2">
      <c r="A90" s="9"/>
      <c r="B90" s="9"/>
      <c r="AX90" s="12"/>
    </row>
    <row r="91" spans="1:50" x14ac:dyDescent="0.2">
      <c r="A91" s="9"/>
      <c r="B91" s="9"/>
      <c r="AX91" s="12"/>
    </row>
    <row r="92" spans="1:50" x14ac:dyDescent="0.2">
      <c r="A92" s="9"/>
      <c r="B92" s="9"/>
      <c r="AX92" s="12"/>
    </row>
    <row r="93" spans="1:50" x14ac:dyDescent="0.2">
      <c r="A93" s="9"/>
      <c r="B93" s="9"/>
      <c r="AX93" s="12"/>
    </row>
    <row r="94" spans="1:50" x14ac:dyDescent="0.2">
      <c r="A94" s="9"/>
      <c r="B94" s="9"/>
      <c r="AX94" s="12"/>
    </row>
    <row r="95" spans="1:50" x14ac:dyDescent="0.2">
      <c r="A95" s="9"/>
      <c r="B95" s="9"/>
      <c r="AX95" s="12"/>
    </row>
    <row r="96" spans="1:50" x14ac:dyDescent="0.2">
      <c r="A96" s="9"/>
      <c r="B96" s="9"/>
      <c r="AX96" s="12"/>
    </row>
    <row r="97" spans="1:50" x14ac:dyDescent="0.2">
      <c r="A97" s="9"/>
      <c r="B97" s="9"/>
      <c r="AX97" s="12"/>
    </row>
    <row r="98" spans="1:50" x14ac:dyDescent="0.2">
      <c r="A98" s="9"/>
      <c r="B98" s="9"/>
      <c r="AX98" s="12"/>
    </row>
    <row r="99" spans="1:50" x14ac:dyDescent="0.2">
      <c r="A99" s="9"/>
      <c r="B99" s="9"/>
      <c r="AX99" s="12"/>
    </row>
    <row r="100" spans="1:50" x14ac:dyDescent="0.2">
      <c r="A100" s="9"/>
      <c r="B100" s="9"/>
      <c r="AX100" s="12"/>
    </row>
    <row r="101" spans="1:50" x14ac:dyDescent="0.2">
      <c r="A101" s="9"/>
      <c r="B101" s="9"/>
      <c r="AX101" s="12"/>
    </row>
    <row r="102" spans="1:50" x14ac:dyDescent="0.2">
      <c r="A102" s="9"/>
      <c r="B102" s="9"/>
      <c r="AX102" s="12"/>
    </row>
    <row r="103" spans="1:50" x14ac:dyDescent="0.2">
      <c r="A103" s="9"/>
      <c r="B103" s="9"/>
      <c r="AX103" s="12"/>
    </row>
    <row r="104" spans="1:50" x14ac:dyDescent="0.2">
      <c r="A104" s="9"/>
      <c r="B104" s="9"/>
      <c r="AX104" s="12"/>
    </row>
    <row r="105" spans="1:50" x14ac:dyDescent="0.2">
      <c r="A105" s="9"/>
      <c r="B105" s="9"/>
      <c r="AX105" s="12"/>
    </row>
    <row r="106" spans="1:50" x14ac:dyDescent="0.2">
      <c r="A106" s="9"/>
      <c r="B106" s="9"/>
      <c r="AX106" s="12"/>
    </row>
    <row r="107" spans="1:50" x14ac:dyDescent="0.2">
      <c r="A107" s="9"/>
      <c r="B107" s="9"/>
      <c r="AX107" s="12"/>
    </row>
    <row r="108" spans="1:50" x14ac:dyDescent="0.2">
      <c r="A108" s="9"/>
      <c r="B108" s="9"/>
      <c r="AX108" s="12"/>
    </row>
    <row r="109" spans="1:50" x14ac:dyDescent="0.2">
      <c r="A109" s="9"/>
      <c r="B109" s="9"/>
      <c r="AX109" s="12"/>
    </row>
    <row r="110" spans="1:50" x14ac:dyDescent="0.2">
      <c r="A110" s="9"/>
      <c r="B110" s="9"/>
      <c r="AX110" s="12"/>
    </row>
    <row r="111" spans="1:50" x14ac:dyDescent="0.2">
      <c r="A111" s="9"/>
      <c r="B111" s="9"/>
      <c r="AX111" s="12"/>
    </row>
    <row r="112" spans="1:50" x14ac:dyDescent="0.2">
      <c r="A112" s="9"/>
      <c r="B112" s="9"/>
      <c r="AX112" s="12"/>
    </row>
    <row r="113" spans="1:50" x14ac:dyDescent="0.2">
      <c r="A113" s="9"/>
      <c r="B113" s="9"/>
      <c r="AX113" s="12"/>
    </row>
    <row r="114" spans="1:50" x14ac:dyDescent="0.2">
      <c r="A114" s="9"/>
      <c r="B114" s="9"/>
      <c r="AX114" s="12"/>
    </row>
    <row r="115" spans="1:50" x14ac:dyDescent="0.2">
      <c r="A115" s="9"/>
      <c r="B115" s="9"/>
      <c r="AX115" s="12"/>
    </row>
    <row r="116" spans="1:50" x14ac:dyDescent="0.2">
      <c r="A116" s="9"/>
      <c r="B116" s="9"/>
      <c r="AX116" s="12"/>
    </row>
    <row r="117" spans="1:50" x14ac:dyDescent="0.2">
      <c r="A117" s="9"/>
      <c r="B117" s="9"/>
      <c r="AX117" s="12"/>
    </row>
    <row r="118" spans="1:50" x14ac:dyDescent="0.2">
      <c r="A118" s="9"/>
      <c r="B118" s="9"/>
      <c r="AX118" s="12"/>
    </row>
    <row r="119" spans="1:50" x14ac:dyDescent="0.2">
      <c r="A119" s="9"/>
      <c r="B119" s="9"/>
      <c r="AX119" s="12"/>
    </row>
    <row r="120" spans="1:50" x14ac:dyDescent="0.2">
      <c r="A120" s="9"/>
      <c r="B120" s="9"/>
      <c r="AX120" s="12"/>
    </row>
    <row r="121" spans="1:50" x14ac:dyDescent="0.2">
      <c r="A121" s="9"/>
      <c r="B121" s="9"/>
      <c r="AX121" s="12"/>
    </row>
    <row r="122" spans="1:50" x14ac:dyDescent="0.2">
      <c r="A122" s="9"/>
      <c r="B122" s="9"/>
      <c r="AX122" s="12"/>
    </row>
    <row r="123" spans="1:50" x14ac:dyDescent="0.2">
      <c r="A123" s="9"/>
      <c r="B123" s="9"/>
      <c r="AX123" s="12"/>
    </row>
    <row r="124" spans="1:50" x14ac:dyDescent="0.2">
      <c r="A124" s="9"/>
      <c r="B124" s="9"/>
      <c r="AX124" s="12"/>
    </row>
    <row r="125" spans="1:50" x14ac:dyDescent="0.2">
      <c r="A125" s="9"/>
      <c r="B125" s="9"/>
      <c r="AX125" s="12"/>
    </row>
    <row r="126" spans="1:50" x14ac:dyDescent="0.2">
      <c r="A126" s="9"/>
      <c r="B126" s="9"/>
      <c r="AX126" s="12"/>
    </row>
    <row r="127" spans="1:50" x14ac:dyDescent="0.2">
      <c r="A127" s="9"/>
      <c r="B127" s="9"/>
      <c r="AX127" s="12"/>
    </row>
    <row r="128" spans="1:50" x14ac:dyDescent="0.2">
      <c r="A128" s="9"/>
      <c r="B128" s="9"/>
      <c r="AX128" s="12"/>
    </row>
    <row r="129" spans="1:50" x14ac:dyDescent="0.2">
      <c r="A129" s="9"/>
      <c r="B129" s="9"/>
      <c r="AX129" s="12"/>
    </row>
    <row r="130" spans="1:50" x14ac:dyDescent="0.2">
      <c r="A130" s="9"/>
      <c r="B130" s="9"/>
      <c r="AX130" s="12"/>
    </row>
    <row r="131" spans="1:50" x14ac:dyDescent="0.2">
      <c r="A131" s="9"/>
      <c r="B131" s="9"/>
      <c r="AX131" s="12"/>
    </row>
    <row r="132" spans="1:50" x14ac:dyDescent="0.2">
      <c r="A132" s="9"/>
      <c r="B132" s="9"/>
      <c r="AX132" s="12"/>
    </row>
    <row r="133" spans="1:50" x14ac:dyDescent="0.2">
      <c r="A133" s="9"/>
      <c r="B133" s="9"/>
      <c r="AX133" s="12"/>
    </row>
    <row r="134" spans="1:50" x14ac:dyDescent="0.2">
      <c r="A134" s="9"/>
      <c r="B134" s="9"/>
      <c r="AX134" s="12"/>
    </row>
    <row r="135" spans="1:50" x14ac:dyDescent="0.2">
      <c r="A135" s="9"/>
      <c r="B135" s="9"/>
      <c r="AX135" s="12"/>
    </row>
    <row r="136" spans="1:50" x14ac:dyDescent="0.2">
      <c r="A136" s="9"/>
      <c r="B136" s="9"/>
      <c r="AX136" s="12"/>
    </row>
    <row r="137" spans="1:50" x14ac:dyDescent="0.2">
      <c r="A137" s="9"/>
      <c r="B137" s="9"/>
      <c r="AX137" s="12"/>
    </row>
    <row r="138" spans="1:50" x14ac:dyDescent="0.2">
      <c r="A138" s="9"/>
      <c r="B138" s="9"/>
      <c r="AX138" s="12"/>
    </row>
    <row r="139" spans="1:50" x14ac:dyDescent="0.2">
      <c r="A139" s="9"/>
      <c r="B139" s="9"/>
      <c r="AX139" s="12"/>
    </row>
    <row r="140" spans="1:50" x14ac:dyDescent="0.2">
      <c r="A140" s="9"/>
      <c r="B140" s="9"/>
      <c r="AX140" s="12"/>
    </row>
    <row r="141" spans="1:50" x14ac:dyDescent="0.2">
      <c r="A141" s="9"/>
      <c r="B141" s="9"/>
      <c r="AX141" s="12"/>
    </row>
    <row r="142" spans="1:50" x14ac:dyDescent="0.2">
      <c r="A142" s="9"/>
      <c r="B142" s="9"/>
      <c r="AX142" s="12"/>
    </row>
    <row r="143" spans="1:50" x14ac:dyDescent="0.2">
      <c r="A143" s="9"/>
      <c r="B143" s="9"/>
      <c r="AX143" s="12"/>
    </row>
    <row r="144" spans="1:50" x14ac:dyDescent="0.2">
      <c r="A144" s="9"/>
      <c r="B144" s="9"/>
      <c r="AX144" s="12"/>
    </row>
    <row r="145" spans="1:50" x14ac:dyDescent="0.2">
      <c r="A145" s="9"/>
      <c r="B145" s="9"/>
      <c r="AX145" s="12"/>
    </row>
    <row r="146" spans="1:50" x14ac:dyDescent="0.2">
      <c r="A146" s="9"/>
      <c r="B146" s="9"/>
      <c r="AX146" s="12"/>
    </row>
    <row r="147" spans="1:50" x14ac:dyDescent="0.2">
      <c r="A147" s="9"/>
      <c r="B147" s="9"/>
      <c r="AX147" s="12"/>
    </row>
    <row r="148" spans="1:50" x14ac:dyDescent="0.2">
      <c r="A148" s="9"/>
      <c r="B148" s="9"/>
      <c r="AX148" s="12"/>
    </row>
    <row r="149" spans="1:50" x14ac:dyDescent="0.2">
      <c r="A149" s="9"/>
      <c r="B149" s="9"/>
      <c r="AX149" s="12"/>
    </row>
    <row r="150" spans="1:50" x14ac:dyDescent="0.2">
      <c r="A150" s="9"/>
      <c r="B150" s="9"/>
      <c r="AX150" s="12"/>
    </row>
    <row r="151" spans="1:50" x14ac:dyDescent="0.2">
      <c r="A151" s="9"/>
      <c r="B151" s="9"/>
      <c r="AX151" s="12"/>
    </row>
    <row r="152" spans="1:50" x14ac:dyDescent="0.2">
      <c r="A152" s="9"/>
      <c r="B152" s="9"/>
      <c r="AX152" s="12"/>
    </row>
    <row r="153" spans="1:50" x14ac:dyDescent="0.2">
      <c r="A153" s="9"/>
      <c r="B153" s="9"/>
      <c r="AX153" s="12"/>
    </row>
    <row r="154" spans="1:50" x14ac:dyDescent="0.2">
      <c r="A154" s="9"/>
      <c r="B154" s="9"/>
      <c r="AX154" s="12"/>
    </row>
    <row r="155" spans="1:50" x14ac:dyDescent="0.2">
      <c r="A155" s="9"/>
      <c r="B155" s="9"/>
      <c r="AX155" s="12"/>
    </row>
    <row r="156" spans="1:50" x14ac:dyDescent="0.2">
      <c r="A156" s="9"/>
      <c r="B156" s="9"/>
      <c r="AX156" s="12"/>
    </row>
    <row r="157" spans="1:50" x14ac:dyDescent="0.2">
      <c r="A157" s="9"/>
      <c r="B157" s="9"/>
      <c r="AX157" s="12"/>
    </row>
    <row r="158" spans="1:50" x14ac:dyDescent="0.2">
      <c r="A158" s="9"/>
      <c r="B158" s="9"/>
      <c r="AX158" s="12"/>
    </row>
    <row r="159" spans="1:50" x14ac:dyDescent="0.2">
      <c r="A159" s="9"/>
      <c r="B159" s="9"/>
      <c r="AX159" s="12"/>
    </row>
    <row r="160" spans="1:50" x14ac:dyDescent="0.2">
      <c r="A160" s="9"/>
      <c r="B160" s="9"/>
      <c r="AX160" s="12"/>
    </row>
    <row r="161" spans="1:50" x14ac:dyDescent="0.2">
      <c r="A161" s="9"/>
      <c r="B161" s="9"/>
      <c r="AX161" s="12"/>
    </row>
    <row r="162" spans="1:50" x14ac:dyDescent="0.2">
      <c r="A162" s="9"/>
      <c r="B162" s="9"/>
      <c r="AX162" s="12"/>
    </row>
    <row r="163" spans="1:50" x14ac:dyDescent="0.2">
      <c r="A163" s="9"/>
      <c r="B163" s="9"/>
      <c r="AX163" s="12"/>
    </row>
    <row r="164" spans="1:50" x14ac:dyDescent="0.2">
      <c r="A164" s="9"/>
      <c r="B164" s="9"/>
      <c r="AX164" s="12"/>
    </row>
    <row r="165" spans="1:50" x14ac:dyDescent="0.2">
      <c r="A165" s="9"/>
      <c r="B165" s="9"/>
      <c r="AX165" s="12"/>
    </row>
    <row r="166" spans="1:50" x14ac:dyDescent="0.2">
      <c r="A166" s="9"/>
      <c r="B166" s="9"/>
      <c r="AX166" s="12"/>
    </row>
    <row r="167" spans="1:50" x14ac:dyDescent="0.2">
      <c r="A167" s="9"/>
      <c r="B167" s="9"/>
      <c r="AX167" s="12"/>
    </row>
    <row r="168" spans="1:50" x14ac:dyDescent="0.2">
      <c r="A168" s="9"/>
      <c r="B168" s="9"/>
      <c r="AX168" s="12"/>
    </row>
    <row r="169" spans="1:50" x14ac:dyDescent="0.2">
      <c r="A169" s="9"/>
      <c r="B169" s="9"/>
      <c r="AX169" s="12"/>
    </row>
    <row r="170" spans="1:50" x14ac:dyDescent="0.2">
      <c r="A170" s="9"/>
      <c r="B170" s="9"/>
      <c r="AX170" s="12"/>
    </row>
    <row r="171" spans="1:50" x14ac:dyDescent="0.2">
      <c r="A171" s="9"/>
      <c r="B171" s="9"/>
      <c r="AX171" s="12"/>
    </row>
    <row r="172" spans="1:50" x14ac:dyDescent="0.2">
      <c r="A172" s="9"/>
      <c r="B172" s="9"/>
      <c r="AX172" s="12"/>
    </row>
    <row r="173" spans="1:50" x14ac:dyDescent="0.2">
      <c r="A173" s="9"/>
      <c r="B173" s="9"/>
      <c r="AX173" s="12"/>
    </row>
    <row r="174" spans="1:50" x14ac:dyDescent="0.2">
      <c r="A174" s="9"/>
      <c r="B174" s="9"/>
      <c r="AX174" s="12"/>
    </row>
    <row r="175" spans="1:50" x14ac:dyDescent="0.2">
      <c r="A175" s="9"/>
      <c r="B175" s="9"/>
      <c r="AX175" s="12"/>
    </row>
    <row r="176" spans="1:50" x14ac:dyDescent="0.2">
      <c r="A176" s="9"/>
      <c r="B176" s="9"/>
      <c r="AX176" s="12"/>
    </row>
    <row r="177" spans="1:50" x14ac:dyDescent="0.2">
      <c r="A177" s="9"/>
      <c r="B177" s="9"/>
      <c r="AX177" s="12"/>
    </row>
    <row r="178" spans="1:50" x14ac:dyDescent="0.2">
      <c r="A178" s="9"/>
      <c r="B178" s="9"/>
      <c r="AX178" s="12"/>
    </row>
    <row r="179" spans="1:50" x14ac:dyDescent="0.2">
      <c r="A179" s="9"/>
      <c r="B179" s="9"/>
      <c r="AX179" s="12"/>
    </row>
    <row r="180" spans="1:50" x14ac:dyDescent="0.2">
      <c r="A180" s="9"/>
      <c r="B180" s="9"/>
      <c r="AX180" s="12"/>
    </row>
    <row r="181" spans="1:50" x14ac:dyDescent="0.2">
      <c r="A181" s="9"/>
      <c r="B181" s="9"/>
      <c r="AX181" s="12"/>
    </row>
    <row r="182" spans="1:50" x14ac:dyDescent="0.2">
      <c r="A182" s="9"/>
      <c r="B182" s="9"/>
      <c r="AX182" s="12"/>
    </row>
    <row r="183" spans="1:50" x14ac:dyDescent="0.2">
      <c r="A183" s="9"/>
      <c r="B183" s="9"/>
      <c r="AX183" s="12"/>
    </row>
    <row r="184" spans="1:50" x14ac:dyDescent="0.2">
      <c r="A184" s="9"/>
      <c r="B184" s="9"/>
      <c r="AX184" s="12"/>
    </row>
    <row r="185" spans="1:50" x14ac:dyDescent="0.2">
      <c r="A185" s="9"/>
      <c r="B185" s="9"/>
      <c r="AX185" s="12"/>
    </row>
    <row r="186" spans="1:50" x14ac:dyDescent="0.2">
      <c r="A186" s="9"/>
      <c r="B186" s="9"/>
      <c r="AX186" s="12"/>
    </row>
    <row r="187" spans="1:50" x14ac:dyDescent="0.2">
      <c r="A187" s="9"/>
      <c r="B187" s="9"/>
      <c r="AX187" s="12"/>
    </row>
    <row r="188" spans="1:50" x14ac:dyDescent="0.2">
      <c r="A188" s="9"/>
      <c r="B188" s="9"/>
      <c r="AX188" s="12"/>
    </row>
    <row r="189" spans="1:50" x14ac:dyDescent="0.2">
      <c r="A189" s="9"/>
      <c r="B189" s="9"/>
      <c r="AX189" s="12"/>
    </row>
    <row r="190" spans="1:50" x14ac:dyDescent="0.2">
      <c r="A190" s="9"/>
      <c r="B190" s="9"/>
      <c r="AX190" s="12"/>
    </row>
    <row r="191" spans="1:50" x14ac:dyDescent="0.2">
      <c r="A191" s="9"/>
      <c r="B191" s="9"/>
      <c r="AX191" s="12"/>
    </row>
    <row r="192" spans="1:50" x14ac:dyDescent="0.2">
      <c r="A192" s="9"/>
      <c r="B192" s="9"/>
      <c r="AX192" s="12"/>
    </row>
    <row r="193" spans="1:50" x14ac:dyDescent="0.2">
      <c r="A193" s="9"/>
      <c r="B193" s="9"/>
      <c r="AX193" s="12"/>
    </row>
    <row r="194" spans="1:50" x14ac:dyDescent="0.2">
      <c r="A194" s="9"/>
      <c r="B194" s="9"/>
      <c r="AX194" s="12"/>
    </row>
    <row r="195" spans="1:50" x14ac:dyDescent="0.2">
      <c r="A195" s="9"/>
      <c r="B195" s="9"/>
      <c r="AX195" s="12"/>
    </row>
    <row r="196" spans="1:50" x14ac:dyDescent="0.2">
      <c r="A196" s="9"/>
      <c r="B196" s="9"/>
      <c r="AX196" s="12"/>
    </row>
    <row r="197" spans="1:50" x14ac:dyDescent="0.2">
      <c r="A197" s="9"/>
      <c r="B197" s="9"/>
      <c r="AX197" s="12"/>
    </row>
    <row r="198" spans="1:50" x14ac:dyDescent="0.2">
      <c r="A198" s="9"/>
      <c r="B198" s="9"/>
      <c r="AX198" s="12"/>
    </row>
    <row r="199" spans="1:50" x14ac:dyDescent="0.2">
      <c r="A199" s="9"/>
      <c r="B199" s="9"/>
      <c r="AX199" s="12"/>
    </row>
    <row r="200" spans="1:50" x14ac:dyDescent="0.2">
      <c r="A200" s="9"/>
      <c r="B200" s="9"/>
      <c r="AX200" s="12"/>
    </row>
    <row r="201" spans="1:50" x14ac:dyDescent="0.2">
      <c r="A201" s="9"/>
      <c r="B201" s="9"/>
      <c r="AX201" s="12"/>
    </row>
    <row r="202" spans="1:50" x14ac:dyDescent="0.2">
      <c r="A202" s="9"/>
      <c r="B202" s="9"/>
      <c r="AX202" s="12"/>
    </row>
    <row r="203" spans="1:50" x14ac:dyDescent="0.2">
      <c r="A203" s="9"/>
      <c r="B203" s="9"/>
      <c r="AX203" s="12"/>
    </row>
    <row r="204" spans="1:50" x14ac:dyDescent="0.2">
      <c r="A204" s="9"/>
      <c r="B204" s="9"/>
      <c r="AX204" s="12"/>
    </row>
    <row r="205" spans="1:50" x14ac:dyDescent="0.2">
      <c r="A205" s="9"/>
      <c r="B205" s="9"/>
      <c r="AX205" s="12"/>
    </row>
    <row r="206" spans="1:50" x14ac:dyDescent="0.2">
      <c r="A206" s="9"/>
      <c r="B206" s="9"/>
      <c r="AX206" s="12"/>
    </row>
    <row r="207" spans="1:50" x14ac:dyDescent="0.2">
      <c r="A207" s="9"/>
      <c r="B207" s="9"/>
      <c r="AX207" s="12"/>
    </row>
    <row r="208" spans="1:50" x14ac:dyDescent="0.2">
      <c r="A208" s="9"/>
      <c r="B208" s="9"/>
      <c r="AX208" s="12"/>
    </row>
    <row r="209" spans="1:50" x14ac:dyDescent="0.2">
      <c r="A209" s="9"/>
      <c r="B209" s="9"/>
      <c r="AX209" s="12"/>
    </row>
    <row r="210" spans="1:50" x14ac:dyDescent="0.2">
      <c r="A210" s="9"/>
      <c r="B210" s="9"/>
      <c r="AX210" s="12"/>
    </row>
    <row r="211" spans="1:50" x14ac:dyDescent="0.2">
      <c r="A211" s="9"/>
      <c r="B211" s="9"/>
      <c r="AX211" s="12"/>
    </row>
    <row r="212" spans="1:50" x14ac:dyDescent="0.2">
      <c r="A212" s="9"/>
      <c r="B212" s="9"/>
      <c r="AX212" s="12"/>
    </row>
    <row r="213" spans="1:50" x14ac:dyDescent="0.2">
      <c r="A213" s="9"/>
      <c r="B213" s="9"/>
      <c r="AX213" s="12"/>
    </row>
    <row r="214" spans="1:50" x14ac:dyDescent="0.2">
      <c r="A214" s="9"/>
      <c r="B214" s="9"/>
      <c r="AX214" s="12"/>
    </row>
    <row r="215" spans="1:50" x14ac:dyDescent="0.2">
      <c r="A215" s="9"/>
      <c r="B215" s="9"/>
      <c r="AX215" s="12"/>
    </row>
    <row r="216" spans="1:50" x14ac:dyDescent="0.2">
      <c r="AX216" s="12"/>
    </row>
    <row r="217" spans="1:50" x14ac:dyDescent="0.2">
      <c r="AX217" s="12"/>
    </row>
    <row r="218" spans="1:50" x14ac:dyDescent="0.2">
      <c r="AX218" s="12"/>
    </row>
    <row r="219" spans="1:50" x14ac:dyDescent="0.2">
      <c r="AX219" s="12"/>
    </row>
    <row r="220" spans="1:50" x14ac:dyDescent="0.2">
      <c r="AX220" s="12"/>
    </row>
    <row r="221" spans="1:50" x14ac:dyDescent="0.2">
      <c r="AX221" s="12"/>
    </row>
    <row r="222" spans="1:50" x14ac:dyDescent="0.2">
      <c r="AX222" s="12"/>
    </row>
    <row r="223" spans="1:50" x14ac:dyDescent="0.2">
      <c r="AX223" s="12"/>
    </row>
    <row r="224" spans="1:50" x14ac:dyDescent="0.2">
      <c r="AX224" s="12"/>
    </row>
    <row r="225" spans="50:50" x14ac:dyDescent="0.2">
      <c r="AX225" s="12"/>
    </row>
    <row r="226" spans="50:50" x14ac:dyDescent="0.2">
      <c r="AX226" s="12"/>
    </row>
    <row r="227" spans="50:50" x14ac:dyDescent="0.2">
      <c r="AX227" s="12"/>
    </row>
    <row r="228" spans="50:50" x14ac:dyDescent="0.2">
      <c r="AX228" s="12"/>
    </row>
    <row r="229" spans="50:50" x14ac:dyDescent="0.2">
      <c r="AX229" s="12"/>
    </row>
    <row r="230" spans="50:50" x14ac:dyDescent="0.2">
      <c r="AX230" s="12"/>
    </row>
    <row r="231" spans="50:50" x14ac:dyDescent="0.2">
      <c r="AX231" s="12"/>
    </row>
    <row r="232" spans="50:50" x14ac:dyDescent="0.2">
      <c r="AX232" s="12"/>
    </row>
    <row r="233" spans="50:50" x14ac:dyDescent="0.2">
      <c r="AX233" s="12"/>
    </row>
    <row r="234" spans="50:50" x14ac:dyDescent="0.2">
      <c r="AX234" s="12"/>
    </row>
    <row r="235" spans="50:50" x14ac:dyDescent="0.2">
      <c r="AX235" s="12"/>
    </row>
    <row r="236" spans="50:50" x14ac:dyDescent="0.2">
      <c r="AX236" s="12"/>
    </row>
    <row r="237" spans="50:50" x14ac:dyDescent="0.2">
      <c r="AX237" s="12"/>
    </row>
    <row r="238" spans="50:50" x14ac:dyDescent="0.2">
      <c r="AX238" s="12"/>
    </row>
    <row r="239" spans="50:50" x14ac:dyDescent="0.2">
      <c r="AX239" s="12"/>
    </row>
    <row r="240" spans="50:50" x14ac:dyDescent="0.2">
      <c r="AX240" s="12"/>
    </row>
    <row r="241" spans="50:50" x14ac:dyDescent="0.2">
      <c r="AX241" s="12"/>
    </row>
    <row r="242" spans="50:50" x14ac:dyDescent="0.2">
      <c r="AX242" s="12"/>
    </row>
    <row r="243" spans="50:50" x14ac:dyDescent="0.2">
      <c r="AX243" s="12"/>
    </row>
    <row r="244" spans="50:50" x14ac:dyDescent="0.2">
      <c r="AX244" s="12"/>
    </row>
    <row r="245" spans="50:50" x14ac:dyDescent="0.2">
      <c r="AX245" s="12"/>
    </row>
    <row r="246" spans="50:50" x14ac:dyDescent="0.2">
      <c r="AX246" s="12"/>
    </row>
    <row r="247" spans="50:50" x14ac:dyDescent="0.2">
      <c r="AX247" s="12"/>
    </row>
    <row r="248" spans="50:50" x14ac:dyDescent="0.2">
      <c r="AX248" s="12"/>
    </row>
    <row r="249" spans="50:50" x14ac:dyDescent="0.2">
      <c r="AX249" s="12"/>
    </row>
    <row r="250" spans="50:50" x14ac:dyDescent="0.2">
      <c r="AX250" s="12"/>
    </row>
    <row r="251" spans="50:50" x14ac:dyDescent="0.2">
      <c r="AX251" s="12"/>
    </row>
    <row r="252" spans="50:50" x14ac:dyDescent="0.2">
      <c r="AX252" s="12"/>
    </row>
    <row r="253" spans="50:50" x14ac:dyDescent="0.2">
      <c r="AX253" s="12"/>
    </row>
    <row r="254" spans="50:50" x14ac:dyDescent="0.2">
      <c r="AX254" s="12"/>
    </row>
    <row r="255" spans="50:50" x14ac:dyDescent="0.2">
      <c r="AX255" s="12"/>
    </row>
    <row r="256" spans="50:50" x14ac:dyDescent="0.2">
      <c r="AX256" s="12"/>
    </row>
    <row r="257" spans="50:50" x14ac:dyDescent="0.2">
      <c r="AX257" s="12"/>
    </row>
    <row r="258" spans="50:50" x14ac:dyDescent="0.2">
      <c r="AX258" s="12"/>
    </row>
    <row r="259" spans="50:50" x14ac:dyDescent="0.2">
      <c r="AX259" s="12"/>
    </row>
    <row r="260" spans="50:50" x14ac:dyDescent="0.2">
      <c r="AX260" s="12"/>
    </row>
    <row r="261" spans="50:50" x14ac:dyDescent="0.2">
      <c r="AX261" s="12"/>
    </row>
    <row r="262" spans="50:50" x14ac:dyDescent="0.2">
      <c r="AX262" s="12"/>
    </row>
    <row r="263" spans="50:50" x14ac:dyDescent="0.2">
      <c r="AX263" s="12"/>
    </row>
    <row r="264" spans="50:50" x14ac:dyDescent="0.2">
      <c r="AX264" s="12"/>
    </row>
    <row r="265" spans="50:50" x14ac:dyDescent="0.2">
      <c r="AX265" s="12"/>
    </row>
    <row r="266" spans="50:50" x14ac:dyDescent="0.2">
      <c r="AX266" s="12"/>
    </row>
    <row r="267" spans="50:50" x14ac:dyDescent="0.2">
      <c r="AX267" s="12"/>
    </row>
    <row r="268" spans="50:50" x14ac:dyDescent="0.2">
      <c r="AX268" s="12"/>
    </row>
    <row r="269" spans="50:50" x14ac:dyDescent="0.2">
      <c r="AX269" s="12"/>
    </row>
    <row r="270" spans="50:50" x14ac:dyDescent="0.2">
      <c r="AX270" s="12"/>
    </row>
    <row r="271" spans="50:50" x14ac:dyDescent="0.2">
      <c r="AX271" s="12"/>
    </row>
    <row r="272" spans="50:50" x14ac:dyDescent="0.2">
      <c r="AX272" s="12"/>
    </row>
    <row r="273" spans="50:50" x14ac:dyDescent="0.2">
      <c r="AX273" s="12"/>
    </row>
    <row r="274" spans="50:50" x14ac:dyDescent="0.2">
      <c r="AX274" s="12"/>
    </row>
    <row r="275" spans="50:50" x14ac:dyDescent="0.2">
      <c r="AX275" s="12"/>
    </row>
    <row r="276" spans="50:50" x14ac:dyDescent="0.2">
      <c r="AX276" s="12"/>
    </row>
    <row r="277" spans="50:50" x14ac:dyDescent="0.2">
      <c r="AX277" s="12"/>
    </row>
    <row r="278" spans="50:50" x14ac:dyDescent="0.2">
      <c r="AX278" s="12"/>
    </row>
    <row r="279" spans="50:50" x14ac:dyDescent="0.2">
      <c r="AX279" s="12"/>
    </row>
    <row r="280" spans="50:50" x14ac:dyDescent="0.2">
      <c r="AX280" s="12"/>
    </row>
    <row r="281" spans="50:50" x14ac:dyDescent="0.2">
      <c r="AX281" s="12"/>
    </row>
    <row r="282" spans="50:50" x14ac:dyDescent="0.2">
      <c r="AX282" s="12"/>
    </row>
    <row r="283" spans="50:50" x14ac:dyDescent="0.2">
      <c r="AX283" s="12"/>
    </row>
    <row r="284" spans="50:50" x14ac:dyDescent="0.2">
      <c r="AX284" s="12"/>
    </row>
    <row r="285" spans="50:50" x14ac:dyDescent="0.2">
      <c r="AX285" s="12"/>
    </row>
    <row r="286" spans="50:50" x14ac:dyDescent="0.2">
      <c r="AX286" s="12"/>
    </row>
    <row r="287" spans="50:50" x14ac:dyDescent="0.2">
      <c r="AX287" s="12"/>
    </row>
    <row r="288" spans="50:50" x14ac:dyDescent="0.2">
      <c r="AX288" s="12"/>
    </row>
    <row r="289" spans="50:50" x14ac:dyDescent="0.2">
      <c r="AX289" s="12"/>
    </row>
    <row r="290" spans="50:50" x14ac:dyDescent="0.2">
      <c r="AX290" s="12"/>
    </row>
    <row r="291" spans="50:50" x14ac:dyDescent="0.2">
      <c r="AX291" s="12"/>
    </row>
    <row r="292" spans="50:50" x14ac:dyDescent="0.2">
      <c r="AX292" s="12"/>
    </row>
    <row r="293" spans="50:50" x14ac:dyDescent="0.2">
      <c r="AX293" s="12"/>
    </row>
    <row r="294" spans="50:50" x14ac:dyDescent="0.2">
      <c r="AX294" s="12"/>
    </row>
    <row r="295" spans="50:50" x14ac:dyDescent="0.2">
      <c r="AX295" s="12"/>
    </row>
    <row r="296" spans="50:50" x14ac:dyDescent="0.2">
      <c r="AX296" s="12"/>
    </row>
    <row r="297" spans="50:50" x14ac:dyDescent="0.2">
      <c r="AX297" s="12"/>
    </row>
    <row r="298" spans="50:50" x14ac:dyDescent="0.2">
      <c r="AX298" s="12"/>
    </row>
    <row r="299" spans="50:50" x14ac:dyDescent="0.2">
      <c r="AX299" s="12"/>
    </row>
    <row r="300" spans="50:50" x14ac:dyDescent="0.2">
      <c r="AX300" s="12"/>
    </row>
    <row r="301" spans="50:50" x14ac:dyDescent="0.2">
      <c r="AX301" s="12"/>
    </row>
    <row r="302" spans="50:50" x14ac:dyDescent="0.2">
      <c r="AX302" s="12"/>
    </row>
    <row r="303" spans="50:50" x14ac:dyDescent="0.2">
      <c r="AX303" s="12"/>
    </row>
    <row r="304" spans="50:50" x14ac:dyDescent="0.2">
      <c r="AX304" s="12"/>
    </row>
    <row r="305" spans="50:50" x14ac:dyDescent="0.2">
      <c r="AX305" s="12"/>
    </row>
    <row r="306" spans="50:50" x14ac:dyDescent="0.2">
      <c r="AX306" s="12"/>
    </row>
    <row r="307" spans="50:50" x14ac:dyDescent="0.2">
      <c r="AX307" s="12"/>
    </row>
    <row r="308" spans="50:50" x14ac:dyDescent="0.2">
      <c r="AX308" s="12"/>
    </row>
    <row r="309" spans="50:50" x14ac:dyDescent="0.2">
      <c r="AX309" s="12"/>
    </row>
    <row r="310" spans="50:50" x14ac:dyDescent="0.2">
      <c r="AX310" s="12"/>
    </row>
    <row r="311" spans="50:50" x14ac:dyDescent="0.2">
      <c r="AX311" s="12"/>
    </row>
    <row r="312" spans="50:50" x14ac:dyDescent="0.2">
      <c r="AX312" s="12"/>
    </row>
    <row r="313" spans="50:50" x14ac:dyDescent="0.2">
      <c r="AX313" s="12"/>
    </row>
    <row r="314" spans="50:50" x14ac:dyDescent="0.2">
      <c r="AX314" s="12"/>
    </row>
    <row r="315" spans="50:50" x14ac:dyDescent="0.2">
      <c r="AX315" s="12"/>
    </row>
    <row r="316" spans="50:50" x14ac:dyDescent="0.2">
      <c r="AX316" s="12"/>
    </row>
    <row r="317" spans="50:50" x14ac:dyDescent="0.2">
      <c r="AX317" s="12"/>
    </row>
    <row r="318" spans="50:50" x14ac:dyDescent="0.2">
      <c r="AX318" s="12"/>
    </row>
    <row r="319" spans="50:50" x14ac:dyDescent="0.2">
      <c r="AX319" s="12"/>
    </row>
    <row r="320" spans="50:50" x14ac:dyDescent="0.2">
      <c r="AX320" s="12"/>
    </row>
    <row r="321" spans="50:50" x14ac:dyDescent="0.2">
      <c r="AX321" s="12"/>
    </row>
    <row r="322" spans="50:50" x14ac:dyDescent="0.2">
      <c r="AX322" s="12"/>
    </row>
    <row r="323" spans="50:50" x14ac:dyDescent="0.2">
      <c r="AX323" s="12"/>
    </row>
    <row r="324" spans="50:50" x14ac:dyDescent="0.2">
      <c r="AX324" s="12"/>
    </row>
    <row r="325" spans="50:50" x14ac:dyDescent="0.2">
      <c r="AX325" s="12"/>
    </row>
    <row r="326" spans="50:50" x14ac:dyDescent="0.2">
      <c r="AX326" s="12"/>
    </row>
    <row r="327" spans="50:50" x14ac:dyDescent="0.2">
      <c r="AX327" s="12"/>
    </row>
    <row r="328" spans="50:50" x14ac:dyDescent="0.2">
      <c r="AX328" s="12"/>
    </row>
    <row r="329" spans="50:50" x14ac:dyDescent="0.2">
      <c r="AX329" s="12"/>
    </row>
    <row r="330" spans="50:50" x14ac:dyDescent="0.2">
      <c r="AX330" s="12"/>
    </row>
    <row r="331" spans="50:50" x14ac:dyDescent="0.2">
      <c r="AX331" s="12"/>
    </row>
    <row r="332" spans="50:50" x14ac:dyDescent="0.2">
      <c r="AX332" s="12"/>
    </row>
    <row r="333" spans="50:50" x14ac:dyDescent="0.2">
      <c r="AX333" s="12"/>
    </row>
    <row r="334" spans="50:50" x14ac:dyDescent="0.2">
      <c r="AX334" s="12"/>
    </row>
    <row r="335" spans="50:50" x14ac:dyDescent="0.2">
      <c r="AX335" s="12"/>
    </row>
    <row r="336" spans="50:50" x14ac:dyDescent="0.2">
      <c r="AX336" s="12"/>
    </row>
    <row r="337" spans="50:50" x14ac:dyDescent="0.2">
      <c r="AX337" s="12"/>
    </row>
    <row r="338" spans="50:50" x14ac:dyDescent="0.2">
      <c r="AX338" s="12"/>
    </row>
    <row r="339" spans="50:50" x14ac:dyDescent="0.2">
      <c r="AX339" s="12"/>
    </row>
    <row r="340" spans="50:50" x14ac:dyDescent="0.2">
      <c r="AX340" s="12"/>
    </row>
    <row r="341" spans="50:50" x14ac:dyDescent="0.2">
      <c r="AX341" s="12"/>
    </row>
    <row r="342" spans="50:50" x14ac:dyDescent="0.2">
      <c r="AX342" s="12"/>
    </row>
    <row r="343" spans="50:50" x14ac:dyDescent="0.2">
      <c r="AX343" s="12"/>
    </row>
    <row r="344" spans="50:50" x14ac:dyDescent="0.2">
      <c r="AX344" s="12"/>
    </row>
    <row r="345" spans="50:50" x14ac:dyDescent="0.2">
      <c r="AX345" s="12"/>
    </row>
    <row r="346" spans="50:50" x14ac:dyDescent="0.2">
      <c r="AX346" s="12"/>
    </row>
    <row r="347" spans="50:50" x14ac:dyDescent="0.2">
      <c r="AX347" s="12"/>
    </row>
    <row r="348" spans="50:50" x14ac:dyDescent="0.2">
      <c r="AX348" s="12"/>
    </row>
    <row r="349" spans="50:50" x14ac:dyDescent="0.2">
      <c r="AX349" s="12"/>
    </row>
    <row r="350" spans="50:50" x14ac:dyDescent="0.2">
      <c r="AX350" s="12"/>
    </row>
    <row r="351" spans="50:50" x14ac:dyDescent="0.2">
      <c r="AX351" s="12"/>
    </row>
    <row r="352" spans="50:50" x14ac:dyDescent="0.2">
      <c r="AX352" s="12"/>
    </row>
    <row r="353" spans="50:50" x14ac:dyDescent="0.2">
      <c r="AX353" s="12"/>
    </row>
    <row r="354" spans="50:50" x14ac:dyDescent="0.2">
      <c r="AX354" s="12"/>
    </row>
    <row r="355" spans="50:50" x14ac:dyDescent="0.2">
      <c r="AX355" s="12"/>
    </row>
    <row r="356" spans="50:50" x14ac:dyDescent="0.2">
      <c r="AX356" s="12"/>
    </row>
    <row r="357" spans="50:50" x14ac:dyDescent="0.2">
      <c r="AX357" s="12"/>
    </row>
    <row r="358" spans="50:50" x14ac:dyDescent="0.2">
      <c r="AX358" s="12"/>
    </row>
    <row r="359" spans="50:50" x14ac:dyDescent="0.2">
      <c r="AX359" s="12"/>
    </row>
    <row r="360" spans="50:50" x14ac:dyDescent="0.2">
      <c r="AX360" s="12"/>
    </row>
    <row r="361" spans="50:50" x14ac:dyDescent="0.2">
      <c r="AX361" s="12"/>
    </row>
    <row r="362" spans="50:50" x14ac:dyDescent="0.2">
      <c r="AX362" s="12"/>
    </row>
    <row r="363" spans="50:50" x14ac:dyDescent="0.2">
      <c r="AX363" s="12"/>
    </row>
    <row r="364" spans="50:50" x14ac:dyDescent="0.2">
      <c r="AX364" s="12"/>
    </row>
    <row r="365" spans="50:50" x14ac:dyDescent="0.2">
      <c r="AX365" s="12"/>
    </row>
    <row r="366" spans="50:50" x14ac:dyDescent="0.2">
      <c r="AX366" s="12"/>
    </row>
    <row r="367" spans="50:50" x14ac:dyDescent="0.2">
      <c r="AX367" s="12"/>
    </row>
    <row r="368" spans="50:50" x14ac:dyDescent="0.2">
      <c r="AX368" s="12"/>
    </row>
    <row r="369" spans="50:50" x14ac:dyDescent="0.2">
      <c r="AX369" s="12"/>
    </row>
    <row r="370" spans="50:50" x14ac:dyDescent="0.2">
      <c r="AX370" s="12"/>
    </row>
    <row r="371" spans="50:50" x14ac:dyDescent="0.2">
      <c r="AX371" s="12"/>
    </row>
    <row r="372" spans="50:50" x14ac:dyDescent="0.2">
      <c r="AX372" s="12"/>
    </row>
    <row r="373" spans="50:50" x14ac:dyDescent="0.2">
      <c r="AX373" s="12"/>
    </row>
    <row r="374" spans="50:50" x14ac:dyDescent="0.2">
      <c r="AX374" s="12"/>
    </row>
    <row r="375" spans="50:50" x14ac:dyDescent="0.2">
      <c r="AX375" s="12"/>
    </row>
    <row r="376" spans="50:50" x14ac:dyDescent="0.2">
      <c r="AX376" s="12"/>
    </row>
    <row r="377" spans="50:50" x14ac:dyDescent="0.2">
      <c r="AX377" s="12"/>
    </row>
    <row r="378" spans="50:50" x14ac:dyDescent="0.2">
      <c r="AX378" s="12"/>
    </row>
    <row r="379" spans="50:50" x14ac:dyDescent="0.2">
      <c r="AX379" s="12"/>
    </row>
    <row r="380" spans="50:50" x14ac:dyDescent="0.2">
      <c r="AX380" s="12"/>
    </row>
    <row r="381" spans="50:50" x14ac:dyDescent="0.2">
      <c r="AX381" s="12"/>
    </row>
    <row r="382" spans="50:50" x14ac:dyDescent="0.2">
      <c r="AX382" s="12"/>
    </row>
    <row r="383" spans="50:50" x14ac:dyDescent="0.2">
      <c r="AX383" s="12"/>
    </row>
    <row r="384" spans="50:50" x14ac:dyDescent="0.2">
      <c r="AX384" s="12"/>
    </row>
    <row r="385" spans="50:50" x14ac:dyDescent="0.2">
      <c r="AX385" s="12"/>
    </row>
    <row r="386" spans="50:50" x14ac:dyDescent="0.2">
      <c r="AX386" s="12"/>
    </row>
    <row r="387" spans="50:50" x14ac:dyDescent="0.2">
      <c r="AX387" s="12"/>
    </row>
    <row r="388" spans="50:50" x14ac:dyDescent="0.2">
      <c r="AX388" s="12"/>
    </row>
    <row r="389" spans="50:50" x14ac:dyDescent="0.2">
      <c r="AX389" s="12"/>
    </row>
    <row r="390" spans="50:50" x14ac:dyDescent="0.2">
      <c r="AX390" s="12"/>
    </row>
    <row r="391" spans="50:50" x14ac:dyDescent="0.2">
      <c r="AX391" s="12"/>
    </row>
    <row r="392" spans="50:50" x14ac:dyDescent="0.2">
      <c r="AX392" s="12"/>
    </row>
    <row r="393" spans="50:50" x14ac:dyDescent="0.2">
      <c r="AX393" s="12"/>
    </row>
    <row r="394" spans="50:50" x14ac:dyDescent="0.2">
      <c r="AX394" s="12"/>
    </row>
    <row r="395" spans="50:50" x14ac:dyDescent="0.2">
      <c r="AX395" s="12"/>
    </row>
    <row r="396" spans="50:50" x14ac:dyDescent="0.2">
      <c r="AX396" s="12"/>
    </row>
    <row r="397" spans="50:50" x14ac:dyDescent="0.2">
      <c r="AX397" s="12"/>
    </row>
    <row r="398" spans="50:50" x14ac:dyDescent="0.2">
      <c r="AX398" s="12"/>
    </row>
    <row r="399" spans="50:50" x14ac:dyDescent="0.2">
      <c r="AX399" s="12"/>
    </row>
    <row r="400" spans="50:50" x14ac:dyDescent="0.2">
      <c r="AX400" s="12"/>
    </row>
    <row r="401" spans="50:50" x14ac:dyDescent="0.2">
      <c r="AX401" s="12"/>
    </row>
    <row r="402" spans="50:50" x14ac:dyDescent="0.2">
      <c r="AX402" s="12"/>
    </row>
    <row r="403" spans="50:50" x14ac:dyDescent="0.2">
      <c r="AX403" s="12"/>
    </row>
    <row r="404" spans="50:50" x14ac:dyDescent="0.2">
      <c r="AX404" s="12"/>
    </row>
    <row r="405" spans="50:50" x14ac:dyDescent="0.2">
      <c r="AX405" s="12"/>
    </row>
    <row r="406" spans="50:50" x14ac:dyDescent="0.2">
      <c r="AX406" s="12"/>
    </row>
    <row r="407" spans="50:50" x14ac:dyDescent="0.2">
      <c r="AX407" s="12"/>
    </row>
    <row r="408" spans="50:50" x14ac:dyDescent="0.2">
      <c r="AX408" s="12"/>
    </row>
    <row r="409" spans="50:50" x14ac:dyDescent="0.2">
      <c r="AX409" s="12"/>
    </row>
    <row r="410" spans="50:50" x14ac:dyDescent="0.2">
      <c r="AX410" s="12"/>
    </row>
    <row r="411" spans="50:50" x14ac:dyDescent="0.2">
      <c r="AX411" s="12"/>
    </row>
    <row r="412" spans="50:50" x14ac:dyDescent="0.2">
      <c r="AX412" s="12"/>
    </row>
    <row r="413" spans="50:50" x14ac:dyDescent="0.2">
      <c r="AX413" s="12"/>
    </row>
    <row r="414" spans="50:50" x14ac:dyDescent="0.2">
      <c r="AX414" s="12"/>
    </row>
    <row r="415" spans="50:50" x14ac:dyDescent="0.2">
      <c r="AX415" s="12"/>
    </row>
    <row r="416" spans="50:50" x14ac:dyDescent="0.2">
      <c r="AX416" s="12"/>
    </row>
    <row r="417" spans="50:50" x14ac:dyDescent="0.2">
      <c r="AX417" s="12"/>
    </row>
    <row r="418" spans="50:50" x14ac:dyDescent="0.2">
      <c r="AX418" s="12"/>
    </row>
    <row r="419" spans="50:50" x14ac:dyDescent="0.2">
      <c r="AX419" s="12"/>
    </row>
    <row r="420" spans="50:50" x14ac:dyDescent="0.2">
      <c r="AX420" s="12"/>
    </row>
    <row r="421" spans="50:50" x14ac:dyDescent="0.2">
      <c r="AX421" s="12"/>
    </row>
    <row r="422" spans="50:50" x14ac:dyDescent="0.2">
      <c r="AX422" s="12"/>
    </row>
    <row r="423" spans="50:50" x14ac:dyDescent="0.2">
      <c r="AX423" s="12"/>
    </row>
    <row r="424" spans="50:50" x14ac:dyDescent="0.2">
      <c r="AX424" s="12"/>
    </row>
    <row r="425" spans="50:50" x14ac:dyDescent="0.2">
      <c r="AX425" s="12"/>
    </row>
    <row r="426" spans="50:50" x14ac:dyDescent="0.2">
      <c r="AX426" s="12"/>
    </row>
    <row r="427" spans="50:50" x14ac:dyDescent="0.2">
      <c r="AX427" s="12"/>
    </row>
    <row r="428" spans="50:50" x14ac:dyDescent="0.2">
      <c r="AX428" s="12"/>
    </row>
    <row r="429" spans="50:50" x14ac:dyDescent="0.2">
      <c r="AX429" s="12"/>
    </row>
    <row r="430" spans="50:50" x14ac:dyDescent="0.2">
      <c r="AX430" s="12"/>
    </row>
    <row r="431" spans="50:50" x14ac:dyDescent="0.2">
      <c r="AX431" s="12"/>
    </row>
    <row r="432" spans="50:50" x14ac:dyDescent="0.2">
      <c r="AX432" s="12"/>
    </row>
    <row r="433" spans="50:50" x14ac:dyDescent="0.2">
      <c r="AX433" s="12"/>
    </row>
    <row r="434" spans="50:50" x14ac:dyDescent="0.2">
      <c r="AX434" s="12"/>
    </row>
    <row r="435" spans="50:50" x14ac:dyDescent="0.2">
      <c r="AX435" s="12"/>
    </row>
    <row r="436" spans="50:50" x14ac:dyDescent="0.2">
      <c r="AX436" s="12"/>
    </row>
    <row r="437" spans="50:50" x14ac:dyDescent="0.2">
      <c r="AX437" s="12"/>
    </row>
    <row r="438" spans="50:50" x14ac:dyDescent="0.2">
      <c r="AX438" s="12"/>
    </row>
    <row r="439" spans="50:50" x14ac:dyDescent="0.2">
      <c r="AX439" s="12"/>
    </row>
    <row r="440" spans="50:50" x14ac:dyDescent="0.2">
      <c r="AX440" s="12"/>
    </row>
    <row r="441" spans="50:50" x14ac:dyDescent="0.2">
      <c r="AX441" s="12"/>
    </row>
    <row r="442" spans="50:50" x14ac:dyDescent="0.2">
      <c r="AX442" s="12"/>
    </row>
    <row r="443" spans="50:50" x14ac:dyDescent="0.2">
      <c r="AX443" s="12"/>
    </row>
    <row r="444" spans="50:50" x14ac:dyDescent="0.2">
      <c r="AX444" s="12"/>
    </row>
    <row r="445" spans="50:50" x14ac:dyDescent="0.2">
      <c r="AX445" s="12"/>
    </row>
    <row r="446" spans="50:50" x14ac:dyDescent="0.2">
      <c r="AX446" s="12"/>
    </row>
    <row r="447" spans="50:50" x14ac:dyDescent="0.2">
      <c r="AX447" s="12"/>
    </row>
    <row r="448" spans="50:50" x14ac:dyDescent="0.2">
      <c r="AX448" s="12"/>
    </row>
    <row r="449" spans="50:50" x14ac:dyDescent="0.2">
      <c r="AX449" s="12"/>
    </row>
    <row r="450" spans="50:50" x14ac:dyDescent="0.2">
      <c r="AX450" s="12"/>
    </row>
    <row r="451" spans="50:50" x14ac:dyDescent="0.2">
      <c r="AX451" s="12"/>
    </row>
    <row r="452" spans="50:50" x14ac:dyDescent="0.2">
      <c r="AX452" s="12"/>
    </row>
    <row r="453" spans="50:50" x14ac:dyDescent="0.2">
      <c r="AX453" s="12"/>
    </row>
    <row r="454" spans="50:50" x14ac:dyDescent="0.2">
      <c r="AX454" s="12"/>
    </row>
    <row r="455" spans="50:50" x14ac:dyDescent="0.2">
      <c r="AX455" s="12"/>
    </row>
    <row r="456" spans="50:50" x14ac:dyDescent="0.2">
      <c r="AX456" s="12"/>
    </row>
    <row r="457" spans="50:50" x14ac:dyDescent="0.2">
      <c r="AX457" s="12"/>
    </row>
    <row r="458" spans="50:50" x14ac:dyDescent="0.2">
      <c r="AX458" s="12"/>
    </row>
    <row r="459" spans="50:50" x14ac:dyDescent="0.2">
      <c r="AX459" s="12"/>
    </row>
    <row r="460" spans="50:50" x14ac:dyDescent="0.2">
      <c r="AX460" s="12"/>
    </row>
    <row r="461" spans="50:50" x14ac:dyDescent="0.2">
      <c r="AX461" s="12"/>
    </row>
    <row r="462" spans="50:50" x14ac:dyDescent="0.2">
      <c r="AX462" s="12"/>
    </row>
    <row r="463" spans="50:50" x14ac:dyDescent="0.2">
      <c r="AX463" s="12"/>
    </row>
    <row r="464" spans="50:50" x14ac:dyDescent="0.2">
      <c r="AX464" s="12"/>
    </row>
    <row r="465" spans="50:50" x14ac:dyDescent="0.2">
      <c r="AX465" s="12"/>
    </row>
    <row r="466" spans="50:50" x14ac:dyDescent="0.2">
      <c r="AX466" s="12"/>
    </row>
    <row r="467" spans="50:50" x14ac:dyDescent="0.2">
      <c r="AX467" s="12"/>
    </row>
    <row r="468" spans="50:50" x14ac:dyDescent="0.2">
      <c r="AX468" s="12"/>
    </row>
    <row r="469" spans="50:50" x14ac:dyDescent="0.2">
      <c r="AX469" s="12"/>
    </row>
    <row r="470" spans="50:50" x14ac:dyDescent="0.2">
      <c r="AX470" s="12"/>
    </row>
    <row r="471" spans="50:50" x14ac:dyDescent="0.2">
      <c r="AX471" s="12"/>
    </row>
    <row r="472" spans="50:50" x14ac:dyDescent="0.2">
      <c r="AX472" s="12"/>
    </row>
    <row r="473" spans="50:50" x14ac:dyDescent="0.2">
      <c r="AX473" s="12"/>
    </row>
    <row r="474" spans="50:50" x14ac:dyDescent="0.2">
      <c r="AX474" s="12"/>
    </row>
    <row r="475" spans="50:50" x14ac:dyDescent="0.2">
      <c r="AX475" s="12"/>
    </row>
    <row r="476" spans="50:50" x14ac:dyDescent="0.2">
      <c r="AX476" s="12"/>
    </row>
    <row r="477" spans="50:50" x14ac:dyDescent="0.2">
      <c r="AX477" s="12"/>
    </row>
    <row r="478" spans="50:50" x14ac:dyDescent="0.2">
      <c r="AX478" s="12"/>
    </row>
    <row r="479" spans="50:50" x14ac:dyDescent="0.2">
      <c r="AX479" s="12"/>
    </row>
    <row r="480" spans="50:50" x14ac:dyDescent="0.2">
      <c r="AX480" s="12"/>
    </row>
    <row r="481" spans="50:50" x14ac:dyDescent="0.2">
      <c r="AX481" s="12"/>
    </row>
    <row r="482" spans="50:50" x14ac:dyDescent="0.2">
      <c r="AX482" s="12"/>
    </row>
    <row r="483" spans="50:50" x14ac:dyDescent="0.2">
      <c r="AX483" s="12"/>
    </row>
    <row r="484" spans="50:50" x14ac:dyDescent="0.2">
      <c r="AX484" s="12"/>
    </row>
    <row r="485" spans="50:50" x14ac:dyDescent="0.2">
      <c r="AX485" s="12"/>
    </row>
    <row r="486" spans="50:50" x14ac:dyDescent="0.2">
      <c r="AX486" s="12"/>
    </row>
    <row r="487" spans="50:50" x14ac:dyDescent="0.2">
      <c r="AX487" s="12"/>
    </row>
    <row r="488" spans="50:50" x14ac:dyDescent="0.2">
      <c r="AX488" s="12"/>
    </row>
    <row r="489" spans="50:50" x14ac:dyDescent="0.2">
      <c r="AX489" s="12"/>
    </row>
    <row r="490" spans="50:50" x14ac:dyDescent="0.2">
      <c r="AX490" s="12"/>
    </row>
    <row r="491" spans="50:50" x14ac:dyDescent="0.2">
      <c r="AX491" s="12"/>
    </row>
    <row r="492" spans="50:50" x14ac:dyDescent="0.2">
      <c r="AX492" s="12"/>
    </row>
    <row r="493" spans="50:50" x14ac:dyDescent="0.2">
      <c r="AX493" s="12"/>
    </row>
    <row r="494" spans="50:50" x14ac:dyDescent="0.2">
      <c r="AX494" s="12"/>
    </row>
    <row r="495" spans="50:50" x14ac:dyDescent="0.2">
      <c r="AX495" s="12"/>
    </row>
    <row r="496" spans="50:50" x14ac:dyDescent="0.2">
      <c r="AX496" s="12"/>
    </row>
    <row r="497" spans="50:50" x14ac:dyDescent="0.2">
      <c r="AX497" s="12"/>
    </row>
    <row r="498" spans="50:50" x14ac:dyDescent="0.2">
      <c r="AX498" s="12"/>
    </row>
    <row r="499" spans="50:50" x14ac:dyDescent="0.2">
      <c r="AX499" s="12"/>
    </row>
    <row r="500" spans="50:50" x14ac:dyDescent="0.2">
      <c r="AX500" s="12"/>
    </row>
    <row r="501" spans="50:50" x14ac:dyDescent="0.2">
      <c r="AX501" s="12"/>
    </row>
    <row r="502" spans="50:50" x14ac:dyDescent="0.2">
      <c r="AX502" s="12"/>
    </row>
    <row r="503" spans="50:50" x14ac:dyDescent="0.2">
      <c r="AX503" s="12"/>
    </row>
    <row r="504" spans="50:50" x14ac:dyDescent="0.2">
      <c r="AX504" s="12"/>
    </row>
    <row r="505" spans="50:50" x14ac:dyDescent="0.2">
      <c r="AX505" s="12"/>
    </row>
    <row r="506" spans="50:50" x14ac:dyDescent="0.2">
      <c r="AX506" s="12"/>
    </row>
    <row r="507" spans="50:50" x14ac:dyDescent="0.2">
      <c r="AX507" s="12"/>
    </row>
    <row r="508" spans="50:50" x14ac:dyDescent="0.2">
      <c r="AX508" s="12"/>
    </row>
    <row r="509" spans="50:50" x14ac:dyDescent="0.2">
      <c r="AX509" s="12"/>
    </row>
    <row r="510" spans="50:50" x14ac:dyDescent="0.2">
      <c r="AX510" s="12"/>
    </row>
    <row r="511" spans="50:50" x14ac:dyDescent="0.2">
      <c r="AX511" s="12"/>
    </row>
    <row r="512" spans="50:50" x14ac:dyDescent="0.2">
      <c r="AX512" s="12"/>
    </row>
    <row r="513" spans="50:50" x14ac:dyDescent="0.2">
      <c r="AX513" s="12"/>
    </row>
    <row r="514" spans="50:50" x14ac:dyDescent="0.2">
      <c r="AX514" s="12"/>
    </row>
    <row r="515" spans="50:50" x14ac:dyDescent="0.2">
      <c r="AX515" s="12"/>
    </row>
    <row r="516" spans="50:50" x14ac:dyDescent="0.2">
      <c r="AX516" s="12"/>
    </row>
    <row r="517" spans="50:50" x14ac:dyDescent="0.2">
      <c r="AX517" s="12"/>
    </row>
    <row r="518" spans="50:50" x14ac:dyDescent="0.2">
      <c r="AX518" s="12"/>
    </row>
    <row r="519" spans="50:50" x14ac:dyDescent="0.2">
      <c r="AX519" s="12"/>
    </row>
    <row r="520" spans="50:50" x14ac:dyDescent="0.2">
      <c r="AX520" s="12"/>
    </row>
    <row r="521" spans="50:50" x14ac:dyDescent="0.2">
      <c r="AX521" s="12"/>
    </row>
    <row r="522" spans="50:50" x14ac:dyDescent="0.2">
      <c r="AX522" s="12"/>
    </row>
    <row r="523" spans="50:50" x14ac:dyDescent="0.2">
      <c r="AX523" s="12"/>
    </row>
    <row r="524" spans="50:50" x14ac:dyDescent="0.2">
      <c r="AX524" s="12"/>
    </row>
    <row r="525" spans="50:50" x14ac:dyDescent="0.2">
      <c r="AX525" s="12"/>
    </row>
    <row r="526" spans="50:50" x14ac:dyDescent="0.2">
      <c r="AX526" s="12"/>
    </row>
    <row r="527" spans="50:50" x14ac:dyDescent="0.2">
      <c r="AX527" s="12"/>
    </row>
    <row r="528" spans="50:50" x14ac:dyDescent="0.2">
      <c r="AX528" s="12"/>
    </row>
    <row r="529" spans="50:50" x14ac:dyDescent="0.2">
      <c r="AX529" s="12"/>
    </row>
    <row r="530" spans="50:50" x14ac:dyDescent="0.2">
      <c r="AX530" s="12"/>
    </row>
    <row r="531" spans="50:50" x14ac:dyDescent="0.2">
      <c r="AX531" s="12"/>
    </row>
    <row r="532" spans="50:50" x14ac:dyDescent="0.2">
      <c r="AX532" s="12"/>
    </row>
    <row r="533" spans="50:50" x14ac:dyDescent="0.2">
      <c r="AX533" s="12"/>
    </row>
    <row r="534" spans="50:50" x14ac:dyDescent="0.2">
      <c r="AX534" s="12"/>
    </row>
    <row r="535" spans="50:50" x14ac:dyDescent="0.2">
      <c r="AX535" s="12"/>
    </row>
    <row r="536" spans="50:50" x14ac:dyDescent="0.2">
      <c r="AX536" s="12"/>
    </row>
    <row r="537" spans="50:50" x14ac:dyDescent="0.2">
      <c r="AX537" s="12"/>
    </row>
    <row r="538" spans="50:50" x14ac:dyDescent="0.2">
      <c r="AX538" s="12"/>
    </row>
    <row r="539" spans="50:50" x14ac:dyDescent="0.2">
      <c r="AX539" s="12"/>
    </row>
    <row r="540" spans="50:50" x14ac:dyDescent="0.2">
      <c r="AX540" s="12"/>
    </row>
    <row r="541" spans="50:50" x14ac:dyDescent="0.2">
      <c r="AX541" s="12"/>
    </row>
    <row r="542" spans="50:50" x14ac:dyDescent="0.2">
      <c r="AX542" s="12"/>
    </row>
    <row r="543" spans="50:50" x14ac:dyDescent="0.2">
      <c r="AX543" s="12"/>
    </row>
    <row r="544" spans="50:50" x14ac:dyDescent="0.2">
      <c r="AX544" s="12"/>
    </row>
    <row r="545" spans="50:50" x14ac:dyDescent="0.2">
      <c r="AX545" s="12"/>
    </row>
    <row r="546" spans="50:50" x14ac:dyDescent="0.2">
      <c r="AX546" s="12"/>
    </row>
    <row r="547" spans="50:50" x14ac:dyDescent="0.2">
      <c r="AX547" s="12"/>
    </row>
    <row r="548" spans="50:50" x14ac:dyDescent="0.2">
      <c r="AX548" s="12"/>
    </row>
    <row r="549" spans="50:50" x14ac:dyDescent="0.2">
      <c r="AX549" s="12"/>
    </row>
    <row r="550" spans="50:50" x14ac:dyDescent="0.2">
      <c r="AX550" s="12"/>
    </row>
    <row r="551" spans="50:50" x14ac:dyDescent="0.2">
      <c r="AX551" s="12"/>
    </row>
    <row r="552" spans="50:50" x14ac:dyDescent="0.2">
      <c r="AX552" s="12"/>
    </row>
    <row r="553" spans="50:50" x14ac:dyDescent="0.2">
      <c r="AX553" s="12"/>
    </row>
    <row r="554" spans="50:50" x14ac:dyDescent="0.2">
      <c r="AX554" s="12"/>
    </row>
    <row r="555" spans="50:50" x14ac:dyDescent="0.2">
      <c r="AX555" s="12"/>
    </row>
    <row r="556" spans="50:50" x14ac:dyDescent="0.2">
      <c r="AX556" s="12"/>
    </row>
    <row r="557" spans="50:50" x14ac:dyDescent="0.2">
      <c r="AX557" s="12"/>
    </row>
    <row r="558" spans="50:50" x14ac:dyDescent="0.2">
      <c r="AX558" s="12"/>
    </row>
    <row r="559" spans="50:50" x14ac:dyDescent="0.2">
      <c r="AX559" s="12"/>
    </row>
    <row r="560" spans="50:50" x14ac:dyDescent="0.2">
      <c r="AX560" s="12"/>
    </row>
    <row r="561" spans="50:50" x14ac:dyDescent="0.2">
      <c r="AX561" s="12"/>
    </row>
    <row r="562" spans="50:50" x14ac:dyDescent="0.2">
      <c r="AX562" s="12"/>
    </row>
    <row r="563" spans="50:50" x14ac:dyDescent="0.2">
      <c r="AX563" s="12"/>
    </row>
    <row r="564" spans="50:50" x14ac:dyDescent="0.2">
      <c r="AX564" s="12"/>
    </row>
    <row r="565" spans="50:50" x14ac:dyDescent="0.2">
      <c r="AX565" s="12"/>
    </row>
    <row r="566" spans="50:50" x14ac:dyDescent="0.2">
      <c r="AX566" s="12"/>
    </row>
    <row r="567" spans="50:50" x14ac:dyDescent="0.2">
      <c r="AX567" s="12"/>
    </row>
    <row r="568" spans="50:50" x14ac:dyDescent="0.2">
      <c r="AX568" s="12"/>
    </row>
    <row r="569" spans="50:50" x14ac:dyDescent="0.2">
      <c r="AX569" s="12"/>
    </row>
    <row r="570" spans="50:50" x14ac:dyDescent="0.2">
      <c r="AX570" s="12"/>
    </row>
    <row r="571" spans="50:50" x14ac:dyDescent="0.2">
      <c r="AX571" s="12"/>
    </row>
    <row r="572" spans="50:50" x14ac:dyDescent="0.2">
      <c r="AX572" s="12"/>
    </row>
    <row r="573" spans="50:50" x14ac:dyDescent="0.2">
      <c r="AX573" s="12"/>
    </row>
    <row r="574" spans="50:50" x14ac:dyDescent="0.2">
      <c r="AX574" s="12"/>
    </row>
    <row r="575" spans="50:50" x14ac:dyDescent="0.2">
      <c r="AX575" s="12"/>
    </row>
    <row r="576" spans="50:50" x14ac:dyDescent="0.2">
      <c r="AX576" s="12"/>
    </row>
    <row r="577" spans="50:50" x14ac:dyDescent="0.2">
      <c r="AX577" s="12"/>
    </row>
    <row r="578" spans="50:50" x14ac:dyDescent="0.2">
      <c r="AX578" s="12"/>
    </row>
    <row r="579" spans="50:50" x14ac:dyDescent="0.2">
      <c r="AX579" s="12"/>
    </row>
    <row r="580" spans="50:50" x14ac:dyDescent="0.2">
      <c r="AX580" s="12"/>
    </row>
    <row r="581" spans="50:50" x14ac:dyDescent="0.2">
      <c r="AX581" s="12"/>
    </row>
    <row r="582" spans="50:50" x14ac:dyDescent="0.2">
      <c r="AX582" s="12"/>
    </row>
    <row r="583" spans="50:50" x14ac:dyDescent="0.2">
      <c r="AX583" s="12"/>
    </row>
    <row r="584" spans="50:50" x14ac:dyDescent="0.2">
      <c r="AX584" s="12"/>
    </row>
    <row r="585" spans="50:50" x14ac:dyDescent="0.2">
      <c r="AX585" s="12"/>
    </row>
    <row r="586" spans="50:50" x14ac:dyDescent="0.2">
      <c r="AX586" s="12"/>
    </row>
    <row r="587" spans="50:50" x14ac:dyDescent="0.2">
      <c r="AX587" s="12"/>
    </row>
    <row r="588" spans="50:50" x14ac:dyDescent="0.2">
      <c r="AX588" s="12"/>
    </row>
    <row r="589" spans="50:50" x14ac:dyDescent="0.2">
      <c r="AX589" s="12"/>
    </row>
    <row r="590" spans="50:50" x14ac:dyDescent="0.2">
      <c r="AX590" s="12"/>
    </row>
    <row r="591" spans="50:50" x14ac:dyDescent="0.2">
      <c r="AX591" s="12"/>
    </row>
    <row r="592" spans="50:50" x14ac:dyDescent="0.2">
      <c r="AX592" s="12"/>
    </row>
    <row r="593" spans="50:50" x14ac:dyDescent="0.2">
      <c r="AX593" s="12"/>
    </row>
    <row r="594" spans="50:50" x14ac:dyDescent="0.2">
      <c r="AX594" s="12"/>
    </row>
    <row r="595" spans="50:50" x14ac:dyDescent="0.2">
      <c r="AX595" s="12"/>
    </row>
    <row r="596" spans="50:50" x14ac:dyDescent="0.2">
      <c r="AX596" s="12"/>
    </row>
    <row r="597" spans="50:50" x14ac:dyDescent="0.2">
      <c r="AX597" s="12"/>
    </row>
    <row r="598" spans="50:50" x14ac:dyDescent="0.2">
      <c r="AX598" s="12"/>
    </row>
    <row r="599" spans="50:50" x14ac:dyDescent="0.2">
      <c r="AX599" s="12"/>
    </row>
    <row r="600" spans="50:50" x14ac:dyDescent="0.2">
      <c r="AX600" s="12"/>
    </row>
    <row r="601" spans="50:50" x14ac:dyDescent="0.2">
      <c r="AX601" s="12"/>
    </row>
    <row r="602" spans="50:50" x14ac:dyDescent="0.2">
      <c r="AX602" s="12"/>
    </row>
    <row r="603" spans="50:50" x14ac:dyDescent="0.2">
      <c r="AX603" s="12"/>
    </row>
    <row r="604" spans="50:50" x14ac:dyDescent="0.2">
      <c r="AX604" s="12"/>
    </row>
    <row r="605" spans="50:50" x14ac:dyDescent="0.2">
      <c r="AX605" s="12"/>
    </row>
    <row r="606" spans="50:50" x14ac:dyDescent="0.2">
      <c r="AX606" s="12"/>
    </row>
    <row r="607" spans="50:50" x14ac:dyDescent="0.2">
      <c r="AX607" s="12"/>
    </row>
    <row r="608" spans="50:50" x14ac:dyDescent="0.2">
      <c r="AX608" s="12"/>
    </row>
    <row r="609" spans="50:50" x14ac:dyDescent="0.2">
      <c r="AX609" s="12"/>
    </row>
    <row r="610" spans="50:50" x14ac:dyDescent="0.2">
      <c r="AX610" s="12"/>
    </row>
    <row r="611" spans="50:50" x14ac:dyDescent="0.2">
      <c r="AX611" s="12"/>
    </row>
    <row r="612" spans="50:50" x14ac:dyDescent="0.2">
      <c r="AX612" s="12"/>
    </row>
    <row r="613" spans="50:50" x14ac:dyDescent="0.2">
      <c r="AX613" s="12"/>
    </row>
    <row r="614" spans="50:50" x14ac:dyDescent="0.2">
      <c r="AX614" s="12"/>
    </row>
    <row r="615" spans="50:50" x14ac:dyDescent="0.2">
      <c r="AX615" s="12"/>
    </row>
    <row r="616" spans="50:50" x14ac:dyDescent="0.2">
      <c r="AX616" s="12"/>
    </row>
    <row r="617" spans="50:50" x14ac:dyDescent="0.2">
      <c r="AX617" s="12"/>
    </row>
    <row r="618" spans="50:50" x14ac:dyDescent="0.2">
      <c r="AX618" s="12"/>
    </row>
    <row r="619" spans="50:50" x14ac:dyDescent="0.2">
      <c r="AX619" s="12"/>
    </row>
    <row r="620" spans="50:50" x14ac:dyDescent="0.2">
      <c r="AX620" s="12"/>
    </row>
    <row r="621" spans="50:50" x14ac:dyDescent="0.2">
      <c r="AX621" s="12"/>
    </row>
    <row r="622" spans="50:50" x14ac:dyDescent="0.2">
      <c r="AX622" s="12"/>
    </row>
    <row r="623" spans="50:50" x14ac:dyDescent="0.2">
      <c r="AX623" s="12"/>
    </row>
    <row r="624" spans="50:50" x14ac:dyDescent="0.2">
      <c r="AX624" s="12"/>
    </row>
    <row r="625" spans="50:50" x14ac:dyDescent="0.2">
      <c r="AX625" s="12"/>
    </row>
    <row r="626" spans="50:50" x14ac:dyDescent="0.2">
      <c r="AX626" s="12"/>
    </row>
    <row r="627" spans="50:50" x14ac:dyDescent="0.2">
      <c r="AX627" s="12"/>
    </row>
    <row r="628" spans="50:50" x14ac:dyDescent="0.2">
      <c r="AX628" s="12"/>
    </row>
    <row r="629" spans="50:50" x14ac:dyDescent="0.2">
      <c r="AX629" s="12"/>
    </row>
    <row r="630" spans="50:50" x14ac:dyDescent="0.2">
      <c r="AX630" s="12"/>
    </row>
    <row r="631" spans="50:50" x14ac:dyDescent="0.2">
      <c r="AX631" s="12"/>
    </row>
    <row r="632" spans="50:50" x14ac:dyDescent="0.2">
      <c r="AX632" s="12"/>
    </row>
    <row r="633" spans="50:50" x14ac:dyDescent="0.2">
      <c r="AX633" s="12"/>
    </row>
    <row r="634" spans="50:50" x14ac:dyDescent="0.2">
      <c r="AX634" s="12"/>
    </row>
    <row r="635" spans="50:50" x14ac:dyDescent="0.2">
      <c r="AX635" s="12"/>
    </row>
    <row r="636" spans="50:50" x14ac:dyDescent="0.2">
      <c r="AX636" s="12"/>
    </row>
    <row r="637" spans="50:50" x14ac:dyDescent="0.2">
      <c r="AX637" s="12"/>
    </row>
    <row r="638" spans="50:50" x14ac:dyDescent="0.2">
      <c r="AX638" s="12"/>
    </row>
    <row r="639" spans="50:50" x14ac:dyDescent="0.2">
      <c r="AX639" s="12"/>
    </row>
    <row r="640" spans="50:50" x14ac:dyDescent="0.2">
      <c r="AX640" s="12"/>
    </row>
    <row r="641" spans="50:50" x14ac:dyDescent="0.2">
      <c r="AX641" s="12"/>
    </row>
    <row r="642" spans="50:50" x14ac:dyDescent="0.2">
      <c r="AX642" s="12"/>
    </row>
    <row r="643" spans="50:50" x14ac:dyDescent="0.2">
      <c r="AX643" s="12"/>
    </row>
    <row r="644" spans="50:50" x14ac:dyDescent="0.2">
      <c r="AX644" s="12"/>
    </row>
    <row r="645" spans="50:50" x14ac:dyDescent="0.2">
      <c r="AX645" s="12"/>
    </row>
    <row r="646" spans="50:50" x14ac:dyDescent="0.2">
      <c r="AX646" s="12"/>
    </row>
    <row r="647" spans="50:50" x14ac:dyDescent="0.2">
      <c r="AX647" s="12"/>
    </row>
    <row r="648" spans="50:50" x14ac:dyDescent="0.2">
      <c r="AX648" s="12"/>
    </row>
    <row r="649" spans="50:50" x14ac:dyDescent="0.2">
      <c r="AX649" s="12"/>
    </row>
    <row r="650" spans="50:50" x14ac:dyDescent="0.2">
      <c r="AX650" s="12"/>
    </row>
    <row r="651" spans="50:50" x14ac:dyDescent="0.2">
      <c r="AX651" s="12"/>
    </row>
    <row r="652" spans="50:50" x14ac:dyDescent="0.2">
      <c r="AX652" s="12"/>
    </row>
    <row r="653" spans="50:50" x14ac:dyDescent="0.2">
      <c r="AX653" s="12"/>
    </row>
    <row r="654" spans="50:50" x14ac:dyDescent="0.2">
      <c r="AX654" s="12"/>
    </row>
    <row r="655" spans="50:50" x14ac:dyDescent="0.2">
      <c r="AX655" s="12"/>
    </row>
    <row r="656" spans="50:50" x14ac:dyDescent="0.2">
      <c r="AX656" s="12"/>
    </row>
    <row r="657" spans="50:50" x14ac:dyDescent="0.2">
      <c r="AX657" s="12"/>
    </row>
    <row r="658" spans="50:50" x14ac:dyDescent="0.2">
      <c r="AX658" s="12"/>
    </row>
    <row r="659" spans="50:50" x14ac:dyDescent="0.2">
      <c r="AX659" s="12"/>
    </row>
    <row r="660" spans="50:50" x14ac:dyDescent="0.2">
      <c r="AX660" s="12"/>
    </row>
    <row r="661" spans="50:50" x14ac:dyDescent="0.2">
      <c r="AX661" s="12"/>
    </row>
    <row r="662" spans="50:50" x14ac:dyDescent="0.2">
      <c r="AX662" s="12"/>
    </row>
    <row r="663" spans="50:50" x14ac:dyDescent="0.2">
      <c r="AX663" s="12"/>
    </row>
    <row r="664" spans="50:50" x14ac:dyDescent="0.2">
      <c r="AX664" s="12"/>
    </row>
    <row r="665" spans="50:50" x14ac:dyDescent="0.2">
      <c r="AX665" s="12"/>
    </row>
    <row r="666" spans="50:50" x14ac:dyDescent="0.2">
      <c r="AX666" s="12"/>
    </row>
    <row r="667" spans="50:50" x14ac:dyDescent="0.2">
      <c r="AX667" s="12"/>
    </row>
    <row r="668" spans="50:50" x14ac:dyDescent="0.2">
      <c r="AX668" s="12"/>
    </row>
    <row r="669" spans="50:50" x14ac:dyDescent="0.2">
      <c r="AX669" s="12"/>
    </row>
    <row r="670" spans="50:50" x14ac:dyDescent="0.2">
      <c r="AX670" s="12"/>
    </row>
    <row r="671" spans="50:50" x14ac:dyDescent="0.2">
      <c r="AX671" s="12"/>
    </row>
    <row r="672" spans="50:50" x14ac:dyDescent="0.2">
      <c r="AX672" s="12"/>
    </row>
    <row r="673" spans="50:50" x14ac:dyDescent="0.2">
      <c r="AX673" s="12"/>
    </row>
    <row r="674" spans="50:50" x14ac:dyDescent="0.2">
      <c r="AX674" s="12"/>
    </row>
    <row r="675" spans="50:50" x14ac:dyDescent="0.2">
      <c r="AX675" s="12"/>
    </row>
    <row r="676" spans="50:50" x14ac:dyDescent="0.2">
      <c r="AX676" s="12"/>
    </row>
    <row r="677" spans="50:50" x14ac:dyDescent="0.2">
      <c r="AX677" s="12"/>
    </row>
    <row r="678" spans="50:50" x14ac:dyDescent="0.2">
      <c r="AX678" s="12"/>
    </row>
    <row r="679" spans="50:50" x14ac:dyDescent="0.2">
      <c r="AX679" s="12"/>
    </row>
    <row r="680" spans="50:50" x14ac:dyDescent="0.2">
      <c r="AX680" s="12"/>
    </row>
    <row r="681" spans="50:50" x14ac:dyDescent="0.2">
      <c r="AX681" s="12"/>
    </row>
    <row r="682" spans="50:50" x14ac:dyDescent="0.2">
      <c r="AX682" s="12"/>
    </row>
    <row r="683" spans="50:50" x14ac:dyDescent="0.2">
      <c r="AX683" s="12"/>
    </row>
    <row r="684" spans="50:50" x14ac:dyDescent="0.2">
      <c r="AX684" s="12"/>
    </row>
    <row r="685" spans="50:50" x14ac:dyDescent="0.2">
      <c r="AX685" s="12"/>
    </row>
    <row r="686" spans="50:50" x14ac:dyDescent="0.2">
      <c r="AX686" s="12"/>
    </row>
    <row r="687" spans="50:50" x14ac:dyDescent="0.2">
      <c r="AX687" s="12"/>
    </row>
    <row r="688" spans="50:50" x14ac:dyDescent="0.2">
      <c r="AX688" s="12"/>
    </row>
    <row r="689" spans="50:50" x14ac:dyDescent="0.2">
      <c r="AX689" s="12"/>
    </row>
    <row r="690" spans="50:50" x14ac:dyDescent="0.2">
      <c r="AX690" s="12"/>
    </row>
    <row r="691" spans="50:50" x14ac:dyDescent="0.2">
      <c r="AX691" s="12"/>
    </row>
    <row r="692" spans="50:50" x14ac:dyDescent="0.2">
      <c r="AX692" s="12"/>
    </row>
    <row r="693" spans="50:50" x14ac:dyDescent="0.2">
      <c r="AX693" s="12"/>
    </row>
    <row r="694" spans="50:50" x14ac:dyDescent="0.2">
      <c r="AX694" s="12"/>
    </row>
    <row r="695" spans="50:50" x14ac:dyDescent="0.2">
      <c r="AX695" s="12"/>
    </row>
  </sheetData>
  <mergeCells count="1">
    <mergeCell ref="AC1:AK1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Z696"/>
  <sheetViews>
    <sheetView workbookViewId="0">
      <selection activeCell="A6" sqref="A6"/>
    </sheetView>
  </sheetViews>
  <sheetFormatPr defaultRowHeight="12.75" x14ac:dyDescent="0.2"/>
  <cols>
    <col min="1" max="1" width="6.42578125" style="10" customWidth="1"/>
    <col min="2" max="2" width="6.85546875" style="10" customWidth="1"/>
    <col min="3" max="3" width="9.140625" style="10"/>
    <col min="4" max="4" width="11" style="10" customWidth="1"/>
    <col min="5" max="6" width="10.5703125" style="10" customWidth="1"/>
    <col min="7" max="7" width="11.28515625" style="10" customWidth="1"/>
    <col min="8" max="8" width="10.5703125" style="10" customWidth="1"/>
    <col min="9" max="9" width="9.140625" style="10"/>
    <col min="10" max="10" width="12" style="10" customWidth="1"/>
    <col min="11" max="11" width="11.85546875" style="10" customWidth="1"/>
    <col min="12" max="13" width="12.140625" style="10" customWidth="1"/>
    <col min="14" max="14" width="15.7109375" style="10" customWidth="1"/>
    <col min="15" max="15" width="9.140625" style="10"/>
    <col min="16" max="16" width="10.7109375" style="10" customWidth="1"/>
    <col min="17" max="17" width="14.85546875" style="10" customWidth="1"/>
    <col min="18" max="18" width="11" style="10" customWidth="1"/>
    <col min="19" max="19" width="10.28515625" style="10" customWidth="1"/>
    <col min="20" max="20" width="9.85546875" style="10" customWidth="1"/>
    <col min="21" max="21" width="9.140625" style="10"/>
    <col min="22" max="22" width="11.7109375" style="10" customWidth="1"/>
    <col min="23" max="25" width="11.140625" style="10" customWidth="1"/>
    <col min="26" max="26" width="10.140625" style="10" customWidth="1"/>
    <col min="27" max="27" width="9.140625" style="10"/>
    <col min="28" max="28" width="10.140625" style="10" customWidth="1"/>
    <col min="29" max="29" width="9.140625" style="10"/>
    <col min="30" max="30" width="10.7109375" style="10" customWidth="1"/>
    <col min="31" max="31" width="10.42578125" style="10" customWidth="1"/>
    <col min="32" max="32" width="10.28515625" style="10" customWidth="1"/>
    <col min="33" max="34" width="9.140625" style="10"/>
    <col min="35" max="35" width="10.85546875" style="10" customWidth="1"/>
    <col min="36" max="36" width="6.42578125" style="10" customWidth="1"/>
    <col min="37" max="37" width="9.140625" style="10"/>
    <col min="38" max="38" width="13.140625" style="10" customWidth="1"/>
    <col min="39" max="39" width="9.85546875" style="10" customWidth="1"/>
    <col min="40" max="41" width="10.5703125" style="10" customWidth="1"/>
    <col min="42" max="42" width="9.140625" style="10"/>
    <col min="43" max="43" width="11.140625" style="10" customWidth="1"/>
    <col min="44" max="44" width="9.140625" style="10"/>
    <col min="45" max="46" width="10.7109375" style="10" customWidth="1"/>
    <col min="47" max="47" width="9.5703125" style="10" customWidth="1"/>
    <col min="48" max="48" width="9.140625" style="10"/>
    <col min="49" max="49" width="11.42578125" style="10" customWidth="1"/>
    <col min="50" max="50" width="9.140625" style="10"/>
    <col min="51" max="52" width="10.28515625" style="10" customWidth="1"/>
    <col min="53" max="54" width="9.140625" style="10"/>
    <col min="55" max="55" width="11.7109375" style="10" customWidth="1"/>
    <col min="56" max="58" width="10.85546875" style="10" customWidth="1"/>
    <col min="59" max="59" width="7.140625" style="10" customWidth="1"/>
    <col min="60" max="60" width="12.85546875" style="10" customWidth="1"/>
    <col min="61" max="63" width="11" style="10" customWidth="1"/>
    <col min="64" max="64" width="9.140625" style="10"/>
    <col min="65" max="65" width="11.140625" style="10" customWidth="1"/>
    <col min="66" max="66" width="9.85546875" style="10" customWidth="1"/>
    <col min="67" max="68" width="10.7109375" style="10" customWidth="1"/>
    <col min="69" max="16384" width="9.140625" style="10"/>
  </cols>
  <sheetData>
    <row r="1" spans="1:78" ht="15.75" x14ac:dyDescent="0.25">
      <c r="A1" s="9"/>
      <c r="B1" s="9"/>
      <c r="D1" s="11" t="s">
        <v>593</v>
      </c>
      <c r="AJ1" s="12"/>
    </row>
    <row r="2" spans="1:78" x14ac:dyDescent="0.2">
      <c r="A2" s="9"/>
      <c r="B2" s="9"/>
      <c r="AJ2" s="12"/>
    </row>
    <row r="3" spans="1:78" x14ac:dyDescent="0.2">
      <c r="A3" s="9"/>
      <c r="B3" s="9"/>
      <c r="D3" s="131" t="s">
        <v>604</v>
      </c>
      <c r="AJ3" s="12"/>
    </row>
    <row r="4" spans="1:78" x14ac:dyDescent="0.2">
      <c r="A4" s="9"/>
      <c r="B4" s="9"/>
      <c r="AJ4" s="12"/>
    </row>
    <row r="5" spans="1:78" x14ac:dyDescent="0.2">
      <c r="A5" s="9"/>
      <c r="B5" s="9"/>
      <c r="D5" s="13" t="s">
        <v>60</v>
      </c>
      <c r="G5" s="77"/>
      <c r="H5" s="103"/>
      <c r="J5" s="13" t="s">
        <v>345</v>
      </c>
      <c r="M5" s="77"/>
      <c r="N5" s="103"/>
      <c r="P5" s="13" t="s">
        <v>344</v>
      </c>
      <c r="V5" s="13" t="s">
        <v>296</v>
      </c>
      <c r="AB5" s="13" t="s">
        <v>569</v>
      </c>
      <c r="AC5" s="13"/>
      <c r="AJ5" s="12"/>
      <c r="AL5" s="13" t="s">
        <v>298</v>
      </c>
      <c r="AQ5" s="13" t="s">
        <v>299</v>
      </c>
      <c r="AW5" s="13" t="s">
        <v>300</v>
      </c>
      <c r="AX5" s="13"/>
      <c r="AY5" s="13"/>
      <c r="AZ5" s="13"/>
      <c r="BC5" s="13" t="s">
        <v>301</v>
      </c>
      <c r="BH5" s="13" t="s">
        <v>302</v>
      </c>
      <c r="BM5" s="13" t="s">
        <v>303</v>
      </c>
      <c r="BS5" s="13" t="s">
        <v>305</v>
      </c>
      <c r="BW5" s="13" t="s">
        <v>306</v>
      </c>
    </row>
    <row r="6" spans="1:78" x14ac:dyDescent="0.2">
      <c r="A6" s="198"/>
      <c r="B6" s="9"/>
      <c r="AB6" s="14" t="s">
        <v>308</v>
      </c>
      <c r="AC6" s="14" t="s">
        <v>309</v>
      </c>
      <c r="AD6" s="14" t="s">
        <v>310</v>
      </c>
      <c r="AE6" s="14" t="s">
        <v>311</v>
      </c>
      <c r="AF6" s="14" t="s">
        <v>312</v>
      </c>
      <c r="AG6" s="14" t="s">
        <v>313</v>
      </c>
      <c r="AJ6" s="12"/>
      <c r="AW6" s="13" t="s">
        <v>314</v>
      </c>
      <c r="AX6" s="13"/>
      <c r="AY6" s="13"/>
      <c r="AZ6" s="13"/>
      <c r="BW6" s="10" t="s">
        <v>315</v>
      </c>
    </row>
    <row r="7" spans="1:78" ht="56.45" customHeight="1" x14ac:dyDescent="0.2">
      <c r="A7" s="9"/>
      <c r="B7" s="9"/>
      <c r="D7" s="36" t="s">
        <v>288</v>
      </c>
      <c r="E7" s="36" t="s">
        <v>289</v>
      </c>
      <c r="F7" s="36" t="s">
        <v>290</v>
      </c>
      <c r="G7" s="36" t="s">
        <v>291</v>
      </c>
      <c r="H7" s="37" t="s">
        <v>282</v>
      </c>
      <c r="I7" s="16"/>
      <c r="J7" s="37" t="str">
        <f>D7</f>
        <v>Coal</v>
      </c>
      <c r="K7" s="37" t="str">
        <f>E7</f>
        <v>Petroleum</v>
      </c>
      <c r="L7" s="37" t="str">
        <f>F7</f>
        <v>Natural Gas</v>
      </c>
      <c r="M7" s="37" t="str">
        <f>G7</f>
        <v>Other Gases</v>
      </c>
      <c r="N7" s="37" t="str">
        <f>H7</f>
        <v>Total</v>
      </c>
      <c r="O7" s="16"/>
      <c r="P7" s="37" t="str">
        <f>D7</f>
        <v>Coal</v>
      </c>
      <c r="Q7" s="37" t="str">
        <f>E7</f>
        <v>Petroleum</v>
      </c>
      <c r="R7" s="37" t="str">
        <f>F7</f>
        <v>Natural Gas</v>
      </c>
      <c r="S7" s="37" t="str">
        <f>G7</f>
        <v>Other Gases</v>
      </c>
      <c r="T7" s="37" t="s">
        <v>282</v>
      </c>
      <c r="U7" s="16"/>
      <c r="V7" s="37" t="str">
        <f>D7</f>
        <v>Coal</v>
      </c>
      <c r="W7" s="37" t="str">
        <f>E7</f>
        <v>Petroleum</v>
      </c>
      <c r="X7" s="37" t="str">
        <f>F7</f>
        <v>Natural Gas</v>
      </c>
      <c r="Y7" s="37" t="str">
        <f>G7</f>
        <v>Other Gases</v>
      </c>
      <c r="Z7" s="17"/>
      <c r="AA7" s="16"/>
      <c r="AB7" s="43" t="s">
        <v>347</v>
      </c>
      <c r="AC7" s="18" t="s">
        <v>317</v>
      </c>
      <c r="AD7" s="44" t="s">
        <v>348</v>
      </c>
      <c r="AE7" s="43" t="s">
        <v>81</v>
      </c>
      <c r="AF7" s="19" t="s">
        <v>319</v>
      </c>
      <c r="AG7" s="18" t="s">
        <v>320</v>
      </c>
      <c r="AJ7" s="12"/>
      <c r="AL7" s="37" t="str">
        <f>D7</f>
        <v>Coal</v>
      </c>
      <c r="AM7" s="15" t="str">
        <f>E7</f>
        <v>Petroleum</v>
      </c>
      <c r="AN7" s="15" t="str">
        <f>F7</f>
        <v>Natural Gas</v>
      </c>
      <c r="AO7" s="15" t="str">
        <f>G7</f>
        <v>Other Gases</v>
      </c>
      <c r="AP7" s="125"/>
      <c r="AQ7" s="37" t="str">
        <f>D7</f>
        <v>Coal</v>
      </c>
      <c r="AR7" s="37" t="str">
        <f>E7</f>
        <v>Petroleum</v>
      </c>
      <c r="AS7" s="37" t="str">
        <f>F7</f>
        <v>Natural Gas</v>
      </c>
      <c r="AT7" s="37" t="str">
        <f>G7</f>
        <v>Other Gases</v>
      </c>
      <c r="AU7" s="37" t="s">
        <v>282</v>
      </c>
      <c r="AV7" s="16"/>
      <c r="AW7" s="37" t="str">
        <f>D7</f>
        <v>Coal</v>
      </c>
      <c r="AX7" s="37" t="str">
        <f>E7</f>
        <v>Petroleum</v>
      </c>
      <c r="AY7" s="37" t="str">
        <f>F7</f>
        <v>Natural Gas</v>
      </c>
      <c r="AZ7" s="37" t="str">
        <f>G7</f>
        <v>Other Gases</v>
      </c>
      <c r="BA7" s="16"/>
      <c r="BB7" s="16"/>
      <c r="BC7" s="37" t="str">
        <f>D7</f>
        <v>Coal</v>
      </c>
      <c r="BD7" s="37" t="str">
        <f>E7</f>
        <v>Petroleum</v>
      </c>
      <c r="BE7" s="37" t="str">
        <f>F7</f>
        <v>Natural Gas</v>
      </c>
      <c r="BF7" s="37" t="str">
        <f>G7</f>
        <v>Other Gases</v>
      </c>
      <c r="BG7" s="16"/>
      <c r="BH7" s="37" t="str">
        <f>D7</f>
        <v>Coal</v>
      </c>
      <c r="BI7" s="37" t="str">
        <f>E7</f>
        <v>Petroleum</v>
      </c>
      <c r="BJ7" s="37" t="str">
        <f>F7</f>
        <v>Natural Gas</v>
      </c>
      <c r="BK7" s="37" t="str">
        <f>G7</f>
        <v>Other Gases</v>
      </c>
      <c r="BL7" s="16"/>
      <c r="BM7" s="37" t="str">
        <f>D7</f>
        <v>Coal</v>
      </c>
      <c r="BN7" s="37" t="str">
        <f>E7</f>
        <v>Petroleum</v>
      </c>
      <c r="BO7" s="37" t="str">
        <f>F7</f>
        <v>Natural Gas</v>
      </c>
      <c r="BP7" s="37" t="str">
        <f>G7</f>
        <v>Other Gases</v>
      </c>
      <c r="BQ7" s="16"/>
      <c r="BR7" s="16"/>
      <c r="BS7" s="126" t="s">
        <v>321</v>
      </c>
      <c r="BT7" s="126" t="s">
        <v>322</v>
      </c>
      <c r="BU7" s="126" t="s">
        <v>322</v>
      </c>
      <c r="BV7" s="125"/>
      <c r="BW7" s="126" t="s">
        <v>321</v>
      </c>
      <c r="BX7" s="126" t="s">
        <v>322</v>
      </c>
      <c r="BY7" s="126" t="s">
        <v>322</v>
      </c>
    </row>
    <row r="8" spans="1:78" ht="28.5" customHeight="1" x14ac:dyDescent="0.2">
      <c r="A8" s="198" t="s">
        <v>379</v>
      </c>
      <c r="B8" s="9"/>
      <c r="D8" s="38" t="str">
        <f>$A8</f>
        <v>Primary</v>
      </c>
      <c r="E8" s="38" t="str">
        <f>$A8</f>
        <v>Primary</v>
      </c>
      <c r="F8" s="38" t="str">
        <f>$A8</f>
        <v>Primary</v>
      </c>
      <c r="G8" s="38" t="str">
        <f>$A8</f>
        <v>Primary</v>
      </c>
      <c r="H8" s="38" t="str">
        <f>$A8</f>
        <v>Primary</v>
      </c>
      <c r="I8" s="16"/>
      <c r="J8" s="38"/>
      <c r="K8" s="38"/>
      <c r="L8" s="38"/>
      <c r="M8" s="38"/>
      <c r="N8" s="38"/>
      <c r="O8" s="16"/>
      <c r="P8" s="38" t="str">
        <f>$A8</f>
        <v>Primary</v>
      </c>
      <c r="Q8" s="38" t="str">
        <f>$A8</f>
        <v>Primary</v>
      </c>
      <c r="R8" s="38" t="str">
        <f>$A8</f>
        <v>Primary</v>
      </c>
      <c r="S8" s="38" t="str">
        <f>$A8</f>
        <v>Primary</v>
      </c>
      <c r="T8" s="38" t="str">
        <f>$A8</f>
        <v>Primary</v>
      </c>
      <c r="U8" s="16"/>
      <c r="V8" s="38" t="str">
        <f>$A8</f>
        <v>Primary</v>
      </c>
      <c r="W8" s="38" t="str">
        <f>$A8</f>
        <v>Primary</v>
      </c>
      <c r="X8" s="38" t="str">
        <f>$A8</f>
        <v>Primary</v>
      </c>
      <c r="Y8" s="38" t="str">
        <f>$A8</f>
        <v>Primary</v>
      </c>
      <c r="Z8" s="17"/>
      <c r="AA8" s="16"/>
      <c r="AB8" s="23"/>
      <c r="AC8" s="23"/>
      <c r="AD8" s="23"/>
      <c r="AE8" s="23"/>
      <c r="AF8" s="24" t="s">
        <v>323</v>
      </c>
      <c r="AG8" s="25" t="s">
        <v>324</v>
      </c>
      <c r="AJ8" s="12"/>
      <c r="BS8" s="10" t="s">
        <v>325</v>
      </c>
      <c r="BT8" s="10" t="s">
        <v>325</v>
      </c>
      <c r="BU8" s="10" t="str">
        <f>index_label</f>
        <v>1990 = 1</v>
      </c>
      <c r="BW8" s="10" t="s">
        <v>325</v>
      </c>
      <c r="BX8" s="10" t="s">
        <v>325</v>
      </c>
      <c r="BY8" s="10" t="str">
        <f>index_label</f>
        <v>1990 = 1</v>
      </c>
    </row>
    <row r="9" spans="1:78" ht="22.5" customHeight="1" thickBot="1" x14ac:dyDescent="0.25">
      <c r="A9" s="9"/>
      <c r="B9" s="9"/>
      <c r="D9" s="38" t="s">
        <v>326</v>
      </c>
      <c r="E9" s="38" t="s">
        <v>327</v>
      </c>
      <c r="F9" s="38" t="s">
        <v>327</v>
      </c>
      <c r="G9" s="38" t="s">
        <v>327</v>
      </c>
      <c r="H9" s="38" t="s">
        <v>327</v>
      </c>
      <c r="I9" s="16"/>
      <c r="J9" s="39" t="s">
        <v>331</v>
      </c>
      <c r="K9" s="39" t="s">
        <v>331</v>
      </c>
      <c r="L9" s="39" t="s">
        <v>331</v>
      </c>
      <c r="M9" s="39" t="s">
        <v>331</v>
      </c>
      <c r="N9" s="39" t="s">
        <v>331</v>
      </c>
      <c r="O9" s="16"/>
      <c r="P9" s="39" t="s">
        <v>346</v>
      </c>
      <c r="Q9" s="39" t="s">
        <v>346</v>
      </c>
      <c r="R9" s="39" t="s">
        <v>346</v>
      </c>
      <c r="S9" s="39" t="s">
        <v>346</v>
      </c>
      <c r="T9" s="39" t="s">
        <v>346</v>
      </c>
      <c r="U9" s="16"/>
      <c r="V9" s="21" t="s">
        <v>328</v>
      </c>
      <c r="W9" s="21" t="s">
        <v>328</v>
      </c>
      <c r="X9" s="21" t="s">
        <v>328</v>
      </c>
      <c r="Y9" s="21" t="s">
        <v>328</v>
      </c>
      <c r="Z9" s="17"/>
      <c r="AA9" s="16"/>
      <c r="AB9" s="26"/>
      <c r="AC9" s="26"/>
      <c r="AD9" s="26"/>
      <c r="AE9" s="26"/>
      <c r="AF9" s="27"/>
      <c r="AG9" s="26"/>
      <c r="AJ9" s="12"/>
      <c r="BS9" s="28"/>
      <c r="BT9" s="28"/>
      <c r="BU9" s="28"/>
      <c r="BW9" s="28"/>
      <c r="BX9" s="28"/>
      <c r="BY9" s="28"/>
    </row>
    <row r="10" spans="1:78" x14ac:dyDescent="0.2">
      <c r="A10" s="198" t="s">
        <v>379</v>
      </c>
      <c r="B10" s="9">
        <v>1989</v>
      </c>
      <c r="D10" s="90">
        <f>Table8.4c11!B10*0.001</f>
        <v>9.1349999999999998</v>
      </c>
      <c r="E10" s="90">
        <f>Table8.4c11!D10*0.001</f>
        <v>6.9009999999999998</v>
      </c>
      <c r="F10" s="90">
        <f>Table8.4c11!F10*0.001</f>
        <v>18.423999999999999</v>
      </c>
      <c r="G10" s="90">
        <f>Table8.4c11!H10*0.001</f>
        <v>1.143</v>
      </c>
      <c r="H10" s="29">
        <f t="shared" ref="H10:H22" si="0">SUM(D10:G10)</f>
        <v>35.603000000000002</v>
      </c>
      <c r="J10" s="29">
        <f>Table8.2d11!B10*0.001</f>
        <v>736.26</v>
      </c>
      <c r="K10" s="29">
        <f>Table8.2d11!D10*0.001</f>
        <v>557.65200000000004</v>
      </c>
      <c r="L10" s="29">
        <f>Table8.2d11!F10*0.001</f>
        <v>2155.096</v>
      </c>
      <c r="M10" s="29">
        <f>Table8.2d11!H10*0.001</f>
        <v>111.22800000000001</v>
      </c>
      <c r="N10" s="29">
        <f t="shared" ref="N10:N22" si="1">SUM(J10:M10)</f>
        <v>3560.2359999999999</v>
      </c>
      <c r="P10" s="41">
        <f t="shared" ref="P10:P22" si="2">D10/J10*1000000</f>
        <v>12407.301768397034</v>
      </c>
      <c r="Q10" s="41">
        <f t="shared" ref="Q10:Q22" si="3">E10/K10*1000000</f>
        <v>12375.101317667648</v>
      </c>
      <c r="R10" s="41">
        <f t="shared" ref="R10:R22" si="4">F10/L10*1000000</f>
        <v>8549.039114730851</v>
      </c>
      <c r="S10" s="41">
        <f t="shared" ref="S10:S22" si="5">G10/M10*1000000</f>
        <v>10276.189448699968</v>
      </c>
      <c r="T10" s="41">
        <f t="shared" ref="T10:T22" si="6">H10/N10*1000000</f>
        <v>10000.179763364002</v>
      </c>
      <c r="V10" s="31">
        <f t="shared" ref="V10:V29" si="7">P10/P$35</f>
        <v>1.0475664989051028</v>
      </c>
      <c r="W10" s="31">
        <f t="shared" ref="W10:W29" si="8">Q10/Q$35</f>
        <v>1.2787887082701241</v>
      </c>
      <c r="X10" s="31">
        <f t="shared" ref="X10:X29" si="9">R10/R$35</f>
        <v>0.9912444392491</v>
      </c>
      <c r="Y10" s="31">
        <f t="shared" ref="Y10:Y29" si="10">S10/S$35</f>
        <v>1.0099799616814484</v>
      </c>
      <c r="Z10" s="31"/>
      <c r="AB10" s="34">
        <f t="shared" ref="AB10:AB30" si="11">N10/N$35</f>
        <v>0.74520244929296275</v>
      </c>
      <c r="AC10" s="34">
        <f t="shared" ref="AC10:AC30" si="12">T10/T$35</f>
        <v>1.0718659014879317</v>
      </c>
      <c r="AD10" s="34">
        <f t="shared" ref="AD10:AD30" si="13">BY10</f>
        <v>1.0243859015095975</v>
      </c>
      <c r="AE10" s="34">
        <f t="shared" ref="AE10:AE30" si="14">BU10</f>
        <v>1.0463497202649554</v>
      </c>
      <c r="AF10" s="34">
        <f t="shared" ref="AF10:AF30" si="15">AB10*AD10*AE10</f>
        <v>0.7987570951024161</v>
      </c>
      <c r="AG10" s="34">
        <f t="shared" ref="AG10:AG30" si="16">AB10*AC10</f>
        <v>0.79875709510241621</v>
      </c>
      <c r="AJ10" s="12"/>
      <c r="AL10" s="31">
        <f t="shared" ref="AL10:AL30" si="17">D10/$H10</f>
        <v>0.25657950172738253</v>
      </c>
      <c r="AM10" s="31">
        <f t="shared" ref="AM10:AM30" si="18">E10/$H10</f>
        <v>0.19383198045108557</v>
      </c>
      <c r="AN10" s="31">
        <f t="shared" ref="AN10:AN30" si="19">F10/$H10</f>
        <v>0.51748448164480521</v>
      </c>
      <c r="AO10" s="31">
        <f t="shared" ref="AO10:AO30" si="20">G10/$H10</f>
        <v>3.2104036176726677E-2</v>
      </c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C10" s="31"/>
      <c r="BD10" s="31"/>
      <c r="BE10" s="31"/>
      <c r="BF10" s="31"/>
      <c r="BH10" s="31">
        <f t="shared" ref="BH10:BH30" si="21">J10/$N10</f>
        <v>0.20680089746859479</v>
      </c>
      <c r="BI10" s="31">
        <f t="shared" ref="BI10:BI30" si="22">K10/$N10</f>
        <v>0.15663343665981694</v>
      </c>
      <c r="BJ10" s="31">
        <f t="shared" ref="BJ10:BJ30" si="23">L10/$N10</f>
        <v>0.60532391672911579</v>
      </c>
      <c r="BK10" s="31">
        <f t="shared" ref="BK10:BK30" si="24">M10/$N10</f>
        <v>3.1241749142472582E-2</v>
      </c>
      <c r="BM10" s="31"/>
      <c r="BN10" s="31"/>
      <c r="BO10" s="31"/>
      <c r="BP10" s="31"/>
      <c r="BS10" s="31">
        <f t="shared" ref="BS10:BS30" si="25">EXP(SUMPRODUCT($AW10:$AZ10,BC10:BF10))</f>
        <v>1</v>
      </c>
      <c r="BT10" s="31">
        <v>1</v>
      </c>
      <c r="BU10" s="31">
        <f t="shared" ref="BU10:BU30" si="26">BT10/BT$35</f>
        <v>1.0463497202649554</v>
      </c>
      <c r="BV10" s="31"/>
      <c r="BW10" s="31">
        <f t="shared" ref="BW10:BW30" si="27">EXP(SUMPRODUCT($AW10:$AZ10,BM10:BP10))</f>
        <v>1</v>
      </c>
      <c r="BX10" s="31">
        <v>1</v>
      </c>
      <c r="BY10" s="31">
        <f t="shared" ref="BY10:BY30" si="28">BX10/BX$35</f>
        <v>1.0243859015095975</v>
      </c>
      <c r="BZ10" s="31"/>
    </row>
    <row r="11" spans="1:78" x14ac:dyDescent="0.2">
      <c r="A11" s="198" t="s">
        <v>379</v>
      </c>
      <c r="B11" s="9">
        <f t="shared" ref="B11:B33" si="29">B10+1</f>
        <v>1990</v>
      </c>
      <c r="D11" s="90">
        <f>Table8.4c11!B11*0.001</f>
        <v>9.4239999999999995</v>
      </c>
      <c r="E11" s="90">
        <f>Table8.4c11!D11*0.001</f>
        <v>5.6970000000000001</v>
      </c>
      <c r="F11" s="90">
        <f>Table8.4c11!F11*0.001</f>
        <v>28.221</v>
      </c>
      <c r="G11" s="90">
        <f>Table8.4c11!H11*0.001</f>
        <v>1.2310000000000001</v>
      </c>
      <c r="H11" s="29">
        <f t="shared" si="0"/>
        <v>44.573</v>
      </c>
      <c r="J11" s="29">
        <f>Table8.2d11!B11*0.001</f>
        <v>795.68200000000002</v>
      </c>
      <c r="K11" s="29">
        <f>Table8.2d11!D11*0.001</f>
        <v>588.70299999999997</v>
      </c>
      <c r="L11" s="29">
        <f>Table8.2d11!F11*0.001</f>
        <v>3272.17</v>
      </c>
      <c r="M11" s="29">
        <f>Table8.2d10!H11*0.001</f>
        <v>120.98700000000001</v>
      </c>
      <c r="N11" s="29">
        <f t="shared" si="1"/>
        <v>4777.5420000000004</v>
      </c>
      <c r="P11" s="41">
        <f t="shared" si="2"/>
        <v>11843.927599216773</v>
      </c>
      <c r="Q11" s="41">
        <f t="shared" si="3"/>
        <v>9677.2056537846765</v>
      </c>
      <c r="R11" s="41">
        <f t="shared" si="4"/>
        <v>8624.5519028656818</v>
      </c>
      <c r="S11" s="41">
        <f t="shared" si="5"/>
        <v>10174.646862886095</v>
      </c>
      <c r="T11" s="41">
        <f t="shared" si="6"/>
        <v>9329.6929676390082</v>
      </c>
      <c r="V11" s="31">
        <f t="shared" si="7"/>
        <v>1</v>
      </c>
      <c r="W11" s="31">
        <f t="shared" si="8"/>
        <v>1</v>
      </c>
      <c r="X11" s="31">
        <f t="shared" si="9"/>
        <v>1</v>
      </c>
      <c r="Y11" s="31">
        <f t="shared" si="10"/>
        <v>1</v>
      </c>
      <c r="Z11" s="31"/>
      <c r="AB11" s="34">
        <f t="shared" si="11"/>
        <v>1</v>
      </c>
      <c r="AC11" s="34">
        <f t="shared" si="12"/>
        <v>1</v>
      </c>
      <c r="AD11" s="34">
        <f t="shared" si="13"/>
        <v>1</v>
      </c>
      <c r="AE11" s="34">
        <f t="shared" si="14"/>
        <v>1</v>
      </c>
      <c r="AF11" s="34">
        <f t="shared" si="15"/>
        <v>1</v>
      </c>
      <c r="AG11" s="34">
        <f t="shared" si="16"/>
        <v>1</v>
      </c>
      <c r="AJ11" s="12"/>
      <c r="AL11" s="31">
        <f t="shared" si="17"/>
        <v>0.21142844322796311</v>
      </c>
      <c r="AM11" s="31">
        <f t="shared" si="18"/>
        <v>0.12781280147174298</v>
      </c>
      <c r="AN11" s="31">
        <f t="shared" si="19"/>
        <v>0.63314113925470572</v>
      </c>
      <c r="AO11" s="31">
        <f t="shared" si="20"/>
        <v>2.7617616045588139E-2</v>
      </c>
      <c r="AQ11" s="31">
        <f t="shared" ref="AQ11:AQ30" si="30">(AL11-AL10)/LN(AL11/AL10)</f>
        <v>0.23327617047788152</v>
      </c>
      <c r="AR11" s="31">
        <f t="shared" ref="AR11:AR30" si="31">(AM11-AM10)/LN(AM11/AM10)</f>
        <v>0.15853798206982081</v>
      </c>
      <c r="AS11" s="31">
        <f t="shared" ref="AS11:AS30" si="32">(AN11-AN10)/LN(AN11/AN10)</f>
        <v>0.57336999863383475</v>
      </c>
      <c r="AT11" s="31">
        <f t="shared" ref="AT11:AT30" si="33">(AO11-AO10)/LN(AO11/AO10)</f>
        <v>2.9804569725347639E-2</v>
      </c>
      <c r="AU11" s="31">
        <f t="shared" ref="AU11:AU30" si="34">SUM(AQ11:AT11)</f>
        <v>0.99498872090688473</v>
      </c>
      <c r="AV11" s="31"/>
      <c r="AW11" s="31">
        <f t="shared" ref="AW11:AW30" si="35">AQ11/$AU11</f>
        <v>0.23445107022445583</v>
      </c>
      <c r="AX11" s="31">
        <f t="shared" ref="AX11:AX30" si="36">AR11/$AU11</f>
        <v>0.15933646154834902</v>
      </c>
      <c r="AY11" s="31">
        <f t="shared" ref="AY11:AY30" si="37">AS11/$AU11</f>
        <v>0.57625778723525167</v>
      </c>
      <c r="AZ11" s="31">
        <f t="shared" ref="AZ11:AZ30" si="38">AT11/$AU11</f>
        <v>2.9954680991943504E-2</v>
      </c>
      <c r="BC11" s="31">
        <f t="shared" ref="BC11:BC30" si="39">LN(V11/V10)</f>
        <v>-4.6469854240792863E-2</v>
      </c>
      <c r="BD11" s="31">
        <f t="shared" ref="BD11:BD30" si="40">LN(W11/W10)</f>
        <v>-0.24591330822252905</v>
      </c>
      <c r="BE11" s="31">
        <f t="shared" ref="BE11:BE30" si="41">LN(X11/X10)</f>
        <v>8.7941158857880175E-3</v>
      </c>
      <c r="BF11" s="31">
        <f t="shared" ref="BF11:BF30" si="42">LN(Y11/Y10)</f>
        <v>-9.9304907369962402E-3</v>
      </c>
      <c r="BH11" s="31">
        <f t="shared" si="21"/>
        <v>0.16654631189008909</v>
      </c>
      <c r="BI11" s="31">
        <f t="shared" si="22"/>
        <v>0.1232229878879139</v>
      </c>
      <c r="BJ11" s="31">
        <f t="shared" si="23"/>
        <v>0.6849065900414899</v>
      </c>
      <c r="BK11" s="31">
        <f t="shared" si="24"/>
        <v>2.5324110180507047E-2</v>
      </c>
      <c r="BM11" s="31">
        <f t="shared" ref="BM11:BM30" si="43">LN(BH11/BH10)</f>
        <v>-0.21648306218084201</v>
      </c>
      <c r="BN11" s="31">
        <f t="shared" ref="BN11:BN30" si="44">LN(BI11/BI10)</f>
        <v>-0.23991265341857299</v>
      </c>
      <c r="BO11" s="31">
        <f t="shared" ref="BO11:BO30" si="45">LN(BJ11/BJ10)</f>
        <v>0.12351874975285616</v>
      </c>
      <c r="BP11" s="31">
        <f t="shared" ref="BP11:BP30" si="46">LN(BK11/BK10)</f>
        <v>-0.20999840037425668</v>
      </c>
      <c r="BS11" s="31">
        <f t="shared" si="25"/>
        <v>0.9557034141001931</v>
      </c>
      <c r="BT11" s="31">
        <f t="shared" ref="BT11:BT30" si="47">IF(ISERR(BS11),BT10,BS11*BT10)</f>
        <v>0.9557034141001931</v>
      </c>
      <c r="BU11" s="31">
        <f t="shared" si="26"/>
        <v>1</v>
      </c>
      <c r="BV11" s="31"/>
      <c r="BW11" s="31">
        <f t="shared" si="27"/>
        <v>0.97619461428192145</v>
      </c>
      <c r="BX11" s="31">
        <f t="shared" ref="BX11:BX30" si="48">IF(ISERR(BW11),BX10,BW11*BX10)</f>
        <v>0.97619461428192145</v>
      </c>
      <c r="BY11" s="31">
        <f t="shared" si="28"/>
        <v>1</v>
      </c>
      <c r="BZ11" s="31"/>
    </row>
    <row r="12" spans="1:78" x14ac:dyDescent="0.2">
      <c r="A12" s="198" t="s">
        <v>379</v>
      </c>
      <c r="B12" s="9">
        <f t="shared" si="29"/>
        <v>1991</v>
      </c>
      <c r="D12" s="90">
        <f>Table8.4c11!B12*0.001</f>
        <v>8.7959999999999994</v>
      </c>
      <c r="E12" s="90">
        <f>Table8.4c11!D12*0.001</f>
        <v>3.419</v>
      </c>
      <c r="F12" s="90">
        <f>Table8.4c11!F12*0.001</f>
        <v>27.577999999999999</v>
      </c>
      <c r="G12" s="90">
        <f>Table8.4c11!H12*0.001</f>
        <v>1.2</v>
      </c>
      <c r="H12" s="29">
        <f t="shared" si="0"/>
        <v>40.993000000000002</v>
      </c>
      <c r="J12" s="29">
        <f>Table8.2d11!B12*0.001</f>
        <v>775.20100000000002</v>
      </c>
      <c r="K12" s="29">
        <f>Table8.2d11!D12*0.001</f>
        <v>413.39400000000001</v>
      </c>
      <c r="L12" s="29">
        <f>Table8.2d11!F12*0.001</f>
        <v>3213.0239999999999</v>
      </c>
      <c r="M12" s="29">
        <f>Table8.2d10!H12*0.001</f>
        <v>115.654</v>
      </c>
      <c r="N12" s="29">
        <f t="shared" si="1"/>
        <v>4517.2729999999992</v>
      </c>
      <c r="P12" s="41">
        <f t="shared" si="2"/>
        <v>11346.734588835669</v>
      </c>
      <c r="Q12" s="41">
        <f t="shared" si="3"/>
        <v>8270.5602887318164</v>
      </c>
      <c r="R12" s="41">
        <f t="shared" si="4"/>
        <v>8583.1914109574045</v>
      </c>
      <c r="S12" s="41">
        <f t="shared" si="5"/>
        <v>10375.776021581614</v>
      </c>
      <c r="T12" s="41">
        <f t="shared" si="6"/>
        <v>9074.7227364828323</v>
      </c>
      <c r="V12" s="31">
        <f t="shared" si="7"/>
        <v>0.95802127240173407</v>
      </c>
      <c r="W12" s="31">
        <f t="shared" si="8"/>
        <v>0.85464343578326951</v>
      </c>
      <c r="X12" s="31">
        <f t="shared" si="9"/>
        <v>0.99520433149755472</v>
      </c>
      <c r="Y12" s="31">
        <f t="shared" si="10"/>
        <v>1.0197676795475994</v>
      </c>
      <c r="Z12" s="31"/>
      <c r="AB12" s="34">
        <f t="shared" si="11"/>
        <v>0.94552240461726944</v>
      </c>
      <c r="AC12" s="34">
        <f t="shared" si="12"/>
        <v>0.97267110160639092</v>
      </c>
      <c r="AD12" s="34">
        <f t="shared" si="13"/>
        <v>1.0003973605674459</v>
      </c>
      <c r="AE12" s="34">
        <f t="shared" si="14"/>
        <v>0.9722847539848285</v>
      </c>
      <c r="AF12" s="34">
        <f t="shared" si="15"/>
        <v>0.9196823188926031</v>
      </c>
      <c r="AG12" s="34">
        <f t="shared" si="16"/>
        <v>0.9196823188926031</v>
      </c>
      <c r="AJ12" s="12"/>
      <c r="AL12" s="31">
        <f t="shared" si="17"/>
        <v>0.21457321981801769</v>
      </c>
      <c r="AM12" s="31">
        <f t="shared" si="18"/>
        <v>8.3404483692337716E-2</v>
      </c>
      <c r="AN12" s="31">
        <f t="shared" si="19"/>
        <v>0.67274900592784126</v>
      </c>
      <c r="AO12" s="31">
        <f t="shared" si="20"/>
        <v>2.9273290561803233E-2</v>
      </c>
      <c r="AQ12" s="31">
        <f t="shared" si="30"/>
        <v>0.21299696230354179</v>
      </c>
      <c r="AR12" s="31">
        <f t="shared" si="31"/>
        <v>0.10403372419132863</v>
      </c>
      <c r="AS12" s="31">
        <f t="shared" si="32"/>
        <v>0.65274480458064144</v>
      </c>
      <c r="AT12" s="31">
        <f t="shared" si="33"/>
        <v>2.8437420744324704E-2</v>
      </c>
      <c r="AU12" s="31">
        <f t="shared" si="34"/>
        <v>0.99821291181983662</v>
      </c>
      <c r="AV12" s="31"/>
      <c r="AW12" s="31">
        <f t="shared" si="35"/>
        <v>0.21337828812014478</v>
      </c>
      <c r="AX12" s="31">
        <f t="shared" si="36"/>
        <v>0.10421997447585135</v>
      </c>
      <c r="AY12" s="31">
        <f t="shared" si="37"/>
        <v>0.65391340549845811</v>
      </c>
      <c r="AZ12" s="31">
        <f t="shared" si="38"/>
        <v>2.8488331905545675E-2</v>
      </c>
      <c r="BC12" s="31">
        <f t="shared" si="39"/>
        <v>-4.2885296245555635E-2</v>
      </c>
      <c r="BD12" s="31">
        <f t="shared" si="40"/>
        <v>-0.15707093119992566</v>
      </c>
      <c r="BE12" s="31">
        <f t="shared" si="41"/>
        <v>-4.8072046176716498E-3</v>
      </c>
      <c r="BF12" s="31">
        <f t="shared" si="42"/>
        <v>1.9574836204346448E-2</v>
      </c>
      <c r="BH12" s="31">
        <f t="shared" si="21"/>
        <v>0.17160818042212639</v>
      </c>
      <c r="BI12" s="31">
        <f t="shared" si="22"/>
        <v>9.1514061691644513E-2</v>
      </c>
      <c r="BJ12" s="31">
        <f t="shared" si="23"/>
        <v>0.71127514321140217</v>
      </c>
      <c r="BK12" s="31">
        <f t="shared" si="24"/>
        <v>2.5602614674827051E-2</v>
      </c>
      <c r="BM12" s="31">
        <f t="shared" si="43"/>
        <v>2.9940437141101776E-2</v>
      </c>
      <c r="BN12" s="31">
        <f t="shared" si="44"/>
        <v>-0.29750298352890597</v>
      </c>
      <c r="BO12" s="31">
        <f t="shared" si="45"/>
        <v>3.7776871491559512E-2</v>
      </c>
      <c r="BP12" s="31">
        <f t="shared" si="46"/>
        <v>1.0937568499554233E-2</v>
      </c>
      <c r="BS12" s="31">
        <f t="shared" si="25"/>
        <v>0.9722847539848285</v>
      </c>
      <c r="BT12" s="31">
        <f t="shared" si="47"/>
        <v>0.92921585886086688</v>
      </c>
      <c r="BU12" s="31">
        <f t="shared" si="26"/>
        <v>0.9722847539848285</v>
      </c>
      <c r="BV12" s="31"/>
      <c r="BW12" s="31">
        <f t="shared" si="27"/>
        <v>1.0003973605674459</v>
      </c>
      <c r="BX12" s="31">
        <f t="shared" si="48"/>
        <v>0.97658251552779007</v>
      </c>
      <c r="BY12" s="31">
        <f t="shared" si="28"/>
        <v>1.0003973605674459</v>
      </c>
      <c r="BZ12" s="31"/>
    </row>
    <row r="13" spans="1:78" x14ac:dyDescent="0.2">
      <c r="A13" s="198" t="s">
        <v>379</v>
      </c>
      <c r="B13" s="9">
        <f t="shared" si="29"/>
        <v>1992</v>
      </c>
      <c r="D13" s="90">
        <f>Table8.4c11!B13*0.001</f>
        <v>8.2370000000000001</v>
      </c>
      <c r="E13" s="90">
        <f>Table8.4c11!D13*0.001</f>
        <v>2.5590000000000002</v>
      </c>
      <c r="F13" s="90">
        <f>Table8.4c11!F13*0.001</f>
        <v>33.384</v>
      </c>
      <c r="G13" s="90">
        <f>Table8.4c11!H13*0.001</f>
        <v>1.17</v>
      </c>
      <c r="H13" s="29">
        <f t="shared" si="0"/>
        <v>45.35</v>
      </c>
      <c r="J13" s="29">
        <f>Table8.2d11!B13*0.001</f>
        <v>748.81799999999998</v>
      </c>
      <c r="K13" s="29">
        <f>Table8.2d11!D13*0.001</f>
        <v>301.53300000000002</v>
      </c>
      <c r="L13" s="29">
        <f>Table8.2d11!F13*0.001</f>
        <v>3867.2180000000003</v>
      </c>
      <c r="M13" s="29">
        <f>Table8.2d10!H13*0.001</f>
        <v>105.06</v>
      </c>
      <c r="N13" s="29">
        <f t="shared" si="1"/>
        <v>5022.6290000000008</v>
      </c>
      <c r="P13" s="41">
        <f t="shared" si="2"/>
        <v>11000.002670875967</v>
      </c>
      <c r="Q13" s="41">
        <f t="shared" si="3"/>
        <v>8486.6333038174926</v>
      </c>
      <c r="R13" s="41">
        <f t="shared" si="4"/>
        <v>8632.5622191456496</v>
      </c>
      <c r="S13" s="41">
        <f t="shared" si="5"/>
        <v>11136.493432324385</v>
      </c>
      <c r="T13" s="41">
        <f t="shared" si="6"/>
        <v>9029.1359365782318</v>
      </c>
      <c r="V13" s="31">
        <f t="shared" si="7"/>
        <v>0.92874619324787044</v>
      </c>
      <c r="W13" s="31">
        <f t="shared" si="8"/>
        <v>0.87697147373306461</v>
      </c>
      <c r="X13" s="31">
        <f t="shared" si="9"/>
        <v>1.0009287805755225</v>
      </c>
      <c r="Y13" s="31">
        <f t="shared" si="10"/>
        <v>1.0945336562929573</v>
      </c>
      <c r="Z13" s="31"/>
      <c r="AB13" s="34">
        <f t="shared" si="11"/>
        <v>1.0512998106557725</v>
      </c>
      <c r="AC13" s="34">
        <f t="shared" si="12"/>
        <v>0.96778489580490068</v>
      </c>
      <c r="AD13" s="34">
        <f t="shared" si="13"/>
        <v>0.99374765043819713</v>
      </c>
      <c r="AE13" s="34">
        <f t="shared" si="14"/>
        <v>0.97387389583074957</v>
      </c>
      <c r="AF13" s="34">
        <f t="shared" si="15"/>
        <v>1.0174320777152088</v>
      </c>
      <c r="AG13" s="34">
        <f t="shared" si="16"/>
        <v>1.0174320777152086</v>
      </c>
      <c r="AJ13" s="12"/>
      <c r="AL13" s="31">
        <f t="shared" si="17"/>
        <v>0.18163175303197354</v>
      </c>
      <c r="AM13" s="31">
        <f t="shared" si="18"/>
        <v>5.6427783902976848E-2</v>
      </c>
      <c r="AN13" s="31">
        <f t="shared" si="19"/>
        <v>0.73614112458654901</v>
      </c>
      <c r="AO13" s="31">
        <f t="shared" si="20"/>
        <v>2.579933847850055E-2</v>
      </c>
      <c r="AQ13" s="31">
        <f t="shared" si="30"/>
        <v>0.19764516933349169</v>
      </c>
      <c r="AR13" s="31">
        <f t="shared" si="31"/>
        <v>6.9039953701223608E-2</v>
      </c>
      <c r="AS13" s="31">
        <f t="shared" si="32"/>
        <v>0.70396942697473031</v>
      </c>
      <c r="AT13" s="31">
        <f t="shared" si="33"/>
        <v>2.7499753178567E-2</v>
      </c>
      <c r="AU13" s="31">
        <f t="shared" si="34"/>
        <v>0.99815430318801268</v>
      </c>
      <c r="AV13" s="31"/>
      <c r="AW13" s="31">
        <f t="shared" si="35"/>
        <v>0.19801063693482188</v>
      </c>
      <c r="AX13" s="31">
        <f t="shared" si="36"/>
        <v>6.9167616149844138E-2</v>
      </c>
      <c r="AY13" s="31">
        <f t="shared" si="37"/>
        <v>0.70527114367620014</v>
      </c>
      <c r="AZ13" s="31">
        <f t="shared" si="38"/>
        <v>2.7550603239133796E-2</v>
      </c>
      <c r="BC13" s="31">
        <f t="shared" si="39"/>
        <v>-3.1034485503999929E-2</v>
      </c>
      <c r="BD13" s="31">
        <f t="shared" si="40"/>
        <v>2.579011696068555E-2</v>
      </c>
      <c r="BE13" s="31">
        <f t="shared" si="41"/>
        <v>5.7355541433952327E-3</v>
      </c>
      <c r="BF13" s="31">
        <f t="shared" si="42"/>
        <v>7.0753551685521388E-2</v>
      </c>
      <c r="BH13" s="31">
        <f t="shared" si="21"/>
        <v>0.14908885366607805</v>
      </c>
      <c r="BI13" s="31">
        <f t="shared" si="22"/>
        <v>6.0034894076389074E-2</v>
      </c>
      <c r="BJ13" s="31">
        <f t="shared" si="23"/>
        <v>0.76995891992022503</v>
      </c>
      <c r="BK13" s="31">
        <f t="shared" si="24"/>
        <v>2.091733233730781E-2</v>
      </c>
      <c r="BM13" s="31">
        <f t="shared" si="43"/>
        <v>-0.14067139583644853</v>
      </c>
      <c r="BN13" s="31">
        <f t="shared" si="44"/>
        <v>-0.42156667904724393</v>
      </c>
      <c r="BO13" s="31">
        <f t="shared" si="45"/>
        <v>7.9277827119261346E-2</v>
      </c>
      <c r="BP13" s="31">
        <f t="shared" si="46"/>
        <v>-0.20211636827685681</v>
      </c>
      <c r="BS13" s="31">
        <f t="shared" si="25"/>
        <v>1.0016344407740718</v>
      </c>
      <c r="BT13" s="31">
        <f t="shared" si="47"/>
        <v>0.9307346071485032</v>
      </c>
      <c r="BU13" s="31">
        <f t="shared" si="26"/>
        <v>0.97387389583074957</v>
      </c>
      <c r="BV13" s="31"/>
      <c r="BW13" s="31">
        <f t="shared" si="27"/>
        <v>0.99335293115379986</v>
      </c>
      <c r="BX13" s="31">
        <f t="shared" si="48"/>
        <v>0.97009110431308154</v>
      </c>
      <c r="BY13" s="31">
        <f t="shared" si="28"/>
        <v>0.99374765043819713</v>
      </c>
      <c r="BZ13" s="31"/>
    </row>
    <row r="14" spans="1:78" x14ac:dyDescent="0.2">
      <c r="A14" s="198" t="s">
        <v>379</v>
      </c>
      <c r="B14" s="9">
        <f t="shared" si="29"/>
        <v>1993</v>
      </c>
      <c r="D14" s="90">
        <f>Table8.4c11!B14*0.001</f>
        <v>9.2000000000000011</v>
      </c>
      <c r="E14" s="90">
        <f>Table8.4c11!D14*0.001</f>
        <v>4.0220000000000002</v>
      </c>
      <c r="F14" s="90">
        <f>Table8.4c11!F14*0.001</f>
        <v>38.207999999999998</v>
      </c>
      <c r="G14" s="90">
        <f>Table8.4c11!H14*0.001</f>
        <v>1.115</v>
      </c>
      <c r="H14" s="29">
        <f t="shared" si="0"/>
        <v>52.545000000000002</v>
      </c>
      <c r="J14" s="29">
        <f>Table8.2d11!B14*0.001</f>
        <v>863.84500000000003</v>
      </c>
      <c r="K14" s="29">
        <f>Table8.2d11!D14*0.001</f>
        <v>334.38200000000001</v>
      </c>
      <c r="L14" s="29">
        <f>Table8.2d11!F14*0.001</f>
        <v>4471.1419999999998</v>
      </c>
      <c r="M14" s="29">
        <f>Table8.2d10!H14*0.001</f>
        <v>99.552000000000007</v>
      </c>
      <c r="N14" s="29">
        <f t="shared" si="1"/>
        <v>5768.9209999999994</v>
      </c>
      <c r="P14" s="41">
        <f t="shared" si="2"/>
        <v>10650.058748965383</v>
      </c>
      <c r="Q14" s="41">
        <f t="shared" si="3"/>
        <v>12028.159410494585</v>
      </c>
      <c r="R14" s="41">
        <f t="shared" si="4"/>
        <v>8545.4678021856616</v>
      </c>
      <c r="S14" s="41">
        <f t="shared" si="5"/>
        <v>11200.176792028285</v>
      </c>
      <c r="T14" s="41">
        <f t="shared" si="6"/>
        <v>9108.2890544002948</v>
      </c>
      <c r="V14" s="31">
        <f t="shared" si="7"/>
        <v>0.89919991993784731</v>
      </c>
      <c r="W14" s="31">
        <f t="shared" si="8"/>
        <v>1.2429372528412135</v>
      </c>
      <c r="X14" s="31">
        <f t="shared" si="9"/>
        <v>0.99083035251330065</v>
      </c>
      <c r="Y14" s="31">
        <f t="shared" si="10"/>
        <v>1.1007926803713455</v>
      </c>
      <c r="Z14" s="31"/>
      <c r="AB14" s="34">
        <f t="shared" si="11"/>
        <v>1.2075081705194846</v>
      </c>
      <c r="AC14" s="34">
        <f t="shared" si="12"/>
        <v>0.97626889609265011</v>
      </c>
      <c r="AD14" s="34">
        <f t="shared" si="13"/>
        <v>0.9925198480360693</v>
      </c>
      <c r="AE14" s="34">
        <f t="shared" si="14"/>
        <v>0.98362657232943473</v>
      </c>
      <c r="AF14" s="34">
        <f t="shared" si="15"/>
        <v>1.1788526686559129</v>
      </c>
      <c r="AG14" s="34">
        <f t="shared" si="16"/>
        <v>1.1788526686559126</v>
      </c>
      <c r="AJ14" s="12"/>
      <c r="AL14" s="31">
        <f t="shared" si="17"/>
        <v>0.17508801979255878</v>
      </c>
      <c r="AM14" s="31">
        <f t="shared" si="18"/>
        <v>7.6543914739746879E-2</v>
      </c>
      <c r="AN14" s="31">
        <f t="shared" si="19"/>
        <v>0.72714815872109617</v>
      </c>
      <c r="AO14" s="31">
        <f t="shared" si="20"/>
        <v>2.1219906746598152E-2</v>
      </c>
      <c r="AQ14" s="31">
        <f t="shared" si="30"/>
        <v>0.1783398780419366</v>
      </c>
      <c r="AR14" s="31">
        <f t="shared" si="31"/>
        <v>6.5975517192160479E-2</v>
      </c>
      <c r="AS14" s="31">
        <f t="shared" si="32"/>
        <v>0.73163543018637023</v>
      </c>
      <c r="AT14" s="31">
        <f t="shared" si="33"/>
        <v>2.3435098136958508E-2</v>
      </c>
      <c r="AU14" s="31">
        <f t="shared" si="34"/>
        <v>0.99938592355742584</v>
      </c>
      <c r="AV14" s="31"/>
      <c r="AW14" s="31">
        <f t="shared" si="35"/>
        <v>0.17844945965129855</v>
      </c>
      <c r="AX14" s="31">
        <f t="shared" si="36"/>
        <v>6.6016056097041323E-2</v>
      </c>
      <c r="AY14" s="31">
        <f t="shared" si="37"/>
        <v>0.73208498633043795</v>
      </c>
      <c r="AZ14" s="31">
        <f t="shared" si="38"/>
        <v>2.3449497921222123E-2</v>
      </c>
      <c r="BC14" s="31">
        <f t="shared" si="39"/>
        <v>-3.2330107130250259E-2</v>
      </c>
      <c r="BD14" s="31">
        <f t="shared" si="40"/>
        <v>0.3487581450762684</v>
      </c>
      <c r="BE14" s="31">
        <f t="shared" si="41"/>
        <v>-1.014029701256383E-2</v>
      </c>
      <c r="BF14" s="31">
        <f t="shared" si="42"/>
        <v>5.7021509130062457E-3</v>
      </c>
      <c r="BH14" s="31">
        <f t="shared" si="21"/>
        <v>0.14974117343607238</v>
      </c>
      <c r="BI14" s="31">
        <f t="shared" si="22"/>
        <v>5.7962658875030534E-2</v>
      </c>
      <c r="BJ14" s="31">
        <f t="shared" si="23"/>
        <v>0.77503956112416872</v>
      </c>
      <c r="BK14" s="31">
        <f t="shared" si="24"/>
        <v>1.7256606564728487E-2</v>
      </c>
      <c r="BM14" s="31">
        <f t="shared" si="43"/>
        <v>4.3658317234547238E-3</v>
      </c>
      <c r="BN14" s="31">
        <f t="shared" si="44"/>
        <v>-3.5126970406138582E-2</v>
      </c>
      <c r="BO14" s="31">
        <f t="shared" si="45"/>
        <v>6.5769119907707323E-3</v>
      </c>
      <c r="BP14" s="31">
        <f t="shared" si="46"/>
        <v>-0.19238305431326752</v>
      </c>
      <c r="BS14" s="31">
        <f t="shared" si="25"/>
        <v>1.0100143114426183</v>
      </c>
      <c r="BT14" s="31">
        <f t="shared" si="47"/>
        <v>0.94005527337491135</v>
      </c>
      <c r="BU14" s="31">
        <f t="shared" si="26"/>
        <v>0.98362657232943473</v>
      </c>
      <c r="BV14" s="31"/>
      <c r="BW14" s="31">
        <f t="shared" si="27"/>
        <v>0.99876447264898049</v>
      </c>
      <c r="BX14" s="31">
        <f t="shared" si="48"/>
        <v>0.96889253022072197</v>
      </c>
      <c r="BY14" s="31">
        <f t="shared" si="28"/>
        <v>0.9925198480360693</v>
      </c>
      <c r="BZ14" s="31"/>
    </row>
    <row r="15" spans="1:78" x14ac:dyDescent="0.2">
      <c r="A15" s="198" t="s">
        <v>379</v>
      </c>
      <c r="B15" s="9">
        <f t="shared" si="29"/>
        <v>1994</v>
      </c>
      <c r="D15" s="90">
        <f>Table8.4c11!B15*0.001</f>
        <v>9.0969999999999995</v>
      </c>
      <c r="E15" s="90">
        <f>Table8.4c11!D15*0.001</f>
        <v>4.1440000000000001</v>
      </c>
      <c r="F15" s="90">
        <f>Table8.4c11!F15*0.001</f>
        <v>41.517000000000003</v>
      </c>
      <c r="G15" s="90">
        <f>Table8.4c11!H15*0.001</f>
        <v>1.1719999999999999</v>
      </c>
      <c r="H15" s="29">
        <f t="shared" si="0"/>
        <v>55.93</v>
      </c>
      <c r="J15" s="29">
        <f>Table8.2d11!B15*0.001</f>
        <v>849.63</v>
      </c>
      <c r="K15" s="29">
        <f>Table8.2d11!D15*0.001</f>
        <v>416.60300000000001</v>
      </c>
      <c r="L15" s="29">
        <f>Table8.2d11!F15*0.001</f>
        <v>4929.3829999999998</v>
      </c>
      <c r="M15" s="29">
        <f>Table8.2d10!H15*0.001</f>
        <v>114.547</v>
      </c>
      <c r="N15" s="29">
        <f t="shared" si="1"/>
        <v>6310.1629999999996</v>
      </c>
      <c r="P15" s="41">
        <f t="shared" si="2"/>
        <v>10707.013641232064</v>
      </c>
      <c r="Q15" s="41">
        <f t="shared" si="3"/>
        <v>9947.1199199237653</v>
      </c>
      <c r="R15" s="41">
        <f t="shared" si="4"/>
        <v>8422.3522497643226</v>
      </c>
      <c r="S15" s="41">
        <f t="shared" si="5"/>
        <v>10231.607986241455</v>
      </c>
      <c r="T15" s="41">
        <f t="shared" si="6"/>
        <v>8863.479437852875</v>
      </c>
      <c r="V15" s="31">
        <f t="shared" si="7"/>
        <v>0.90400870416837975</v>
      </c>
      <c r="W15" s="31">
        <f t="shared" si="8"/>
        <v>1.0278917567524803</v>
      </c>
      <c r="X15" s="31">
        <f t="shared" si="9"/>
        <v>0.9765553439322251</v>
      </c>
      <c r="Y15" s="31">
        <f t="shared" si="10"/>
        <v>1.0055983390994272</v>
      </c>
      <c r="Z15" s="31"/>
      <c r="AB15" s="34">
        <f t="shared" si="11"/>
        <v>1.3207969704923577</v>
      </c>
      <c r="AC15" s="34">
        <f t="shared" si="12"/>
        <v>0.95002905975542362</v>
      </c>
      <c r="AD15" s="34">
        <f t="shared" si="13"/>
        <v>0.99126313286412948</v>
      </c>
      <c r="AE15" s="34">
        <f t="shared" si="14"/>
        <v>0.95840249501707475</v>
      </c>
      <c r="AF15" s="34">
        <f t="shared" si="15"/>
        <v>1.2547955040046668</v>
      </c>
      <c r="AG15" s="34">
        <f t="shared" si="16"/>
        <v>1.2547955040046666</v>
      </c>
      <c r="AJ15" s="12"/>
      <c r="AL15" s="31">
        <f t="shared" si="17"/>
        <v>0.16264974074736277</v>
      </c>
      <c r="AM15" s="31">
        <f t="shared" si="18"/>
        <v>7.4092615769712142E-2</v>
      </c>
      <c r="AN15" s="31">
        <f t="shared" si="19"/>
        <v>0.74230287859824784</v>
      </c>
      <c r="AO15" s="31">
        <f t="shared" si="20"/>
        <v>2.0954764884677273E-2</v>
      </c>
      <c r="AQ15" s="31">
        <f t="shared" si="30"/>
        <v>0.16879250603330173</v>
      </c>
      <c r="AR15" s="31">
        <f t="shared" si="31"/>
        <v>7.5311616479032076E-2</v>
      </c>
      <c r="AS15" s="31">
        <f t="shared" si="32"/>
        <v>0.73469946901674177</v>
      </c>
      <c r="AT15" s="31">
        <f t="shared" si="33"/>
        <v>2.1087057999019488E-2</v>
      </c>
      <c r="AU15" s="31">
        <f t="shared" si="34"/>
        <v>0.99989064952809503</v>
      </c>
      <c r="AV15" s="31"/>
      <c r="AW15" s="31">
        <f t="shared" si="35"/>
        <v>0.16881096559205194</v>
      </c>
      <c r="AX15" s="31">
        <f t="shared" si="36"/>
        <v>7.5319852740473064E-2</v>
      </c>
      <c r="AY15" s="31">
        <f t="shared" si="37"/>
        <v>0.73477981753653565</v>
      </c>
      <c r="AZ15" s="31">
        <f t="shared" si="38"/>
        <v>2.108936413093938E-2</v>
      </c>
      <c r="BC15" s="31">
        <f t="shared" si="39"/>
        <v>5.3335987483363869E-3</v>
      </c>
      <c r="BD15" s="31">
        <f t="shared" si="40"/>
        <v>-0.18996746433582104</v>
      </c>
      <c r="BE15" s="31">
        <f t="shared" si="41"/>
        <v>-1.4511906970725762E-2</v>
      </c>
      <c r="BF15" s="31">
        <f t="shared" si="42"/>
        <v>-9.0447812161662838E-2</v>
      </c>
      <c r="BH15" s="31">
        <f t="shared" si="21"/>
        <v>0.13464469935245732</v>
      </c>
      <c r="BI15" s="31">
        <f t="shared" si="22"/>
        <v>6.6020956986372628E-2</v>
      </c>
      <c r="BJ15" s="31">
        <f t="shared" si="23"/>
        <v>0.78118156377259984</v>
      </c>
      <c r="BK15" s="31">
        <f t="shared" si="24"/>
        <v>1.8152779888570232E-2</v>
      </c>
      <c r="BM15" s="31">
        <f t="shared" si="43"/>
        <v>-0.10626884089566407</v>
      </c>
      <c r="BN15" s="31">
        <f t="shared" si="44"/>
        <v>0.13017323101028533</v>
      </c>
      <c r="BO15" s="31">
        <f t="shared" si="45"/>
        <v>7.8935241802340801E-3</v>
      </c>
      <c r="BP15" s="31">
        <f t="shared" si="46"/>
        <v>5.0628651472143772E-2</v>
      </c>
      <c r="BS15" s="31">
        <f t="shared" si="25"/>
        <v>0.97435604321605096</v>
      </c>
      <c r="BT15" s="31">
        <f t="shared" si="47"/>
        <v>0.91594853656996167</v>
      </c>
      <c r="BU15" s="31">
        <f t="shared" si="26"/>
        <v>0.95840249501707475</v>
      </c>
      <c r="BV15" s="31"/>
      <c r="BW15" s="31">
        <f t="shared" si="27"/>
        <v>0.99873381356108237</v>
      </c>
      <c r="BX15" s="31">
        <f t="shared" si="48"/>
        <v>0.96766573163818792</v>
      </c>
      <c r="BY15" s="31">
        <f t="shared" si="28"/>
        <v>0.99126313286412948</v>
      </c>
      <c r="BZ15" s="31"/>
    </row>
    <row r="16" spans="1:78" x14ac:dyDescent="0.2">
      <c r="A16" s="198" t="s">
        <v>379</v>
      </c>
      <c r="B16" s="9">
        <f t="shared" si="29"/>
        <v>1995</v>
      </c>
      <c r="D16" s="90">
        <f>Table8.4c11!B16*0.001</f>
        <v>12.266</v>
      </c>
      <c r="E16" s="90">
        <f>Table8.4c11!D16*0.001</f>
        <v>3.86</v>
      </c>
      <c r="F16" s="90">
        <f>Table8.4c11!F16*0.001</f>
        <v>43.67</v>
      </c>
      <c r="G16" s="217">
        <f>0.001</f>
        <v>1E-3</v>
      </c>
      <c r="H16" s="29">
        <f t="shared" si="0"/>
        <v>59.797000000000004</v>
      </c>
      <c r="J16" s="29">
        <f>Table8.2d11!B16*0.001</f>
        <v>997.74200000000008</v>
      </c>
      <c r="K16" s="29">
        <f>Table8.2d11!D16*0.001</f>
        <v>378.57300000000004</v>
      </c>
      <c r="L16" s="29">
        <f>Table8.2d11!F16*0.001</f>
        <v>5162.174</v>
      </c>
      <c r="M16" s="253">
        <f>G16/M$37*1000000</f>
        <v>0.125</v>
      </c>
      <c r="N16" s="29">
        <f t="shared" si="1"/>
        <v>6538.6139999999996</v>
      </c>
      <c r="P16" s="41">
        <f t="shared" si="2"/>
        <v>12293.759308518634</v>
      </c>
      <c r="Q16" s="41">
        <f t="shared" si="3"/>
        <v>10196.184091311319</v>
      </c>
      <c r="R16" s="41">
        <f t="shared" si="4"/>
        <v>8459.6141083194798</v>
      </c>
      <c r="S16" s="254">
        <f t="shared" si="5"/>
        <v>8000</v>
      </c>
      <c r="T16" s="41">
        <f t="shared" si="6"/>
        <v>9145.2102846260696</v>
      </c>
      <c r="V16" s="31">
        <f t="shared" si="7"/>
        <v>1.0379799441978697</v>
      </c>
      <c r="W16" s="31">
        <f t="shared" si="8"/>
        <v>1.0536289561360799</v>
      </c>
      <c r="X16" s="31">
        <f t="shared" si="9"/>
        <v>0.98087578387795449</v>
      </c>
      <c r="Y16" s="31">
        <f t="shared" si="10"/>
        <v>0.78626807473598703</v>
      </c>
      <c r="Z16" s="31"/>
      <c r="AB16" s="34">
        <f t="shared" si="11"/>
        <v>1.368614655820922</v>
      </c>
      <c r="AC16" s="34">
        <f t="shared" si="12"/>
        <v>0.98022628572528214</v>
      </c>
      <c r="AD16" s="34">
        <f t="shared" si="13"/>
        <v>0.99275048042875846</v>
      </c>
      <c r="AE16" s="34">
        <f t="shared" si="14"/>
        <v>0.98738434787957285</v>
      </c>
      <c r="AF16" s="34">
        <f t="shared" si="15"/>
        <v>1.3415520606645281</v>
      </c>
      <c r="AG16" s="34">
        <f t="shared" si="16"/>
        <v>1.3415520606645277</v>
      </c>
      <c r="AJ16" s="12"/>
      <c r="AL16" s="31">
        <f t="shared" si="17"/>
        <v>0.20512734752579559</v>
      </c>
      <c r="AM16" s="31">
        <f t="shared" si="18"/>
        <v>6.4551733364550057E-2</v>
      </c>
      <c r="AN16" s="31">
        <f t="shared" si="19"/>
        <v>0.7303041958626687</v>
      </c>
      <c r="AO16" s="31">
        <f t="shared" si="20"/>
        <v>1.6723246985634729E-5</v>
      </c>
      <c r="AQ16" s="31">
        <f t="shared" si="30"/>
        <v>0.18306793342516511</v>
      </c>
      <c r="AR16" s="31">
        <f t="shared" si="31"/>
        <v>6.9212609246224896E-2</v>
      </c>
      <c r="AS16" s="31">
        <f t="shared" si="32"/>
        <v>0.73628724289338987</v>
      </c>
      <c r="AT16" s="31">
        <f t="shared" si="33"/>
        <v>2.9352443290045728E-3</v>
      </c>
      <c r="AU16" s="31">
        <f t="shared" si="34"/>
        <v>0.99150302989378447</v>
      </c>
      <c r="AV16" s="31"/>
      <c r="AW16" s="31">
        <f t="shared" si="35"/>
        <v>0.1846367866821107</v>
      </c>
      <c r="AX16" s="31">
        <f t="shared" si="36"/>
        <v>6.9805746588227122E-2</v>
      </c>
      <c r="AY16" s="31">
        <f t="shared" si="37"/>
        <v>0.74259706798098757</v>
      </c>
      <c r="AZ16" s="31">
        <f t="shared" si="38"/>
        <v>2.9603987486745381E-3</v>
      </c>
      <c r="BC16" s="31">
        <f t="shared" si="39"/>
        <v>0.13819275310648829</v>
      </c>
      <c r="BD16" s="31">
        <f t="shared" si="40"/>
        <v>2.4730487612949419E-2</v>
      </c>
      <c r="BE16" s="31">
        <f t="shared" si="41"/>
        <v>4.4144050846733427E-3</v>
      </c>
      <c r="BF16" s="31">
        <f t="shared" si="42"/>
        <v>-0.24604020933749368</v>
      </c>
      <c r="BH16" s="31">
        <f t="shared" si="21"/>
        <v>0.15259227720125398</v>
      </c>
      <c r="BI16" s="31">
        <f t="shared" si="22"/>
        <v>5.7898049953705795E-2</v>
      </c>
      <c r="BJ16" s="31">
        <f t="shared" si="23"/>
        <v>0.78949055564374959</v>
      </c>
      <c r="BK16" s="31">
        <f t="shared" si="24"/>
        <v>1.9117201290671082E-5</v>
      </c>
      <c r="BM16" s="31">
        <f t="shared" si="43"/>
        <v>0.12513005708555189</v>
      </c>
      <c r="BN16" s="31">
        <f t="shared" si="44"/>
        <v>-0.13128851726521917</v>
      </c>
      <c r="BO16" s="31">
        <f t="shared" si="45"/>
        <v>1.0580272329066298E-2</v>
      </c>
      <c r="BP16" s="31">
        <f t="shared" si="46"/>
        <v>-6.8559904689712914</v>
      </c>
      <c r="BS16" s="31">
        <f t="shared" si="25"/>
        <v>1.0302397510578076</v>
      </c>
      <c r="BT16" s="31">
        <f t="shared" si="47"/>
        <v>0.94364659229760051</v>
      </c>
      <c r="BU16" s="31">
        <f t="shared" si="26"/>
        <v>0.98738434787957285</v>
      </c>
      <c r="BV16" s="31"/>
      <c r="BW16" s="31">
        <f t="shared" si="27"/>
        <v>1.0015004568568302</v>
      </c>
      <c r="BX16" s="31">
        <f t="shared" si="48"/>
        <v>0.96911767232034407</v>
      </c>
      <c r="BY16" s="31">
        <f t="shared" si="28"/>
        <v>0.99275048042875846</v>
      </c>
      <c r="BZ16" s="31"/>
    </row>
    <row r="17" spans="1:78" x14ac:dyDescent="0.2">
      <c r="A17" s="198" t="s">
        <v>379</v>
      </c>
      <c r="B17" s="9">
        <f t="shared" si="29"/>
        <v>1996</v>
      </c>
      <c r="D17" s="90">
        <f>Table8.4c11!B17*0.001</f>
        <v>14.214</v>
      </c>
      <c r="E17" s="90">
        <f>Table8.4c11!D17*0.001</f>
        <v>3.85</v>
      </c>
      <c r="F17" s="90">
        <f>Table8.4c11!F17*0.001</f>
        <v>43.741</v>
      </c>
      <c r="G17" s="217">
        <f>0.001</f>
        <v>1E-3</v>
      </c>
      <c r="H17" s="29">
        <f t="shared" si="0"/>
        <v>61.805999999999997</v>
      </c>
      <c r="J17" s="29">
        <f>Table8.2d11!B17*0.001</f>
        <v>1050.9010000000001</v>
      </c>
      <c r="K17" s="29">
        <f>Table8.2d11!D17*0.001</f>
        <v>368.78700000000003</v>
      </c>
      <c r="L17" s="29">
        <f>Table8.2d11!F17*0.001</f>
        <v>5249.0230000000001</v>
      </c>
      <c r="M17" s="253">
        <f>G17/M$37*1000000</f>
        <v>0.125</v>
      </c>
      <c r="N17" s="29">
        <f t="shared" si="1"/>
        <v>6668.8360000000002</v>
      </c>
      <c r="P17" s="41">
        <f t="shared" si="2"/>
        <v>13525.536658543479</v>
      </c>
      <c r="Q17" s="41">
        <f t="shared" si="3"/>
        <v>10439.630464197489</v>
      </c>
      <c r="R17" s="41">
        <f t="shared" si="4"/>
        <v>8333.1698108390829</v>
      </c>
      <c r="S17" s="254">
        <f t="shared" si="5"/>
        <v>8000</v>
      </c>
      <c r="T17" s="41">
        <f t="shared" si="6"/>
        <v>9267.8842304714053</v>
      </c>
      <c r="V17" s="31">
        <f t="shared" si="7"/>
        <v>1.1419806939243624</v>
      </c>
      <c r="W17" s="31">
        <f t="shared" si="8"/>
        <v>1.0787856368552666</v>
      </c>
      <c r="X17" s="31">
        <f t="shared" si="9"/>
        <v>0.96621481378878582</v>
      </c>
      <c r="Y17" s="31">
        <f t="shared" si="10"/>
        <v>0.78626807473598703</v>
      </c>
      <c r="Z17" s="31"/>
      <c r="AB17" s="34">
        <f t="shared" si="11"/>
        <v>1.3958717683695925</v>
      </c>
      <c r="AC17" s="34">
        <f t="shared" si="12"/>
        <v>0.99337505131390791</v>
      </c>
      <c r="AD17" s="34">
        <f t="shared" si="13"/>
        <v>0.99463970129460633</v>
      </c>
      <c r="AE17" s="34">
        <f t="shared" si="14"/>
        <v>0.9987285345848832</v>
      </c>
      <c r="AF17" s="34">
        <f t="shared" si="15"/>
        <v>1.3866241895317797</v>
      </c>
      <c r="AG17" s="34">
        <f t="shared" si="16"/>
        <v>1.3866241895317792</v>
      </c>
      <c r="AJ17" s="12"/>
      <c r="AL17" s="31">
        <f t="shared" si="17"/>
        <v>0.22997767207067277</v>
      </c>
      <c r="AM17" s="31">
        <f t="shared" si="18"/>
        <v>6.2291686891240337E-2</v>
      </c>
      <c r="AN17" s="31">
        <f t="shared" si="19"/>
        <v>0.70771446137915417</v>
      </c>
      <c r="AO17" s="31">
        <f t="shared" si="20"/>
        <v>1.6179658932789699E-5</v>
      </c>
      <c r="AQ17" s="31">
        <f t="shared" si="30"/>
        <v>0.21731575595403829</v>
      </c>
      <c r="AR17" s="31">
        <f t="shared" si="31"/>
        <v>6.3414998122206467E-2</v>
      </c>
      <c r="AS17" s="31">
        <f t="shared" si="32"/>
        <v>0.71895018130200927</v>
      </c>
      <c r="AT17" s="31">
        <f t="shared" si="33"/>
        <v>1.6449956082907917E-5</v>
      </c>
      <c r="AU17" s="31">
        <f t="shared" si="34"/>
        <v>0.99969738533433694</v>
      </c>
      <c r="AV17" s="31"/>
      <c r="AW17" s="31">
        <f t="shared" si="35"/>
        <v>0.21738153879572228</v>
      </c>
      <c r="AX17" s="31">
        <f t="shared" si="36"/>
        <v>6.3434194239687922E-2</v>
      </c>
      <c r="AY17" s="31">
        <f t="shared" si="37"/>
        <v>0.71916781202900204</v>
      </c>
      <c r="AZ17" s="31">
        <f t="shared" si="38"/>
        <v>1.6454935587739306E-5</v>
      </c>
      <c r="BC17" s="31">
        <f t="shared" si="39"/>
        <v>9.5487742620595686E-2</v>
      </c>
      <c r="BD17" s="31">
        <f t="shared" si="40"/>
        <v>2.359564407922745E-2</v>
      </c>
      <c r="BE17" s="31">
        <f t="shared" si="41"/>
        <v>-1.5059645595722905E-2</v>
      </c>
      <c r="BF17" s="31">
        <f t="shared" si="42"/>
        <v>0</v>
      </c>
      <c r="BH17" s="31">
        <f t="shared" si="21"/>
        <v>0.15758387220798353</v>
      </c>
      <c r="BI17" s="31">
        <f t="shared" si="22"/>
        <v>5.5300055361985213E-2</v>
      </c>
      <c r="BJ17" s="31">
        <f t="shared" si="23"/>
        <v>0.78709732852929659</v>
      </c>
      <c r="BK17" s="31">
        <f t="shared" si="24"/>
        <v>1.8743900734700927E-5</v>
      </c>
      <c r="BM17" s="31">
        <f t="shared" si="43"/>
        <v>3.2188329029518653E-2</v>
      </c>
      <c r="BN17" s="31">
        <f t="shared" si="44"/>
        <v>-4.5909794807071476E-2</v>
      </c>
      <c r="BO17" s="31">
        <f t="shared" si="45"/>
        <v>-3.0359600967205936E-3</v>
      </c>
      <c r="BP17" s="31">
        <f t="shared" si="46"/>
        <v>-1.972011555079722E-2</v>
      </c>
      <c r="BS17" s="31">
        <f t="shared" si="25"/>
        <v>1.0114891295670954</v>
      </c>
      <c r="BT17" s="31">
        <f t="shared" si="47"/>
        <v>0.95448827026205563</v>
      </c>
      <c r="BU17" s="31">
        <f t="shared" si="26"/>
        <v>0.9987285345848832</v>
      </c>
      <c r="BV17" s="31"/>
      <c r="BW17" s="31">
        <f t="shared" si="27"/>
        <v>1.0019030168235545</v>
      </c>
      <c r="BX17" s="31">
        <f t="shared" si="48"/>
        <v>0.97096191955477373</v>
      </c>
      <c r="BY17" s="31">
        <f t="shared" si="28"/>
        <v>0.99463970129460633</v>
      </c>
      <c r="BZ17" s="31"/>
    </row>
    <row r="18" spans="1:78" x14ac:dyDescent="0.2">
      <c r="A18" s="198" t="s">
        <v>379</v>
      </c>
      <c r="B18" s="9">
        <f t="shared" si="29"/>
        <v>1997</v>
      </c>
      <c r="D18" s="90">
        <f>Table8.4c11!B18*0.001</f>
        <v>13.917</v>
      </c>
      <c r="E18" s="90">
        <f>Table8.4c11!D18*0.001</f>
        <v>4.7330000000000005</v>
      </c>
      <c r="F18" s="90">
        <f>Table8.4c11!F18*0.001</f>
        <v>39.987000000000002</v>
      </c>
      <c r="G18" s="90">
        <f>Table8.4c11!H18*0.001</f>
        <v>2.3E-2</v>
      </c>
      <c r="H18" s="29">
        <f t="shared" si="0"/>
        <v>58.660000000000004</v>
      </c>
      <c r="J18" s="29">
        <f>Table8.2d11!B18*0.001</f>
        <v>1039.8230000000001</v>
      </c>
      <c r="K18" s="29">
        <f>Table8.2d11!D18*0.001</f>
        <v>427.178</v>
      </c>
      <c r="L18" s="29">
        <f>Table8.2d11!F18*0.001</f>
        <v>4725.0010000000002</v>
      </c>
      <c r="M18" s="29">
        <f>Table8.2d10!H18*0.001</f>
        <v>3.1139999999999999</v>
      </c>
      <c r="N18" s="29">
        <f t="shared" si="1"/>
        <v>6195.116</v>
      </c>
      <c r="P18" s="41">
        <f t="shared" si="2"/>
        <v>13384.008624544753</v>
      </c>
      <c r="Q18" s="41">
        <f t="shared" si="3"/>
        <v>11079.690433496109</v>
      </c>
      <c r="R18" s="41">
        <f t="shared" si="4"/>
        <v>8462.855351776645</v>
      </c>
      <c r="S18" s="41">
        <f t="shared" si="5"/>
        <v>7385.998715478484</v>
      </c>
      <c r="T18" s="41">
        <f t="shared" si="6"/>
        <v>9468.7492534441644</v>
      </c>
      <c r="V18" s="31">
        <f t="shared" si="7"/>
        <v>1.1300312765699296</v>
      </c>
      <c r="W18" s="31">
        <f t="shared" si="8"/>
        <v>1.1449266275707319</v>
      </c>
      <c r="X18" s="31">
        <f t="shared" si="9"/>
        <v>0.98125159974568532</v>
      </c>
      <c r="Y18" s="31">
        <f t="shared" si="10"/>
        <v>0.72592187375271766</v>
      </c>
      <c r="Z18" s="31"/>
      <c r="AB18" s="34">
        <f t="shared" si="11"/>
        <v>1.2967161774820608</v>
      </c>
      <c r="AC18" s="34">
        <f t="shared" si="12"/>
        <v>1.0149047011822883</v>
      </c>
      <c r="AD18" s="34">
        <f t="shared" si="13"/>
        <v>1.0035756303331731</v>
      </c>
      <c r="AE18" s="34">
        <f t="shared" si="14"/>
        <v>1.0112887066073479</v>
      </c>
      <c r="AF18" s="34">
        <f t="shared" si="15"/>
        <v>1.3160433446256703</v>
      </c>
      <c r="AG18" s="34">
        <f t="shared" si="16"/>
        <v>1.3160433446256701</v>
      </c>
      <c r="AJ18" s="12"/>
      <c r="AL18" s="31">
        <f t="shared" si="17"/>
        <v>0.23724855097170131</v>
      </c>
      <c r="AM18" s="31">
        <f t="shared" si="18"/>
        <v>8.0685305148312306E-2</v>
      </c>
      <c r="AN18" s="31">
        <f t="shared" si="19"/>
        <v>0.68167405386975788</v>
      </c>
      <c r="AO18" s="31">
        <f t="shared" si="20"/>
        <v>3.9209001022843501E-4</v>
      </c>
      <c r="AQ18" s="31">
        <f t="shared" si="30"/>
        <v>0.23359425231487252</v>
      </c>
      <c r="AR18" s="31">
        <f t="shared" si="31"/>
        <v>7.1092358351749596E-2</v>
      </c>
      <c r="AS18" s="31">
        <f t="shared" si="32"/>
        <v>0.69461290692619471</v>
      </c>
      <c r="AT18" s="31">
        <f t="shared" si="33"/>
        <v>1.1792390605719813E-4</v>
      </c>
      <c r="AU18" s="31">
        <f t="shared" si="34"/>
        <v>0.99941744149887402</v>
      </c>
      <c r="AV18" s="31"/>
      <c r="AW18" s="31">
        <f t="shared" si="35"/>
        <v>0.2337304139544934</v>
      </c>
      <c r="AX18" s="31">
        <f t="shared" si="36"/>
        <v>7.1133797950463012E-2</v>
      </c>
      <c r="AY18" s="31">
        <f t="shared" si="37"/>
        <v>0.69501779545136877</v>
      </c>
      <c r="AZ18" s="31">
        <f t="shared" si="38"/>
        <v>1.1799264367484124E-4</v>
      </c>
      <c r="BC18" s="31">
        <f t="shared" si="39"/>
        <v>-1.0518894873936055E-2</v>
      </c>
      <c r="BD18" s="31">
        <f t="shared" si="40"/>
        <v>5.9504556035309651E-2</v>
      </c>
      <c r="BE18" s="31">
        <f t="shared" si="41"/>
        <v>1.5442715395842056E-2</v>
      </c>
      <c r="BF18" s="31">
        <f t="shared" si="42"/>
        <v>-7.9855399162492818E-2</v>
      </c>
      <c r="BH18" s="31">
        <f t="shared" si="21"/>
        <v>0.16784560611940116</v>
      </c>
      <c r="BI18" s="31">
        <f t="shared" si="22"/>
        <v>6.8953995373129406E-2</v>
      </c>
      <c r="BJ18" s="31">
        <f t="shared" si="23"/>
        <v>0.7626977444812979</v>
      </c>
      <c r="BK18" s="31">
        <f t="shared" si="24"/>
        <v>5.0265402617158416E-4</v>
      </c>
      <c r="BM18" s="31">
        <f t="shared" si="43"/>
        <v>6.3086707177886045E-2</v>
      </c>
      <c r="BN18" s="31">
        <f t="shared" si="44"/>
        <v>0.220665638860046</v>
      </c>
      <c r="BO18" s="31">
        <f t="shared" si="45"/>
        <v>-3.1490099190737031E-2</v>
      </c>
      <c r="BP18" s="31">
        <f t="shared" si="46"/>
        <v>3.2890337073625799</v>
      </c>
      <c r="BS18" s="31">
        <f t="shared" si="25"/>
        <v>1.0125761621777285</v>
      </c>
      <c r="BT18" s="31">
        <f t="shared" si="47"/>
        <v>0.96649206954561084</v>
      </c>
      <c r="BU18" s="31">
        <f t="shared" si="26"/>
        <v>1.0112887066073479</v>
      </c>
      <c r="BV18" s="31"/>
      <c r="BW18" s="31">
        <f t="shared" si="27"/>
        <v>1.008984086425402</v>
      </c>
      <c r="BX18" s="31">
        <f t="shared" si="48"/>
        <v>0.97968512535582808</v>
      </c>
      <c r="BY18" s="31">
        <f t="shared" si="28"/>
        <v>1.0035756303331731</v>
      </c>
      <c r="BZ18" s="31"/>
    </row>
    <row r="19" spans="1:78" x14ac:dyDescent="0.2">
      <c r="A19" s="198" t="s">
        <v>379</v>
      </c>
      <c r="B19" s="9">
        <f t="shared" si="29"/>
        <v>1998</v>
      </c>
      <c r="D19" s="90">
        <f>Table8.4c11!B19*0.001</f>
        <v>10.561999999999999</v>
      </c>
      <c r="E19" s="90">
        <f>Table8.4c11!D19*0.001</f>
        <v>4.8159999999999998</v>
      </c>
      <c r="F19" s="90">
        <f>Table8.4c11!F19*0.001</f>
        <v>42.03</v>
      </c>
      <c r="G19" s="90">
        <f>Table8.4c11!H19*0.001</f>
        <v>5.3999999999999999E-2</v>
      </c>
      <c r="H19" s="29">
        <f t="shared" si="0"/>
        <v>57.462000000000003</v>
      </c>
      <c r="J19" s="29">
        <f>Table8.2d11!B19*0.001</f>
        <v>985.46699999999998</v>
      </c>
      <c r="K19" s="29">
        <f>Table8.2d11!D19*0.001</f>
        <v>382.74900000000002</v>
      </c>
      <c r="L19" s="29">
        <f>Table8.2d11!F19*0.001</f>
        <v>4879.2139999999999</v>
      </c>
      <c r="M19" s="29">
        <f>Table8.2d10!H19*0.001</f>
        <v>7.423</v>
      </c>
      <c r="N19" s="29">
        <f t="shared" si="1"/>
        <v>6254.8530000000001</v>
      </c>
      <c r="P19" s="41">
        <f t="shared" si="2"/>
        <v>10717.761223866451</v>
      </c>
      <c r="Q19" s="41">
        <f t="shared" si="3"/>
        <v>12582.658609166841</v>
      </c>
      <c r="R19" s="41">
        <f t="shared" si="4"/>
        <v>8614.0923517599349</v>
      </c>
      <c r="S19" s="41">
        <f t="shared" si="5"/>
        <v>7274.6867843190084</v>
      </c>
      <c r="T19" s="41">
        <f t="shared" si="6"/>
        <v>9186.7866439067384</v>
      </c>
      <c r="V19" s="31">
        <f t="shared" si="7"/>
        <v>0.90491613817153072</v>
      </c>
      <c r="W19" s="31">
        <f t="shared" si="8"/>
        <v>1.3002367686839296</v>
      </c>
      <c r="X19" s="31">
        <f t="shared" si="9"/>
        <v>0.99878723541541081</v>
      </c>
      <c r="Y19" s="31">
        <f t="shared" si="10"/>
        <v>0.71498174652672941</v>
      </c>
      <c r="Z19" s="31"/>
      <c r="AB19" s="34">
        <f t="shared" si="11"/>
        <v>1.3092198875488692</v>
      </c>
      <c r="AC19" s="34">
        <f t="shared" si="12"/>
        <v>0.98468263379856602</v>
      </c>
      <c r="AD19" s="34">
        <f t="shared" si="13"/>
        <v>0.99693491647355859</v>
      </c>
      <c r="AE19" s="34">
        <f t="shared" si="14"/>
        <v>0.98771004759434844</v>
      </c>
      <c r="AF19" s="34">
        <f t="shared" si="15"/>
        <v>1.2891660870930834</v>
      </c>
      <c r="AG19" s="34">
        <f t="shared" si="16"/>
        <v>1.289166087093083</v>
      </c>
      <c r="AJ19" s="12"/>
      <c r="AL19" s="31">
        <f t="shared" si="17"/>
        <v>0.18380842991890289</v>
      </c>
      <c r="AM19" s="31">
        <f t="shared" si="18"/>
        <v>8.3811910479969359E-2</v>
      </c>
      <c r="AN19" s="31">
        <f t="shared" si="19"/>
        <v>0.73143990811318782</v>
      </c>
      <c r="AO19" s="31">
        <f t="shared" si="20"/>
        <v>9.3975148793985579E-4</v>
      </c>
      <c r="AQ19" s="31">
        <f t="shared" si="30"/>
        <v>0.20939316561951829</v>
      </c>
      <c r="AR19" s="31">
        <f t="shared" si="31"/>
        <v>8.2238702273785727E-2</v>
      </c>
      <c r="AS19" s="31">
        <f t="shared" si="32"/>
        <v>0.70626478234909074</v>
      </c>
      <c r="AT19" s="31">
        <f t="shared" si="33"/>
        <v>6.2652604910555163E-4</v>
      </c>
      <c r="AU19" s="31">
        <f t="shared" si="34"/>
        <v>0.99852317629150023</v>
      </c>
      <c r="AV19" s="31"/>
      <c r="AW19" s="31">
        <f t="shared" si="35"/>
        <v>0.20970285977457359</v>
      </c>
      <c r="AX19" s="31">
        <f t="shared" si="36"/>
        <v>8.2360333967629082E-2</v>
      </c>
      <c r="AY19" s="31">
        <f t="shared" si="37"/>
        <v>0.707309353571689</v>
      </c>
      <c r="AZ19" s="31">
        <f t="shared" si="38"/>
        <v>6.274526861083583E-4</v>
      </c>
      <c r="BC19" s="31">
        <f t="shared" si="39"/>
        <v>-0.22215831530138966</v>
      </c>
      <c r="BD19" s="31">
        <f t="shared" si="40"/>
        <v>0.12720582341205536</v>
      </c>
      <c r="BE19" s="31">
        <f t="shared" si="41"/>
        <v>1.7712878994097087E-2</v>
      </c>
      <c r="BF19" s="31">
        <f t="shared" si="42"/>
        <v>-1.5185384088478639E-2</v>
      </c>
      <c r="BH19" s="31">
        <f t="shared" si="21"/>
        <v>0.15755238372508515</v>
      </c>
      <c r="BI19" s="31">
        <f t="shared" si="22"/>
        <v>6.1192325383186467E-2</v>
      </c>
      <c r="BJ19" s="31">
        <f t="shared" si="23"/>
        <v>0.78006853238597296</v>
      </c>
      <c r="BK19" s="31">
        <f t="shared" si="24"/>
        <v>1.186758505755451E-3</v>
      </c>
      <c r="BM19" s="31">
        <f t="shared" si="43"/>
        <v>-6.3286547611415167E-2</v>
      </c>
      <c r="BN19" s="31">
        <f t="shared" si="44"/>
        <v>-0.11941776908947649</v>
      </c>
      <c r="BO19" s="31">
        <f t="shared" si="45"/>
        <v>2.2519965973107462E-2</v>
      </c>
      <c r="BP19" s="31">
        <f t="shared" si="46"/>
        <v>0.85907881196377323</v>
      </c>
      <c r="BS19" s="31">
        <f t="shared" si="25"/>
        <v>0.97668454234785174</v>
      </c>
      <c r="BT19" s="31">
        <f t="shared" si="47"/>
        <v>0.94395786462698306</v>
      </c>
      <c r="BU19" s="31">
        <f t="shared" si="26"/>
        <v>0.98771004759434844</v>
      </c>
      <c r="BV19" s="31"/>
      <c r="BW19" s="31">
        <f t="shared" si="27"/>
        <v>0.99338294627838875</v>
      </c>
      <c r="BX19" s="31">
        <f t="shared" si="48"/>
        <v>0.97320249625108513</v>
      </c>
      <c r="BY19" s="31">
        <f t="shared" si="28"/>
        <v>0.99693491647355859</v>
      </c>
      <c r="BZ19" s="31"/>
    </row>
    <row r="20" spans="1:78" x14ac:dyDescent="0.2">
      <c r="A20" s="198" t="s">
        <v>379</v>
      </c>
      <c r="B20" s="9">
        <f t="shared" si="29"/>
        <v>1999</v>
      </c>
      <c r="D20" s="90">
        <f>Table8.4c11!B20*0.001</f>
        <v>11.548999999999999</v>
      </c>
      <c r="E20" s="90">
        <f>Table8.4c11!D20*0.001</f>
        <v>5.5819999999999999</v>
      </c>
      <c r="F20" s="90">
        <f>Table8.4c11!F20*0.001</f>
        <v>39.791000000000004</v>
      </c>
      <c r="G20" s="217">
        <v>9.9999999999999995E-7</v>
      </c>
      <c r="H20" s="29">
        <f t="shared" si="0"/>
        <v>56.922001000000002</v>
      </c>
      <c r="J20" s="29">
        <f>Table8.2d11!B20*0.001</f>
        <v>995.28100000000006</v>
      </c>
      <c r="K20" s="29">
        <f>Table8.2d11!D20*0.001</f>
        <v>433.59700000000004</v>
      </c>
      <c r="L20" s="29">
        <f>Table8.2d11!F20*0.001</f>
        <v>4607.0309999999999</v>
      </c>
      <c r="M20" s="29">
        <f>Table8.2d10!H20*0.001</f>
        <v>1.0999999999999999E-2</v>
      </c>
      <c r="N20" s="29">
        <f t="shared" si="1"/>
        <v>6035.92</v>
      </c>
      <c r="P20" s="41">
        <f t="shared" si="2"/>
        <v>11603.758134637352</v>
      </c>
      <c r="Q20" s="41">
        <f t="shared" si="3"/>
        <v>12873.705307001661</v>
      </c>
      <c r="R20" s="41">
        <f t="shared" si="4"/>
        <v>8637.015900262013</v>
      </c>
      <c r="S20" s="86">
        <f t="shared" si="5"/>
        <v>90.909090909090907</v>
      </c>
      <c r="T20" s="41">
        <f t="shared" si="6"/>
        <v>9430.5426513273869</v>
      </c>
      <c r="V20" s="31">
        <f t="shared" si="7"/>
        <v>0.97972214347246567</v>
      </c>
      <c r="W20" s="31">
        <f t="shared" si="8"/>
        <v>1.3303122582671227</v>
      </c>
      <c r="X20" s="31">
        <f t="shared" si="9"/>
        <v>1.0014451762290617</v>
      </c>
      <c r="Y20" s="31">
        <f t="shared" si="10"/>
        <v>8.934864485636216E-3</v>
      </c>
      <c r="Z20" s="31"/>
      <c r="AB20" s="34">
        <f t="shared" si="11"/>
        <v>1.2633944400698098</v>
      </c>
      <c r="AC20" s="34">
        <f t="shared" si="12"/>
        <v>1.0108095393962251</v>
      </c>
      <c r="AD20" s="34">
        <f t="shared" si="13"/>
        <v>1.0041679905761689</v>
      </c>
      <c r="AE20" s="34">
        <f t="shared" si="14"/>
        <v>1.0066139818062172</v>
      </c>
      <c r="AF20" s="34">
        <f t="shared" si="15"/>
        <v>1.2770511520427164</v>
      </c>
      <c r="AG20" s="34">
        <f t="shared" si="16"/>
        <v>1.2770511520427161</v>
      </c>
      <c r="AJ20" s="12"/>
      <c r="AL20" s="31">
        <f t="shared" si="17"/>
        <v>0.20289167276463102</v>
      </c>
      <c r="AM20" s="31">
        <f t="shared" si="18"/>
        <v>9.8064015704577914E-2</v>
      </c>
      <c r="AN20" s="31">
        <f t="shared" si="19"/>
        <v>0.69904429396289147</v>
      </c>
      <c r="AO20" s="31">
        <f t="shared" si="20"/>
        <v>1.7567899624610876E-8</v>
      </c>
      <c r="AQ20" s="31">
        <f t="shared" si="30"/>
        <v>0.19319299295814971</v>
      </c>
      <c r="AR20" s="31">
        <f t="shared" si="31"/>
        <v>9.075152080072231E-2</v>
      </c>
      <c r="AS20" s="31">
        <f t="shared" si="32"/>
        <v>0.71511980918459961</v>
      </c>
      <c r="AT20" s="31">
        <f t="shared" si="33"/>
        <v>8.6314710264613495E-5</v>
      </c>
      <c r="AU20" s="31">
        <f t="shared" si="34"/>
        <v>0.99915063765373635</v>
      </c>
      <c r="AV20" s="31"/>
      <c r="AW20" s="31">
        <f t="shared" si="35"/>
        <v>0.19335722330300137</v>
      </c>
      <c r="AX20" s="31">
        <f t="shared" si="36"/>
        <v>9.0828667250646325E-2</v>
      </c>
      <c r="AY20" s="31">
        <f t="shared" si="37"/>
        <v>0.71572772136130103</v>
      </c>
      <c r="AZ20" s="31">
        <f t="shared" si="38"/>
        <v>8.638808505122183E-5</v>
      </c>
      <c r="BC20" s="31">
        <f t="shared" si="39"/>
        <v>7.9426729991880746E-2</v>
      </c>
      <c r="BD20" s="31">
        <f t="shared" si="40"/>
        <v>2.2867317688220781E-2</v>
      </c>
      <c r="BE20" s="31">
        <f t="shared" si="41"/>
        <v>2.6576335455826498E-3</v>
      </c>
      <c r="BF20" s="31">
        <f t="shared" si="42"/>
        <v>-4.3822960312272352</v>
      </c>
      <c r="BH20" s="31">
        <f t="shared" si="21"/>
        <v>0.16489300719691449</v>
      </c>
      <c r="BI20" s="31">
        <f t="shared" si="22"/>
        <v>7.1836107834431215E-2</v>
      </c>
      <c r="BJ20" s="31">
        <f t="shared" si="23"/>
        <v>0.76326906254556059</v>
      </c>
      <c r="BK20" s="31">
        <f t="shared" si="24"/>
        <v>1.8224230937454438E-6</v>
      </c>
      <c r="BM20" s="31">
        <f t="shared" si="43"/>
        <v>4.5538824292704852E-2</v>
      </c>
      <c r="BN20" s="31">
        <f t="shared" si="44"/>
        <v>0.16036546485576636</v>
      </c>
      <c r="BO20" s="31">
        <f t="shared" si="45"/>
        <v>-2.1771171060496742E-2</v>
      </c>
      <c r="BP20" s="31">
        <f t="shared" si="46"/>
        <v>-6.4788139388827997</v>
      </c>
      <c r="BS20" s="31">
        <f t="shared" si="25"/>
        <v>1.0191391534974366</v>
      </c>
      <c r="BT20" s="31">
        <f t="shared" si="47"/>
        <v>0.96202441909319136</v>
      </c>
      <c r="BU20" s="31">
        <f t="shared" si="26"/>
        <v>1.0066139818062172</v>
      </c>
      <c r="BV20" s="31"/>
      <c r="BW20" s="31">
        <f t="shared" si="27"/>
        <v>1.0072553122406382</v>
      </c>
      <c r="BX20" s="31">
        <f t="shared" si="48"/>
        <v>0.98026338423475534</v>
      </c>
      <c r="BY20" s="31">
        <f t="shared" si="28"/>
        <v>1.0041679905761689</v>
      </c>
      <c r="BZ20" s="31"/>
    </row>
    <row r="21" spans="1:78" x14ac:dyDescent="0.2">
      <c r="A21" s="198" t="s">
        <v>379</v>
      </c>
      <c r="B21" s="9">
        <f t="shared" si="29"/>
        <v>2000</v>
      </c>
      <c r="D21" s="90">
        <f>Table8.4c11!B21*0.001</f>
        <v>12.454000000000001</v>
      </c>
      <c r="E21" s="90">
        <f>Table8.4c11!D21*0.001</f>
        <v>4.9219999999999997</v>
      </c>
      <c r="F21" s="90">
        <f>Table8.4c11!F21*0.001</f>
        <v>37.591999999999999</v>
      </c>
      <c r="G21" s="217">
        <v>9.9999999999999995E-7</v>
      </c>
      <c r="H21" s="29">
        <f t="shared" si="0"/>
        <v>54.968001000000001</v>
      </c>
      <c r="J21" s="29">
        <f>Table8.2d11!B21*0.001</f>
        <v>1097.3340000000001</v>
      </c>
      <c r="K21" s="29">
        <f>Table8.2d11!D21*0.001</f>
        <v>431.99200000000002</v>
      </c>
      <c r="L21" s="29">
        <f>Table8.2d11!F21*0.001</f>
        <v>4261.723</v>
      </c>
      <c r="M21" s="29">
        <f>Table8.2d10!H21*0.001</f>
        <v>4.3999999999999997E-2</v>
      </c>
      <c r="N21" s="29">
        <f t="shared" si="1"/>
        <v>5791.0929999999998</v>
      </c>
      <c r="P21" s="41">
        <f t="shared" si="2"/>
        <v>11349.324818150171</v>
      </c>
      <c r="Q21" s="41">
        <f t="shared" si="3"/>
        <v>11393.729513509508</v>
      </c>
      <c r="R21" s="41">
        <f t="shared" si="4"/>
        <v>8820.8454655546593</v>
      </c>
      <c r="S21" s="86">
        <f t="shared" si="5"/>
        <v>22.727272727272727</v>
      </c>
      <c r="T21" s="41">
        <f t="shared" si="6"/>
        <v>9491.8180384946336</v>
      </c>
      <c r="V21" s="31">
        <f t="shared" si="7"/>
        <v>0.95823996922276788</v>
      </c>
      <c r="W21" s="31">
        <f t="shared" si="8"/>
        <v>1.177378049112092</v>
      </c>
      <c r="X21" s="31">
        <f t="shared" si="9"/>
        <v>1.0227598563843943</v>
      </c>
      <c r="Y21" s="31">
        <f t="shared" si="10"/>
        <v>2.233716121409054E-3</v>
      </c>
      <c r="Z21" s="31"/>
      <c r="AB21" s="34">
        <f t="shared" si="11"/>
        <v>1.212149050704316</v>
      </c>
      <c r="AC21" s="34">
        <f t="shared" si="12"/>
        <v>1.0173773211420754</v>
      </c>
      <c r="AD21" s="34">
        <f t="shared" si="13"/>
        <v>1.0123536212502038</v>
      </c>
      <c r="AE21" s="34">
        <f t="shared" si="14"/>
        <v>1.0049623963271526</v>
      </c>
      <c r="AF21" s="34">
        <f t="shared" si="15"/>
        <v>1.2332129540304666</v>
      </c>
      <c r="AG21" s="34">
        <f t="shared" si="16"/>
        <v>1.2332129540304666</v>
      </c>
      <c r="AJ21" s="12"/>
      <c r="AL21" s="31">
        <f t="shared" si="17"/>
        <v>0.22656818100407181</v>
      </c>
      <c r="AM21" s="31">
        <f t="shared" si="18"/>
        <v>8.9543005211341037E-2</v>
      </c>
      <c r="AN21" s="31">
        <f t="shared" si="19"/>
        <v>0.68388879559218463</v>
      </c>
      <c r="AO21" s="31">
        <f t="shared" si="20"/>
        <v>1.8192402521605252E-8</v>
      </c>
      <c r="AQ21" s="31">
        <f t="shared" si="30"/>
        <v>0.21451219907420213</v>
      </c>
      <c r="AR21" s="31">
        <f t="shared" si="31"/>
        <v>9.3738971645957861E-2</v>
      </c>
      <c r="AS21" s="31">
        <f t="shared" si="32"/>
        <v>0.69143886249255171</v>
      </c>
      <c r="AT21" s="31">
        <f t="shared" si="33"/>
        <v>1.7878333249208822E-8</v>
      </c>
      <c r="AU21" s="31">
        <f t="shared" si="34"/>
        <v>0.99969005109104492</v>
      </c>
      <c r="AV21" s="31"/>
      <c r="AW21" s="31">
        <f t="shared" si="35"/>
        <v>0.21457870751048</v>
      </c>
      <c r="AX21" s="31">
        <f t="shared" si="36"/>
        <v>9.3768034946084267E-2</v>
      </c>
      <c r="AY21" s="31">
        <f t="shared" si="37"/>
        <v>0.69165323965955938</v>
      </c>
      <c r="AZ21" s="31">
        <f t="shared" si="38"/>
        <v>1.7883876337167414E-8</v>
      </c>
      <c r="BC21" s="31">
        <f t="shared" si="39"/>
        <v>-2.2170767996655603E-2</v>
      </c>
      <c r="BD21" s="31">
        <f t="shared" si="40"/>
        <v>-0.12212372141707495</v>
      </c>
      <c r="BE21" s="31">
        <f t="shared" si="41"/>
        <v>2.106058195349932E-2</v>
      </c>
      <c r="BF21" s="31">
        <f t="shared" si="42"/>
        <v>-1.3862943611198906</v>
      </c>
      <c r="BH21" s="31">
        <f t="shared" si="21"/>
        <v>0.18948650971414205</v>
      </c>
      <c r="BI21" s="31">
        <f t="shared" si="22"/>
        <v>7.4595935516835951E-2</v>
      </c>
      <c r="BJ21" s="31">
        <f t="shared" si="23"/>
        <v>0.73590995689414762</v>
      </c>
      <c r="BK21" s="31">
        <f t="shared" si="24"/>
        <v>7.597874874397631E-6</v>
      </c>
      <c r="BM21" s="31">
        <f t="shared" si="43"/>
        <v>0.13902101080404194</v>
      </c>
      <c r="BN21" s="31">
        <f t="shared" si="44"/>
        <v>3.7698777761885183E-2</v>
      </c>
      <c r="BO21" s="31">
        <f t="shared" si="45"/>
        <v>-3.6502836728642844E-2</v>
      </c>
      <c r="BP21" s="31">
        <f t="shared" si="46"/>
        <v>1.4277016006099672</v>
      </c>
      <c r="BS21" s="31">
        <f t="shared" si="25"/>
        <v>0.99835926630375138</v>
      </c>
      <c r="BT21" s="31">
        <f t="shared" si="47"/>
        <v>0.96044599321217117</v>
      </c>
      <c r="BU21" s="31">
        <f t="shared" si="26"/>
        <v>1.0049623963271526</v>
      </c>
      <c r="BV21" s="31"/>
      <c r="BW21" s="31">
        <f t="shared" si="27"/>
        <v>1.0081516546542557</v>
      </c>
      <c r="BX21" s="31">
        <f t="shared" si="48"/>
        <v>0.98825415281324902</v>
      </c>
      <c r="BY21" s="31">
        <f t="shared" si="28"/>
        <v>1.0123536212502038</v>
      </c>
      <c r="BZ21" s="31"/>
    </row>
    <row r="22" spans="1:78" x14ac:dyDescent="0.2">
      <c r="A22" s="198" t="s">
        <v>379</v>
      </c>
      <c r="B22" s="9">
        <f t="shared" si="29"/>
        <v>2001</v>
      </c>
      <c r="D22" s="90">
        <f>Table8.4c11!B22*0.001</f>
        <v>12.954000000000001</v>
      </c>
      <c r="E22" s="90">
        <f>Table8.4c11!D22*0.001</f>
        <v>5.7969999999999997</v>
      </c>
      <c r="F22" s="90">
        <f>Table8.4c11!F22*0.001</f>
        <v>36.869</v>
      </c>
      <c r="G22" s="217">
        <v>9.9999999999999995E-7</v>
      </c>
      <c r="H22" s="29">
        <f t="shared" si="0"/>
        <v>55.620001000000002</v>
      </c>
      <c r="J22" s="29">
        <f>Table8.2d11!B22*0.001</f>
        <v>995.16</v>
      </c>
      <c r="K22" s="29">
        <f>Table8.2d11!D22*0.001</f>
        <v>438.33</v>
      </c>
      <c r="L22" s="29">
        <f>Table8.2d11!F22*0.001</f>
        <v>4434.3150000000005</v>
      </c>
      <c r="M22" s="29">
        <f>Table8.2d10!H22*0.001</f>
        <v>6.0000000000000001E-3</v>
      </c>
      <c r="N22" s="29">
        <f t="shared" si="1"/>
        <v>5867.8110000000006</v>
      </c>
      <c r="P22" s="41">
        <f t="shared" si="2"/>
        <v>13017.002291088871</v>
      </c>
      <c r="Q22" s="41">
        <f t="shared" si="3"/>
        <v>13225.195628864098</v>
      </c>
      <c r="R22" s="41">
        <f t="shared" si="4"/>
        <v>8314.4747272126569</v>
      </c>
      <c r="S22" s="86">
        <f t="shared" si="5"/>
        <v>166.66666666666666</v>
      </c>
      <c r="T22" s="41">
        <f t="shared" si="6"/>
        <v>9478.8330776161656</v>
      </c>
      <c r="V22" s="31">
        <f t="shared" si="7"/>
        <v>1.0990443990851204</v>
      </c>
      <c r="W22" s="31">
        <f t="shared" si="8"/>
        <v>1.3666337269263087</v>
      </c>
      <c r="X22" s="31">
        <f t="shared" si="9"/>
        <v>0.96404715524408924</v>
      </c>
      <c r="Y22" s="31">
        <f t="shared" si="10"/>
        <v>1.6380584890333061E-2</v>
      </c>
      <c r="Z22" s="31"/>
      <c r="AB22" s="34">
        <f t="shared" si="11"/>
        <v>1.228207098964279</v>
      </c>
      <c r="AC22" s="34">
        <f t="shared" si="12"/>
        <v>1.0159855324815581</v>
      </c>
      <c r="AD22" s="34">
        <f t="shared" si="13"/>
        <v>1.0048177081555678</v>
      </c>
      <c r="AE22" s="34">
        <f t="shared" si="14"/>
        <v>1.0111142789735366</v>
      </c>
      <c r="AF22" s="34">
        <f t="shared" si="15"/>
        <v>1.2478406434388531</v>
      </c>
      <c r="AG22" s="34">
        <f t="shared" si="16"/>
        <v>1.2478406434388527</v>
      </c>
      <c r="AJ22" s="12"/>
      <c r="AL22" s="31">
        <f t="shared" si="17"/>
        <v>0.23290182968533207</v>
      </c>
      <c r="AM22" s="31">
        <f t="shared" si="18"/>
        <v>0.104225097011415</v>
      </c>
      <c r="AN22" s="31">
        <f t="shared" si="19"/>
        <v>0.66287305532410901</v>
      </c>
      <c r="AO22" s="31">
        <f t="shared" si="20"/>
        <v>1.7979143869486806E-8</v>
      </c>
      <c r="AQ22" s="31">
        <f t="shared" si="30"/>
        <v>0.22972045338353989</v>
      </c>
      <c r="AR22" s="31">
        <f t="shared" si="31"/>
        <v>9.6698352463295514E-2</v>
      </c>
      <c r="AS22" s="31">
        <f t="shared" si="32"/>
        <v>0.6733262647149848</v>
      </c>
      <c r="AT22" s="31">
        <f t="shared" si="33"/>
        <v>1.8085563640067554E-8</v>
      </c>
      <c r="AU22" s="31">
        <f t="shared" si="34"/>
        <v>0.99974508864738387</v>
      </c>
      <c r="AV22" s="31"/>
      <c r="AW22" s="31">
        <f t="shared" si="35"/>
        <v>0.22977902666603015</v>
      </c>
      <c r="AX22" s="31">
        <f t="shared" si="36"/>
        <v>9.672300825615919E-2</v>
      </c>
      <c r="AY22" s="31">
        <f t="shared" si="37"/>
        <v>0.67349794698763565</v>
      </c>
      <c r="AZ22" s="31">
        <f t="shared" si="38"/>
        <v>1.8090175031053781E-8</v>
      </c>
      <c r="BC22" s="31">
        <f t="shared" si="39"/>
        <v>0.13709811672143293</v>
      </c>
      <c r="BD22" s="31">
        <f t="shared" si="40"/>
        <v>0.14906060859075082</v>
      </c>
      <c r="BE22" s="31">
        <f t="shared" si="41"/>
        <v>-5.9119784260048089E-2</v>
      </c>
      <c r="BF22" s="31">
        <f t="shared" si="42"/>
        <v>1.9924301646902061</v>
      </c>
      <c r="BH22" s="31">
        <f t="shared" si="21"/>
        <v>0.16959646450780366</v>
      </c>
      <c r="BI22" s="31">
        <f t="shared" si="22"/>
        <v>7.4700770014576118E-2</v>
      </c>
      <c r="BJ22" s="31">
        <f t="shared" si="23"/>
        <v>0.75570174294979853</v>
      </c>
      <c r="BK22" s="31">
        <f t="shared" si="24"/>
        <v>1.0225278217038687E-6</v>
      </c>
      <c r="BM22" s="31">
        <f t="shared" si="43"/>
        <v>-0.11089595606681531</v>
      </c>
      <c r="BN22" s="31">
        <f t="shared" si="44"/>
        <v>1.4043781421330082E-3</v>
      </c>
      <c r="BO22" s="31">
        <f t="shared" si="45"/>
        <v>2.6539008360251609E-2</v>
      </c>
      <c r="BP22" s="31">
        <f t="shared" si="46"/>
        <v>-2.0055907683460537</v>
      </c>
      <c r="BS22" s="31">
        <f t="shared" si="25"/>
        <v>1.0061215053109123</v>
      </c>
      <c r="BT22" s="31">
        <f t="shared" si="47"/>
        <v>0.96632536846046391</v>
      </c>
      <c r="BU22" s="31">
        <f t="shared" si="26"/>
        <v>1.0111142789735366</v>
      </c>
      <c r="BV22" s="31"/>
      <c r="BW22" s="31">
        <f t="shared" si="27"/>
        <v>0.99255604668521913</v>
      </c>
      <c r="BX22" s="31">
        <f t="shared" si="48"/>
        <v>0.9808976350365689</v>
      </c>
      <c r="BY22" s="31">
        <f t="shared" si="28"/>
        <v>1.0048177081555678</v>
      </c>
      <c r="BZ22" s="31"/>
    </row>
    <row r="23" spans="1:78" x14ac:dyDescent="0.2">
      <c r="A23" s="198" t="s">
        <v>379</v>
      </c>
      <c r="B23" s="9">
        <f t="shared" si="29"/>
        <v>2002</v>
      </c>
      <c r="D23" s="90">
        <f>Table8.4c11!B23*0.001</f>
        <v>9.168000000000001</v>
      </c>
      <c r="E23" s="90">
        <f>Table8.4c11!D23*0.001</f>
        <v>4.0019999999999998</v>
      </c>
      <c r="F23" s="90">
        <f>Table8.4c11!F23*0.001</f>
        <v>30.626000000000001</v>
      </c>
      <c r="G23" s="217">
        <v>9.9999999999999995E-7</v>
      </c>
      <c r="H23" s="29">
        <f>SUM(D23:G23)</f>
        <v>43.796001000000004</v>
      </c>
      <c r="J23" s="29">
        <f>Table8.2d11!B23*0.001</f>
        <v>992.23199999999997</v>
      </c>
      <c r="K23" s="29">
        <f>Table8.2d11!D23*0.001</f>
        <v>431.31100000000004</v>
      </c>
      <c r="L23" s="29">
        <f>Table8.2d11!F23*0.001</f>
        <v>4309.5609999999997</v>
      </c>
      <c r="M23" s="29">
        <f>Table8.2d10!H23*0.001</f>
        <v>1.3000000000000001E-2</v>
      </c>
      <c r="N23" s="29">
        <f t="shared" ref="N23:N29" si="49">SUM(J23:M23)</f>
        <v>5733.1169999999993</v>
      </c>
      <c r="P23" s="41">
        <f>D23/J23*1000000</f>
        <v>9239.7745688508348</v>
      </c>
      <c r="Q23" s="41">
        <f>E23/K23*1000000</f>
        <v>9278.6875363716645</v>
      </c>
      <c r="R23" s="41">
        <f>F23/L23*1000000</f>
        <v>7106.5243072322228</v>
      </c>
      <c r="S23" s="86">
        <f>G23/M23*1000000</f>
        <v>76.923076923076906</v>
      </c>
      <c r="T23" s="41">
        <f>H23/N23*1000000</f>
        <v>7639.1256274728057</v>
      </c>
      <c r="V23" s="31">
        <f t="shared" si="7"/>
        <v>0.78012757942406297</v>
      </c>
      <c r="W23" s="31">
        <f t="shared" si="8"/>
        <v>0.95881888515439839</v>
      </c>
      <c r="X23" s="31">
        <f t="shared" si="9"/>
        <v>0.82398765608575397</v>
      </c>
      <c r="Y23" s="31">
        <f t="shared" si="10"/>
        <v>7.5602699493844891E-3</v>
      </c>
      <c r="Z23" s="31"/>
      <c r="AB23" s="34">
        <f t="shared" si="11"/>
        <v>1.2000139402228172</v>
      </c>
      <c r="AC23" s="34">
        <f t="shared" si="12"/>
        <v>0.81879710875479961</v>
      </c>
      <c r="AD23" s="34">
        <f>BY23</f>
        <v>1.0063787359151135</v>
      </c>
      <c r="AE23" s="34">
        <f>BU23</f>
        <v>0.81360732250593182</v>
      </c>
      <c r="AF23" s="34">
        <f>AB23*AD23*AE23</f>
        <v>0.98256794471989772</v>
      </c>
      <c r="AG23" s="34">
        <f>AB23*AC23</f>
        <v>0.98256794471989761</v>
      </c>
      <c r="AJ23" s="12"/>
      <c r="AL23" s="31">
        <f>D23/$H23</f>
        <v>0.20933418099063428</v>
      </c>
      <c r="AM23" s="31">
        <f>E23/$H23</f>
        <v>9.1378205969079224E-2</v>
      </c>
      <c r="AN23" s="31">
        <f>F23/$H23</f>
        <v>0.69928759020715148</v>
      </c>
      <c r="AO23" s="31">
        <f>G23/$H23</f>
        <v>2.28331349248074E-8</v>
      </c>
      <c r="AQ23" s="31">
        <f>(AL23-AL22)/LN(AL23/AL22)</f>
        <v>0.2209085186487405</v>
      </c>
      <c r="AR23" s="31">
        <f>(AM23-AM22)/LN(AM23/AM22)</f>
        <v>9.7660862381029903E-2</v>
      </c>
      <c r="AS23" s="31">
        <f>(AN23-AN22)/LN(AN23/AN22)</f>
        <v>0.68091804734518357</v>
      </c>
      <c r="AT23" s="31">
        <f>(AO23-AO22)/LN(AO23/AO22)</f>
        <v>2.0309555843655498E-8</v>
      </c>
      <c r="AU23" s="31">
        <f>SUM(AQ23:AT23)</f>
        <v>0.99948744868450978</v>
      </c>
      <c r="AV23" s="31"/>
      <c r="AW23" s="31">
        <f>AQ23/$AU23</f>
        <v>0.22102180366496099</v>
      </c>
      <c r="AX23" s="31">
        <f>AR23/$AU23</f>
        <v>9.7710944254045098E-2</v>
      </c>
      <c r="AY23" s="31">
        <f>AS23/$AU23</f>
        <v>0.68126723176102311</v>
      </c>
      <c r="AZ23" s="31">
        <f>AT23/$AU23</f>
        <v>2.0319970871456384E-8</v>
      </c>
      <c r="BC23" s="31">
        <f>LN(V23/V22)</f>
        <v>-0.34273888344629189</v>
      </c>
      <c r="BD23" s="31">
        <f>LN(W23/W22)</f>
        <v>-0.35440366246187804</v>
      </c>
      <c r="BE23" s="31">
        <f>LN(X23/X22)</f>
        <v>-0.15698466032368502</v>
      </c>
      <c r="BF23" s="31">
        <f>LN(Y23/Y22)</f>
        <v>-0.77318988823348178</v>
      </c>
      <c r="BH23" s="31">
        <f>J23/$N23</f>
        <v>0.1730702513135525</v>
      </c>
      <c r="BI23" s="31">
        <f>K23/$N23</f>
        <v>7.5231501467700745E-2</v>
      </c>
      <c r="BJ23" s="31">
        <f>L23/$N23</f>
        <v>0.75169597969132673</v>
      </c>
      <c r="BK23" s="31">
        <f>M23/$N23</f>
        <v>2.2675274200753277E-6</v>
      </c>
      <c r="BM23" s="31">
        <f>LN(BH23/BH22)</f>
        <v>2.0275711949753972E-2</v>
      </c>
      <c r="BN23" s="31">
        <f>LN(BI23/BI22)</f>
        <v>7.079645557627281E-3</v>
      </c>
      <c r="BO23" s="31">
        <f>LN(BJ23/BJ22)</f>
        <v>-5.3148185480612143E-3</v>
      </c>
      <c r="BP23" s="31">
        <f>LN(BK23/BK22)</f>
        <v>0.79641217752528526</v>
      </c>
      <c r="BS23" s="31">
        <f>EXP(SUMPRODUCT($AW23:$AZ23,BC23:BF23))</f>
        <v>0.80466406164483228</v>
      </c>
      <c r="BT23" s="31">
        <f>IF(ISERR(BS23),BT22,BS23*BT22)</f>
        <v>0.77756729585583595</v>
      </c>
      <c r="BU23" s="31">
        <f t="shared" si="26"/>
        <v>0.81360732250593182</v>
      </c>
      <c r="BV23" s="31"/>
      <c r="BW23" s="31">
        <f>EXP(SUMPRODUCT($AW23:$AZ23,BM23:BP23))</f>
        <v>1.0015535432416005</v>
      </c>
      <c r="BX23" s="31">
        <f>IF(ISERR(BW23),BX22,BW23*BX22)</f>
        <v>0.9824215019281819</v>
      </c>
      <c r="BY23" s="31">
        <f t="shared" si="28"/>
        <v>1.0063787359151135</v>
      </c>
      <c r="BZ23" s="31"/>
    </row>
    <row r="24" spans="1:78" x14ac:dyDescent="0.2">
      <c r="A24" s="198" t="s">
        <v>379</v>
      </c>
      <c r="B24" s="9">
        <f t="shared" si="29"/>
        <v>2003</v>
      </c>
      <c r="D24" s="90">
        <f>Table8.4c11!B24*0.001</f>
        <v>13.08</v>
      </c>
      <c r="E24" s="90">
        <f>Table8.4c11!D24*0.001</f>
        <v>5.423</v>
      </c>
      <c r="F24" s="90">
        <f>Table8.4c11!F24*0.001</f>
        <v>39.423999999999999</v>
      </c>
      <c r="G24" s="217">
        <v>9.9999999999999995E-7</v>
      </c>
      <c r="H24" s="29">
        <f t="shared" ref="H24:H27" si="50">SUM(D24:G24)</f>
        <v>57.927000999999997</v>
      </c>
      <c r="J24" s="29">
        <f>Table8.2d11!B24*0.001</f>
        <v>1205.8009999999999</v>
      </c>
      <c r="K24" s="29">
        <f>Table8.2d11!D24*0.001</f>
        <v>423.49200000000002</v>
      </c>
      <c r="L24" s="29">
        <f>Table8.2d11!F24*0.001</f>
        <v>3898.808</v>
      </c>
      <c r="M24" s="253">
        <f>G24/M$37*1000000</f>
        <v>1.2499999999999998E-4</v>
      </c>
      <c r="N24" s="29">
        <f t="shared" si="49"/>
        <v>5528.1011249999992</v>
      </c>
      <c r="P24" s="41">
        <f t="shared" ref="P24:P29" si="51">D24/J24*1000000</f>
        <v>10847.561081803715</v>
      </c>
      <c r="Q24" s="41">
        <f t="shared" ref="Q24:Q29" si="52">E24/K24*1000000</f>
        <v>12805.436702464272</v>
      </c>
      <c r="R24" s="41">
        <f t="shared" ref="R24:R29" si="53">F24/L24*1000000</f>
        <v>10111.80853224883</v>
      </c>
      <c r="S24" s="254">
        <f t="shared" ref="S24:S29" si="54">G24/M24*1000000</f>
        <v>8000.0000000000018</v>
      </c>
      <c r="T24" s="41">
        <f t="shared" ref="T24:T29" si="55">H24/N24*1000000</f>
        <v>10478.643514322472</v>
      </c>
      <c r="V24" s="31">
        <f t="shared" si="7"/>
        <v>0.91587532859632248</v>
      </c>
      <c r="W24" s="31">
        <f t="shared" si="8"/>
        <v>1.3232576800159424</v>
      </c>
      <c r="X24" s="31">
        <f t="shared" si="9"/>
        <v>1.1724445102926422</v>
      </c>
      <c r="Y24" s="31">
        <f t="shared" si="10"/>
        <v>0.78626807473598725</v>
      </c>
      <c r="Z24" s="31"/>
      <c r="AB24" s="34">
        <f t="shared" si="11"/>
        <v>1.1571015231263271</v>
      </c>
      <c r="AC24" s="34">
        <f t="shared" si="12"/>
        <v>1.1231498775649655</v>
      </c>
      <c r="AD24" s="34">
        <f t="shared" si="13"/>
        <v>1.0144704293702982</v>
      </c>
      <c r="AE24" s="34">
        <f t="shared" si="14"/>
        <v>1.1071292420638885</v>
      </c>
      <c r="AF24" s="34">
        <f t="shared" si="15"/>
        <v>1.2995984340295696</v>
      </c>
      <c r="AG24" s="34">
        <f t="shared" si="16"/>
        <v>1.2995984340295694</v>
      </c>
      <c r="AJ24" s="12"/>
      <c r="AL24" s="31">
        <f t="shared" si="17"/>
        <v>0.22580143584509063</v>
      </c>
      <c r="AM24" s="31">
        <f t="shared" si="18"/>
        <v>9.3617827720789484E-2</v>
      </c>
      <c r="AN24" s="31">
        <f t="shared" si="19"/>
        <v>0.68058071917101326</v>
      </c>
      <c r="AO24" s="31">
        <f t="shared" si="20"/>
        <v>1.726310671598552E-8</v>
      </c>
      <c r="AQ24" s="31">
        <f t="shared" si="30"/>
        <v>0.21746390436564281</v>
      </c>
      <c r="AR24" s="31">
        <f t="shared" si="31"/>
        <v>9.2493497737555816E-2</v>
      </c>
      <c r="AS24" s="31">
        <f t="shared" si="32"/>
        <v>0.68989188445037342</v>
      </c>
      <c r="AT24" s="31">
        <f t="shared" si="33"/>
        <v>1.9918488942016837E-8</v>
      </c>
      <c r="AU24" s="31">
        <f t="shared" si="34"/>
        <v>0.99984930647206094</v>
      </c>
      <c r="AV24" s="31"/>
      <c r="AW24" s="31">
        <f t="shared" si="35"/>
        <v>0.21749667970762299</v>
      </c>
      <c r="AX24" s="31">
        <f t="shared" si="36"/>
        <v>9.2507438009750115E-2</v>
      </c>
      <c r="AY24" s="31">
        <f t="shared" si="37"/>
        <v>0.68999586236113597</v>
      </c>
      <c r="AZ24" s="31">
        <f t="shared" si="38"/>
        <v>1.9921490981774688E-8</v>
      </c>
      <c r="BC24" s="31">
        <f t="shared" si="39"/>
        <v>0.16042278158584117</v>
      </c>
      <c r="BD24" s="31">
        <f t="shared" si="40"/>
        <v>0.32214971560232974</v>
      </c>
      <c r="BE24" s="31">
        <f t="shared" si="41"/>
        <v>0.35269062390529127</v>
      </c>
      <c r="BF24" s="31">
        <f t="shared" si="42"/>
        <v>4.6443908991413734</v>
      </c>
      <c r="BH24" s="31">
        <f t="shared" si="21"/>
        <v>0.21812209522487708</v>
      </c>
      <c r="BI24" s="31">
        <f t="shared" si="22"/>
        <v>7.6607136957900723E-2</v>
      </c>
      <c r="BJ24" s="31">
        <f t="shared" si="23"/>
        <v>0.70527074520547972</v>
      </c>
      <c r="BK24" s="31">
        <f t="shared" si="24"/>
        <v>2.2611742653314793E-8</v>
      </c>
      <c r="BM24" s="31">
        <f t="shared" si="43"/>
        <v>0.2313573868196025</v>
      </c>
      <c r="BN24" s="31">
        <f t="shared" si="44"/>
        <v>1.8120198443826965E-2</v>
      </c>
      <c r="BO24" s="31">
        <f t="shared" si="45"/>
        <v>-6.3750195038477828E-2</v>
      </c>
      <c r="BP24" s="31">
        <f t="shared" si="46"/>
        <v>-4.607975916792598</v>
      </c>
      <c r="BS24" s="31">
        <f t="shared" si="25"/>
        <v>1.3607660740489669</v>
      </c>
      <c r="BT24" s="31">
        <f t="shared" si="47"/>
        <v>1.0580871964906173</v>
      </c>
      <c r="BU24" s="31">
        <f t="shared" si="26"/>
        <v>1.1071292420638885</v>
      </c>
      <c r="BV24" s="31"/>
      <c r="BW24" s="31">
        <f t="shared" si="27"/>
        <v>1.0080404058297463</v>
      </c>
      <c r="BX24" s="31">
        <f t="shared" si="48"/>
        <v>0.99032056949955338</v>
      </c>
      <c r="BY24" s="31">
        <f t="shared" si="28"/>
        <v>1.0144704293702982</v>
      </c>
      <c r="BZ24" s="31"/>
    </row>
    <row r="25" spans="1:78" x14ac:dyDescent="0.2">
      <c r="A25" s="198" t="s">
        <v>379</v>
      </c>
      <c r="B25" s="9">
        <f t="shared" si="29"/>
        <v>2004</v>
      </c>
      <c r="D25" s="90">
        <f>Table8.4c11!B25*0.001</f>
        <v>8.2509999999999994</v>
      </c>
      <c r="E25" s="90">
        <f>Table8.4c11!D25*0.001</f>
        <v>4.577</v>
      </c>
      <c r="F25" s="90">
        <f>Table8.4c11!F25*0.001</f>
        <v>33.622999999999998</v>
      </c>
      <c r="G25" s="217">
        <v>9.9999999999999995E-7</v>
      </c>
      <c r="H25" s="29">
        <f t="shared" si="50"/>
        <v>46.451000999999991</v>
      </c>
      <c r="I25" s="10" t="s">
        <v>944</v>
      </c>
      <c r="J25" s="29">
        <f>Table8.2d11!B25*0.001</f>
        <v>1340.001</v>
      </c>
      <c r="K25" s="29">
        <f>Table8.2d11!D25*0.001</f>
        <v>499.45</v>
      </c>
      <c r="L25" s="29">
        <f>Table8.2d11!F25*0.001</f>
        <v>3969.2760000000003</v>
      </c>
      <c r="M25" s="253">
        <f>G25/M$37*1000000</f>
        <v>1.2499999999999998E-4</v>
      </c>
      <c r="N25" s="29">
        <f t="shared" si="49"/>
        <v>5808.7271250000003</v>
      </c>
      <c r="P25" s="41">
        <f t="shared" si="51"/>
        <v>6157.4580914491853</v>
      </c>
      <c r="Q25" s="41">
        <f t="shared" si="52"/>
        <v>9164.0804885373909</v>
      </c>
      <c r="R25" s="41">
        <f t="shared" si="53"/>
        <v>8470.8143248290107</v>
      </c>
      <c r="S25" s="254">
        <f t="shared" si="54"/>
        <v>8000.0000000000018</v>
      </c>
      <c r="T25" s="41">
        <f t="shared" si="55"/>
        <v>7996.7607361139353</v>
      </c>
      <c r="V25" s="31">
        <f t="shared" si="7"/>
        <v>0.51988312490667132</v>
      </c>
      <c r="W25" s="31">
        <f t="shared" si="8"/>
        <v>0.94697589535605187</v>
      </c>
      <c r="X25" s="31">
        <f t="shared" si="9"/>
        <v>0.98217442717393943</v>
      </c>
      <c r="Y25" s="31">
        <f t="shared" si="10"/>
        <v>0.78626807473598725</v>
      </c>
      <c r="Z25" s="31"/>
      <c r="AB25" s="34">
        <f t="shared" si="11"/>
        <v>1.2158400962252136</v>
      </c>
      <c r="AC25" s="34">
        <f t="shared" si="12"/>
        <v>0.8571301074806551</v>
      </c>
      <c r="AD25" s="34">
        <f t="shared" si="13"/>
        <v>1.0146210678105385</v>
      </c>
      <c r="AE25" s="34">
        <f t="shared" si="14"/>
        <v>0.84477854311685585</v>
      </c>
      <c r="AF25" s="34">
        <f t="shared" si="15"/>
        <v>1.0421331523568076</v>
      </c>
      <c r="AG25" s="34">
        <f t="shared" si="16"/>
        <v>1.0421331523568074</v>
      </c>
      <c r="AJ25" s="12"/>
      <c r="AL25" s="31">
        <f t="shared" si="17"/>
        <v>0.17762803432373828</v>
      </c>
      <c r="AM25" s="31">
        <f t="shared" si="18"/>
        <v>9.8533936868228117E-2</v>
      </c>
      <c r="AN25" s="31">
        <f t="shared" si="19"/>
        <v>0.72383800727997238</v>
      </c>
      <c r="AO25" s="31">
        <f t="shared" si="20"/>
        <v>2.1528061365136139E-8</v>
      </c>
      <c r="AQ25" s="31">
        <f t="shared" si="30"/>
        <v>0.20075233345426038</v>
      </c>
      <c r="AR25" s="31">
        <f t="shared" si="31"/>
        <v>9.6054915925186349E-2</v>
      </c>
      <c r="AS25" s="31">
        <f t="shared" si="32"/>
        <v>0.70198724682510572</v>
      </c>
      <c r="AT25" s="31">
        <f t="shared" si="33"/>
        <v>1.9317177671354466E-8</v>
      </c>
      <c r="AU25" s="31">
        <f t="shared" si="34"/>
        <v>0.99879451552173015</v>
      </c>
      <c r="AV25" s="31"/>
      <c r="AW25" s="31">
        <f t="shared" si="35"/>
        <v>0.20099462936016968</v>
      </c>
      <c r="AX25" s="31">
        <f t="shared" si="36"/>
        <v>9.617084839018275E-2</v>
      </c>
      <c r="AY25" s="31">
        <f t="shared" si="37"/>
        <v>0.70283450290915517</v>
      </c>
      <c r="AZ25" s="31">
        <f t="shared" si="38"/>
        <v>1.9340492334666004E-8</v>
      </c>
      <c r="BC25" s="31">
        <f t="shared" si="39"/>
        <v>-0.56627622474029105</v>
      </c>
      <c r="BD25" s="31">
        <f t="shared" si="40"/>
        <v>-0.33457827545259855</v>
      </c>
      <c r="BE25" s="31">
        <f t="shared" si="41"/>
        <v>-0.17707725622960271</v>
      </c>
      <c r="BF25" s="31">
        <f t="shared" si="42"/>
        <v>0</v>
      </c>
      <c r="BH25" s="31">
        <f t="shared" si="21"/>
        <v>0.23068754499291441</v>
      </c>
      <c r="BI25" s="31">
        <f t="shared" si="22"/>
        <v>8.5982692808968877E-2</v>
      </c>
      <c r="BJ25" s="31">
        <f t="shared" si="23"/>
        <v>0.68332974067877217</v>
      </c>
      <c r="BK25" s="31">
        <f t="shared" si="24"/>
        <v>2.1519344481171504E-8</v>
      </c>
      <c r="BM25" s="31">
        <f t="shared" si="43"/>
        <v>5.6009199981171674E-2</v>
      </c>
      <c r="BN25" s="31">
        <f t="shared" si="44"/>
        <v>0.11545578541290732</v>
      </c>
      <c r="BO25" s="31">
        <f t="shared" si="45"/>
        <v>-3.1604238934603734E-2</v>
      </c>
      <c r="BP25" s="31">
        <f t="shared" si="46"/>
        <v>-4.9517083852272825E-2</v>
      </c>
      <c r="BS25" s="31">
        <f t="shared" si="25"/>
        <v>0.76303516429756335</v>
      </c>
      <c r="BT25" s="31">
        <f t="shared" si="47"/>
        <v>0.80735773781536635</v>
      </c>
      <c r="BU25" s="31">
        <f t="shared" si="26"/>
        <v>0.84477854311685585</v>
      </c>
      <c r="BV25" s="31"/>
      <c r="BW25" s="31">
        <f t="shared" si="27"/>
        <v>1.000148489730089</v>
      </c>
      <c r="BX25" s="31">
        <f t="shared" si="48"/>
        <v>0.99046762193361992</v>
      </c>
      <c r="BY25" s="31">
        <f t="shared" si="28"/>
        <v>1.0146210678105385</v>
      </c>
      <c r="BZ25" s="31"/>
    </row>
    <row r="26" spans="1:78" x14ac:dyDescent="0.2">
      <c r="A26" s="198" t="s">
        <v>379</v>
      </c>
      <c r="B26" s="9">
        <f t="shared" si="29"/>
        <v>2005</v>
      </c>
      <c r="D26" s="90">
        <f>Table8.4c11!B26*0.001</f>
        <v>8.3140000000000001</v>
      </c>
      <c r="E26" s="90">
        <f>Table8.4c11!D26*0.001</f>
        <v>3.5020000000000002</v>
      </c>
      <c r="F26" s="90">
        <f>Table8.4c11!F26*0.001</f>
        <v>34.645000000000003</v>
      </c>
      <c r="G26" s="217">
        <v>9.9999999999999995E-7</v>
      </c>
      <c r="H26" s="29">
        <f t="shared" si="50"/>
        <v>46.461001000000003</v>
      </c>
      <c r="I26" s="35">
        <f>MER_T7.2c_1013_AnnualData!B69</f>
        <v>1353.0619999999999</v>
      </c>
      <c r="J26" s="29">
        <f>Table8.2d11!B26*0.001</f>
        <v>1353.0620000000001</v>
      </c>
      <c r="K26" s="29">
        <f>Table8.2d11!D26*0.001</f>
        <v>374.803</v>
      </c>
      <c r="L26" s="29">
        <f>Table8.2d11!F26*0.001</f>
        <v>4249.0230000000001</v>
      </c>
      <c r="M26" s="253">
        <f>G26/M$37*1000000</f>
        <v>1.2499999999999998E-4</v>
      </c>
      <c r="N26" s="29">
        <f t="shared" si="49"/>
        <v>5976.8881250000004</v>
      </c>
      <c r="P26" s="10">
        <f t="shared" si="51"/>
        <v>6144.5816969215002</v>
      </c>
      <c r="Q26" s="10">
        <f t="shared" si="52"/>
        <v>9343.5751581497479</v>
      </c>
      <c r="R26" s="10">
        <f t="shared" si="53"/>
        <v>8153.6390836199298</v>
      </c>
      <c r="S26" s="254">
        <f t="shared" si="54"/>
        <v>8000.0000000000018</v>
      </c>
      <c r="T26" s="30">
        <f t="shared" si="55"/>
        <v>7773.4433083436707</v>
      </c>
      <c r="V26" s="31">
        <f t="shared" si="7"/>
        <v>0.5187959522251584</v>
      </c>
      <c r="W26" s="31">
        <f t="shared" si="8"/>
        <v>0.96552408747204332</v>
      </c>
      <c r="X26" s="31">
        <f t="shared" si="9"/>
        <v>0.94539857553767148</v>
      </c>
      <c r="Y26" s="31">
        <f t="shared" si="10"/>
        <v>0.78626807473598725</v>
      </c>
      <c r="Z26" s="31"/>
      <c r="AB26" s="34">
        <f t="shared" si="11"/>
        <v>1.2510383215888004</v>
      </c>
      <c r="AC26" s="34">
        <f t="shared" si="12"/>
        <v>0.83319390416240402</v>
      </c>
      <c r="AD26" s="34">
        <f t="shared" si="13"/>
        <v>1.0130258322754004</v>
      </c>
      <c r="AE26" s="34">
        <f t="shared" si="14"/>
        <v>0.82248041226247104</v>
      </c>
      <c r="AF26" s="34">
        <f t="shared" si="15"/>
        <v>1.0423575034213539</v>
      </c>
      <c r="AG26" s="34">
        <f t="shared" si="16"/>
        <v>1.0423575034213537</v>
      </c>
      <c r="AJ26" s="12"/>
      <c r="AL26" s="31">
        <f t="shared" si="17"/>
        <v>0.17894577863270744</v>
      </c>
      <c r="AM26" s="31">
        <f t="shared" si="18"/>
        <v>7.5375044114955686E-2</v>
      </c>
      <c r="AN26" s="31">
        <f t="shared" si="19"/>
        <v>0.74567915572890908</v>
      </c>
      <c r="AO26" s="31">
        <f t="shared" si="20"/>
        <v>2.1523427788393965E-8</v>
      </c>
      <c r="AQ26" s="31">
        <f t="shared" si="30"/>
        <v>0.17828609483870167</v>
      </c>
      <c r="AR26" s="31">
        <f t="shared" si="31"/>
        <v>8.6438037942231913E-2</v>
      </c>
      <c r="AS26" s="31">
        <f t="shared" si="32"/>
        <v>0.7347044748584185</v>
      </c>
      <c r="AT26" s="31">
        <f t="shared" si="33"/>
        <v>2.1525744493649592E-8</v>
      </c>
      <c r="AU26" s="31">
        <f t="shared" si="34"/>
        <v>0.99942862916509667</v>
      </c>
      <c r="AV26" s="31"/>
      <c r="AW26" s="31">
        <f t="shared" si="35"/>
        <v>0.17838802055094061</v>
      </c>
      <c r="AX26" s="31">
        <f t="shared" si="36"/>
        <v>8.6487454351233242E-2</v>
      </c>
      <c r="AY26" s="31">
        <f t="shared" si="37"/>
        <v>0.73512450355977532</v>
      </c>
      <c r="AZ26" s="31">
        <f t="shared" si="38"/>
        <v>2.1538050707664621E-8</v>
      </c>
      <c r="BC26" s="31">
        <f t="shared" si="39"/>
        <v>-2.0933762939262172E-3</v>
      </c>
      <c r="BD26" s="31">
        <f t="shared" si="40"/>
        <v>1.9397410569137179E-2</v>
      </c>
      <c r="BE26" s="31">
        <f t="shared" si="41"/>
        <v>-3.8162305366271146E-2</v>
      </c>
      <c r="BF26" s="31">
        <f t="shared" si="42"/>
        <v>0</v>
      </c>
      <c r="BH26" s="31">
        <f t="shared" si="21"/>
        <v>0.2263823534424948</v>
      </c>
      <c r="BI26" s="31">
        <f t="shared" si="22"/>
        <v>6.2708719347160269E-2</v>
      </c>
      <c r="BJ26" s="31">
        <f t="shared" si="23"/>
        <v>0.71090890629645165</v>
      </c>
      <c r="BK26" s="31">
        <f t="shared" si="24"/>
        <v>2.0913893214288659E-8</v>
      </c>
      <c r="BM26" s="31">
        <f t="shared" si="43"/>
        <v>-1.8838776695937972E-2</v>
      </c>
      <c r="BN26" s="31">
        <f t="shared" si="44"/>
        <v>-0.31564552707508592</v>
      </c>
      <c r="BO26" s="31">
        <f t="shared" si="45"/>
        <v>3.9566775148391256E-2</v>
      </c>
      <c r="BP26" s="31">
        <f t="shared" si="46"/>
        <v>-2.8538588698103717E-2</v>
      </c>
      <c r="BS26" s="31">
        <f t="shared" si="25"/>
        <v>0.97360476182063682</v>
      </c>
      <c r="BT26" s="31">
        <f t="shared" si="47"/>
        <v>0.78604733802977789</v>
      </c>
      <c r="BU26" s="31">
        <f t="shared" si="26"/>
        <v>0.82248041226247104</v>
      </c>
      <c r="BV26" s="31"/>
      <c r="BW26" s="31">
        <f t="shared" si="27"/>
        <v>0.99842775240358395</v>
      </c>
      <c r="BX26" s="31">
        <f t="shared" si="48"/>
        <v>0.98891036159570689</v>
      </c>
      <c r="BY26" s="31">
        <f t="shared" si="28"/>
        <v>1.0130258322754004</v>
      </c>
      <c r="BZ26" s="31"/>
    </row>
    <row r="27" spans="1:78" x14ac:dyDescent="0.2">
      <c r="A27" s="198" t="s">
        <v>379</v>
      </c>
      <c r="B27" s="9">
        <f t="shared" si="29"/>
        <v>2006</v>
      </c>
      <c r="D27" s="90">
        <f>Table8.4c11!B27*0.001</f>
        <v>7.5259999999999998</v>
      </c>
      <c r="E27" s="90">
        <f>Table8.4c11!D27*0.001</f>
        <v>1.996</v>
      </c>
      <c r="F27" s="90">
        <f>Table8.4c11!F27*0.001</f>
        <v>35.472999999999999</v>
      </c>
      <c r="G27" s="217">
        <v>9.9999999999999995E-7</v>
      </c>
      <c r="H27" s="29">
        <f t="shared" si="50"/>
        <v>44.995000999999995</v>
      </c>
      <c r="I27" s="35">
        <f>MER_T7.2c_1013_AnnualData!B70</f>
        <v>1310.146</v>
      </c>
      <c r="J27" s="29">
        <f>Table8.2d11!B27*0.001</f>
        <v>1310.146</v>
      </c>
      <c r="K27" s="29">
        <f>Table8.2d11!D27*0.001</f>
        <v>234.96</v>
      </c>
      <c r="L27" s="29">
        <f>Table8.2d11!F27*0.001</f>
        <v>4354.6099999999997</v>
      </c>
      <c r="M27" s="29">
        <f>Table8.2d10!H27*0.001</f>
        <v>4.1000000000000002E-2</v>
      </c>
      <c r="N27" s="29">
        <f t="shared" si="49"/>
        <v>5899.7569999999996</v>
      </c>
      <c r="P27" s="10">
        <f t="shared" si="51"/>
        <v>5744.3979525945961</v>
      </c>
      <c r="Q27" s="10">
        <f t="shared" si="52"/>
        <v>8495.0629894450121</v>
      </c>
      <c r="R27" s="10">
        <f t="shared" si="53"/>
        <v>8146.0796718879537</v>
      </c>
      <c r="S27" s="86">
        <f t="shared" si="54"/>
        <v>24.390243902439021</v>
      </c>
      <c r="T27" s="30">
        <f t="shared" si="55"/>
        <v>7626.5854678421492</v>
      </c>
      <c r="V27" s="31">
        <f t="shared" si="7"/>
        <v>0.48500785777975097</v>
      </c>
      <c r="W27" s="31">
        <f t="shared" si="8"/>
        <v>0.87784256048363118</v>
      </c>
      <c r="X27" s="31">
        <f t="shared" si="9"/>
        <v>0.94452207646651809</v>
      </c>
      <c r="Y27" s="31">
        <f t="shared" si="10"/>
        <v>2.3971587644389847E-3</v>
      </c>
      <c r="Z27" s="31"/>
      <c r="AB27" s="34">
        <f t="shared" si="11"/>
        <v>1.2348938010382744</v>
      </c>
      <c r="AC27" s="34">
        <f t="shared" si="12"/>
        <v>0.81745299596629162</v>
      </c>
      <c r="AD27" s="34">
        <f t="shared" si="13"/>
        <v>1.0119028451257868</v>
      </c>
      <c r="AE27" s="34">
        <f t="shared" si="14"/>
        <v>0.80783743212489589</v>
      </c>
      <c r="AF27" s="34">
        <f t="shared" si="15"/>
        <v>1.0094676373589393</v>
      </c>
      <c r="AG27" s="34">
        <f t="shared" si="16"/>
        <v>1.0094676373589391</v>
      </c>
      <c r="AJ27" s="12"/>
      <c r="AL27" s="31">
        <f t="shared" si="17"/>
        <v>0.16726302550810035</v>
      </c>
      <c r="AM27" s="31">
        <f t="shared" si="18"/>
        <v>4.4360483512379527E-2</v>
      </c>
      <c r="AN27" s="31">
        <f t="shared" si="19"/>
        <v>0.78837646875482903</v>
      </c>
      <c r="AO27" s="31">
        <f t="shared" si="20"/>
        <v>2.2224691138466696E-8</v>
      </c>
      <c r="AQ27" s="31">
        <f t="shared" si="30"/>
        <v>0.17303867671006823</v>
      </c>
      <c r="AR27" s="31">
        <f t="shared" si="31"/>
        <v>5.8504000323578373E-2</v>
      </c>
      <c r="AS27" s="31">
        <f t="shared" si="32"/>
        <v>0.76682970585525356</v>
      </c>
      <c r="AT27" s="31">
        <f t="shared" si="33"/>
        <v>2.1872185843876418E-8</v>
      </c>
      <c r="AU27" s="31">
        <f t="shared" si="34"/>
        <v>0.99837240476108602</v>
      </c>
      <c r="AV27" s="31"/>
      <c r="AW27" s="31">
        <f t="shared" si="35"/>
        <v>0.17332077277464111</v>
      </c>
      <c r="AX27" s="31">
        <f t="shared" si="36"/>
        <v>5.8599376389593401E-2</v>
      </c>
      <c r="AY27" s="31">
        <f t="shared" si="37"/>
        <v>0.76807982892792248</v>
      </c>
      <c r="AZ27" s="31">
        <f t="shared" si="38"/>
        <v>2.1907842944748166E-8</v>
      </c>
      <c r="BC27" s="31">
        <f t="shared" si="39"/>
        <v>-6.7345557810443449E-2</v>
      </c>
      <c r="BD27" s="31">
        <f t="shared" si="40"/>
        <v>-9.5203788263575923E-2</v>
      </c>
      <c r="BE27" s="31">
        <f t="shared" si="41"/>
        <v>-9.2755125255161426E-4</v>
      </c>
      <c r="BF27" s="31">
        <f t="shared" si="42"/>
        <v>-5.7930136083841441</v>
      </c>
      <c r="BH27" s="31">
        <f t="shared" si="21"/>
        <v>0.22206779024966622</v>
      </c>
      <c r="BI27" s="31">
        <f t="shared" si="22"/>
        <v>3.9825369078760366E-2</v>
      </c>
      <c r="BJ27" s="31">
        <f t="shared" si="23"/>
        <v>0.73809989123280839</v>
      </c>
      <c r="BK27" s="31">
        <f t="shared" si="24"/>
        <v>6.9494387650203227E-6</v>
      </c>
      <c r="BM27" s="31">
        <f t="shared" si="43"/>
        <v>-1.924270238869898E-2</v>
      </c>
      <c r="BN27" s="31">
        <f t="shared" si="44"/>
        <v>-0.4539963792507542</v>
      </c>
      <c r="BO27" s="31">
        <f t="shared" si="45"/>
        <v>3.7534868359290749E-2</v>
      </c>
      <c r="BP27" s="31">
        <f t="shared" si="46"/>
        <v>5.8060024968442017</v>
      </c>
      <c r="BS27" s="31">
        <f t="shared" si="25"/>
        <v>0.98219656064842276</v>
      </c>
      <c r="BT27" s="31">
        <f t="shared" si="47"/>
        <v>0.77205299191969601</v>
      </c>
      <c r="BU27" s="31">
        <f t="shared" si="26"/>
        <v>0.80783743212489589</v>
      </c>
      <c r="BV27" s="31"/>
      <c r="BW27" s="31">
        <f t="shared" si="27"/>
        <v>0.99889145260285106</v>
      </c>
      <c r="BX27" s="31">
        <f t="shared" si="48"/>
        <v>0.98781410758834631</v>
      </c>
      <c r="BY27" s="31">
        <f t="shared" si="28"/>
        <v>1.0119028451257868</v>
      </c>
      <c r="BZ27" s="31"/>
    </row>
    <row r="28" spans="1:78" x14ac:dyDescent="0.2">
      <c r="A28" s="198" t="s">
        <v>379</v>
      </c>
      <c r="B28" s="9">
        <f t="shared" si="29"/>
        <v>2007</v>
      </c>
      <c r="D28" s="90">
        <f>Table8.4c11!B28*0.001</f>
        <v>7.8330000000000002</v>
      </c>
      <c r="E28" s="90">
        <f>Table8.4c11!D28*0.001</f>
        <v>1.55</v>
      </c>
      <c r="F28" s="90">
        <f>Table8.4c11!F28*0.001</f>
        <v>34.872</v>
      </c>
      <c r="G28" s="217">
        <v>9.9999999999999995E-7</v>
      </c>
      <c r="H28" s="29">
        <f>SUM(D28:G28)</f>
        <v>44.255001</v>
      </c>
      <c r="I28" s="35">
        <f>MER_T7.2c_1013_AnnualData!B71</f>
        <v>1371.13</v>
      </c>
      <c r="J28" s="29">
        <f>Table8.2d11!B28*0.001</f>
        <v>1371.13</v>
      </c>
      <c r="K28" s="29">
        <f>Table8.2d11!D28*0.001</f>
        <v>189.35300000000001</v>
      </c>
      <c r="L28" s="29">
        <f>Table8.2d11!F28*0.001</f>
        <v>4257.3890000000001</v>
      </c>
      <c r="M28" s="253">
        <f>G28/M$37*1000000</f>
        <v>1.2499999999999998E-4</v>
      </c>
      <c r="N28" s="29">
        <f>SUM(J28:M28)</f>
        <v>5817.8721249999999</v>
      </c>
      <c r="P28" s="10">
        <f>D28/J28*1000000</f>
        <v>5712.8062255220138</v>
      </c>
      <c r="Q28" s="10">
        <f>E28/K28*1000000</f>
        <v>8185.7694359212683</v>
      </c>
      <c r="R28" s="10">
        <f>F28/L28*1000000</f>
        <v>8190.9358059599444</v>
      </c>
      <c r="S28" s="254">
        <f t="shared" si="54"/>
        <v>8000.0000000000018</v>
      </c>
      <c r="T28" s="30">
        <f>H28/N28*1000000</f>
        <v>7606.733191991565</v>
      </c>
      <c r="V28" s="31">
        <f t="shared" si="7"/>
        <v>0.48234052240405417</v>
      </c>
      <c r="W28" s="31">
        <f t="shared" si="8"/>
        <v>0.84588152084169876</v>
      </c>
      <c r="X28" s="31">
        <f t="shared" si="9"/>
        <v>0.94972305787137068</v>
      </c>
      <c r="Y28" s="31">
        <f t="shared" si="10"/>
        <v>0.78626807473598725</v>
      </c>
      <c r="Z28" s="31"/>
      <c r="AB28" s="34">
        <f t="shared" si="11"/>
        <v>1.2177542604544345</v>
      </c>
      <c r="AC28" s="34">
        <f t="shared" si="12"/>
        <v>0.81532513646229254</v>
      </c>
      <c r="AD28" s="34">
        <f>BY28</f>
        <v>1.0073384883267367</v>
      </c>
      <c r="AE28" s="34">
        <f>BU28</f>
        <v>0.80938547063421318</v>
      </c>
      <c r="AF28" s="34">
        <f>AB28*AD28*AE28</f>
        <v>0.99286565858254994</v>
      </c>
      <c r="AG28" s="34">
        <f>AB28*AC28</f>
        <v>0.99286565858254994</v>
      </c>
      <c r="AJ28" s="12"/>
      <c r="AL28" s="31">
        <f>D28/$H28</f>
        <v>0.17699694549775291</v>
      </c>
      <c r="AM28" s="31">
        <f>E28/$H28</f>
        <v>3.502429024914043E-2</v>
      </c>
      <c r="AN28" s="31">
        <f>F28/$H28</f>
        <v>0.78797874165679038</v>
      </c>
      <c r="AO28" s="31">
        <f>G28/$H28</f>
        <v>2.259631628976802E-8</v>
      </c>
      <c r="AQ28" s="31">
        <f>(AL28-AL27)/LN(AL28/AL27)</f>
        <v>0.17208410476617944</v>
      </c>
      <c r="AR28" s="31">
        <f>(AM28-AM27)/LN(AM28/AM27)</f>
        <v>3.9508706926772712E-2</v>
      </c>
      <c r="AS28" s="31">
        <f>(AN28-AN27)/LN(AN28/AN27)</f>
        <v>0.78817758848082509</v>
      </c>
      <c r="AT28" s="31">
        <f>(AO28-AO27)/LN(AO28/AO27)</f>
        <v>2.2409990161087651E-8</v>
      </c>
      <c r="AU28" s="31">
        <f>SUM(AQ28:AT28)</f>
        <v>0.99977042258376747</v>
      </c>
      <c r="AV28" s="31"/>
      <c r="AW28" s="31">
        <f>AQ28/$AU28</f>
        <v>0.17212362046223775</v>
      </c>
      <c r="AX28" s="31">
        <f>AR28/$AU28</f>
        <v>3.951777931644343E-2</v>
      </c>
      <c r="AY28" s="31">
        <f>AS28/$AU28</f>
        <v>0.78835857780618257</v>
      </c>
      <c r="AZ28" s="31">
        <f>AT28/$AU28</f>
        <v>2.2415136170134091E-8</v>
      </c>
      <c r="BC28" s="31">
        <f>LN(V28/V27)</f>
        <v>-5.5147497847816323E-3</v>
      </c>
      <c r="BD28" s="31">
        <f>LN(W28/W27)</f>
        <v>-3.7087957965779433E-2</v>
      </c>
      <c r="BE28" s="31">
        <f>LN(X28/X27)</f>
        <v>5.4913636891344717E-3</v>
      </c>
      <c r="BF28" s="31">
        <f>LN(Y28/Y27)</f>
        <v>5.7930136083841441</v>
      </c>
      <c r="BH28" s="31">
        <f>J28/$N28</f>
        <v>0.23567551340774787</v>
      </c>
      <c r="BI28" s="31">
        <f>K28/$N28</f>
        <v>3.2546779291750073E-2</v>
      </c>
      <c r="BJ28" s="31">
        <f>L28/$N28</f>
        <v>0.73177768581498348</v>
      </c>
      <c r="BK28" s="31">
        <f>M28/$N28</f>
        <v>2.1485518642264757E-8</v>
      </c>
      <c r="BM28" s="31">
        <f>LN(BH28/BH27)</f>
        <v>5.9473218992459921E-2</v>
      </c>
      <c r="BN28" s="31">
        <f>LN(BI28/BI27)</f>
        <v>-0.20182570599851538</v>
      </c>
      <c r="BO28" s="31">
        <f>LN(BJ28/BJ27)</f>
        <v>-8.602409485246626E-3</v>
      </c>
      <c r="BP28" s="31">
        <f>LN(BK28/BK27)</f>
        <v>-5.7790370253903216</v>
      </c>
      <c r="BS28" s="31">
        <f>EXP(SUMPRODUCT($AW28:$AZ28,BC28:BF28))</f>
        <v>1.0019162747946024</v>
      </c>
      <c r="BT28" s="31">
        <f>IF(ISERR(BS28),BT27,BS28*BT27)</f>
        <v>0.7735324576082091</v>
      </c>
      <c r="BU28" s="31">
        <f t="shared" si="26"/>
        <v>0.80938547063421318</v>
      </c>
      <c r="BV28" s="31"/>
      <c r="BW28" s="31">
        <f>EXP(SUMPRODUCT($AW28:$AZ28,BM28:BP28))</f>
        <v>0.99548933297199815</v>
      </c>
      <c r="BX28" s="31">
        <f>IF(ISERR(BW28),BX27,BW28*BX27)</f>
        <v>0.98335840706345246</v>
      </c>
      <c r="BY28" s="31">
        <f t="shared" si="28"/>
        <v>1.0073384883267367</v>
      </c>
      <c r="BZ28" s="31"/>
    </row>
    <row r="29" spans="1:78" x14ac:dyDescent="0.2">
      <c r="A29" s="198" t="s">
        <v>379</v>
      </c>
      <c r="B29" s="9">
        <f t="shared" si="29"/>
        <v>2008</v>
      </c>
      <c r="D29" s="90">
        <f>Table8.4c11!B29*0.001</f>
        <v>8.07</v>
      </c>
      <c r="E29" s="90">
        <f>Table8.4c11!D29*0.001</f>
        <v>0.99399999999999999</v>
      </c>
      <c r="F29" s="90">
        <f>Table8.4c11!F29*0.001</f>
        <v>34.137999999999998</v>
      </c>
      <c r="G29" s="217">
        <v>9.9999999999999995E-7</v>
      </c>
      <c r="H29" s="29">
        <f>SUM(D29:G29)</f>
        <v>43.202000999999996</v>
      </c>
      <c r="I29" s="35">
        <f>MER_T7.2c_1013_AnnualData!B72</f>
        <v>1261.1220000000001</v>
      </c>
      <c r="J29" s="29">
        <f>Table8.2d11!B29*0.001</f>
        <v>1261.1220000000001</v>
      </c>
      <c r="K29" s="29">
        <f>Table8.2d11!D29*0.001</f>
        <v>142.226</v>
      </c>
      <c r="L29" s="29">
        <f>Table8.2d11!F29*0.001</f>
        <v>4187.7870000000003</v>
      </c>
      <c r="M29" s="253">
        <f>G29/M$37*1000000</f>
        <v>1.2499999999999998E-4</v>
      </c>
      <c r="N29" s="29">
        <f t="shared" si="49"/>
        <v>5591.1351249999998</v>
      </c>
      <c r="P29" s="10">
        <f t="shared" si="51"/>
        <v>6399.0636909038139</v>
      </c>
      <c r="Q29" s="10">
        <f t="shared" si="52"/>
        <v>6988.8768579584603</v>
      </c>
      <c r="R29" s="10">
        <f t="shared" si="53"/>
        <v>8151.7995065174036</v>
      </c>
      <c r="S29" s="254">
        <f t="shared" si="54"/>
        <v>8000.0000000000018</v>
      </c>
      <c r="T29" s="30">
        <f t="shared" si="55"/>
        <v>7726.8747819790879</v>
      </c>
      <c r="V29" s="31">
        <f t="shared" si="7"/>
        <v>0.54028223638643125</v>
      </c>
      <c r="W29" s="31">
        <f t="shared" si="8"/>
        <v>0.72219988992640327</v>
      </c>
      <c r="X29" s="31">
        <f t="shared" si="9"/>
        <v>0.94518528015453229</v>
      </c>
      <c r="Y29" s="31">
        <f t="shared" si="10"/>
        <v>0.78626807473598725</v>
      </c>
      <c r="Z29" s="31"/>
      <c r="AB29" s="34">
        <f t="shared" si="11"/>
        <v>1.1702953370163987</v>
      </c>
      <c r="AC29" s="34">
        <f t="shared" si="12"/>
        <v>0.82820247234078781</v>
      </c>
      <c r="AD29" s="34">
        <f t="shared" si="13"/>
        <v>1.0107036789781185</v>
      </c>
      <c r="AE29" s="34">
        <f t="shared" si="14"/>
        <v>0.81943154019004838</v>
      </c>
      <c r="AF29" s="34">
        <f t="shared" si="15"/>
        <v>0.9692414914858769</v>
      </c>
      <c r="AG29" s="34">
        <f t="shared" si="16"/>
        <v>0.9692414914858769</v>
      </c>
      <c r="AJ29" s="12"/>
      <c r="AL29" s="31">
        <f t="shared" si="17"/>
        <v>0.18679690322677417</v>
      </c>
      <c r="AM29" s="31">
        <f t="shared" si="18"/>
        <v>2.3008193532517165E-2</v>
      </c>
      <c r="AN29" s="31">
        <f t="shared" si="19"/>
        <v>0.7901948800936327</v>
      </c>
      <c r="AO29" s="31">
        <f t="shared" si="20"/>
        <v>2.314707598844785E-8</v>
      </c>
      <c r="AQ29" s="31">
        <f t="shared" si="30"/>
        <v>0.18185291694635797</v>
      </c>
      <c r="AR29" s="31">
        <f t="shared" si="31"/>
        <v>2.8596719779849795E-2</v>
      </c>
      <c r="AS29" s="31">
        <f t="shared" si="32"/>
        <v>0.78908629220900406</v>
      </c>
      <c r="AT29" s="31">
        <f t="shared" si="33"/>
        <v>2.2870590886677731E-8</v>
      </c>
      <c r="AU29" s="31">
        <f t="shared" si="34"/>
        <v>0.99953595180580268</v>
      </c>
      <c r="AV29" s="31"/>
      <c r="AW29" s="31">
        <f t="shared" si="35"/>
        <v>0.18193734464259642</v>
      </c>
      <c r="AX29" s="31">
        <f t="shared" si="36"/>
        <v>2.8609996196920968E-2</v>
      </c>
      <c r="AY29" s="31">
        <f t="shared" si="37"/>
        <v>0.78945263627927376</v>
      </c>
      <c r="AZ29" s="31">
        <f t="shared" si="38"/>
        <v>2.288120887033506E-8</v>
      </c>
      <c r="BC29" s="31">
        <f t="shared" si="39"/>
        <v>0.11344132036485083</v>
      </c>
      <c r="BD29" s="31">
        <f t="shared" si="40"/>
        <v>-0.15807734708335774</v>
      </c>
      <c r="BE29" s="31">
        <f t="shared" si="41"/>
        <v>-4.7894521334437357E-3</v>
      </c>
      <c r="BF29" s="31">
        <f t="shared" si="42"/>
        <v>0</v>
      </c>
      <c r="BH29" s="31">
        <f t="shared" si="21"/>
        <v>0.22555741755570613</v>
      </c>
      <c r="BI29" s="31">
        <f t="shared" si="22"/>
        <v>2.543776832794754E-2</v>
      </c>
      <c r="BJ29" s="31">
        <f t="shared" si="23"/>
        <v>0.74900479175952672</v>
      </c>
      <c r="BK29" s="31">
        <f t="shared" si="24"/>
        <v>2.235681971646142E-8</v>
      </c>
      <c r="BM29" s="31">
        <f t="shared" si="43"/>
        <v>-4.3881165897771898E-2</v>
      </c>
      <c r="BN29" s="31">
        <f t="shared" si="44"/>
        <v>-0.24644340560303757</v>
      </c>
      <c r="BO29" s="31">
        <f t="shared" si="45"/>
        <v>2.3268621109816305E-2</v>
      </c>
      <c r="BP29" s="31">
        <f t="shared" si="46"/>
        <v>3.9752250570322903E-2</v>
      </c>
      <c r="BS29" s="31">
        <f t="shared" si="25"/>
        <v>1.0124119716999163</v>
      </c>
      <c r="BT29" s="31">
        <f t="shared" si="47"/>
        <v>0.78313352058100882</v>
      </c>
      <c r="BU29" s="31">
        <f t="shared" si="26"/>
        <v>0.81943154019004838</v>
      </c>
      <c r="BV29" s="31"/>
      <c r="BW29" s="31">
        <f t="shared" si="27"/>
        <v>1.0033406751458209</v>
      </c>
      <c r="BX29" s="31">
        <f t="shared" si="48"/>
        <v>0.98664348805336344</v>
      </c>
      <c r="BY29" s="31">
        <f t="shared" si="28"/>
        <v>1.0107036789781185</v>
      </c>
      <c r="BZ29" s="31"/>
    </row>
    <row r="30" spans="1:78" x14ac:dyDescent="0.2">
      <c r="A30" s="198" t="s">
        <v>379</v>
      </c>
      <c r="B30" s="9">
        <f t="shared" si="29"/>
        <v>2009</v>
      </c>
      <c r="D30" s="90">
        <f>Table8.4c11!B30*0.001</f>
        <v>7.0070000000000006</v>
      </c>
      <c r="E30" s="90">
        <f>Table8.4c11!D30*0.001</f>
        <v>1.133</v>
      </c>
      <c r="F30" s="90">
        <f>Table8.4c11!F30*0.001</f>
        <v>35.045999999999999</v>
      </c>
      <c r="G30" s="217">
        <v>9.9999999999999995E-7</v>
      </c>
      <c r="H30" s="29">
        <f t="shared" ref="H30:H33" si="56">SUM(D30:G30)</f>
        <v>43.186000999999997</v>
      </c>
      <c r="I30" s="35">
        <f>MER_T7.2c_1013_AnnualData!B73</f>
        <v>1095.527</v>
      </c>
      <c r="J30" s="29">
        <f>Table8.2d11!B30*0.001</f>
        <v>1095.527</v>
      </c>
      <c r="K30" s="29">
        <f>Table8.2d11!D30*0.001</f>
        <v>162.57300000000001</v>
      </c>
      <c r="L30" s="29">
        <f>Table8.2d11!F30*0.001</f>
        <v>4225.1050000000005</v>
      </c>
      <c r="M30" s="253">
        <f t="shared" ref="M30:M33" si="57">G30/M$37*1000000</f>
        <v>1.2499999999999998E-4</v>
      </c>
      <c r="N30" s="29">
        <f t="shared" ref="N30:N33" si="58">SUM(J30:M30)</f>
        <v>5483.2051250000004</v>
      </c>
      <c r="P30" s="10">
        <f t="shared" ref="P30:P33" si="59">D30/J30*1000000</f>
        <v>6396.0084963675017</v>
      </c>
      <c r="Q30" s="10">
        <f t="shared" ref="Q30:Q33" si="60">E30/K30*1000000</f>
        <v>6969.1769235973989</v>
      </c>
      <c r="R30" s="10">
        <f t="shared" ref="R30:R33" si="61">F30/L30*1000000</f>
        <v>8294.7051020033814</v>
      </c>
      <c r="S30" s="254">
        <f t="shared" ref="S30:S33" si="62">G30/M30*1000000</f>
        <v>8000.0000000000018</v>
      </c>
      <c r="T30" s="30">
        <f t="shared" ref="T30:T33" si="63">H30/N30*1000000</f>
        <v>7876.0505973228555</v>
      </c>
      <c r="V30" s="31">
        <f t="shared" ref="V30:V33" si="64">P30/P$35</f>
        <v>0.54002428187677065</v>
      </c>
      <c r="W30" s="31">
        <f t="shared" ref="W30:W33" si="65">Q30/Q$35</f>
        <v>0.72016418508909241</v>
      </c>
      <c r="X30" s="31">
        <f t="shared" ref="X30:X33" si="66">R30/R$35</f>
        <v>0.96175490569513511</v>
      </c>
      <c r="Y30" s="31">
        <f t="shared" ref="Y30:Y33" si="67">S30/S$35</f>
        <v>0.78626807473598725</v>
      </c>
      <c r="Z30" s="31"/>
      <c r="AB30" s="34">
        <f t="shared" si="11"/>
        <v>1.14770422217115</v>
      </c>
      <c r="AC30" s="34">
        <f t="shared" si="12"/>
        <v>0.84419183189004621</v>
      </c>
      <c r="AD30" s="34">
        <f t="shared" si="13"/>
        <v>1.0161281291471529</v>
      </c>
      <c r="AE30" s="34">
        <f t="shared" si="14"/>
        <v>0.83079269993104676</v>
      </c>
      <c r="AF30" s="34">
        <f t="shared" si="15"/>
        <v>0.96888252978260414</v>
      </c>
      <c r="AG30" s="34">
        <f t="shared" si="16"/>
        <v>0.9688825297826037</v>
      </c>
      <c r="AJ30" s="12"/>
      <c r="AL30" s="31">
        <f t="shared" si="17"/>
        <v>0.16225165187209625</v>
      </c>
      <c r="AM30" s="31">
        <f t="shared" si="18"/>
        <v>2.6235353442426865E-2</v>
      </c>
      <c r="AN30" s="31">
        <f t="shared" si="19"/>
        <v>0.81151297152982516</v>
      </c>
      <c r="AO30" s="31">
        <f t="shared" si="20"/>
        <v>2.3155651758540921E-8</v>
      </c>
      <c r="AQ30" s="31">
        <f t="shared" si="30"/>
        <v>0.17423622503714853</v>
      </c>
      <c r="AR30" s="31">
        <f t="shared" si="31"/>
        <v>2.4586484547080182E-2</v>
      </c>
      <c r="AS30" s="31">
        <f t="shared" si="32"/>
        <v>0.80080663436464561</v>
      </c>
      <c r="AT30" s="31">
        <f t="shared" si="33"/>
        <v>2.3151363608778286E-8</v>
      </c>
      <c r="AU30" s="31">
        <f t="shared" si="34"/>
        <v>0.99962936710023798</v>
      </c>
      <c r="AV30" s="31"/>
      <c r="AW30" s="31">
        <f t="shared" si="35"/>
        <v>0.17430082665796368</v>
      </c>
      <c r="AX30" s="31">
        <f t="shared" si="36"/>
        <v>2.4595600485809627E-2</v>
      </c>
      <c r="AY30" s="31">
        <f t="shared" si="37"/>
        <v>0.80110354969627917</v>
      </c>
      <c r="AZ30" s="31">
        <f t="shared" si="38"/>
        <v>2.3159947447258999E-8</v>
      </c>
      <c r="BC30" s="31">
        <f t="shared" si="39"/>
        <v>-4.7755800821749943E-4</v>
      </c>
      <c r="BD30" s="31">
        <f t="shared" si="40"/>
        <v>-2.8227355689914714E-3</v>
      </c>
      <c r="BE30" s="31">
        <f t="shared" si="41"/>
        <v>1.7378670488793994E-2</v>
      </c>
      <c r="BF30" s="31">
        <f t="shared" si="42"/>
        <v>0</v>
      </c>
      <c r="BH30" s="31">
        <f t="shared" si="21"/>
        <v>0.19979682959608408</v>
      </c>
      <c r="BI30" s="31">
        <f t="shared" si="22"/>
        <v>2.9649264671636737E-2</v>
      </c>
      <c r="BJ30" s="31">
        <f t="shared" si="23"/>
        <v>0.77055388293539362</v>
      </c>
      <c r="BK30" s="31">
        <f t="shared" si="24"/>
        <v>2.2796885608032028E-8</v>
      </c>
      <c r="BM30" s="31">
        <f t="shared" si="43"/>
        <v>-0.1212737516375314</v>
      </c>
      <c r="BN30" s="31">
        <f t="shared" si="44"/>
        <v>0.15320231318813554</v>
      </c>
      <c r="BO30" s="31">
        <f t="shared" si="45"/>
        <v>2.8364203703003976E-2</v>
      </c>
      <c r="BP30" s="31">
        <f t="shared" si="46"/>
        <v>1.9492523247711609E-2</v>
      </c>
      <c r="BS30" s="31">
        <f t="shared" si="25"/>
        <v>1.0138646844596235</v>
      </c>
      <c r="BT30" s="31">
        <f t="shared" si="47"/>
        <v>0.79399141973361864</v>
      </c>
      <c r="BU30" s="31">
        <f t="shared" si="26"/>
        <v>0.83079269993104676</v>
      </c>
      <c r="BV30" s="31"/>
      <c r="BW30" s="31">
        <f t="shared" si="27"/>
        <v>1.0053670034866389</v>
      </c>
      <c r="BX30" s="31">
        <f t="shared" si="48"/>
        <v>0.99193880709381543</v>
      </c>
      <c r="BY30" s="31">
        <f t="shared" si="28"/>
        <v>1.0161281291471529</v>
      </c>
      <c r="BZ30" s="31"/>
    </row>
    <row r="31" spans="1:78" x14ac:dyDescent="0.2">
      <c r="A31" s="198" t="s">
        <v>379</v>
      </c>
      <c r="B31" s="9">
        <f t="shared" si="29"/>
        <v>2010</v>
      </c>
      <c r="D31" s="90">
        <f>Table8.4c11!B31*0.001</f>
        <v>6.8150000000000004</v>
      </c>
      <c r="E31" s="90">
        <f>Table8.4c11!D31*0.001</f>
        <v>1.014</v>
      </c>
      <c r="F31" s="90">
        <f>Table8.4c11!F31*0.001</f>
        <v>40.356000000000002</v>
      </c>
      <c r="G31" s="217">
        <v>9.9999999999999995E-7</v>
      </c>
      <c r="H31" s="29">
        <f t="shared" si="56"/>
        <v>48.185001</v>
      </c>
      <c r="I31" s="35">
        <f>MER_T7.2c_1013_AnnualData!B74</f>
        <v>1111.347</v>
      </c>
      <c r="J31" s="29">
        <f>Table8.2d11!B31*0.001</f>
        <v>1111.347</v>
      </c>
      <c r="K31" s="29">
        <f>Table8.2d11!D31*0.001</f>
        <v>123.998</v>
      </c>
      <c r="L31" s="29">
        <f>Table8.2d11!F31*0.001</f>
        <v>4725.134</v>
      </c>
      <c r="M31" s="253">
        <f t="shared" si="57"/>
        <v>1.2499999999999998E-4</v>
      </c>
      <c r="N31" s="29">
        <f t="shared" si="58"/>
        <v>5960.4791249999998</v>
      </c>
      <c r="P31" s="10">
        <f t="shared" si="59"/>
        <v>6132.1981343360803</v>
      </c>
      <c r="Q31" s="10">
        <f t="shared" si="60"/>
        <v>8177.5512508266265</v>
      </c>
      <c r="R31" s="10">
        <f t="shared" si="61"/>
        <v>8540.710168219568</v>
      </c>
      <c r="S31" s="254">
        <f t="shared" si="62"/>
        <v>8000.0000000000018</v>
      </c>
      <c r="T31" s="30">
        <f t="shared" si="63"/>
        <v>8084.0818312571482</v>
      </c>
      <c r="V31" s="31">
        <f t="shared" si="64"/>
        <v>0.51775039005993218</v>
      </c>
      <c r="W31" s="31">
        <f t="shared" si="65"/>
        <v>0.84503228962881993</v>
      </c>
      <c r="X31" s="31">
        <f t="shared" si="66"/>
        <v>0.99027871411867141</v>
      </c>
      <c r="Y31" s="31">
        <f t="shared" si="67"/>
        <v>0.78626807473598725</v>
      </c>
      <c r="Z31" s="31"/>
      <c r="AB31" s="34">
        <f t="shared" ref="AB31:AB33" si="68">N31/N$35</f>
        <v>1.2476037102342583</v>
      </c>
      <c r="AC31" s="34">
        <f t="shared" ref="AC31:AC33" si="69">T31/T$35</f>
        <v>0.86648958966791412</v>
      </c>
      <c r="AD31" s="34">
        <f t="shared" ref="AD31:AD33" si="70">BY31</f>
        <v>1.0207996011624938</v>
      </c>
      <c r="AE31" s="34">
        <f t="shared" ref="AE31:AE33" si="71">BU31</f>
        <v>0.84883417732643085</v>
      </c>
      <c r="AF31" s="34">
        <f t="shared" ref="AF31:AF33" si="72">AB31*AD31*AE31</f>
        <v>1.0810356269490498</v>
      </c>
      <c r="AG31" s="34">
        <f t="shared" ref="AG31:AG33" si="73">AB31*AC31</f>
        <v>1.0810356269490498</v>
      </c>
      <c r="AJ31" s="12"/>
      <c r="AL31" s="31">
        <f t="shared" ref="AL31:AL33" si="74">D31/$H31</f>
        <v>0.14143405330633904</v>
      </c>
      <c r="AM31" s="31">
        <f t="shared" ref="AM31:AM33" si="75">E31/$H31</f>
        <v>2.1043892891067909E-2</v>
      </c>
      <c r="AN31" s="31">
        <f t="shared" ref="AN31:AN33" si="76">F31/$H31</f>
        <v>0.83752203304924699</v>
      </c>
      <c r="AO31" s="31">
        <f t="shared" ref="AO31:AO33" si="77">G31/$H31</f>
        <v>2.0753346046418052E-8</v>
      </c>
      <c r="AQ31" s="31">
        <f t="shared" ref="AQ31:AQ33" si="78">(AL31-AL30)/LN(AL31/AL30)</f>
        <v>0.15160471340077705</v>
      </c>
      <c r="AR31" s="31">
        <f t="shared" ref="AR31:AR33" si="79">(AM31-AM30)/LN(AM31/AM30)</f>
        <v>2.3544308380001228E-2</v>
      </c>
      <c r="AS31" s="31">
        <f t="shared" ref="AS31:AS33" si="80">(AN31-AN30)/LN(AN31/AN30)</f>
        <v>0.82444912733484965</v>
      </c>
      <c r="AT31" s="31">
        <f t="shared" ref="AT31:AT33" si="81">(AO31-AO30)/LN(AO31/AO30)</f>
        <v>2.1932575960336927E-8</v>
      </c>
      <c r="AU31" s="31">
        <f t="shared" ref="AU31:AU33" si="82">SUM(AQ31:AT31)</f>
        <v>0.99959817104820392</v>
      </c>
      <c r="AV31" s="31"/>
      <c r="AW31" s="31">
        <f t="shared" ref="AW31:AW33" si="83">AQ31/$AU31</f>
        <v>0.15166565705277404</v>
      </c>
      <c r="AX31" s="31">
        <f t="shared" ref="AX31:AX33" si="84">AR31/$AU31</f>
        <v>2.3553772967903765E-2</v>
      </c>
      <c r="AY31" s="31">
        <f t="shared" ref="AY31:AY33" si="85">AS31/$AU31</f>
        <v>0.82478054803792955</v>
      </c>
      <c r="AZ31" s="31">
        <f t="shared" ref="AZ31:AZ33" si="86">AT31/$AU31</f>
        <v>2.1941392647145275E-8</v>
      </c>
      <c r="BC31" s="31">
        <f t="shared" ref="BC31:BC33" si="87">LN(V31/V30)</f>
        <v>-4.2120851335364438E-2</v>
      </c>
      <c r="BD31" s="31">
        <f t="shared" ref="BD31:BD33" si="88">LN(W31/W30)</f>
        <v>0.15989561834550794</v>
      </c>
      <c r="BE31" s="31">
        <f t="shared" ref="BE31:BE33" si="89">LN(X31/X30)</f>
        <v>2.9226790499306377E-2</v>
      </c>
      <c r="BF31" s="31">
        <f t="shared" ref="BF31:BF33" si="90">LN(Y31/Y30)</f>
        <v>0</v>
      </c>
      <c r="BH31" s="31">
        <f t="shared" ref="BH31:BH33" si="91">J31/$N31</f>
        <v>0.18645262850408859</v>
      </c>
      <c r="BI31" s="31">
        <f t="shared" ref="BI31:BI33" si="92">K31/$N31</f>
        <v>2.0803361172748006E-2</v>
      </c>
      <c r="BJ31" s="31">
        <f t="shared" ref="BJ31:BJ33" si="93">L31/$N31</f>
        <v>0.79274398935169499</v>
      </c>
      <c r="BK31" s="31">
        <f t="shared" ref="BK31:BK33" si="94">M31/$N31</f>
        <v>2.0971468463955064E-8</v>
      </c>
      <c r="BM31" s="31">
        <f t="shared" ref="BM31:BM33" si="95">LN(BH31/BH30)</f>
        <v>-6.9123794040400963E-2</v>
      </c>
      <c r="BN31" s="31">
        <f t="shared" ref="BN31:BN33" si="96">LN(BI31/BI30)</f>
        <v>-0.35432275635825006</v>
      </c>
      <c r="BO31" s="31">
        <f t="shared" ref="BO31:BO33" si="97">LN(BJ31/BJ30)</f>
        <v>2.8390746624734592E-2</v>
      </c>
      <c r="BP31" s="31">
        <f t="shared" ref="BP31:BP33" si="98">LN(BK31/BK30)</f>
        <v>-8.346106113586442E-2</v>
      </c>
      <c r="BS31" s="31">
        <f t="shared" ref="BS31:BS33" si="99">EXP(SUMPRODUCT($AW31:$AZ31,BC31:BF31))</f>
        <v>1.0217159796864868</v>
      </c>
      <c r="BT31" s="31">
        <f t="shared" ref="BT31:BT33" si="100">IF(ISERR(BS31),BT30,BS31*BT30)</f>
        <v>0.81123372127579874</v>
      </c>
      <c r="BU31" s="31">
        <f t="shared" ref="BU31:BU33" si="101">BT31/BT$35</f>
        <v>0.84883417732643085</v>
      </c>
      <c r="BV31" s="31"/>
      <c r="BW31" s="31">
        <f t="shared" ref="BW31:BW33" si="102">EXP(SUMPRODUCT($AW31:$AZ31,BM31:BP31))</f>
        <v>1.004597325751883</v>
      </c>
      <c r="BX31" s="31">
        <f t="shared" ref="BX31:BX33" si="103">IF(ISERR(BW31),BX30,BW31*BX30)</f>
        <v>0.99649907291595996</v>
      </c>
      <c r="BY31" s="31">
        <f t="shared" ref="BY31:BY33" si="104">BX31/BX$35</f>
        <v>1.0207996011624938</v>
      </c>
      <c r="BZ31" s="31"/>
    </row>
    <row r="32" spans="1:78" x14ac:dyDescent="0.2">
      <c r="A32" s="198" t="s">
        <v>379</v>
      </c>
      <c r="B32" s="9">
        <f t="shared" si="29"/>
        <v>2011</v>
      </c>
      <c r="D32" s="90">
        <f>Table8.4c11!B32*0.001</f>
        <v>7.2629999999999999</v>
      </c>
      <c r="E32" s="90">
        <f>Table8.4c11!D32*0.001</f>
        <v>0.82100000000000006</v>
      </c>
      <c r="F32" s="90">
        <f>Table8.4c11!F32*0.001</f>
        <v>48.509</v>
      </c>
      <c r="G32" s="217">
        <v>9.9999999999999995E-7</v>
      </c>
      <c r="H32" s="29">
        <f t="shared" si="56"/>
        <v>56.593001000000001</v>
      </c>
      <c r="I32" s="35">
        <f>MER_T7.2c_1013_AnnualData!B75</f>
        <v>1049.143</v>
      </c>
      <c r="J32" s="29">
        <f>Table8.2d11!B32*0.001</f>
        <v>1049.143</v>
      </c>
      <c r="K32" s="29">
        <f>Table8.2d11!D32*0.001</f>
        <v>88.99</v>
      </c>
      <c r="L32" s="29">
        <f>Table8.2d11!F32*0.001</f>
        <v>5487.2240000000002</v>
      </c>
      <c r="M32" s="253">
        <f t="shared" si="57"/>
        <v>1.2499999999999998E-4</v>
      </c>
      <c r="N32" s="29">
        <f t="shared" si="58"/>
        <v>6625.3571249999995</v>
      </c>
      <c r="P32" s="10">
        <f t="shared" si="59"/>
        <v>6922.7931750009284</v>
      </c>
      <c r="Q32" s="10">
        <f t="shared" si="60"/>
        <v>9225.7557028879673</v>
      </c>
      <c r="R32" s="10">
        <f t="shared" si="61"/>
        <v>8840.3535193751886</v>
      </c>
      <c r="S32" s="254">
        <f t="shared" si="62"/>
        <v>8000.0000000000018</v>
      </c>
      <c r="T32" s="30">
        <f t="shared" si="63"/>
        <v>8541.8793179394088</v>
      </c>
      <c r="V32" s="31">
        <f t="shared" si="64"/>
        <v>0.58450147698122756</v>
      </c>
      <c r="W32" s="31">
        <f t="shared" si="65"/>
        <v>0.95334914157578632</v>
      </c>
      <c r="X32" s="31">
        <f t="shared" si="66"/>
        <v>1.0250217772401373</v>
      </c>
      <c r="Y32" s="31">
        <f t="shared" si="67"/>
        <v>0.78626807473598725</v>
      </c>
      <c r="AB32" s="34">
        <f t="shared" si="68"/>
        <v>1.386771089610515</v>
      </c>
      <c r="AC32" s="34">
        <f t="shared" si="69"/>
        <v>0.91555845916556833</v>
      </c>
      <c r="AD32" s="34">
        <f t="shared" si="70"/>
        <v>1.0283678909124883</v>
      </c>
      <c r="AE32" s="34">
        <f t="shared" si="71"/>
        <v>0.89030245620871951</v>
      </c>
      <c r="AF32" s="34">
        <f t="shared" si="72"/>
        <v>1.26967000201916</v>
      </c>
      <c r="AG32" s="34">
        <f t="shared" si="73"/>
        <v>1.2696700020191594</v>
      </c>
      <c r="AJ32" s="12"/>
      <c r="AL32" s="31">
        <f t="shared" si="74"/>
        <v>0.12833742462252531</v>
      </c>
      <c r="AM32" s="31">
        <f t="shared" si="75"/>
        <v>1.4507094260648945E-2</v>
      </c>
      <c r="AN32" s="31">
        <f t="shared" si="76"/>
        <v>0.85715546344679616</v>
      </c>
      <c r="AO32" s="31">
        <f t="shared" si="77"/>
        <v>1.7670029550120518E-8</v>
      </c>
      <c r="AQ32" s="31">
        <f t="shared" si="78"/>
        <v>0.13477970501273182</v>
      </c>
      <c r="AR32" s="31">
        <f t="shared" si="79"/>
        <v>1.7573333474652411E-2</v>
      </c>
      <c r="AS32" s="31">
        <f t="shared" si="80"/>
        <v>0.84730083686687274</v>
      </c>
      <c r="AT32" s="31">
        <f t="shared" si="81"/>
        <v>1.9170379520654229E-8</v>
      </c>
      <c r="AU32" s="31">
        <f t="shared" si="82"/>
        <v>0.99965389452463649</v>
      </c>
      <c r="AV32" s="31"/>
      <c r="AW32" s="31">
        <f t="shared" si="83"/>
        <v>0.13482636915732055</v>
      </c>
      <c r="AX32" s="31">
        <f t="shared" si="84"/>
        <v>1.7579417807409257E-2</v>
      </c>
      <c r="AY32" s="31">
        <f t="shared" si="85"/>
        <v>0.84759419385825341</v>
      </c>
      <c r="AZ32" s="31">
        <f t="shared" si="86"/>
        <v>1.9177016791166789E-8</v>
      </c>
      <c r="BC32" s="31">
        <f t="shared" si="87"/>
        <v>0.12126605417246142</v>
      </c>
      <c r="BD32" s="31">
        <f t="shared" si="88"/>
        <v>0.12060635787523373</v>
      </c>
      <c r="BE32" s="31">
        <f t="shared" si="89"/>
        <v>3.4482704515286275E-2</v>
      </c>
      <c r="BF32" s="31">
        <f t="shared" si="90"/>
        <v>0</v>
      </c>
      <c r="BH32" s="31">
        <f t="shared" si="91"/>
        <v>0.15835267144184323</v>
      </c>
      <c r="BI32" s="31">
        <f t="shared" si="92"/>
        <v>1.343172878397857E-2</v>
      </c>
      <c r="BJ32" s="31">
        <f t="shared" si="93"/>
        <v>0.82821558090727077</v>
      </c>
      <c r="BK32" s="31">
        <f t="shared" si="94"/>
        <v>1.8866907495194079E-8</v>
      </c>
      <c r="BM32" s="31">
        <f t="shared" si="95"/>
        <v>-0.16335256082991298</v>
      </c>
      <c r="BN32" s="31">
        <f t="shared" si="96"/>
        <v>-0.43749484070692052</v>
      </c>
      <c r="BO32" s="31">
        <f t="shared" si="97"/>
        <v>4.3773152543913021E-2</v>
      </c>
      <c r="BP32" s="31">
        <f t="shared" si="98"/>
        <v>-0.10575340813298666</v>
      </c>
      <c r="BS32" s="31">
        <f t="shared" si="99"/>
        <v>1.0488532153746459</v>
      </c>
      <c r="BT32" s="31">
        <f t="shared" si="100"/>
        <v>0.85086509698046087</v>
      </c>
      <c r="BU32" s="31">
        <f t="shared" si="101"/>
        <v>0.89030245620871951</v>
      </c>
      <c r="BV32" s="31"/>
      <c r="BW32" s="31">
        <f t="shared" si="102"/>
        <v>1.0074140798462063</v>
      </c>
      <c r="BX32" s="31">
        <f t="shared" si="103"/>
        <v>1.0038871966092295</v>
      </c>
      <c r="BY32" s="31">
        <f t="shared" si="104"/>
        <v>1.0283678909124883</v>
      </c>
      <c r="BZ32" s="31"/>
    </row>
    <row r="33" spans="1:78" x14ac:dyDescent="0.2">
      <c r="A33" s="198" t="s">
        <v>379</v>
      </c>
      <c r="B33" s="9">
        <f t="shared" si="29"/>
        <v>2012</v>
      </c>
      <c r="D33" s="90">
        <f>Table8.4c11!B33*0.001</f>
        <v>6.383</v>
      </c>
      <c r="E33" s="90">
        <f>Table8.4c11!D33*0.001</f>
        <v>1.6560000000000001</v>
      </c>
      <c r="F33" s="90">
        <f>Table8.4c11!F33*0.001</f>
        <v>65.070999999999998</v>
      </c>
      <c r="G33" s="217">
        <v>9.9999999999999995E-7</v>
      </c>
      <c r="H33" s="29">
        <f t="shared" si="56"/>
        <v>73.110000999999997</v>
      </c>
      <c r="I33" s="35">
        <f>MER_T7.2c_1013_AnnualData!B76</f>
        <v>836.87099999999998</v>
      </c>
      <c r="J33" s="29">
        <f>Table8.2d11!B33*0.001</f>
        <v>882.98</v>
      </c>
      <c r="K33" s="29">
        <f>Table8.2d11!D33*0.001</f>
        <v>196.214</v>
      </c>
      <c r="L33" s="29">
        <f>Table8.2d11!F33*0.001</f>
        <v>6567.7</v>
      </c>
      <c r="M33" s="253">
        <f t="shared" si="57"/>
        <v>1.2499999999999998E-4</v>
      </c>
      <c r="N33" s="29">
        <f t="shared" si="58"/>
        <v>7646.8941249999998</v>
      </c>
      <c r="P33" s="10">
        <f t="shared" si="59"/>
        <v>7228.9293075720852</v>
      </c>
      <c r="Q33" s="10">
        <f t="shared" si="60"/>
        <v>8439.7647466541639</v>
      </c>
      <c r="R33" s="10">
        <f t="shared" si="61"/>
        <v>9907.7302556450504</v>
      </c>
      <c r="S33" s="254">
        <f t="shared" si="62"/>
        <v>8000.0000000000018</v>
      </c>
      <c r="T33" s="30">
        <f t="shared" si="63"/>
        <v>9560.7445068425077</v>
      </c>
      <c r="V33" s="31">
        <f t="shared" si="64"/>
        <v>0.61034899504537055</v>
      </c>
      <c r="W33" s="31">
        <f t="shared" si="65"/>
        <v>0.87212828254336416</v>
      </c>
      <c r="X33" s="31">
        <f t="shared" si="66"/>
        <v>1.1487820314876889</v>
      </c>
      <c r="Y33" s="31">
        <f t="shared" si="67"/>
        <v>0.78626807473598725</v>
      </c>
      <c r="AB33" s="34">
        <f t="shared" si="68"/>
        <v>1.6005917111770025</v>
      </c>
      <c r="AC33" s="34">
        <f t="shared" si="69"/>
        <v>1.0247651814486205</v>
      </c>
      <c r="AD33" s="34">
        <f t="shared" si="70"/>
        <v>1.038659911311911</v>
      </c>
      <c r="AE33" s="34">
        <f t="shared" si="71"/>
        <v>0.98662244521814679</v>
      </c>
      <c r="AF33" s="34">
        <f t="shared" si="72"/>
        <v>1.6402306553294599</v>
      </c>
      <c r="AG33" s="34">
        <f t="shared" si="73"/>
        <v>1.640230655329459</v>
      </c>
      <c r="AL33" s="31">
        <f t="shared" si="74"/>
        <v>8.7306796781469062E-2</v>
      </c>
      <c r="AM33" s="31">
        <f t="shared" si="75"/>
        <v>2.2650799854318157E-2</v>
      </c>
      <c r="AN33" s="31">
        <f t="shared" si="76"/>
        <v>0.89004238968619354</v>
      </c>
      <c r="AO33" s="31">
        <f t="shared" si="77"/>
        <v>1.3678019235699368E-8</v>
      </c>
      <c r="AQ33" s="31">
        <f t="shared" si="78"/>
        <v>0.10650815574317581</v>
      </c>
      <c r="AR33" s="31">
        <f t="shared" si="79"/>
        <v>1.8277568805865237E-2</v>
      </c>
      <c r="AS33" s="31">
        <f t="shared" si="80"/>
        <v>0.87349574686484954</v>
      </c>
      <c r="AT33" s="31">
        <f t="shared" si="81"/>
        <v>1.5588927905328403E-8</v>
      </c>
      <c r="AU33" s="31">
        <f t="shared" si="82"/>
        <v>0.99828148700281849</v>
      </c>
      <c r="AV33" s="31"/>
      <c r="AW33" s="31">
        <f t="shared" si="83"/>
        <v>0.10669150648375701</v>
      </c>
      <c r="AX33" s="31">
        <f t="shared" si="84"/>
        <v>1.8309033117243044E-2</v>
      </c>
      <c r="AY33" s="31">
        <f t="shared" si="85"/>
        <v>0.8749994447832361</v>
      </c>
      <c r="AZ33" s="31">
        <f t="shared" si="86"/>
        <v>1.561576379837683E-8</v>
      </c>
      <c r="BC33" s="31">
        <f t="shared" si="87"/>
        <v>4.327160876965197E-2</v>
      </c>
      <c r="BD33" s="31">
        <f t="shared" si="88"/>
        <v>-8.9044670983443389E-2</v>
      </c>
      <c r="BE33" s="31">
        <f t="shared" si="89"/>
        <v>0.11398841962240679</v>
      </c>
      <c r="BF33" s="31">
        <f t="shared" si="90"/>
        <v>0</v>
      </c>
      <c r="BH33" s="31">
        <f t="shared" si="91"/>
        <v>0.11546910230040619</v>
      </c>
      <c r="BI33" s="31">
        <f t="shared" si="92"/>
        <v>2.5659306483467235E-2</v>
      </c>
      <c r="BJ33" s="31">
        <f t="shared" si="93"/>
        <v>0.85887157486962062</v>
      </c>
      <c r="BK33" s="31">
        <f t="shared" si="94"/>
        <v>1.6346505909024859E-8</v>
      </c>
      <c r="BM33" s="31">
        <f t="shared" si="95"/>
        <v>-0.3158216617073884</v>
      </c>
      <c r="BN33" s="31">
        <f t="shared" si="96"/>
        <v>0.64728660388859427</v>
      </c>
      <c r="BO33" s="31">
        <f t="shared" si="97"/>
        <v>3.6345921505614255E-2</v>
      </c>
      <c r="BP33" s="31">
        <f t="shared" si="98"/>
        <v>-0.1433952925876259</v>
      </c>
      <c r="BS33" s="31">
        <f t="shared" si="99"/>
        <v>1.1081879403316466</v>
      </c>
      <c r="BT33" s="31">
        <f t="shared" si="100"/>
        <v>0.94291843932286368</v>
      </c>
      <c r="BU33" s="31">
        <f t="shared" si="101"/>
        <v>0.98662244521814679</v>
      </c>
      <c r="BV33" s="31"/>
      <c r="BW33" s="31">
        <f t="shared" si="102"/>
        <v>1.0100081113873465</v>
      </c>
      <c r="BX33" s="31">
        <f t="shared" si="103"/>
        <v>1.0139342114932257</v>
      </c>
      <c r="BY33" s="31">
        <f t="shared" si="104"/>
        <v>1.038659911311911</v>
      </c>
      <c r="BZ33" s="31"/>
    </row>
    <row r="34" spans="1:78" hidden="1" x14ac:dyDescent="0.2"/>
    <row r="35" spans="1:78" hidden="1" x14ac:dyDescent="0.2">
      <c r="A35" s="9" t="s">
        <v>329</v>
      </c>
      <c r="B35" s="9">
        <v>1990</v>
      </c>
      <c r="D35" s="29"/>
      <c r="E35" s="90"/>
      <c r="F35" s="29"/>
      <c r="G35" s="29"/>
      <c r="H35" s="29"/>
      <c r="J35" s="29">
        <f>J11</f>
        <v>795.68200000000002</v>
      </c>
      <c r="K35" s="29">
        <f>K11</f>
        <v>588.70299999999997</v>
      </c>
      <c r="L35" s="29">
        <f>L11</f>
        <v>3272.17</v>
      </c>
      <c r="M35" s="29">
        <f>M11</f>
        <v>120.98700000000001</v>
      </c>
      <c r="N35" s="29">
        <f>N11</f>
        <v>4777.5420000000004</v>
      </c>
      <c r="P35" s="35">
        <f>P11</f>
        <v>11843.927599216773</v>
      </c>
      <c r="Q35" s="35">
        <f>Q11</f>
        <v>9677.2056537846765</v>
      </c>
      <c r="R35" s="35">
        <f>R11</f>
        <v>8624.5519028656818</v>
      </c>
      <c r="S35" s="35">
        <f>S11</f>
        <v>10174.646862886095</v>
      </c>
      <c r="T35" s="35">
        <f>T11</f>
        <v>9329.6929676390082</v>
      </c>
      <c r="AJ35" s="12"/>
      <c r="BS35" s="31"/>
      <c r="BT35" s="31">
        <f>INDEX(BT10:BT31,Base_row-40,1)</f>
        <v>0.9557034141001931</v>
      </c>
      <c r="BU35" s="31"/>
      <c r="BV35" s="31"/>
      <c r="BW35" s="31"/>
      <c r="BX35" s="31">
        <f>INDEX(BX10:BX31,Base_row-40,1)</f>
        <v>0.97619461428192145</v>
      </c>
      <c r="BY35" s="31"/>
    </row>
    <row r="36" spans="1:78" hidden="1" x14ac:dyDescent="0.2">
      <c r="A36" s="9" t="s">
        <v>330</v>
      </c>
      <c r="B36" s="9">
        <f>Base_year2</f>
        <v>1996</v>
      </c>
      <c r="E36" s="90"/>
      <c r="J36" s="29"/>
      <c r="K36" s="29"/>
      <c r="L36" s="29"/>
      <c r="M36" s="29"/>
      <c r="N36" s="29"/>
      <c r="P36" s="35"/>
      <c r="Q36" s="35"/>
      <c r="R36" s="35"/>
      <c r="S36" s="86"/>
      <c r="T36" s="35"/>
      <c r="AJ36" s="12"/>
    </row>
    <row r="37" spans="1:78" x14ac:dyDescent="0.2">
      <c r="A37" s="9"/>
      <c r="B37" s="9"/>
      <c r="I37" s="104"/>
      <c r="J37" s="105"/>
      <c r="K37" s="105"/>
      <c r="L37" s="105"/>
      <c r="M37" s="29">
        <v>8000</v>
      </c>
      <c r="N37" s="105"/>
      <c r="AJ37" s="12"/>
    </row>
    <row r="38" spans="1:78" x14ac:dyDescent="0.2">
      <c r="A38" s="9"/>
      <c r="B38" s="9"/>
      <c r="AJ38" s="12"/>
    </row>
    <row r="39" spans="1:78" x14ac:dyDescent="0.2">
      <c r="A39" s="9"/>
      <c r="B39" s="9"/>
      <c r="C39" s="210"/>
      <c r="D39" s="77" t="s">
        <v>83</v>
      </c>
      <c r="AJ39" s="12"/>
    </row>
    <row r="40" spans="1:78" x14ac:dyDescent="0.2">
      <c r="A40" s="9"/>
      <c r="B40" s="9"/>
      <c r="AJ40" s="12"/>
    </row>
    <row r="41" spans="1:78" x14ac:dyDescent="0.2">
      <c r="A41" s="9"/>
      <c r="B41" s="9"/>
      <c r="AJ41" s="12"/>
    </row>
    <row r="42" spans="1:78" x14ac:dyDescent="0.2">
      <c r="A42" s="9"/>
      <c r="B42" s="9"/>
      <c r="AJ42" s="12"/>
    </row>
    <row r="43" spans="1:78" x14ac:dyDescent="0.2">
      <c r="A43" s="9"/>
      <c r="B43" s="9"/>
      <c r="AJ43" s="12"/>
    </row>
    <row r="44" spans="1:78" x14ac:dyDescent="0.2">
      <c r="A44" s="9"/>
      <c r="B44" s="9"/>
      <c r="AJ44" s="12"/>
    </row>
    <row r="45" spans="1:78" x14ac:dyDescent="0.2">
      <c r="A45" s="9"/>
      <c r="B45" s="9"/>
      <c r="AJ45" s="12"/>
    </row>
    <row r="46" spans="1:78" x14ac:dyDescent="0.2">
      <c r="A46" s="9"/>
      <c r="B46" s="9"/>
      <c r="AJ46" s="12"/>
    </row>
    <row r="47" spans="1:78" x14ac:dyDescent="0.2">
      <c r="A47" s="9"/>
      <c r="B47" s="9"/>
      <c r="AJ47" s="12"/>
    </row>
    <row r="48" spans="1:78" x14ac:dyDescent="0.2">
      <c r="A48" s="9"/>
      <c r="B48" s="9"/>
      <c r="AJ48" s="12"/>
    </row>
    <row r="49" spans="1:36" x14ac:dyDescent="0.2">
      <c r="A49" s="9"/>
      <c r="B49" s="9"/>
      <c r="AJ49" s="12"/>
    </row>
    <row r="50" spans="1:36" x14ac:dyDescent="0.2">
      <c r="A50" s="9"/>
      <c r="B50" s="9"/>
      <c r="AJ50" s="12"/>
    </row>
    <row r="51" spans="1:36" x14ac:dyDescent="0.2">
      <c r="A51" s="9"/>
      <c r="B51" s="9"/>
      <c r="AJ51" s="12"/>
    </row>
    <row r="52" spans="1:36" x14ac:dyDescent="0.2">
      <c r="A52" s="9"/>
      <c r="B52" s="9"/>
      <c r="AJ52" s="12"/>
    </row>
    <row r="53" spans="1:36" x14ac:dyDescent="0.2">
      <c r="A53" s="9"/>
      <c r="B53" s="9"/>
      <c r="AJ53" s="12"/>
    </row>
    <row r="54" spans="1:36" x14ac:dyDescent="0.2">
      <c r="A54" s="9"/>
      <c r="B54" s="9"/>
      <c r="AJ54" s="12"/>
    </row>
    <row r="55" spans="1:36" x14ac:dyDescent="0.2">
      <c r="A55" s="9"/>
      <c r="B55" s="9"/>
      <c r="AJ55" s="12"/>
    </row>
    <row r="56" spans="1:36" x14ac:dyDescent="0.2">
      <c r="A56" s="9"/>
      <c r="B56" s="9"/>
      <c r="AJ56" s="12"/>
    </row>
    <row r="57" spans="1:36" x14ac:dyDescent="0.2">
      <c r="A57" s="9"/>
      <c r="B57" s="9"/>
      <c r="AJ57" s="12"/>
    </row>
    <row r="58" spans="1:36" x14ac:dyDescent="0.2">
      <c r="A58" s="9"/>
      <c r="B58" s="9"/>
      <c r="AJ58" s="12"/>
    </row>
    <row r="59" spans="1:36" x14ac:dyDescent="0.2">
      <c r="A59" s="9"/>
      <c r="B59" s="9"/>
      <c r="AJ59" s="12"/>
    </row>
    <row r="60" spans="1:36" x14ac:dyDescent="0.2">
      <c r="A60" s="9"/>
      <c r="B60" s="9"/>
      <c r="AJ60" s="12"/>
    </row>
    <row r="61" spans="1:36" x14ac:dyDescent="0.2">
      <c r="A61" s="9"/>
      <c r="B61" s="9"/>
      <c r="AJ61" s="12"/>
    </row>
    <row r="62" spans="1:36" x14ac:dyDescent="0.2">
      <c r="A62" s="9"/>
      <c r="B62" s="9"/>
      <c r="AJ62" s="12"/>
    </row>
    <row r="63" spans="1:36" x14ac:dyDescent="0.2">
      <c r="A63" s="9"/>
      <c r="B63" s="9"/>
      <c r="AJ63" s="12"/>
    </row>
    <row r="64" spans="1:36" x14ac:dyDescent="0.2">
      <c r="A64" s="9"/>
      <c r="B64" s="9"/>
      <c r="AJ64" s="12"/>
    </row>
    <row r="65" spans="1:36" x14ac:dyDescent="0.2">
      <c r="A65" s="9"/>
      <c r="B65" s="9"/>
      <c r="AJ65" s="12"/>
    </row>
    <row r="66" spans="1:36" x14ac:dyDescent="0.2">
      <c r="A66" s="9"/>
      <c r="B66" s="9"/>
      <c r="AJ66" s="12"/>
    </row>
    <row r="67" spans="1:36" x14ac:dyDescent="0.2">
      <c r="A67" s="9"/>
      <c r="B67" s="9"/>
      <c r="AJ67" s="12"/>
    </row>
    <row r="68" spans="1:36" x14ac:dyDescent="0.2">
      <c r="A68" s="9"/>
      <c r="B68" s="9"/>
      <c r="AJ68" s="12"/>
    </row>
    <row r="69" spans="1:36" x14ac:dyDescent="0.2">
      <c r="A69" s="9"/>
      <c r="B69" s="9"/>
      <c r="AJ69" s="12"/>
    </row>
    <row r="70" spans="1:36" x14ac:dyDescent="0.2">
      <c r="A70" s="9"/>
      <c r="B70" s="9"/>
      <c r="AJ70" s="12"/>
    </row>
    <row r="71" spans="1:36" x14ac:dyDescent="0.2">
      <c r="A71" s="9"/>
      <c r="B71" s="9"/>
      <c r="AJ71" s="12"/>
    </row>
    <row r="72" spans="1:36" x14ac:dyDescent="0.2">
      <c r="A72" s="9"/>
      <c r="B72" s="9"/>
      <c r="AJ72" s="12"/>
    </row>
    <row r="73" spans="1:36" x14ac:dyDescent="0.2">
      <c r="A73" s="9"/>
      <c r="B73" s="9"/>
      <c r="AJ73" s="12"/>
    </row>
    <row r="74" spans="1:36" x14ac:dyDescent="0.2">
      <c r="A74" s="9"/>
      <c r="B74" s="9"/>
      <c r="AJ74" s="12"/>
    </row>
    <row r="75" spans="1:36" x14ac:dyDescent="0.2">
      <c r="A75" s="9"/>
      <c r="B75" s="9"/>
      <c r="AJ75" s="12"/>
    </row>
    <row r="76" spans="1:36" x14ac:dyDescent="0.2">
      <c r="A76" s="9"/>
      <c r="B76" s="9"/>
      <c r="AJ76" s="12"/>
    </row>
    <row r="77" spans="1:36" x14ac:dyDescent="0.2">
      <c r="A77" s="9"/>
      <c r="B77" s="9"/>
      <c r="AJ77" s="12"/>
    </row>
    <row r="78" spans="1:36" x14ac:dyDescent="0.2">
      <c r="A78" s="9"/>
      <c r="B78" s="9"/>
      <c r="AJ78" s="12"/>
    </row>
    <row r="79" spans="1:36" x14ac:dyDescent="0.2">
      <c r="A79" s="9"/>
      <c r="B79" s="9"/>
      <c r="AJ79" s="12"/>
    </row>
    <row r="80" spans="1:36" x14ac:dyDescent="0.2">
      <c r="A80" s="9"/>
      <c r="B80" s="9"/>
      <c r="AJ80" s="12"/>
    </row>
    <row r="81" spans="1:36" x14ac:dyDescent="0.2">
      <c r="A81" s="9"/>
      <c r="B81" s="9"/>
      <c r="AJ81" s="12"/>
    </row>
    <row r="82" spans="1:36" x14ac:dyDescent="0.2">
      <c r="A82" s="9"/>
      <c r="B82" s="9"/>
      <c r="AJ82" s="12"/>
    </row>
    <row r="83" spans="1:36" x14ac:dyDescent="0.2">
      <c r="A83" s="9"/>
      <c r="B83" s="9"/>
      <c r="AJ83" s="12"/>
    </row>
    <row r="84" spans="1:36" x14ac:dyDescent="0.2">
      <c r="A84" s="9"/>
      <c r="B84" s="9"/>
      <c r="AJ84" s="12"/>
    </row>
    <row r="85" spans="1:36" x14ac:dyDescent="0.2">
      <c r="A85" s="9"/>
      <c r="B85" s="9"/>
      <c r="AJ85" s="12"/>
    </row>
    <row r="86" spans="1:36" x14ac:dyDescent="0.2">
      <c r="A86" s="9"/>
      <c r="B86" s="9"/>
      <c r="AJ86" s="12"/>
    </row>
    <row r="87" spans="1:36" x14ac:dyDescent="0.2">
      <c r="A87" s="9"/>
      <c r="B87" s="9"/>
      <c r="AJ87" s="12"/>
    </row>
    <row r="88" spans="1:36" x14ac:dyDescent="0.2">
      <c r="A88" s="9"/>
      <c r="B88" s="9"/>
      <c r="AJ88" s="12"/>
    </row>
    <row r="89" spans="1:36" x14ac:dyDescent="0.2">
      <c r="A89" s="9"/>
      <c r="B89" s="9"/>
      <c r="AJ89" s="12"/>
    </row>
    <row r="90" spans="1:36" x14ac:dyDescent="0.2">
      <c r="A90" s="9"/>
      <c r="B90" s="9"/>
      <c r="AJ90" s="12"/>
    </row>
    <row r="91" spans="1:36" x14ac:dyDescent="0.2">
      <c r="A91" s="9"/>
      <c r="B91" s="9"/>
      <c r="AJ91" s="12"/>
    </row>
    <row r="92" spans="1:36" x14ac:dyDescent="0.2">
      <c r="A92" s="9"/>
      <c r="B92" s="9"/>
      <c r="AJ92" s="12"/>
    </row>
    <row r="93" spans="1:36" x14ac:dyDescent="0.2">
      <c r="A93" s="9"/>
      <c r="B93" s="9"/>
      <c r="AJ93" s="12"/>
    </row>
    <row r="94" spans="1:36" x14ac:dyDescent="0.2">
      <c r="A94" s="9"/>
      <c r="B94" s="9"/>
      <c r="AJ94" s="12"/>
    </row>
    <row r="95" spans="1:36" x14ac:dyDescent="0.2">
      <c r="A95" s="9"/>
      <c r="B95" s="9"/>
      <c r="AJ95" s="12"/>
    </row>
    <row r="96" spans="1:36" x14ac:dyDescent="0.2">
      <c r="A96" s="9"/>
      <c r="B96" s="9"/>
      <c r="AJ96" s="12"/>
    </row>
    <row r="97" spans="1:36" x14ac:dyDescent="0.2">
      <c r="A97" s="9"/>
      <c r="B97" s="9"/>
      <c r="AJ97" s="12"/>
    </row>
    <row r="98" spans="1:36" x14ac:dyDescent="0.2">
      <c r="A98" s="9"/>
      <c r="B98" s="9"/>
      <c r="AJ98" s="12"/>
    </row>
    <row r="99" spans="1:36" x14ac:dyDescent="0.2">
      <c r="A99" s="9"/>
      <c r="B99" s="9"/>
      <c r="AJ99" s="12"/>
    </row>
    <row r="100" spans="1:36" x14ac:dyDescent="0.2">
      <c r="A100" s="9"/>
      <c r="B100" s="9"/>
      <c r="AJ100" s="12"/>
    </row>
    <row r="101" spans="1:36" x14ac:dyDescent="0.2">
      <c r="A101" s="9"/>
      <c r="B101" s="9"/>
      <c r="AJ101" s="12"/>
    </row>
    <row r="102" spans="1:36" x14ac:dyDescent="0.2">
      <c r="A102" s="9"/>
      <c r="B102" s="9"/>
      <c r="AJ102" s="12"/>
    </row>
    <row r="103" spans="1:36" x14ac:dyDescent="0.2">
      <c r="A103" s="9"/>
      <c r="B103" s="9"/>
      <c r="AJ103" s="12"/>
    </row>
    <row r="104" spans="1:36" x14ac:dyDescent="0.2">
      <c r="A104" s="9"/>
      <c r="B104" s="9"/>
      <c r="AJ104" s="12"/>
    </row>
    <row r="105" spans="1:36" x14ac:dyDescent="0.2">
      <c r="A105" s="9"/>
      <c r="B105" s="9"/>
      <c r="AJ105" s="12"/>
    </row>
    <row r="106" spans="1:36" x14ac:dyDescent="0.2">
      <c r="A106" s="9"/>
      <c r="B106" s="9"/>
      <c r="AJ106" s="12"/>
    </row>
    <row r="107" spans="1:36" x14ac:dyDescent="0.2">
      <c r="A107" s="9"/>
      <c r="B107" s="9"/>
      <c r="AJ107" s="12"/>
    </row>
    <row r="108" spans="1:36" x14ac:dyDescent="0.2">
      <c r="A108" s="9"/>
      <c r="B108" s="9"/>
      <c r="AJ108" s="12"/>
    </row>
    <row r="109" spans="1:36" x14ac:dyDescent="0.2">
      <c r="A109" s="9"/>
      <c r="B109" s="9"/>
      <c r="AJ109" s="12"/>
    </row>
    <row r="110" spans="1:36" x14ac:dyDescent="0.2">
      <c r="A110" s="9"/>
      <c r="B110" s="9"/>
      <c r="AJ110" s="12"/>
    </row>
    <row r="111" spans="1:36" x14ac:dyDescent="0.2">
      <c r="A111" s="9"/>
      <c r="B111" s="9"/>
      <c r="AJ111" s="12"/>
    </row>
    <row r="112" spans="1:36" x14ac:dyDescent="0.2">
      <c r="A112" s="9"/>
      <c r="B112" s="9"/>
      <c r="AJ112" s="12"/>
    </row>
    <row r="113" spans="1:36" x14ac:dyDescent="0.2">
      <c r="A113" s="9"/>
      <c r="B113" s="9"/>
      <c r="AJ113" s="12"/>
    </row>
    <row r="114" spans="1:36" x14ac:dyDescent="0.2">
      <c r="A114" s="9"/>
      <c r="B114" s="9"/>
      <c r="AJ114" s="12"/>
    </row>
    <row r="115" spans="1:36" x14ac:dyDescent="0.2">
      <c r="A115" s="9"/>
      <c r="B115" s="9"/>
      <c r="AJ115" s="12"/>
    </row>
    <row r="116" spans="1:36" x14ac:dyDescent="0.2">
      <c r="A116" s="9"/>
      <c r="B116" s="9"/>
      <c r="AJ116" s="12"/>
    </row>
    <row r="117" spans="1:36" x14ac:dyDescent="0.2">
      <c r="A117" s="9"/>
      <c r="B117" s="9"/>
      <c r="AJ117" s="12"/>
    </row>
    <row r="118" spans="1:36" x14ac:dyDescent="0.2">
      <c r="A118" s="9"/>
      <c r="B118" s="9"/>
      <c r="AJ118" s="12"/>
    </row>
    <row r="119" spans="1:36" x14ac:dyDescent="0.2">
      <c r="A119" s="9"/>
      <c r="B119" s="9"/>
      <c r="AJ119" s="12"/>
    </row>
    <row r="120" spans="1:36" x14ac:dyDescent="0.2">
      <c r="A120" s="9"/>
      <c r="B120" s="9"/>
      <c r="AJ120" s="12"/>
    </row>
    <row r="121" spans="1:36" x14ac:dyDescent="0.2">
      <c r="A121" s="9"/>
      <c r="B121" s="9"/>
      <c r="AJ121" s="12"/>
    </row>
    <row r="122" spans="1:36" x14ac:dyDescent="0.2">
      <c r="A122" s="9"/>
      <c r="B122" s="9"/>
      <c r="AJ122" s="12"/>
    </row>
    <row r="123" spans="1:36" x14ac:dyDescent="0.2">
      <c r="A123" s="9"/>
      <c r="B123" s="9"/>
      <c r="AJ123" s="12"/>
    </row>
    <row r="124" spans="1:36" x14ac:dyDescent="0.2">
      <c r="A124" s="9"/>
      <c r="B124" s="9"/>
      <c r="AJ124" s="12"/>
    </row>
    <row r="125" spans="1:36" x14ac:dyDescent="0.2">
      <c r="A125" s="9"/>
      <c r="B125" s="9"/>
      <c r="AJ125" s="12"/>
    </row>
    <row r="126" spans="1:36" x14ac:dyDescent="0.2">
      <c r="A126" s="9"/>
      <c r="B126" s="9"/>
      <c r="AJ126" s="12"/>
    </row>
    <row r="127" spans="1:36" x14ac:dyDescent="0.2">
      <c r="A127" s="9"/>
      <c r="B127" s="9"/>
      <c r="AJ127" s="12"/>
    </row>
    <row r="128" spans="1:36" x14ac:dyDescent="0.2">
      <c r="A128" s="9"/>
      <c r="B128" s="9"/>
      <c r="AJ128" s="12"/>
    </row>
    <row r="129" spans="1:36" x14ac:dyDescent="0.2">
      <c r="A129" s="9"/>
      <c r="B129" s="9"/>
      <c r="AJ129" s="12"/>
    </row>
    <row r="130" spans="1:36" x14ac:dyDescent="0.2">
      <c r="A130" s="9"/>
      <c r="B130" s="9"/>
      <c r="AJ130" s="12"/>
    </row>
    <row r="131" spans="1:36" x14ac:dyDescent="0.2">
      <c r="A131" s="9"/>
      <c r="B131" s="9"/>
      <c r="AJ131" s="12"/>
    </row>
    <row r="132" spans="1:36" x14ac:dyDescent="0.2">
      <c r="A132" s="9"/>
      <c r="B132" s="9"/>
      <c r="AJ132" s="12"/>
    </row>
    <row r="133" spans="1:36" x14ac:dyDescent="0.2">
      <c r="A133" s="9"/>
      <c r="B133" s="9"/>
      <c r="AJ133" s="12"/>
    </row>
    <row r="134" spans="1:36" x14ac:dyDescent="0.2">
      <c r="A134" s="9"/>
      <c r="B134" s="9"/>
      <c r="AJ134" s="12"/>
    </row>
    <row r="135" spans="1:36" x14ac:dyDescent="0.2">
      <c r="A135" s="9"/>
      <c r="B135" s="9"/>
      <c r="AJ135" s="12"/>
    </row>
    <row r="136" spans="1:36" x14ac:dyDescent="0.2">
      <c r="A136" s="9"/>
      <c r="B136" s="9"/>
      <c r="AJ136" s="12"/>
    </row>
    <row r="137" spans="1:36" x14ac:dyDescent="0.2">
      <c r="A137" s="9"/>
      <c r="B137" s="9"/>
      <c r="AJ137" s="12"/>
    </row>
    <row r="138" spans="1:36" x14ac:dyDescent="0.2">
      <c r="A138" s="9"/>
      <c r="B138" s="9"/>
      <c r="AJ138" s="12"/>
    </row>
    <row r="139" spans="1:36" x14ac:dyDescent="0.2">
      <c r="A139" s="9"/>
      <c r="B139" s="9"/>
      <c r="AJ139" s="12"/>
    </row>
    <row r="140" spans="1:36" x14ac:dyDescent="0.2">
      <c r="A140" s="9"/>
      <c r="B140" s="9"/>
      <c r="AJ140" s="12"/>
    </row>
    <row r="141" spans="1:36" x14ac:dyDescent="0.2">
      <c r="A141" s="9"/>
      <c r="B141" s="9"/>
      <c r="AJ141" s="12"/>
    </row>
    <row r="142" spans="1:36" x14ac:dyDescent="0.2">
      <c r="A142" s="9"/>
      <c r="B142" s="9"/>
      <c r="AJ142" s="12"/>
    </row>
    <row r="143" spans="1:36" x14ac:dyDescent="0.2">
      <c r="A143" s="9"/>
      <c r="B143" s="9"/>
      <c r="AJ143" s="12"/>
    </row>
    <row r="144" spans="1:36" x14ac:dyDescent="0.2">
      <c r="A144" s="9"/>
      <c r="B144" s="9"/>
      <c r="AJ144" s="12"/>
    </row>
    <row r="145" spans="1:36" x14ac:dyDescent="0.2">
      <c r="A145" s="9"/>
      <c r="B145" s="9"/>
      <c r="AJ145" s="12"/>
    </row>
    <row r="146" spans="1:36" x14ac:dyDescent="0.2">
      <c r="A146" s="9"/>
      <c r="B146" s="9"/>
      <c r="AJ146" s="12"/>
    </row>
    <row r="147" spans="1:36" x14ac:dyDescent="0.2">
      <c r="A147" s="9"/>
      <c r="B147" s="9"/>
      <c r="AJ147" s="12"/>
    </row>
    <row r="148" spans="1:36" x14ac:dyDescent="0.2">
      <c r="A148" s="9"/>
      <c r="B148" s="9"/>
      <c r="AJ148" s="12"/>
    </row>
    <row r="149" spans="1:36" x14ac:dyDescent="0.2">
      <c r="A149" s="9"/>
      <c r="B149" s="9"/>
      <c r="AJ149" s="12"/>
    </row>
    <row r="150" spans="1:36" x14ac:dyDescent="0.2">
      <c r="A150" s="9"/>
      <c r="B150" s="9"/>
      <c r="AJ150" s="12"/>
    </row>
    <row r="151" spans="1:36" x14ac:dyDescent="0.2">
      <c r="A151" s="9"/>
      <c r="B151" s="9"/>
      <c r="AJ151" s="12"/>
    </row>
    <row r="152" spans="1:36" x14ac:dyDescent="0.2">
      <c r="A152" s="9"/>
      <c r="B152" s="9"/>
      <c r="AJ152" s="12"/>
    </row>
    <row r="153" spans="1:36" x14ac:dyDescent="0.2">
      <c r="A153" s="9"/>
      <c r="B153" s="9"/>
      <c r="AJ153" s="12"/>
    </row>
    <row r="154" spans="1:36" x14ac:dyDescent="0.2">
      <c r="A154" s="9"/>
      <c r="B154" s="9"/>
      <c r="AJ154" s="12"/>
    </row>
    <row r="155" spans="1:36" x14ac:dyDescent="0.2">
      <c r="A155" s="9"/>
      <c r="B155" s="9"/>
      <c r="AJ155" s="12"/>
    </row>
    <row r="156" spans="1:36" x14ac:dyDescent="0.2">
      <c r="A156" s="9"/>
      <c r="B156" s="9"/>
      <c r="AJ156" s="12"/>
    </row>
    <row r="157" spans="1:36" x14ac:dyDescent="0.2">
      <c r="A157" s="9"/>
      <c r="B157" s="9"/>
      <c r="AJ157" s="12"/>
    </row>
    <row r="158" spans="1:36" x14ac:dyDescent="0.2">
      <c r="A158" s="9"/>
      <c r="B158" s="9"/>
      <c r="AJ158" s="12"/>
    </row>
    <row r="159" spans="1:36" x14ac:dyDescent="0.2">
      <c r="A159" s="9"/>
      <c r="B159" s="9"/>
      <c r="AJ159" s="12"/>
    </row>
    <row r="160" spans="1:36" x14ac:dyDescent="0.2">
      <c r="A160" s="9"/>
      <c r="B160" s="9"/>
      <c r="AJ160" s="12"/>
    </row>
    <row r="161" spans="1:36" x14ac:dyDescent="0.2">
      <c r="A161" s="9"/>
      <c r="B161" s="9"/>
      <c r="AJ161" s="12"/>
    </row>
    <row r="162" spans="1:36" x14ac:dyDescent="0.2">
      <c r="A162" s="9"/>
      <c r="B162" s="9"/>
      <c r="AJ162" s="12"/>
    </row>
    <row r="163" spans="1:36" x14ac:dyDescent="0.2">
      <c r="A163" s="9"/>
      <c r="B163" s="9"/>
      <c r="AJ163" s="12"/>
    </row>
    <row r="164" spans="1:36" x14ac:dyDescent="0.2">
      <c r="A164" s="9"/>
      <c r="B164" s="9"/>
      <c r="AJ164" s="12"/>
    </row>
    <row r="165" spans="1:36" x14ac:dyDescent="0.2">
      <c r="A165" s="9"/>
      <c r="B165" s="9"/>
      <c r="AJ165" s="12"/>
    </row>
    <row r="166" spans="1:36" x14ac:dyDescent="0.2">
      <c r="A166" s="9"/>
      <c r="B166" s="9"/>
      <c r="AJ166" s="12"/>
    </row>
    <row r="167" spans="1:36" x14ac:dyDescent="0.2">
      <c r="A167" s="9"/>
      <c r="B167" s="9"/>
      <c r="AJ167" s="12"/>
    </row>
    <row r="168" spans="1:36" x14ac:dyDescent="0.2">
      <c r="A168" s="9"/>
      <c r="B168" s="9"/>
      <c r="AJ168" s="12"/>
    </row>
    <row r="169" spans="1:36" x14ac:dyDescent="0.2">
      <c r="A169" s="9"/>
      <c r="B169" s="9"/>
      <c r="AJ169" s="12"/>
    </row>
    <row r="170" spans="1:36" x14ac:dyDescent="0.2">
      <c r="A170" s="9"/>
      <c r="B170" s="9"/>
      <c r="AJ170" s="12"/>
    </row>
    <row r="171" spans="1:36" x14ac:dyDescent="0.2">
      <c r="A171" s="9"/>
      <c r="B171" s="9"/>
      <c r="AJ171" s="12"/>
    </row>
    <row r="172" spans="1:36" x14ac:dyDescent="0.2">
      <c r="A172" s="9"/>
      <c r="B172" s="9"/>
      <c r="AJ172" s="12"/>
    </row>
    <row r="173" spans="1:36" x14ac:dyDescent="0.2">
      <c r="A173" s="9"/>
      <c r="B173" s="9"/>
      <c r="AJ173" s="12"/>
    </row>
    <row r="174" spans="1:36" x14ac:dyDescent="0.2">
      <c r="A174" s="9"/>
      <c r="B174" s="9"/>
      <c r="AJ174" s="12"/>
    </row>
    <row r="175" spans="1:36" x14ac:dyDescent="0.2">
      <c r="A175" s="9"/>
      <c r="B175" s="9"/>
      <c r="AJ175" s="12"/>
    </row>
    <row r="176" spans="1:36" x14ac:dyDescent="0.2">
      <c r="A176" s="9"/>
      <c r="B176" s="9"/>
      <c r="AJ176" s="12"/>
    </row>
    <row r="177" spans="1:36" x14ac:dyDescent="0.2">
      <c r="A177" s="9"/>
      <c r="B177" s="9"/>
      <c r="AJ177" s="12"/>
    </row>
    <row r="178" spans="1:36" x14ac:dyDescent="0.2">
      <c r="A178" s="9"/>
      <c r="B178" s="9"/>
      <c r="AJ178" s="12"/>
    </row>
    <row r="179" spans="1:36" x14ac:dyDescent="0.2">
      <c r="A179" s="9"/>
      <c r="B179" s="9"/>
      <c r="AJ179" s="12"/>
    </row>
    <row r="180" spans="1:36" x14ac:dyDescent="0.2">
      <c r="A180" s="9"/>
      <c r="B180" s="9"/>
      <c r="AJ180" s="12"/>
    </row>
    <row r="181" spans="1:36" x14ac:dyDescent="0.2">
      <c r="A181" s="9"/>
      <c r="B181" s="9"/>
      <c r="AJ181" s="12"/>
    </row>
    <row r="182" spans="1:36" x14ac:dyDescent="0.2">
      <c r="A182" s="9"/>
      <c r="B182" s="9"/>
      <c r="AJ182" s="12"/>
    </row>
    <row r="183" spans="1:36" x14ac:dyDescent="0.2">
      <c r="A183" s="9"/>
      <c r="B183" s="9"/>
      <c r="AJ183" s="12"/>
    </row>
    <row r="184" spans="1:36" x14ac:dyDescent="0.2">
      <c r="A184" s="9"/>
      <c r="B184" s="9"/>
      <c r="AJ184" s="12"/>
    </row>
    <row r="185" spans="1:36" x14ac:dyDescent="0.2">
      <c r="A185" s="9"/>
      <c r="B185" s="9"/>
      <c r="AJ185" s="12"/>
    </row>
    <row r="186" spans="1:36" x14ac:dyDescent="0.2">
      <c r="A186" s="9"/>
      <c r="B186" s="9"/>
      <c r="AJ186" s="12"/>
    </row>
    <row r="187" spans="1:36" x14ac:dyDescent="0.2">
      <c r="A187" s="9"/>
      <c r="B187" s="9"/>
      <c r="AJ187" s="12"/>
    </row>
    <row r="188" spans="1:36" x14ac:dyDescent="0.2">
      <c r="A188" s="9"/>
      <c r="B188" s="9"/>
      <c r="AJ188" s="12"/>
    </row>
    <row r="189" spans="1:36" x14ac:dyDescent="0.2">
      <c r="A189" s="9"/>
      <c r="B189" s="9"/>
      <c r="AJ189" s="12"/>
    </row>
    <row r="190" spans="1:36" x14ac:dyDescent="0.2">
      <c r="A190" s="9"/>
      <c r="B190" s="9"/>
      <c r="AJ190" s="12"/>
    </row>
    <row r="191" spans="1:36" x14ac:dyDescent="0.2">
      <c r="A191" s="9"/>
      <c r="B191" s="9"/>
      <c r="AJ191" s="12"/>
    </row>
    <row r="192" spans="1:36" x14ac:dyDescent="0.2">
      <c r="A192" s="9"/>
      <c r="B192" s="9"/>
      <c r="AJ192" s="12"/>
    </row>
    <row r="193" spans="1:36" x14ac:dyDescent="0.2">
      <c r="A193" s="9"/>
      <c r="B193" s="9"/>
      <c r="AJ193" s="12"/>
    </row>
    <row r="194" spans="1:36" x14ac:dyDescent="0.2">
      <c r="A194" s="9"/>
      <c r="B194" s="9"/>
      <c r="AJ194" s="12"/>
    </row>
    <row r="195" spans="1:36" x14ac:dyDescent="0.2">
      <c r="A195" s="9"/>
      <c r="B195" s="9"/>
      <c r="AJ195" s="12"/>
    </row>
    <row r="196" spans="1:36" x14ac:dyDescent="0.2">
      <c r="A196" s="9"/>
      <c r="B196" s="9"/>
      <c r="AJ196" s="12"/>
    </row>
    <row r="197" spans="1:36" x14ac:dyDescent="0.2">
      <c r="A197" s="9"/>
      <c r="B197" s="9"/>
      <c r="AJ197" s="12"/>
    </row>
    <row r="198" spans="1:36" x14ac:dyDescent="0.2">
      <c r="A198" s="9"/>
      <c r="B198" s="9"/>
      <c r="AJ198" s="12"/>
    </row>
    <row r="199" spans="1:36" x14ac:dyDescent="0.2">
      <c r="A199" s="9"/>
      <c r="B199" s="9"/>
      <c r="AJ199" s="12"/>
    </row>
    <row r="200" spans="1:36" x14ac:dyDescent="0.2">
      <c r="A200" s="9"/>
      <c r="B200" s="9"/>
      <c r="AJ200" s="12"/>
    </row>
    <row r="201" spans="1:36" x14ac:dyDescent="0.2">
      <c r="A201" s="9"/>
      <c r="B201" s="9"/>
      <c r="AJ201" s="12"/>
    </row>
    <row r="202" spans="1:36" x14ac:dyDescent="0.2">
      <c r="A202" s="9"/>
      <c r="B202" s="9"/>
      <c r="AJ202" s="12"/>
    </row>
    <row r="203" spans="1:36" x14ac:dyDescent="0.2">
      <c r="A203" s="9"/>
      <c r="B203" s="9"/>
      <c r="AJ203" s="12"/>
    </row>
    <row r="204" spans="1:36" x14ac:dyDescent="0.2">
      <c r="A204" s="9"/>
      <c r="B204" s="9"/>
      <c r="AJ204" s="12"/>
    </row>
    <row r="205" spans="1:36" x14ac:dyDescent="0.2">
      <c r="A205" s="9"/>
      <c r="B205" s="9"/>
      <c r="AJ205" s="12"/>
    </row>
    <row r="206" spans="1:36" x14ac:dyDescent="0.2">
      <c r="A206" s="9"/>
      <c r="B206" s="9"/>
      <c r="AJ206" s="12"/>
    </row>
    <row r="207" spans="1:36" x14ac:dyDescent="0.2">
      <c r="A207" s="9"/>
      <c r="B207" s="9"/>
      <c r="AJ207" s="12"/>
    </row>
    <row r="208" spans="1:36" x14ac:dyDescent="0.2">
      <c r="A208" s="9"/>
      <c r="B208" s="9"/>
      <c r="AJ208" s="12"/>
    </row>
    <row r="209" spans="1:36" x14ac:dyDescent="0.2">
      <c r="A209" s="9"/>
      <c r="B209" s="9"/>
      <c r="AJ209" s="12"/>
    </row>
    <row r="210" spans="1:36" x14ac:dyDescent="0.2">
      <c r="A210" s="9"/>
      <c r="B210" s="9"/>
      <c r="AJ210" s="12"/>
    </row>
    <row r="211" spans="1:36" x14ac:dyDescent="0.2">
      <c r="A211" s="9"/>
      <c r="B211" s="9"/>
      <c r="AJ211" s="12"/>
    </row>
    <row r="212" spans="1:36" x14ac:dyDescent="0.2">
      <c r="A212" s="9"/>
      <c r="B212" s="9"/>
      <c r="AJ212" s="12"/>
    </row>
    <row r="213" spans="1:36" x14ac:dyDescent="0.2">
      <c r="A213" s="9"/>
      <c r="B213" s="9"/>
      <c r="AJ213" s="12"/>
    </row>
    <row r="214" spans="1:36" x14ac:dyDescent="0.2">
      <c r="A214" s="9"/>
      <c r="B214" s="9"/>
      <c r="AJ214" s="12"/>
    </row>
    <row r="215" spans="1:36" x14ac:dyDescent="0.2">
      <c r="A215" s="9"/>
      <c r="B215" s="9"/>
      <c r="AJ215" s="12"/>
    </row>
    <row r="216" spans="1:36" x14ac:dyDescent="0.2">
      <c r="A216" s="9"/>
      <c r="B216" s="9"/>
      <c r="AJ216" s="12"/>
    </row>
    <row r="217" spans="1:36" x14ac:dyDescent="0.2">
      <c r="AJ217" s="12"/>
    </row>
    <row r="218" spans="1:36" x14ac:dyDescent="0.2">
      <c r="AJ218" s="12"/>
    </row>
    <row r="219" spans="1:36" x14ac:dyDescent="0.2">
      <c r="AJ219" s="12"/>
    </row>
    <row r="220" spans="1:36" x14ac:dyDescent="0.2">
      <c r="AJ220" s="12"/>
    </row>
    <row r="221" spans="1:36" x14ac:dyDescent="0.2">
      <c r="AJ221" s="12"/>
    </row>
    <row r="222" spans="1:36" x14ac:dyDescent="0.2">
      <c r="AJ222" s="12"/>
    </row>
    <row r="223" spans="1:36" x14ac:dyDescent="0.2">
      <c r="AJ223" s="12"/>
    </row>
    <row r="224" spans="1:36" x14ac:dyDescent="0.2">
      <c r="AJ224" s="12"/>
    </row>
    <row r="225" spans="36:36" x14ac:dyDescent="0.2">
      <c r="AJ225" s="12"/>
    </row>
    <row r="226" spans="36:36" x14ac:dyDescent="0.2">
      <c r="AJ226" s="12"/>
    </row>
    <row r="227" spans="36:36" x14ac:dyDescent="0.2">
      <c r="AJ227" s="12"/>
    </row>
    <row r="228" spans="36:36" x14ac:dyDescent="0.2">
      <c r="AJ228" s="12"/>
    </row>
    <row r="229" spans="36:36" x14ac:dyDescent="0.2">
      <c r="AJ229" s="12"/>
    </row>
    <row r="230" spans="36:36" x14ac:dyDescent="0.2">
      <c r="AJ230" s="12"/>
    </row>
    <row r="231" spans="36:36" x14ac:dyDescent="0.2">
      <c r="AJ231" s="12"/>
    </row>
    <row r="232" spans="36:36" x14ac:dyDescent="0.2">
      <c r="AJ232" s="12"/>
    </row>
    <row r="233" spans="36:36" x14ac:dyDescent="0.2">
      <c r="AJ233" s="12"/>
    </row>
    <row r="234" spans="36:36" x14ac:dyDescent="0.2">
      <c r="AJ234" s="12"/>
    </row>
    <row r="235" spans="36:36" x14ac:dyDescent="0.2">
      <c r="AJ235" s="12"/>
    </row>
    <row r="236" spans="36:36" x14ac:dyDescent="0.2">
      <c r="AJ236" s="12"/>
    </row>
    <row r="237" spans="36:36" x14ac:dyDescent="0.2">
      <c r="AJ237" s="12"/>
    </row>
    <row r="238" spans="36:36" x14ac:dyDescent="0.2">
      <c r="AJ238" s="12"/>
    </row>
    <row r="239" spans="36:36" x14ac:dyDescent="0.2">
      <c r="AJ239" s="12"/>
    </row>
    <row r="240" spans="36:36" x14ac:dyDescent="0.2">
      <c r="AJ240" s="12"/>
    </row>
    <row r="241" spans="36:36" x14ac:dyDescent="0.2">
      <c r="AJ241" s="12"/>
    </row>
    <row r="242" spans="36:36" x14ac:dyDescent="0.2">
      <c r="AJ242" s="12"/>
    </row>
    <row r="243" spans="36:36" x14ac:dyDescent="0.2">
      <c r="AJ243" s="12"/>
    </row>
    <row r="244" spans="36:36" x14ac:dyDescent="0.2">
      <c r="AJ244" s="12"/>
    </row>
    <row r="245" spans="36:36" x14ac:dyDescent="0.2">
      <c r="AJ245" s="12"/>
    </row>
    <row r="246" spans="36:36" x14ac:dyDescent="0.2">
      <c r="AJ246" s="12"/>
    </row>
    <row r="247" spans="36:36" x14ac:dyDescent="0.2">
      <c r="AJ247" s="12"/>
    </row>
    <row r="248" spans="36:36" x14ac:dyDescent="0.2">
      <c r="AJ248" s="12"/>
    </row>
    <row r="249" spans="36:36" x14ac:dyDescent="0.2">
      <c r="AJ249" s="12"/>
    </row>
    <row r="250" spans="36:36" x14ac:dyDescent="0.2">
      <c r="AJ250" s="12"/>
    </row>
    <row r="251" spans="36:36" x14ac:dyDescent="0.2">
      <c r="AJ251" s="12"/>
    </row>
    <row r="252" spans="36:36" x14ac:dyDescent="0.2">
      <c r="AJ252" s="12"/>
    </row>
    <row r="253" spans="36:36" x14ac:dyDescent="0.2">
      <c r="AJ253" s="12"/>
    </row>
    <row r="254" spans="36:36" x14ac:dyDescent="0.2">
      <c r="AJ254" s="12"/>
    </row>
    <row r="255" spans="36:36" x14ac:dyDescent="0.2">
      <c r="AJ255" s="12"/>
    </row>
    <row r="256" spans="36:36" x14ac:dyDescent="0.2">
      <c r="AJ256" s="12"/>
    </row>
    <row r="257" spans="36:36" x14ac:dyDescent="0.2">
      <c r="AJ257" s="12"/>
    </row>
    <row r="258" spans="36:36" x14ac:dyDescent="0.2">
      <c r="AJ258" s="12"/>
    </row>
    <row r="259" spans="36:36" x14ac:dyDescent="0.2">
      <c r="AJ259" s="12"/>
    </row>
    <row r="260" spans="36:36" x14ac:dyDescent="0.2">
      <c r="AJ260" s="12"/>
    </row>
    <row r="261" spans="36:36" x14ac:dyDescent="0.2">
      <c r="AJ261" s="12"/>
    </row>
    <row r="262" spans="36:36" x14ac:dyDescent="0.2">
      <c r="AJ262" s="12"/>
    </row>
    <row r="263" spans="36:36" x14ac:dyDescent="0.2">
      <c r="AJ263" s="12"/>
    </row>
    <row r="264" spans="36:36" x14ac:dyDescent="0.2">
      <c r="AJ264" s="12"/>
    </row>
    <row r="265" spans="36:36" x14ac:dyDescent="0.2">
      <c r="AJ265" s="12"/>
    </row>
    <row r="266" spans="36:36" x14ac:dyDescent="0.2">
      <c r="AJ266" s="12"/>
    </row>
    <row r="267" spans="36:36" x14ac:dyDescent="0.2">
      <c r="AJ267" s="12"/>
    </row>
    <row r="268" spans="36:36" x14ac:dyDescent="0.2">
      <c r="AJ268" s="12"/>
    </row>
    <row r="269" spans="36:36" x14ac:dyDescent="0.2">
      <c r="AJ269" s="12"/>
    </row>
    <row r="270" spans="36:36" x14ac:dyDescent="0.2">
      <c r="AJ270" s="12"/>
    </row>
    <row r="271" spans="36:36" x14ac:dyDescent="0.2">
      <c r="AJ271" s="12"/>
    </row>
    <row r="272" spans="36:36" x14ac:dyDescent="0.2">
      <c r="AJ272" s="12"/>
    </row>
    <row r="273" spans="36:36" x14ac:dyDescent="0.2">
      <c r="AJ273" s="12"/>
    </row>
    <row r="274" spans="36:36" x14ac:dyDescent="0.2">
      <c r="AJ274" s="12"/>
    </row>
    <row r="275" spans="36:36" x14ac:dyDescent="0.2">
      <c r="AJ275" s="12"/>
    </row>
    <row r="276" spans="36:36" x14ac:dyDescent="0.2">
      <c r="AJ276" s="12"/>
    </row>
    <row r="277" spans="36:36" x14ac:dyDescent="0.2">
      <c r="AJ277" s="12"/>
    </row>
    <row r="278" spans="36:36" x14ac:dyDescent="0.2">
      <c r="AJ278" s="12"/>
    </row>
    <row r="279" spans="36:36" x14ac:dyDescent="0.2">
      <c r="AJ279" s="12"/>
    </row>
    <row r="280" spans="36:36" x14ac:dyDescent="0.2">
      <c r="AJ280" s="12"/>
    </row>
    <row r="281" spans="36:36" x14ac:dyDescent="0.2">
      <c r="AJ281" s="12"/>
    </row>
    <row r="282" spans="36:36" x14ac:dyDescent="0.2">
      <c r="AJ282" s="12"/>
    </row>
    <row r="283" spans="36:36" x14ac:dyDescent="0.2">
      <c r="AJ283" s="12"/>
    </row>
    <row r="284" spans="36:36" x14ac:dyDescent="0.2">
      <c r="AJ284" s="12"/>
    </row>
    <row r="285" spans="36:36" x14ac:dyDescent="0.2">
      <c r="AJ285" s="12"/>
    </row>
    <row r="286" spans="36:36" x14ac:dyDescent="0.2">
      <c r="AJ286" s="12"/>
    </row>
    <row r="287" spans="36:36" x14ac:dyDescent="0.2">
      <c r="AJ287" s="12"/>
    </row>
    <row r="288" spans="36:36" x14ac:dyDescent="0.2">
      <c r="AJ288" s="12"/>
    </row>
    <row r="289" spans="36:36" x14ac:dyDescent="0.2">
      <c r="AJ289" s="12"/>
    </row>
    <row r="290" spans="36:36" x14ac:dyDescent="0.2">
      <c r="AJ290" s="12"/>
    </row>
    <row r="291" spans="36:36" x14ac:dyDescent="0.2">
      <c r="AJ291" s="12"/>
    </row>
    <row r="292" spans="36:36" x14ac:dyDescent="0.2">
      <c r="AJ292" s="12"/>
    </row>
    <row r="293" spans="36:36" x14ac:dyDescent="0.2">
      <c r="AJ293" s="12"/>
    </row>
    <row r="294" spans="36:36" x14ac:dyDescent="0.2">
      <c r="AJ294" s="12"/>
    </row>
    <row r="295" spans="36:36" x14ac:dyDescent="0.2">
      <c r="AJ295" s="12"/>
    </row>
    <row r="296" spans="36:36" x14ac:dyDescent="0.2">
      <c r="AJ296" s="12"/>
    </row>
    <row r="297" spans="36:36" x14ac:dyDescent="0.2">
      <c r="AJ297" s="12"/>
    </row>
    <row r="298" spans="36:36" x14ac:dyDescent="0.2">
      <c r="AJ298" s="12"/>
    </row>
    <row r="299" spans="36:36" x14ac:dyDescent="0.2">
      <c r="AJ299" s="12"/>
    </row>
    <row r="300" spans="36:36" x14ac:dyDescent="0.2">
      <c r="AJ300" s="12"/>
    </row>
    <row r="301" spans="36:36" x14ac:dyDescent="0.2">
      <c r="AJ301" s="12"/>
    </row>
    <row r="302" spans="36:36" x14ac:dyDescent="0.2">
      <c r="AJ302" s="12"/>
    </row>
    <row r="303" spans="36:36" x14ac:dyDescent="0.2">
      <c r="AJ303" s="12"/>
    </row>
    <row r="304" spans="36:36" x14ac:dyDescent="0.2">
      <c r="AJ304" s="12"/>
    </row>
    <row r="305" spans="36:36" x14ac:dyDescent="0.2">
      <c r="AJ305" s="12"/>
    </row>
    <row r="306" spans="36:36" x14ac:dyDescent="0.2">
      <c r="AJ306" s="12"/>
    </row>
    <row r="307" spans="36:36" x14ac:dyDescent="0.2">
      <c r="AJ307" s="12"/>
    </row>
    <row r="308" spans="36:36" x14ac:dyDescent="0.2">
      <c r="AJ308" s="12"/>
    </row>
    <row r="309" spans="36:36" x14ac:dyDescent="0.2">
      <c r="AJ309" s="12"/>
    </row>
    <row r="310" spans="36:36" x14ac:dyDescent="0.2">
      <c r="AJ310" s="12"/>
    </row>
    <row r="311" spans="36:36" x14ac:dyDescent="0.2">
      <c r="AJ311" s="12"/>
    </row>
    <row r="312" spans="36:36" x14ac:dyDescent="0.2">
      <c r="AJ312" s="12"/>
    </row>
    <row r="313" spans="36:36" x14ac:dyDescent="0.2">
      <c r="AJ313" s="12"/>
    </row>
    <row r="314" spans="36:36" x14ac:dyDescent="0.2">
      <c r="AJ314" s="12"/>
    </row>
    <row r="315" spans="36:36" x14ac:dyDescent="0.2">
      <c r="AJ315" s="12"/>
    </row>
    <row r="316" spans="36:36" x14ac:dyDescent="0.2">
      <c r="AJ316" s="12"/>
    </row>
    <row r="317" spans="36:36" x14ac:dyDescent="0.2">
      <c r="AJ317" s="12"/>
    </row>
    <row r="318" spans="36:36" x14ac:dyDescent="0.2">
      <c r="AJ318" s="12"/>
    </row>
    <row r="319" spans="36:36" x14ac:dyDescent="0.2">
      <c r="AJ319" s="12"/>
    </row>
    <row r="320" spans="36:36" x14ac:dyDescent="0.2">
      <c r="AJ320" s="12"/>
    </row>
    <row r="321" spans="36:36" x14ac:dyDescent="0.2">
      <c r="AJ321" s="12"/>
    </row>
    <row r="322" spans="36:36" x14ac:dyDescent="0.2">
      <c r="AJ322" s="12"/>
    </row>
    <row r="323" spans="36:36" x14ac:dyDescent="0.2">
      <c r="AJ323" s="12"/>
    </row>
    <row r="324" spans="36:36" x14ac:dyDescent="0.2">
      <c r="AJ324" s="12"/>
    </row>
    <row r="325" spans="36:36" x14ac:dyDescent="0.2">
      <c r="AJ325" s="12"/>
    </row>
    <row r="326" spans="36:36" x14ac:dyDescent="0.2">
      <c r="AJ326" s="12"/>
    </row>
    <row r="327" spans="36:36" x14ac:dyDescent="0.2">
      <c r="AJ327" s="12"/>
    </row>
    <row r="328" spans="36:36" x14ac:dyDescent="0.2">
      <c r="AJ328" s="12"/>
    </row>
    <row r="329" spans="36:36" x14ac:dyDescent="0.2">
      <c r="AJ329" s="12"/>
    </row>
    <row r="330" spans="36:36" x14ac:dyDescent="0.2">
      <c r="AJ330" s="12"/>
    </row>
    <row r="331" spans="36:36" x14ac:dyDescent="0.2">
      <c r="AJ331" s="12"/>
    </row>
    <row r="332" spans="36:36" x14ac:dyDescent="0.2">
      <c r="AJ332" s="12"/>
    </row>
    <row r="333" spans="36:36" x14ac:dyDescent="0.2">
      <c r="AJ333" s="12"/>
    </row>
    <row r="334" spans="36:36" x14ac:dyDescent="0.2">
      <c r="AJ334" s="12"/>
    </row>
    <row r="335" spans="36:36" x14ac:dyDescent="0.2">
      <c r="AJ335" s="12"/>
    </row>
    <row r="336" spans="36:36" x14ac:dyDescent="0.2">
      <c r="AJ336" s="12"/>
    </row>
    <row r="337" spans="36:36" x14ac:dyDescent="0.2">
      <c r="AJ337" s="12"/>
    </row>
    <row r="338" spans="36:36" x14ac:dyDescent="0.2">
      <c r="AJ338" s="12"/>
    </row>
    <row r="339" spans="36:36" x14ac:dyDescent="0.2">
      <c r="AJ339" s="12"/>
    </row>
    <row r="340" spans="36:36" x14ac:dyDescent="0.2">
      <c r="AJ340" s="12"/>
    </row>
    <row r="341" spans="36:36" x14ac:dyDescent="0.2">
      <c r="AJ341" s="12"/>
    </row>
    <row r="342" spans="36:36" x14ac:dyDescent="0.2">
      <c r="AJ342" s="12"/>
    </row>
    <row r="343" spans="36:36" x14ac:dyDescent="0.2">
      <c r="AJ343" s="12"/>
    </row>
    <row r="344" spans="36:36" x14ac:dyDescent="0.2">
      <c r="AJ344" s="12"/>
    </row>
    <row r="345" spans="36:36" x14ac:dyDescent="0.2">
      <c r="AJ345" s="12"/>
    </row>
    <row r="346" spans="36:36" x14ac:dyDescent="0.2">
      <c r="AJ346" s="12"/>
    </row>
    <row r="347" spans="36:36" x14ac:dyDescent="0.2">
      <c r="AJ347" s="12"/>
    </row>
    <row r="348" spans="36:36" x14ac:dyDescent="0.2">
      <c r="AJ348" s="12"/>
    </row>
    <row r="349" spans="36:36" x14ac:dyDescent="0.2">
      <c r="AJ349" s="12"/>
    </row>
    <row r="350" spans="36:36" x14ac:dyDescent="0.2">
      <c r="AJ350" s="12"/>
    </row>
    <row r="351" spans="36:36" x14ac:dyDescent="0.2">
      <c r="AJ351" s="12"/>
    </row>
    <row r="352" spans="36:36" x14ac:dyDescent="0.2">
      <c r="AJ352" s="12"/>
    </row>
    <row r="353" spans="36:36" x14ac:dyDescent="0.2">
      <c r="AJ353" s="12"/>
    </row>
    <row r="354" spans="36:36" x14ac:dyDescent="0.2">
      <c r="AJ354" s="12"/>
    </row>
    <row r="355" spans="36:36" x14ac:dyDescent="0.2">
      <c r="AJ355" s="12"/>
    </row>
    <row r="356" spans="36:36" x14ac:dyDescent="0.2">
      <c r="AJ356" s="12"/>
    </row>
    <row r="357" spans="36:36" x14ac:dyDescent="0.2">
      <c r="AJ357" s="12"/>
    </row>
    <row r="358" spans="36:36" x14ac:dyDescent="0.2">
      <c r="AJ358" s="12"/>
    </row>
    <row r="359" spans="36:36" x14ac:dyDescent="0.2">
      <c r="AJ359" s="12"/>
    </row>
    <row r="360" spans="36:36" x14ac:dyDescent="0.2">
      <c r="AJ360" s="12"/>
    </row>
    <row r="361" spans="36:36" x14ac:dyDescent="0.2">
      <c r="AJ361" s="12"/>
    </row>
    <row r="362" spans="36:36" x14ac:dyDescent="0.2">
      <c r="AJ362" s="12"/>
    </row>
    <row r="363" spans="36:36" x14ac:dyDescent="0.2">
      <c r="AJ363" s="12"/>
    </row>
    <row r="364" spans="36:36" x14ac:dyDescent="0.2">
      <c r="AJ364" s="12"/>
    </row>
    <row r="365" spans="36:36" x14ac:dyDescent="0.2">
      <c r="AJ365" s="12"/>
    </row>
    <row r="366" spans="36:36" x14ac:dyDescent="0.2">
      <c r="AJ366" s="12"/>
    </row>
    <row r="367" spans="36:36" x14ac:dyDescent="0.2">
      <c r="AJ367" s="12"/>
    </row>
    <row r="368" spans="36:36" x14ac:dyDescent="0.2">
      <c r="AJ368" s="12"/>
    </row>
    <row r="369" spans="36:36" x14ac:dyDescent="0.2">
      <c r="AJ369" s="12"/>
    </row>
    <row r="370" spans="36:36" x14ac:dyDescent="0.2">
      <c r="AJ370" s="12"/>
    </row>
    <row r="371" spans="36:36" x14ac:dyDescent="0.2">
      <c r="AJ371" s="12"/>
    </row>
    <row r="372" spans="36:36" x14ac:dyDescent="0.2">
      <c r="AJ372" s="12"/>
    </row>
    <row r="373" spans="36:36" x14ac:dyDescent="0.2">
      <c r="AJ373" s="12"/>
    </row>
    <row r="374" spans="36:36" x14ac:dyDescent="0.2">
      <c r="AJ374" s="12"/>
    </row>
    <row r="375" spans="36:36" x14ac:dyDescent="0.2">
      <c r="AJ375" s="12"/>
    </row>
    <row r="376" spans="36:36" x14ac:dyDescent="0.2">
      <c r="AJ376" s="12"/>
    </row>
    <row r="377" spans="36:36" x14ac:dyDescent="0.2">
      <c r="AJ377" s="12"/>
    </row>
    <row r="378" spans="36:36" x14ac:dyDescent="0.2">
      <c r="AJ378" s="12"/>
    </row>
    <row r="379" spans="36:36" x14ac:dyDescent="0.2">
      <c r="AJ379" s="12"/>
    </row>
    <row r="380" spans="36:36" x14ac:dyDescent="0.2">
      <c r="AJ380" s="12"/>
    </row>
    <row r="381" spans="36:36" x14ac:dyDescent="0.2">
      <c r="AJ381" s="12"/>
    </row>
    <row r="382" spans="36:36" x14ac:dyDescent="0.2">
      <c r="AJ382" s="12"/>
    </row>
    <row r="383" spans="36:36" x14ac:dyDescent="0.2">
      <c r="AJ383" s="12"/>
    </row>
    <row r="384" spans="36:36" x14ac:dyDescent="0.2">
      <c r="AJ384" s="12"/>
    </row>
    <row r="385" spans="36:36" x14ac:dyDescent="0.2">
      <c r="AJ385" s="12"/>
    </row>
    <row r="386" spans="36:36" x14ac:dyDescent="0.2">
      <c r="AJ386" s="12"/>
    </row>
    <row r="387" spans="36:36" x14ac:dyDescent="0.2">
      <c r="AJ387" s="12"/>
    </row>
    <row r="388" spans="36:36" x14ac:dyDescent="0.2">
      <c r="AJ388" s="12"/>
    </row>
    <row r="389" spans="36:36" x14ac:dyDescent="0.2">
      <c r="AJ389" s="12"/>
    </row>
    <row r="390" spans="36:36" x14ac:dyDescent="0.2">
      <c r="AJ390" s="12"/>
    </row>
    <row r="391" spans="36:36" x14ac:dyDescent="0.2">
      <c r="AJ391" s="12"/>
    </row>
    <row r="392" spans="36:36" x14ac:dyDescent="0.2">
      <c r="AJ392" s="12"/>
    </row>
    <row r="393" spans="36:36" x14ac:dyDescent="0.2">
      <c r="AJ393" s="12"/>
    </row>
    <row r="394" spans="36:36" x14ac:dyDescent="0.2">
      <c r="AJ394" s="12"/>
    </row>
    <row r="395" spans="36:36" x14ac:dyDescent="0.2">
      <c r="AJ395" s="12"/>
    </row>
    <row r="396" spans="36:36" x14ac:dyDescent="0.2">
      <c r="AJ396" s="12"/>
    </row>
    <row r="397" spans="36:36" x14ac:dyDescent="0.2">
      <c r="AJ397" s="12"/>
    </row>
    <row r="398" spans="36:36" x14ac:dyDescent="0.2">
      <c r="AJ398" s="12"/>
    </row>
    <row r="399" spans="36:36" x14ac:dyDescent="0.2">
      <c r="AJ399" s="12"/>
    </row>
    <row r="400" spans="36:36" x14ac:dyDescent="0.2">
      <c r="AJ400" s="12"/>
    </row>
    <row r="401" spans="36:36" x14ac:dyDescent="0.2">
      <c r="AJ401" s="12"/>
    </row>
    <row r="402" spans="36:36" x14ac:dyDescent="0.2">
      <c r="AJ402" s="12"/>
    </row>
    <row r="403" spans="36:36" x14ac:dyDescent="0.2">
      <c r="AJ403" s="12"/>
    </row>
    <row r="404" spans="36:36" x14ac:dyDescent="0.2">
      <c r="AJ404" s="12"/>
    </row>
    <row r="405" spans="36:36" x14ac:dyDescent="0.2">
      <c r="AJ405" s="12"/>
    </row>
    <row r="406" spans="36:36" x14ac:dyDescent="0.2">
      <c r="AJ406" s="12"/>
    </row>
    <row r="407" spans="36:36" x14ac:dyDescent="0.2">
      <c r="AJ407" s="12"/>
    </row>
    <row r="408" spans="36:36" x14ac:dyDescent="0.2">
      <c r="AJ408" s="12"/>
    </row>
    <row r="409" spans="36:36" x14ac:dyDescent="0.2">
      <c r="AJ409" s="12"/>
    </row>
    <row r="410" spans="36:36" x14ac:dyDescent="0.2">
      <c r="AJ410" s="12"/>
    </row>
    <row r="411" spans="36:36" x14ac:dyDescent="0.2">
      <c r="AJ411" s="12"/>
    </row>
    <row r="412" spans="36:36" x14ac:dyDescent="0.2">
      <c r="AJ412" s="12"/>
    </row>
    <row r="413" spans="36:36" x14ac:dyDescent="0.2">
      <c r="AJ413" s="12"/>
    </row>
    <row r="414" spans="36:36" x14ac:dyDescent="0.2">
      <c r="AJ414" s="12"/>
    </row>
    <row r="415" spans="36:36" x14ac:dyDescent="0.2">
      <c r="AJ415" s="12"/>
    </row>
    <row r="416" spans="36:36" x14ac:dyDescent="0.2">
      <c r="AJ416" s="12"/>
    </row>
    <row r="417" spans="36:36" x14ac:dyDescent="0.2">
      <c r="AJ417" s="12"/>
    </row>
    <row r="418" spans="36:36" x14ac:dyDescent="0.2">
      <c r="AJ418" s="12"/>
    </row>
    <row r="419" spans="36:36" x14ac:dyDescent="0.2">
      <c r="AJ419" s="12"/>
    </row>
    <row r="420" spans="36:36" x14ac:dyDescent="0.2">
      <c r="AJ420" s="12"/>
    </row>
    <row r="421" spans="36:36" x14ac:dyDescent="0.2">
      <c r="AJ421" s="12"/>
    </row>
    <row r="422" spans="36:36" x14ac:dyDescent="0.2">
      <c r="AJ422" s="12"/>
    </row>
    <row r="423" spans="36:36" x14ac:dyDescent="0.2">
      <c r="AJ423" s="12"/>
    </row>
    <row r="424" spans="36:36" x14ac:dyDescent="0.2">
      <c r="AJ424" s="12"/>
    </row>
    <row r="425" spans="36:36" x14ac:dyDescent="0.2">
      <c r="AJ425" s="12"/>
    </row>
    <row r="426" spans="36:36" x14ac:dyDescent="0.2">
      <c r="AJ426" s="12"/>
    </row>
    <row r="427" spans="36:36" x14ac:dyDescent="0.2">
      <c r="AJ427" s="12"/>
    </row>
    <row r="428" spans="36:36" x14ac:dyDescent="0.2">
      <c r="AJ428" s="12"/>
    </row>
    <row r="429" spans="36:36" x14ac:dyDescent="0.2">
      <c r="AJ429" s="12"/>
    </row>
    <row r="430" spans="36:36" x14ac:dyDescent="0.2">
      <c r="AJ430" s="12"/>
    </row>
    <row r="431" spans="36:36" x14ac:dyDescent="0.2">
      <c r="AJ431" s="12"/>
    </row>
    <row r="432" spans="36:36" x14ac:dyDescent="0.2">
      <c r="AJ432" s="12"/>
    </row>
    <row r="433" spans="36:36" x14ac:dyDescent="0.2">
      <c r="AJ433" s="12"/>
    </row>
    <row r="434" spans="36:36" x14ac:dyDescent="0.2">
      <c r="AJ434" s="12"/>
    </row>
    <row r="435" spans="36:36" x14ac:dyDescent="0.2">
      <c r="AJ435" s="12"/>
    </row>
    <row r="436" spans="36:36" x14ac:dyDescent="0.2">
      <c r="AJ436" s="12"/>
    </row>
    <row r="437" spans="36:36" x14ac:dyDescent="0.2">
      <c r="AJ437" s="12"/>
    </row>
    <row r="438" spans="36:36" x14ac:dyDescent="0.2">
      <c r="AJ438" s="12"/>
    </row>
    <row r="439" spans="36:36" x14ac:dyDescent="0.2">
      <c r="AJ439" s="12"/>
    </row>
    <row r="440" spans="36:36" x14ac:dyDescent="0.2">
      <c r="AJ440" s="12"/>
    </row>
    <row r="441" spans="36:36" x14ac:dyDescent="0.2">
      <c r="AJ441" s="12"/>
    </row>
    <row r="442" spans="36:36" x14ac:dyDescent="0.2">
      <c r="AJ442" s="12"/>
    </row>
    <row r="443" spans="36:36" x14ac:dyDescent="0.2">
      <c r="AJ443" s="12"/>
    </row>
    <row r="444" spans="36:36" x14ac:dyDescent="0.2">
      <c r="AJ444" s="12"/>
    </row>
    <row r="445" spans="36:36" x14ac:dyDescent="0.2">
      <c r="AJ445" s="12"/>
    </row>
    <row r="446" spans="36:36" x14ac:dyDescent="0.2">
      <c r="AJ446" s="12"/>
    </row>
    <row r="447" spans="36:36" x14ac:dyDescent="0.2">
      <c r="AJ447" s="12"/>
    </row>
    <row r="448" spans="36:36" x14ac:dyDescent="0.2">
      <c r="AJ448" s="12"/>
    </row>
    <row r="449" spans="36:36" x14ac:dyDescent="0.2">
      <c r="AJ449" s="12"/>
    </row>
    <row r="450" spans="36:36" x14ac:dyDescent="0.2">
      <c r="AJ450" s="12"/>
    </row>
    <row r="451" spans="36:36" x14ac:dyDescent="0.2">
      <c r="AJ451" s="12"/>
    </row>
    <row r="452" spans="36:36" x14ac:dyDescent="0.2">
      <c r="AJ452" s="12"/>
    </row>
    <row r="453" spans="36:36" x14ac:dyDescent="0.2">
      <c r="AJ453" s="12"/>
    </row>
    <row r="454" spans="36:36" x14ac:dyDescent="0.2">
      <c r="AJ454" s="12"/>
    </row>
    <row r="455" spans="36:36" x14ac:dyDescent="0.2">
      <c r="AJ455" s="12"/>
    </row>
    <row r="456" spans="36:36" x14ac:dyDescent="0.2">
      <c r="AJ456" s="12"/>
    </row>
    <row r="457" spans="36:36" x14ac:dyDescent="0.2">
      <c r="AJ457" s="12"/>
    </row>
    <row r="458" spans="36:36" x14ac:dyDescent="0.2">
      <c r="AJ458" s="12"/>
    </row>
    <row r="459" spans="36:36" x14ac:dyDescent="0.2">
      <c r="AJ459" s="12"/>
    </row>
    <row r="460" spans="36:36" x14ac:dyDescent="0.2">
      <c r="AJ460" s="12"/>
    </row>
    <row r="461" spans="36:36" x14ac:dyDescent="0.2">
      <c r="AJ461" s="12"/>
    </row>
    <row r="462" spans="36:36" x14ac:dyDescent="0.2">
      <c r="AJ462" s="12"/>
    </row>
    <row r="463" spans="36:36" x14ac:dyDescent="0.2">
      <c r="AJ463" s="12"/>
    </row>
    <row r="464" spans="36:36" x14ac:dyDescent="0.2">
      <c r="AJ464" s="12"/>
    </row>
    <row r="465" spans="36:36" x14ac:dyDescent="0.2">
      <c r="AJ465" s="12"/>
    </row>
    <row r="466" spans="36:36" x14ac:dyDescent="0.2">
      <c r="AJ466" s="12"/>
    </row>
    <row r="467" spans="36:36" x14ac:dyDescent="0.2">
      <c r="AJ467" s="12"/>
    </row>
    <row r="468" spans="36:36" x14ac:dyDescent="0.2">
      <c r="AJ468" s="12"/>
    </row>
    <row r="469" spans="36:36" x14ac:dyDescent="0.2">
      <c r="AJ469" s="12"/>
    </row>
    <row r="470" spans="36:36" x14ac:dyDescent="0.2">
      <c r="AJ470" s="12"/>
    </row>
    <row r="471" spans="36:36" x14ac:dyDescent="0.2">
      <c r="AJ471" s="12"/>
    </row>
    <row r="472" spans="36:36" x14ac:dyDescent="0.2">
      <c r="AJ472" s="12"/>
    </row>
    <row r="473" spans="36:36" x14ac:dyDescent="0.2">
      <c r="AJ473" s="12"/>
    </row>
    <row r="474" spans="36:36" x14ac:dyDescent="0.2">
      <c r="AJ474" s="12"/>
    </row>
    <row r="475" spans="36:36" x14ac:dyDescent="0.2">
      <c r="AJ475" s="12"/>
    </row>
    <row r="476" spans="36:36" x14ac:dyDescent="0.2">
      <c r="AJ476" s="12"/>
    </row>
    <row r="477" spans="36:36" x14ac:dyDescent="0.2">
      <c r="AJ477" s="12"/>
    </row>
    <row r="478" spans="36:36" x14ac:dyDescent="0.2">
      <c r="AJ478" s="12"/>
    </row>
    <row r="479" spans="36:36" x14ac:dyDescent="0.2">
      <c r="AJ479" s="12"/>
    </row>
    <row r="480" spans="36:36" x14ac:dyDescent="0.2">
      <c r="AJ480" s="12"/>
    </row>
    <row r="481" spans="36:36" x14ac:dyDescent="0.2">
      <c r="AJ481" s="12"/>
    </row>
    <row r="482" spans="36:36" x14ac:dyDescent="0.2">
      <c r="AJ482" s="12"/>
    </row>
    <row r="483" spans="36:36" x14ac:dyDescent="0.2">
      <c r="AJ483" s="12"/>
    </row>
    <row r="484" spans="36:36" x14ac:dyDescent="0.2">
      <c r="AJ484" s="12"/>
    </row>
    <row r="485" spans="36:36" x14ac:dyDescent="0.2">
      <c r="AJ485" s="12"/>
    </row>
    <row r="486" spans="36:36" x14ac:dyDescent="0.2">
      <c r="AJ486" s="12"/>
    </row>
    <row r="487" spans="36:36" x14ac:dyDescent="0.2">
      <c r="AJ487" s="12"/>
    </row>
    <row r="488" spans="36:36" x14ac:dyDescent="0.2">
      <c r="AJ488" s="12"/>
    </row>
    <row r="489" spans="36:36" x14ac:dyDescent="0.2">
      <c r="AJ489" s="12"/>
    </row>
    <row r="490" spans="36:36" x14ac:dyDescent="0.2">
      <c r="AJ490" s="12"/>
    </row>
    <row r="491" spans="36:36" x14ac:dyDescent="0.2">
      <c r="AJ491" s="12"/>
    </row>
    <row r="492" spans="36:36" x14ac:dyDescent="0.2">
      <c r="AJ492" s="12"/>
    </row>
    <row r="493" spans="36:36" x14ac:dyDescent="0.2">
      <c r="AJ493" s="12"/>
    </row>
    <row r="494" spans="36:36" x14ac:dyDescent="0.2">
      <c r="AJ494" s="12"/>
    </row>
    <row r="495" spans="36:36" x14ac:dyDescent="0.2">
      <c r="AJ495" s="12"/>
    </row>
    <row r="496" spans="36:36" x14ac:dyDescent="0.2">
      <c r="AJ496" s="12"/>
    </row>
    <row r="497" spans="36:36" x14ac:dyDescent="0.2">
      <c r="AJ497" s="12"/>
    </row>
    <row r="498" spans="36:36" x14ac:dyDescent="0.2">
      <c r="AJ498" s="12"/>
    </row>
    <row r="499" spans="36:36" x14ac:dyDescent="0.2">
      <c r="AJ499" s="12"/>
    </row>
    <row r="500" spans="36:36" x14ac:dyDescent="0.2">
      <c r="AJ500" s="12"/>
    </row>
    <row r="501" spans="36:36" x14ac:dyDescent="0.2">
      <c r="AJ501" s="12"/>
    </row>
    <row r="502" spans="36:36" x14ac:dyDescent="0.2">
      <c r="AJ502" s="12"/>
    </row>
    <row r="503" spans="36:36" x14ac:dyDescent="0.2">
      <c r="AJ503" s="12"/>
    </row>
    <row r="504" spans="36:36" x14ac:dyDescent="0.2">
      <c r="AJ504" s="12"/>
    </row>
    <row r="505" spans="36:36" x14ac:dyDescent="0.2">
      <c r="AJ505" s="12"/>
    </row>
    <row r="506" spans="36:36" x14ac:dyDescent="0.2">
      <c r="AJ506" s="12"/>
    </row>
    <row r="507" spans="36:36" x14ac:dyDescent="0.2">
      <c r="AJ507" s="12"/>
    </row>
    <row r="508" spans="36:36" x14ac:dyDescent="0.2">
      <c r="AJ508" s="12"/>
    </row>
    <row r="509" spans="36:36" x14ac:dyDescent="0.2">
      <c r="AJ509" s="12"/>
    </row>
    <row r="510" spans="36:36" x14ac:dyDescent="0.2">
      <c r="AJ510" s="12"/>
    </row>
    <row r="511" spans="36:36" x14ac:dyDescent="0.2">
      <c r="AJ511" s="12"/>
    </row>
    <row r="512" spans="36:36" x14ac:dyDescent="0.2">
      <c r="AJ512" s="12"/>
    </row>
    <row r="513" spans="36:36" x14ac:dyDescent="0.2">
      <c r="AJ513" s="12"/>
    </row>
    <row r="514" spans="36:36" x14ac:dyDescent="0.2">
      <c r="AJ514" s="12"/>
    </row>
    <row r="515" spans="36:36" x14ac:dyDescent="0.2">
      <c r="AJ515" s="12"/>
    </row>
    <row r="516" spans="36:36" x14ac:dyDescent="0.2">
      <c r="AJ516" s="12"/>
    </row>
    <row r="517" spans="36:36" x14ac:dyDescent="0.2">
      <c r="AJ517" s="12"/>
    </row>
    <row r="518" spans="36:36" x14ac:dyDescent="0.2">
      <c r="AJ518" s="12"/>
    </row>
    <row r="519" spans="36:36" x14ac:dyDescent="0.2">
      <c r="AJ519" s="12"/>
    </row>
    <row r="520" spans="36:36" x14ac:dyDescent="0.2">
      <c r="AJ520" s="12"/>
    </row>
    <row r="521" spans="36:36" x14ac:dyDescent="0.2">
      <c r="AJ521" s="12"/>
    </row>
    <row r="522" spans="36:36" x14ac:dyDescent="0.2">
      <c r="AJ522" s="12"/>
    </row>
    <row r="523" spans="36:36" x14ac:dyDescent="0.2">
      <c r="AJ523" s="12"/>
    </row>
    <row r="524" spans="36:36" x14ac:dyDescent="0.2">
      <c r="AJ524" s="12"/>
    </row>
    <row r="525" spans="36:36" x14ac:dyDescent="0.2">
      <c r="AJ525" s="12"/>
    </row>
    <row r="526" spans="36:36" x14ac:dyDescent="0.2">
      <c r="AJ526" s="12"/>
    </row>
    <row r="527" spans="36:36" x14ac:dyDescent="0.2">
      <c r="AJ527" s="12"/>
    </row>
    <row r="528" spans="36:36" x14ac:dyDescent="0.2">
      <c r="AJ528" s="12"/>
    </row>
    <row r="529" spans="36:36" x14ac:dyDescent="0.2">
      <c r="AJ529" s="12"/>
    </row>
    <row r="530" spans="36:36" x14ac:dyDescent="0.2">
      <c r="AJ530" s="12"/>
    </row>
    <row r="531" spans="36:36" x14ac:dyDescent="0.2">
      <c r="AJ531" s="12"/>
    </row>
    <row r="532" spans="36:36" x14ac:dyDescent="0.2">
      <c r="AJ532" s="12"/>
    </row>
    <row r="533" spans="36:36" x14ac:dyDescent="0.2">
      <c r="AJ533" s="12"/>
    </row>
    <row r="534" spans="36:36" x14ac:dyDescent="0.2">
      <c r="AJ534" s="12"/>
    </row>
    <row r="535" spans="36:36" x14ac:dyDescent="0.2">
      <c r="AJ535" s="12"/>
    </row>
    <row r="536" spans="36:36" x14ac:dyDescent="0.2">
      <c r="AJ536" s="12"/>
    </row>
    <row r="537" spans="36:36" x14ac:dyDescent="0.2">
      <c r="AJ537" s="12"/>
    </row>
    <row r="538" spans="36:36" x14ac:dyDescent="0.2">
      <c r="AJ538" s="12"/>
    </row>
    <row r="539" spans="36:36" x14ac:dyDescent="0.2">
      <c r="AJ539" s="12"/>
    </row>
    <row r="540" spans="36:36" x14ac:dyDescent="0.2">
      <c r="AJ540" s="12"/>
    </row>
    <row r="541" spans="36:36" x14ac:dyDescent="0.2">
      <c r="AJ541" s="12"/>
    </row>
    <row r="542" spans="36:36" x14ac:dyDescent="0.2">
      <c r="AJ542" s="12"/>
    </row>
    <row r="543" spans="36:36" x14ac:dyDescent="0.2">
      <c r="AJ543" s="12"/>
    </row>
    <row r="544" spans="36:36" x14ac:dyDescent="0.2">
      <c r="AJ544" s="12"/>
    </row>
    <row r="545" spans="36:36" x14ac:dyDescent="0.2">
      <c r="AJ545" s="12"/>
    </row>
    <row r="546" spans="36:36" x14ac:dyDescent="0.2">
      <c r="AJ546" s="12"/>
    </row>
    <row r="547" spans="36:36" x14ac:dyDescent="0.2">
      <c r="AJ547" s="12"/>
    </row>
    <row r="548" spans="36:36" x14ac:dyDescent="0.2">
      <c r="AJ548" s="12"/>
    </row>
    <row r="549" spans="36:36" x14ac:dyDescent="0.2">
      <c r="AJ549" s="12"/>
    </row>
    <row r="550" spans="36:36" x14ac:dyDescent="0.2">
      <c r="AJ550" s="12"/>
    </row>
    <row r="551" spans="36:36" x14ac:dyDescent="0.2">
      <c r="AJ551" s="12"/>
    </row>
    <row r="552" spans="36:36" x14ac:dyDescent="0.2">
      <c r="AJ552" s="12"/>
    </row>
    <row r="553" spans="36:36" x14ac:dyDescent="0.2">
      <c r="AJ553" s="12"/>
    </row>
    <row r="554" spans="36:36" x14ac:dyDescent="0.2">
      <c r="AJ554" s="12"/>
    </row>
    <row r="555" spans="36:36" x14ac:dyDescent="0.2">
      <c r="AJ555" s="12"/>
    </row>
    <row r="556" spans="36:36" x14ac:dyDescent="0.2">
      <c r="AJ556" s="12"/>
    </row>
    <row r="557" spans="36:36" x14ac:dyDescent="0.2">
      <c r="AJ557" s="12"/>
    </row>
    <row r="558" spans="36:36" x14ac:dyDescent="0.2">
      <c r="AJ558" s="12"/>
    </row>
    <row r="559" spans="36:36" x14ac:dyDescent="0.2">
      <c r="AJ559" s="12"/>
    </row>
    <row r="560" spans="36:36" x14ac:dyDescent="0.2">
      <c r="AJ560" s="12"/>
    </row>
    <row r="561" spans="36:36" x14ac:dyDescent="0.2">
      <c r="AJ561" s="12"/>
    </row>
    <row r="562" spans="36:36" x14ac:dyDescent="0.2">
      <c r="AJ562" s="12"/>
    </row>
    <row r="563" spans="36:36" x14ac:dyDescent="0.2">
      <c r="AJ563" s="12"/>
    </row>
    <row r="564" spans="36:36" x14ac:dyDescent="0.2">
      <c r="AJ564" s="12"/>
    </row>
    <row r="565" spans="36:36" x14ac:dyDescent="0.2">
      <c r="AJ565" s="12"/>
    </row>
    <row r="566" spans="36:36" x14ac:dyDescent="0.2">
      <c r="AJ566" s="12"/>
    </row>
    <row r="567" spans="36:36" x14ac:dyDescent="0.2">
      <c r="AJ567" s="12"/>
    </row>
    <row r="568" spans="36:36" x14ac:dyDescent="0.2">
      <c r="AJ568" s="12"/>
    </row>
    <row r="569" spans="36:36" x14ac:dyDescent="0.2">
      <c r="AJ569" s="12"/>
    </row>
    <row r="570" spans="36:36" x14ac:dyDescent="0.2">
      <c r="AJ570" s="12"/>
    </row>
    <row r="571" spans="36:36" x14ac:dyDescent="0.2">
      <c r="AJ571" s="12"/>
    </row>
    <row r="572" spans="36:36" x14ac:dyDescent="0.2">
      <c r="AJ572" s="12"/>
    </row>
    <row r="573" spans="36:36" x14ac:dyDescent="0.2">
      <c r="AJ573" s="12"/>
    </row>
    <row r="574" spans="36:36" x14ac:dyDescent="0.2">
      <c r="AJ574" s="12"/>
    </row>
    <row r="575" spans="36:36" x14ac:dyDescent="0.2">
      <c r="AJ575" s="12"/>
    </row>
    <row r="576" spans="36:36" x14ac:dyDescent="0.2">
      <c r="AJ576" s="12"/>
    </row>
    <row r="577" spans="36:36" x14ac:dyDescent="0.2">
      <c r="AJ577" s="12"/>
    </row>
    <row r="578" spans="36:36" x14ac:dyDescent="0.2">
      <c r="AJ578" s="12"/>
    </row>
    <row r="579" spans="36:36" x14ac:dyDescent="0.2">
      <c r="AJ579" s="12"/>
    </row>
    <row r="580" spans="36:36" x14ac:dyDescent="0.2">
      <c r="AJ580" s="12"/>
    </row>
    <row r="581" spans="36:36" x14ac:dyDescent="0.2">
      <c r="AJ581" s="12"/>
    </row>
    <row r="582" spans="36:36" x14ac:dyDescent="0.2">
      <c r="AJ582" s="12"/>
    </row>
    <row r="583" spans="36:36" x14ac:dyDescent="0.2">
      <c r="AJ583" s="12"/>
    </row>
    <row r="584" spans="36:36" x14ac:dyDescent="0.2">
      <c r="AJ584" s="12"/>
    </row>
    <row r="585" spans="36:36" x14ac:dyDescent="0.2">
      <c r="AJ585" s="12"/>
    </row>
    <row r="586" spans="36:36" x14ac:dyDescent="0.2">
      <c r="AJ586" s="12"/>
    </row>
    <row r="587" spans="36:36" x14ac:dyDescent="0.2">
      <c r="AJ587" s="12"/>
    </row>
    <row r="588" spans="36:36" x14ac:dyDescent="0.2">
      <c r="AJ588" s="12"/>
    </row>
    <row r="589" spans="36:36" x14ac:dyDescent="0.2">
      <c r="AJ589" s="12"/>
    </row>
    <row r="590" spans="36:36" x14ac:dyDescent="0.2">
      <c r="AJ590" s="12"/>
    </row>
    <row r="591" spans="36:36" x14ac:dyDescent="0.2">
      <c r="AJ591" s="12"/>
    </row>
    <row r="592" spans="36:36" x14ac:dyDescent="0.2">
      <c r="AJ592" s="12"/>
    </row>
    <row r="593" spans="36:36" x14ac:dyDescent="0.2">
      <c r="AJ593" s="12"/>
    </row>
    <row r="594" spans="36:36" x14ac:dyDescent="0.2">
      <c r="AJ594" s="12"/>
    </row>
    <row r="595" spans="36:36" x14ac:dyDescent="0.2">
      <c r="AJ595" s="12"/>
    </row>
    <row r="596" spans="36:36" x14ac:dyDescent="0.2">
      <c r="AJ596" s="12"/>
    </row>
    <row r="597" spans="36:36" x14ac:dyDescent="0.2">
      <c r="AJ597" s="12"/>
    </row>
    <row r="598" spans="36:36" x14ac:dyDescent="0.2">
      <c r="AJ598" s="12"/>
    </row>
    <row r="599" spans="36:36" x14ac:dyDescent="0.2">
      <c r="AJ599" s="12"/>
    </row>
    <row r="600" spans="36:36" x14ac:dyDescent="0.2">
      <c r="AJ600" s="12"/>
    </row>
    <row r="601" spans="36:36" x14ac:dyDescent="0.2">
      <c r="AJ601" s="12"/>
    </row>
    <row r="602" spans="36:36" x14ac:dyDescent="0.2">
      <c r="AJ602" s="12"/>
    </row>
    <row r="603" spans="36:36" x14ac:dyDescent="0.2">
      <c r="AJ603" s="12"/>
    </row>
    <row r="604" spans="36:36" x14ac:dyDescent="0.2">
      <c r="AJ604" s="12"/>
    </row>
    <row r="605" spans="36:36" x14ac:dyDescent="0.2">
      <c r="AJ605" s="12"/>
    </row>
    <row r="606" spans="36:36" x14ac:dyDescent="0.2">
      <c r="AJ606" s="12"/>
    </row>
    <row r="607" spans="36:36" x14ac:dyDescent="0.2">
      <c r="AJ607" s="12"/>
    </row>
    <row r="608" spans="36:36" x14ac:dyDescent="0.2">
      <c r="AJ608" s="12"/>
    </row>
    <row r="609" spans="36:36" x14ac:dyDescent="0.2">
      <c r="AJ609" s="12"/>
    </row>
    <row r="610" spans="36:36" x14ac:dyDescent="0.2">
      <c r="AJ610" s="12"/>
    </row>
    <row r="611" spans="36:36" x14ac:dyDescent="0.2">
      <c r="AJ611" s="12"/>
    </row>
    <row r="612" spans="36:36" x14ac:dyDescent="0.2">
      <c r="AJ612" s="12"/>
    </row>
    <row r="613" spans="36:36" x14ac:dyDescent="0.2">
      <c r="AJ613" s="12"/>
    </row>
    <row r="614" spans="36:36" x14ac:dyDescent="0.2">
      <c r="AJ614" s="12"/>
    </row>
    <row r="615" spans="36:36" x14ac:dyDescent="0.2">
      <c r="AJ615" s="12"/>
    </row>
    <row r="616" spans="36:36" x14ac:dyDescent="0.2">
      <c r="AJ616" s="12"/>
    </row>
    <row r="617" spans="36:36" x14ac:dyDescent="0.2">
      <c r="AJ617" s="12"/>
    </row>
    <row r="618" spans="36:36" x14ac:dyDescent="0.2">
      <c r="AJ618" s="12"/>
    </row>
    <row r="619" spans="36:36" x14ac:dyDescent="0.2">
      <c r="AJ619" s="12"/>
    </row>
    <row r="620" spans="36:36" x14ac:dyDescent="0.2">
      <c r="AJ620" s="12"/>
    </row>
    <row r="621" spans="36:36" x14ac:dyDescent="0.2">
      <c r="AJ621" s="12"/>
    </row>
    <row r="622" spans="36:36" x14ac:dyDescent="0.2">
      <c r="AJ622" s="12"/>
    </row>
    <row r="623" spans="36:36" x14ac:dyDescent="0.2">
      <c r="AJ623" s="12"/>
    </row>
    <row r="624" spans="36:36" x14ac:dyDescent="0.2">
      <c r="AJ624" s="12"/>
    </row>
    <row r="625" spans="36:36" x14ac:dyDescent="0.2">
      <c r="AJ625" s="12"/>
    </row>
    <row r="626" spans="36:36" x14ac:dyDescent="0.2">
      <c r="AJ626" s="12"/>
    </row>
    <row r="627" spans="36:36" x14ac:dyDescent="0.2">
      <c r="AJ627" s="12"/>
    </row>
    <row r="628" spans="36:36" x14ac:dyDescent="0.2">
      <c r="AJ628" s="12"/>
    </row>
    <row r="629" spans="36:36" x14ac:dyDescent="0.2">
      <c r="AJ629" s="12"/>
    </row>
    <row r="630" spans="36:36" x14ac:dyDescent="0.2">
      <c r="AJ630" s="12"/>
    </row>
    <row r="631" spans="36:36" x14ac:dyDescent="0.2">
      <c r="AJ631" s="12"/>
    </row>
    <row r="632" spans="36:36" x14ac:dyDescent="0.2">
      <c r="AJ632" s="12"/>
    </row>
    <row r="633" spans="36:36" x14ac:dyDescent="0.2">
      <c r="AJ633" s="12"/>
    </row>
    <row r="634" spans="36:36" x14ac:dyDescent="0.2">
      <c r="AJ634" s="12"/>
    </row>
    <row r="635" spans="36:36" x14ac:dyDescent="0.2">
      <c r="AJ635" s="12"/>
    </row>
    <row r="636" spans="36:36" x14ac:dyDescent="0.2">
      <c r="AJ636" s="12"/>
    </row>
    <row r="637" spans="36:36" x14ac:dyDescent="0.2">
      <c r="AJ637" s="12"/>
    </row>
    <row r="638" spans="36:36" x14ac:dyDescent="0.2">
      <c r="AJ638" s="12"/>
    </row>
    <row r="639" spans="36:36" x14ac:dyDescent="0.2">
      <c r="AJ639" s="12"/>
    </row>
    <row r="640" spans="36:36" x14ac:dyDescent="0.2">
      <c r="AJ640" s="12"/>
    </row>
    <row r="641" spans="36:36" x14ac:dyDescent="0.2">
      <c r="AJ641" s="12"/>
    </row>
    <row r="642" spans="36:36" x14ac:dyDescent="0.2">
      <c r="AJ642" s="12"/>
    </row>
    <row r="643" spans="36:36" x14ac:dyDescent="0.2">
      <c r="AJ643" s="12"/>
    </row>
    <row r="644" spans="36:36" x14ac:dyDescent="0.2">
      <c r="AJ644" s="12"/>
    </row>
    <row r="645" spans="36:36" x14ac:dyDescent="0.2">
      <c r="AJ645" s="12"/>
    </row>
    <row r="646" spans="36:36" x14ac:dyDescent="0.2">
      <c r="AJ646" s="12"/>
    </row>
    <row r="647" spans="36:36" x14ac:dyDescent="0.2">
      <c r="AJ647" s="12"/>
    </row>
    <row r="648" spans="36:36" x14ac:dyDescent="0.2">
      <c r="AJ648" s="12"/>
    </row>
    <row r="649" spans="36:36" x14ac:dyDescent="0.2">
      <c r="AJ649" s="12"/>
    </row>
    <row r="650" spans="36:36" x14ac:dyDescent="0.2">
      <c r="AJ650" s="12"/>
    </row>
    <row r="651" spans="36:36" x14ac:dyDescent="0.2">
      <c r="AJ651" s="12"/>
    </row>
    <row r="652" spans="36:36" x14ac:dyDescent="0.2">
      <c r="AJ652" s="12"/>
    </row>
    <row r="653" spans="36:36" x14ac:dyDescent="0.2">
      <c r="AJ653" s="12"/>
    </row>
    <row r="654" spans="36:36" x14ac:dyDescent="0.2">
      <c r="AJ654" s="12"/>
    </row>
    <row r="655" spans="36:36" x14ac:dyDescent="0.2">
      <c r="AJ655" s="12"/>
    </row>
    <row r="656" spans="36:36" x14ac:dyDescent="0.2">
      <c r="AJ656" s="12"/>
    </row>
    <row r="657" spans="36:36" x14ac:dyDescent="0.2">
      <c r="AJ657" s="12"/>
    </row>
    <row r="658" spans="36:36" x14ac:dyDescent="0.2">
      <c r="AJ658" s="12"/>
    </row>
    <row r="659" spans="36:36" x14ac:dyDescent="0.2">
      <c r="AJ659" s="12"/>
    </row>
    <row r="660" spans="36:36" x14ac:dyDescent="0.2">
      <c r="AJ660" s="12"/>
    </row>
    <row r="661" spans="36:36" x14ac:dyDescent="0.2">
      <c r="AJ661" s="12"/>
    </row>
    <row r="662" spans="36:36" x14ac:dyDescent="0.2">
      <c r="AJ662" s="12"/>
    </row>
    <row r="663" spans="36:36" x14ac:dyDescent="0.2">
      <c r="AJ663" s="12"/>
    </row>
    <row r="664" spans="36:36" x14ac:dyDescent="0.2">
      <c r="AJ664" s="12"/>
    </row>
    <row r="665" spans="36:36" x14ac:dyDescent="0.2">
      <c r="AJ665" s="12"/>
    </row>
    <row r="666" spans="36:36" x14ac:dyDescent="0.2">
      <c r="AJ666" s="12"/>
    </row>
    <row r="667" spans="36:36" x14ac:dyDescent="0.2">
      <c r="AJ667" s="12"/>
    </row>
    <row r="668" spans="36:36" x14ac:dyDescent="0.2">
      <c r="AJ668" s="12"/>
    </row>
    <row r="669" spans="36:36" x14ac:dyDescent="0.2">
      <c r="AJ669" s="12"/>
    </row>
    <row r="670" spans="36:36" x14ac:dyDescent="0.2">
      <c r="AJ670" s="12"/>
    </row>
    <row r="671" spans="36:36" x14ac:dyDescent="0.2">
      <c r="AJ671" s="12"/>
    </row>
    <row r="672" spans="36:36" x14ac:dyDescent="0.2">
      <c r="AJ672" s="12"/>
    </row>
    <row r="673" spans="36:36" x14ac:dyDescent="0.2">
      <c r="AJ673" s="12"/>
    </row>
    <row r="674" spans="36:36" x14ac:dyDescent="0.2">
      <c r="AJ674" s="12"/>
    </row>
    <row r="675" spans="36:36" x14ac:dyDescent="0.2">
      <c r="AJ675" s="12"/>
    </row>
    <row r="676" spans="36:36" x14ac:dyDescent="0.2">
      <c r="AJ676" s="12"/>
    </row>
    <row r="677" spans="36:36" x14ac:dyDescent="0.2">
      <c r="AJ677" s="12"/>
    </row>
    <row r="678" spans="36:36" x14ac:dyDescent="0.2">
      <c r="AJ678" s="12"/>
    </row>
    <row r="679" spans="36:36" x14ac:dyDescent="0.2">
      <c r="AJ679" s="12"/>
    </row>
    <row r="680" spans="36:36" x14ac:dyDescent="0.2">
      <c r="AJ680" s="12"/>
    </row>
    <row r="681" spans="36:36" x14ac:dyDescent="0.2">
      <c r="AJ681" s="12"/>
    </row>
    <row r="682" spans="36:36" x14ac:dyDescent="0.2">
      <c r="AJ682" s="12"/>
    </row>
    <row r="683" spans="36:36" x14ac:dyDescent="0.2">
      <c r="AJ683" s="12"/>
    </row>
    <row r="684" spans="36:36" x14ac:dyDescent="0.2">
      <c r="AJ684" s="12"/>
    </row>
    <row r="685" spans="36:36" x14ac:dyDescent="0.2">
      <c r="AJ685" s="12"/>
    </row>
    <row r="686" spans="36:36" x14ac:dyDescent="0.2">
      <c r="AJ686" s="12"/>
    </row>
    <row r="687" spans="36:36" x14ac:dyDescent="0.2">
      <c r="AJ687" s="12"/>
    </row>
    <row r="688" spans="36:36" x14ac:dyDescent="0.2">
      <c r="AJ688" s="12"/>
    </row>
    <row r="689" spans="36:36" x14ac:dyDescent="0.2">
      <c r="AJ689" s="12"/>
    </row>
    <row r="690" spans="36:36" x14ac:dyDescent="0.2">
      <c r="AJ690" s="12"/>
    </row>
    <row r="691" spans="36:36" x14ac:dyDescent="0.2">
      <c r="AJ691" s="12"/>
    </row>
    <row r="692" spans="36:36" x14ac:dyDescent="0.2">
      <c r="AJ692" s="12"/>
    </row>
    <row r="693" spans="36:36" x14ac:dyDescent="0.2">
      <c r="AJ693" s="12"/>
    </row>
    <row r="694" spans="36:36" x14ac:dyDescent="0.2">
      <c r="AJ694" s="12"/>
    </row>
    <row r="695" spans="36:36" x14ac:dyDescent="0.2">
      <c r="AJ695" s="12"/>
    </row>
    <row r="696" spans="36:36" x14ac:dyDescent="0.2">
      <c r="AJ696" s="12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F695"/>
  <sheetViews>
    <sheetView workbookViewId="0">
      <selection activeCell="G36" sqref="G36"/>
    </sheetView>
  </sheetViews>
  <sheetFormatPr defaultRowHeight="12.75" x14ac:dyDescent="0.2"/>
  <cols>
    <col min="1" max="1" width="6.42578125" style="10" customWidth="1"/>
    <col min="2" max="2" width="6.85546875" style="10" customWidth="1"/>
    <col min="3" max="3" width="9.140625" style="10"/>
    <col min="4" max="4" width="11" style="10" customWidth="1"/>
    <col min="5" max="6" width="10.5703125" style="10" customWidth="1"/>
    <col min="7" max="7" width="9.140625" style="10"/>
    <col min="8" max="8" width="12" style="10" customWidth="1"/>
    <col min="9" max="9" width="10.5703125" style="10" customWidth="1"/>
    <col min="10" max="10" width="10.85546875" style="10" customWidth="1"/>
    <col min="11" max="11" width="9.140625" style="10"/>
    <col min="12" max="12" width="10.7109375" style="10" customWidth="1"/>
    <col min="13" max="13" width="14.85546875" style="10" customWidth="1"/>
    <col min="14" max="14" width="9.85546875" style="10" customWidth="1"/>
    <col min="15" max="15" width="9.140625" style="10"/>
    <col min="16" max="16" width="11.7109375" style="10" customWidth="1"/>
    <col min="17" max="17" width="11.140625" style="10" customWidth="1"/>
    <col min="18" max="18" width="10.140625" style="10" customWidth="1"/>
    <col min="19" max="19" width="9.140625" style="10"/>
    <col min="20" max="20" width="10.140625" style="10" customWidth="1"/>
    <col min="21" max="21" width="9.140625" style="10"/>
    <col min="22" max="22" width="10.7109375" style="10" customWidth="1"/>
    <col min="23" max="23" width="10.42578125" style="10" customWidth="1"/>
    <col min="24" max="24" width="10.28515625" style="10" customWidth="1"/>
    <col min="25" max="26" width="9.140625" style="10"/>
    <col min="27" max="27" width="10.85546875" style="10" customWidth="1"/>
    <col min="28" max="28" width="6.42578125" style="10" customWidth="1"/>
    <col min="29" max="29" width="9.140625" style="10"/>
    <col min="30" max="30" width="13.140625" style="10" customWidth="1"/>
    <col min="31" max="31" width="9.85546875" style="10" customWidth="1"/>
    <col min="32" max="32" width="9.140625" style="10"/>
    <col min="33" max="33" width="11.140625" style="10" customWidth="1"/>
    <col min="34" max="34" width="9.140625" style="10"/>
    <col min="35" max="35" width="9.5703125" style="10" customWidth="1"/>
    <col min="36" max="36" width="9.140625" style="10"/>
    <col min="37" max="37" width="11.42578125" style="10" customWidth="1"/>
    <col min="38" max="40" width="9.140625" style="10"/>
    <col min="41" max="41" width="11.7109375" style="10" customWidth="1"/>
    <col min="42" max="42" width="10.85546875" style="10" customWidth="1"/>
    <col min="43" max="43" width="7.140625" style="10" customWidth="1"/>
    <col min="44" max="44" width="12.85546875" style="10" customWidth="1"/>
    <col min="45" max="45" width="11" style="10" customWidth="1"/>
    <col min="46" max="46" width="9.140625" style="10"/>
    <col min="47" max="47" width="11.140625" style="10" customWidth="1"/>
    <col min="48" max="48" width="8.42578125" style="10" customWidth="1"/>
    <col min="49" max="49" width="9.140625" style="10"/>
    <col min="50" max="50" width="10.7109375" style="10" customWidth="1"/>
    <col min="51" max="16384" width="9.140625" style="10"/>
  </cols>
  <sheetData>
    <row r="1" spans="1:58" ht="15.75" x14ac:dyDescent="0.25">
      <c r="A1" s="9"/>
      <c r="B1" s="9"/>
      <c r="D1" s="11" t="s">
        <v>596</v>
      </c>
      <c r="AB1" s="12"/>
    </row>
    <row r="2" spans="1:58" x14ac:dyDescent="0.2">
      <c r="A2" s="9"/>
      <c r="B2" s="9"/>
      <c r="AB2" s="12"/>
    </row>
    <row r="3" spans="1:58" x14ac:dyDescent="0.2">
      <c r="A3" s="9"/>
      <c r="B3" s="9"/>
      <c r="AB3" s="12"/>
    </row>
    <row r="4" spans="1:58" x14ac:dyDescent="0.2">
      <c r="A4" s="9"/>
      <c r="B4" s="9"/>
      <c r="D4" s="13" t="s">
        <v>60</v>
      </c>
      <c r="F4" s="103"/>
      <c r="H4" s="13" t="s">
        <v>345</v>
      </c>
      <c r="J4" s="103"/>
      <c r="L4" s="13" t="s">
        <v>344</v>
      </c>
      <c r="P4" s="13" t="s">
        <v>296</v>
      </c>
      <c r="T4" s="13" t="s">
        <v>569</v>
      </c>
      <c r="U4" s="13"/>
      <c r="AB4" s="12"/>
      <c r="AD4" s="13" t="s">
        <v>298</v>
      </c>
      <c r="AG4" s="13" t="s">
        <v>299</v>
      </c>
      <c r="AK4" s="13" t="s">
        <v>300</v>
      </c>
      <c r="AL4" s="13"/>
      <c r="AO4" s="13" t="s">
        <v>301</v>
      </c>
      <c r="AR4" s="13" t="s">
        <v>302</v>
      </c>
      <c r="AU4" s="13" t="s">
        <v>303</v>
      </c>
      <c r="AY4" s="13" t="s">
        <v>305</v>
      </c>
      <c r="BC4" s="13" t="s">
        <v>306</v>
      </c>
    </row>
    <row r="5" spans="1:58" x14ac:dyDescent="0.2">
      <c r="A5" s="198" t="s">
        <v>379</v>
      </c>
      <c r="B5" s="9"/>
      <c r="T5" s="14" t="s">
        <v>308</v>
      </c>
      <c r="U5" s="14" t="s">
        <v>309</v>
      </c>
      <c r="V5" s="14" t="s">
        <v>310</v>
      </c>
      <c r="W5" s="14" t="s">
        <v>311</v>
      </c>
      <c r="X5" s="14" t="s">
        <v>312</v>
      </c>
      <c r="Y5" s="14" t="s">
        <v>313</v>
      </c>
      <c r="AB5" s="12"/>
      <c r="AK5" s="13" t="s">
        <v>314</v>
      </c>
      <c r="AL5" s="13"/>
      <c r="BC5" s="10" t="s">
        <v>315</v>
      </c>
    </row>
    <row r="6" spans="1:58" ht="52.15" customHeight="1" x14ac:dyDescent="0.2">
      <c r="A6" s="9"/>
      <c r="B6" s="9"/>
      <c r="D6" s="36" t="s">
        <v>292</v>
      </c>
      <c r="E6" s="36" t="s">
        <v>293</v>
      </c>
      <c r="F6" s="37" t="s">
        <v>282</v>
      </c>
      <c r="G6" s="16"/>
      <c r="H6" s="37" t="str">
        <f>D6</f>
        <v>Wood</v>
      </c>
      <c r="I6" s="37" t="str">
        <f>E6</f>
        <v>Waste</v>
      </c>
      <c r="J6" s="37" t="str">
        <f>F6</f>
        <v>Total</v>
      </c>
      <c r="K6" s="16"/>
      <c r="L6" s="37" t="str">
        <f>D6</f>
        <v>Wood</v>
      </c>
      <c r="M6" s="37" t="str">
        <f>E6</f>
        <v>Waste</v>
      </c>
      <c r="N6" s="37" t="s">
        <v>282</v>
      </c>
      <c r="O6" s="16"/>
      <c r="P6" s="37" t="str">
        <f>D6</f>
        <v>Wood</v>
      </c>
      <c r="Q6" s="37" t="str">
        <f>E6</f>
        <v>Waste</v>
      </c>
      <c r="R6" s="17"/>
      <c r="S6" s="16"/>
      <c r="T6" s="44" t="s">
        <v>347</v>
      </c>
      <c r="U6" s="18" t="s">
        <v>317</v>
      </c>
      <c r="V6" s="44" t="s">
        <v>540</v>
      </c>
      <c r="W6" s="121" t="s">
        <v>318</v>
      </c>
      <c r="X6" s="19" t="s">
        <v>319</v>
      </c>
      <c r="Y6" s="121" t="s">
        <v>320</v>
      </c>
      <c r="AB6" s="12"/>
      <c r="AD6" s="37" t="str">
        <f>D6</f>
        <v>Wood</v>
      </c>
      <c r="AE6" s="37" t="str">
        <f>E6</f>
        <v>Waste</v>
      </c>
      <c r="AG6" s="37" t="str">
        <f>D6</f>
        <v>Wood</v>
      </c>
      <c r="AH6" s="37" t="str">
        <f>E6</f>
        <v>Waste</v>
      </c>
      <c r="AI6" s="37" t="s">
        <v>282</v>
      </c>
      <c r="AJ6" s="16"/>
      <c r="AK6" s="37" t="str">
        <f>D6</f>
        <v>Wood</v>
      </c>
      <c r="AL6" s="37" t="str">
        <f>E6</f>
        <v>Waste</v>
      </c>
      <c r="AM6" s="16"/>
      <c r="AN6" s="16"/>
      <c r="AO6" s="37" t="str">
        <f>D6</f>
        <v>Wood</v>
      </c>
      <c r="AP6" s="37" t="str">
        <f>E6</f>
        <v>Waste</v>
      </c>
      <c r="AQ6" s="16"/>
      <c r="AR6" s="37" t="str">
        <f>D6</f>
        <v>Wood</v>
      </c>
      <c r="AS6" s="37" t="str">
        <f>E6</f>
        <v>Waste</v>
      </c>
      <c r="AT6" s="16"/>
      <c r="AU6" s="37" t="str">
        <f>D6</f>
        <v>Wood</v>
      </c>
      <c r="AV6" s="37" t="str">
        <f>E6</f>
        <v>Waste</v>
      </c>
      <c r="AW6" s="16"/>
      <c r="AX6" s="16"/>
      <c r="AY6" s="20" t="s">
        <v>321</v>
      </c>
      <c r="AZ6" s="20" t="s">
        <v>322</v>
      </c>
      <c r="BA6" s="20" t="s">
        <v>322</v>
      </c>
      <c r="BC6" s="20" t="s">
        <v>321</v>
      </c>
      <c r="BD6" s="20" t="s">
        <v>322</v>
      </c>
      <c r="BE6" s="20" t="s">
        <v>322</v>
      </c>
    </row>
    <row r="7" spans="1:58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16"/>
      <c r="H7" s="38"/>
      <c r="I7" s="38"/>
      <c r="J7" s="38"/>
      <c r="K7" s="16"/>
      <c r="L7" s="38" t="str">
        <f>$A7</f>
        <v>Primary</v>
      </c>
      <c r="M7" s="38" t="str">
        <f>$A7</f>
        <v>Primary</v>
      </c>
      <c r="N7" s="38" t="str">
        <f>$A7</f>
        <v>Primary</v>
      </c>
      <c r="O7" s="16"/>
      <c r="P7" s="38" t="str">
        <f>$A7</f>
        <v>Primary</v>
      </c>
      <c r="Q7" s="38" t="str">
        <f>$A7</f>
        <v>Primary</v>
      </c>
      <c r="R7" s="17"/>
      <c r="S7" s="16"/>
      <c r="T7" s="23"/>
      <c r="U7" s="23"/>
      <c r="V7" s="23"/>
      <c r="W7" s="23"/>
      <c r="X7" s="24" t="s">
        <v>323</v>
      </c>
      <c r="Y7" s="25" t="s">
        <v>324</v>
      </c>
      <c r="AB7" s="12"/>
      <c r="AY7" s="10" t="s">
        <v>325</v>
      </c>
      <c r="AZ7" s="10" t="s">
        <v>325</v>
      </c>
      <c r="BA7" s="10" t="str">
        <f>index_label</f>
        <v>1990 = 1</v>
      </c>
      <c r="BC7" s="10" t="s">
        <v>325</v>
      </c>
      <c r="BD7" s="10" t="s">
        <v>325</v>
      </c>
      <c r="BE7" s="10" t="str">
        <f>index_label</f>
        <v>1990 = 1</v>
      </c>
    </row>
    <row r="8" spans="1:58" ht="22.5" customHeight="1" thickBot="1" x14ac:dyDescent="0.25">
      <c r="A8" s="9"/>
      <c r="B8" s="9"/>
      <c r="D8" s="38" t="s">
        <v>326</v>
      </c>
      <c r="E8" s="38" t="s">
        <v>327</v>
      </c>
      <c r="F8" s="38" t="s">
        <v>327</v>
      </c>
      <c r="G8" s="16"/>
      <c r="H8" s="39" t="s">
        <v>331</v>
      </c>
      <c r="I8" s="39" t="s">
        <v>331</v>
      </c>
      <c r="J8" s="39" t="s">
        <v>331</v>
      </c>
      <c r="K8" s="16"/>
      <c r="L8" s="40" t="s">
        <v>346</v>
      </c>
      <c r="M8" s="39" t="s">
        <v>346</v>
      </c>
      <c r="N8" s="40" t="s">
        <v>346</v>
      </c>
      <c r="O8" s="16"/>
      <c r="P8" s="21" t="s">
        <v>328</v>
      </c>
      <c r="Q8" s="21" t="s">
        <v>328</v>
      </c>
      <c r="R8" s="17"/>
      <c r="S8" s="16"/>
      <c r="T8" s="26"/>
      <c r="U8" s="26"/>
      <c r="V8" s="26"/>
      <c r="W8" s="26"/>
      <c r="X8" s="27"/>
      <c r="Y8" s="26"/>
      <c r="AB8" s="12"/>
      <c r="AY8" s="28"/>
      <c r="AZ8" s="28"/>
      <c r="BA8" s="28"/>
      <c r="BC8" s="28"/>
      <c r="BD8" s="28"/>
      <c r="BE8" s="28"/>
    </row>
    <row r="9" spans="1:58" x14ac:dyDescent="0.2">
      <c r="A9" s="198" t="s">
        <v>379</v>
      </c>
      <c r="B9" s="9">
        <v>1989</v>
      </c>
      <c r="D9" s="42">
        <f>Table8.4c11!P10*0.001</f>
        <v>1.7810000000000001</v>
      </c>
      <c r="E9" s="42">
        <f>Table8.4c11!R10*0.001</f>
        <v>9.1120000000000001</v>
      </c>
      <c r="F9" s="42">
        <f t="shared" ref="F9:F26" si="0">SUM(D9:E9)</f>
        <v>10.893000000000001</v>
      </c>
      <c r="H9" s="42">
        <f>Table8.2d11!R10*0.001</f>
        <v>97.811999999999998</v>
      </c>
      <c r="I9" s="42">
        <f>Table8.2d11!T10*0.001</f>
        <v>526.76099999999997</v>
      </c>
      <c r="J9" s="42">
        <f>SUM(H9:I9)</f>
        <v>624.57299999999998</v>
      </c>
      <c r="L9" s="41">
        <f t="shared" ref="L9:L21" si="1">D9/H9*1000000</f>
        <v>18208.399787347156</v>
      </c>
      <c r="M9" s="41">
        <f t="shared" ref="M9:M21" si="2">E9/I9*1000000</f>
        <v>17298.167480128563</v>
      </c>
      <c r="N9" s="41">
        <f t="shared" ref="N9:N21" si="3">F9/J9*1000000</f>
        <v>17440.715496827437</v>
      </c>
      <c r="P9" s="31">
        <f t="shared" ref="P9:P28" si="4">L9/L$34</f>
        <v>1.2078128968448176</v>
      </c>
      <c r="Q9" s="31">
        <f t="shared" ref="Q9:Q28" si="5">M9/M$34</f>
        <v>0.93457080246873514</v>
      </c>
      <c r="R9" s="31"/>
      <c r="T9" s="34">
        <f t="shared" ref="T9:T28" si="6">J9/J$34</f>
        <v>0.67744853565652752</v>
      </c>
      <c r="U9" s="34">
        <f t="shared" ref="U9:U28" si="7">N9/N$34</f>
        <v>0.9636491796466834</v>
      </c>
      <c r="V9" s="34">
        <f t="shared" ref="V9:V28" si="8">BE9</f>
        <v>0.99747667472878809</v>
      </c>
      <c r="W9" s="34">
        <f t="shared" ref="W9:W28" si="9">BA9</f>
        <v>0.96608693121440381</v>
      </c>
      <c r="X9" s="34">
        <f t="shared" ref="X9:X28" si="10">T9*V9*W9</f>
        <v>0.65282272563825938</v>
      </c>
      <c r="Y9" s="34">
        <f t="shared" ref="Y9:Y28" si="11">T9*U9</f>
        <v>0.65282272563825972</v>
      </c>
      <c r="AB9" s="12"/>
      <c r="AD9" s="31">
        <f t="shared" ref="AD9:AD28" si="12">D9/$F9</f>
        <v>0.16349949508858899</v>
      </c>
      <c r="AE9" s="31">
        <f t="shared" ref="AE9:AE28" si="13">E9/$F9</f>
        <v>0.83650050491141092</v>
      </c>
      <c r="AG9" s="31"/>
      <c r="AH9" s="31"/>
      <c r="AI9" s="31"/>
      <c r="AJ9" s="31"/>
      <c r="AK9" s="31"/>
      <c r="AL9" s="31"/>
      <c r="AO9" s="31"/>
      <c r="AP9" s="31"/>
      <c r="AR9" s="31">
        <f t="shared" ref="AR9:AR28" si="14">H9/$J9</f>
        <v>0.15660619335129761</v>
      </c>
      <c r="AS9" s="31">
        <f t="shared" ref="AS9:AS28" si="15">I9/$J9</f>
        <v>0.84339380664870234</v>
      </c>
      <c r="AU9" s="31"/>
      <c r="AV9" s="31"/>
      <c r="AY9" s="31">
        <f t="shared" ref="AY9:AY28" si="16">EXP(SUMPRODUCT($AK9:$AL9,AO9:AP9))</f>
        <v>1</v>
      </c>
      <c r="AZ9" s="31">
        <v>1</v>
      </c>
      <c r="BA9" s="31">
        <f t="shared" ref="BA9:BA28" si="17">AZ9/AZ$34</f>
        <v>0.96608693121440381</v>
      </c>
      <c r="BB9" s="31"/>
      <c r="BC9" s="31">
        <f t="shared" ref="BC9:BC28" si="18">EXP(SUMPRODUCT($AK9:$AL9,AU9:AV9))</f>
        <v>1</v>
      </c>
      <c r="BD9" s="31">
        <v>1</v>
      </c>
      <c r="BE9" s="31">
        <f t="shared" ref="BE9:BE28" si="19">BD9/BD$34</f>
        <v>0.99747667472878809</v>
      </c>
      <c r="BF9" s="31"/>
    </row>
    <row r="10" spans="1:58" x14ac:dyDescent="0.2">
      <c r="A10" s="198" t="s">
        <v>379</v>
      </c>
      <c r="B10" s="9">
        <f t="shared" ref="B10:B32" si="20">B9+1</f>
        <v>1990</v>
      </c>
      <c r="D10" s="42">
        <f>Table8.4c11!P11*0.001</f>
        <v>1.6620000000000001</v>
      </c>
      <c r="E10" s="42">
        <f>Table8.4c11!R11*0.001</f>
        <v>15.024000000000001</v>
      </c>
      <c r="F10" s="42">
        <f t="shared" si="0"/>
        <v>16.686</v>
      </c>
      <c r="H10" s="42">
        <f>Table8.2d11!R11*0.001</f>
        <v>110.245</v>
      </c>
      <c r="I10" s="42">
        <f>Table8.2d11!T11*0.001</f>
        <v>811.70400000000006</v>
      </c>
      <c r="J10" s="42">
        <f t="shared" ref="J10:J26" si="21">SUM(H10:I10)</f>
        <v>921.94900000000007</v>
      </c>
      <c r="L10" s="41">
        <f t="shared" si="1"/>
        <v>15075.513628735998</v>
      </c>
      <c r="M10" s="41">
        <f t="shared" si="2"/>
        <v>18509.210253984209</v>
      </c>
      <c r="N10" s="41">
        <f t="shared" si="3"/>
        <v>18098.614999311241</v>
      </c>
      <c r="P10" s="31">
        <f t="shared" si="4"/>
        <v>1</v>
      </c>
      <c r="Q10" s="31">
        <f t="shared" si="5"/>
        <v>1</v>
      </c>
      <c r="R10" s="31"/>
      <c r="T10" s="34">
        <f t="shared" si="6"/>
        <v>1</v>
      </c>
      <c r="U10" s="34">
        <f t="shared" si="7"/>
        <v>1</v>
      </c>
      <c r="V10" s="34">
        <f t="shared" si="8"/>
        <v>1</v>
      </c>
      <c r="W10" s="34">
        <f t="shared" si="9"/>
        <v>1</v>
      </c>
      <c r="X10" s="34">
        <f t="shared" si="10"/>
        <v>1</v>
      </c>
      <c r="Y10" s="34">
        <f t="shared" si="11"/>
        <v>1</v>
      </c>
      <c r="AB10" s="12"/>
      <c r="AD10" s="31">
        <f t="shared" si="12"/>
        <v>9.9604458827759812E-2</v>
      </c>
      <c r="AE10" s="31">
        <f t="shared" si="13"/>
        <v>0.9003955411722403</v>
      </c>
      <c r="AG10" s="31">
        <f t="shared" ref="AG10:AG28" si="22">(AD10-AD9)/LN(AD10/AD9)</f>
        <v>0.12892383614888145</v>
      </c>
      <c r="AH10" s="31">
        <f t="shared" ref="AH10:AH28" si="23">(AE10-AE9)/LN(AE10/AE9)</f>
        <v>0.86805613142500215</v>
      </c>
      <c r="AI10" s="31">
        <f t="shared" ref="AI10:AI28" si="24">AG10+AH10</f>
        <v>0.99697996757388363</v>
      </c>
      <c r="AJ10" s="31"/>
      <c r="AK10" s="31">
        <f t="shared" ref="AK10:AK28" si="25">AG10/$AI10</f>
        <v>0.12931436973865498</v>
      </c>
      <c r="AL10" s="31">
        <f t="shared" ref="AL10:AL28" si="26">AH10/$AI10</f>
        <v>0.87068563026134493</v>
      </c>
      <c r="AO10" s="31">
        <f t="shared" ref="AO10:AO28" si="27">LN(P10/P9)</f>
        <v>-0.18881120079857058</v>
      </c>
      <c r="AP10" s="31">
        <f t="shared" ref="AP10:AP28" si="28">LN(Q10/Q9)</f>
        <v>6.7667889874969883E-2</v>
      </c>
      <c r="AR10" s="31">
        <f t="shared" si="14"/>
        <v>0.11957819792634949</v>
      </c>
      <c r="AS10" s="31">
        <f t="shared" si="15"/>
        <v>0.88042180207365051</v>
      </c>
      <c r="AU10" s="31">
        <f t="shared" ref="AU10:AU28" si="29">LN(AR10/AR9)</f>
        <v>-0.26976379831983383</v>
      </c>
      <c r="AV10" s="31">
        <f t="shared" ref="AV10:AV28" si="30">LN(AS10/AS9)</f>
        <v>4.2967115201919745E-2</v>
      </c>
      <c r="AY10" s="31">
        <f t="shared" si="16"/>
        <v>1.0351035374663089</v>
      </c>
      <c r="AZ10" s="31">
        <f t="shared" ref="AZ10:AZ28" si="31">IF(ISERR(AY10),AZ9,AY10*AZ9)</f>
        <v>1.0351035374663089</v>
      </c>
      <c r="BA10" s="31">
        <f t="shared" si="17"/>
        <v>1</v>
      </c>
      <c r="BB10" s="31"/>
      <c r="BC10" s="31">
        <f t="shared" si="18"/>
        <v>1.0025297085487217</v>
      </c>
      <c r="BD10" s="31">
        <f t="shared" ref="BD10:BD28" si="32">IF(ISERR(BC10),BD9,BC10*BD9)</f>
        <v>1.0025297085487217</v>
      </c>
      <c r="BE10" s="31">
        <f t="shared" si="19"/>
        <v>1</v>
      </c>
      <c r="BF10" s="31"/>
    </row>
    <row r="11" spans="1:58" x14ac:dyDescent="0.2">
      <c r="A11" s="198" t="s">
        <v>379</v>
      </c>
      <c r="B11" s="9">
        <f t="shared" si="20"/>
        <v>1991</v>
      </c>
      <c r="D11" s="42">
        <f>Table8.4c11!P12*0.001</f>
        <v>1.84</v>
      </c>
      <c r="E11" s="42">
        <f>Table8.4c11!R12*0.001</f>
        <v>15.259</v>
      </c>
      <c r="F11" s="42">
        <f t="shared" si="0"/>
        <v>17.099</v>
      </c>
      <c r="H11" s="42">
        <f>Table8.2d11!R12*0.001</f>
        <v>126.532</v>
      </c>
      <c r="I11" s="42">
        <f>Table8.2d11!T12*0.001</f>
        <v>883.40800000000002</v>
      </c>
      <c r="J11" s="42">
        <f t="shared" si="21"/>
        <v>1009.94</v>
      </c>
      <c r="L11" s="41">
        <f t="shared" si="1"/>
        <v>14541.77599342459</v>
      </c>
      <c r="M11" s="41">
        <f t="shared" si="2"/>
        <v>17272.879575462302</v>
      </c>
      <c r="N11" s="41">
        <f t="shared" si="3"/>
        <v>16930.708754975542</v>
      </c>
      <c r="P11" s="31">
        <f t="shared" si="4"/>
        <v>0.96459572466612142</v>
      </c>
      <c r="Q11" s="31">
        <f t="shared" si="5"/>
        <v>0.93320456888452175</v>
      </c>
      <c r="R11" s="31"/>
      <c r="T11" s="34">
        <f t="shared" si="6"/>
        <v>1.0954402033084258</v>
      </c>
      <c r="U11" s="34">
        <f t="shared" si="7"/>
        <v>0.93546985532428062</v>
      </c>
      <c r="V11" s="34">
        <f t="shared" si="8"/>
        <v>0.99899871101292748</v>
      </c>
      <c r="W11" s="34">
        <f t="shared" si="9"/>
        <v>0.93640746981121514</v>
      </c>
      <c r="X11" s="34">
        <f t="shared" si="10"/>
        <v>1.0247512885053338</v>
      </c>
      <c r="Y11" s="34">
        <f t="shared" si="11"/>
        <v>1.0247512885053336</v>
      </c>
      <c r="AB11" s="12"/>
      <c r="AD11" s="31">
        <f t="shared" si="12"/>
        <v>0.10760863208374759</v>
      </c>
      <c r="AE11" s="31">
        <f t="shared" si="13"/>
        <v>0.8923913679162524</v>
      </c>
      <c r="AG11" s="31">
        <f t="shared" si="22"/>
        <v>0.10355499441638652</v>
      </c>
      <c r="AH11" s="31">
        <f t="shared" si="23"/>
        <v>0.89638749853522504</v>
      </c>
      <c r="AI11" s="31">
        <f t="shared" si="24"/>
        <v>0.99994249295161153</v>
      </c>
      <c r="AJ11" s="31"/>
      <c r="AK11" s="31">
        <f t="shared" si="25"/>
        <v>0.10356094990094362</v>
      </c>
      <c r="AL11" s="31">
        <f t="shared" si="26"/>
        <v>0.89643905009905644</v>
      </c>
      <c r="AO11" s="31">
        <f t="shared" si="27"/>
        <v>-3.6046203592085421E-2</v>
      </c>
      <c r="AP11" s="31">
        <f t="shared" si="28"/>
        <v>-6.9130842914012058E-2</v>
      </c>
      <c r="AR11" s="31">
        <f t="shared" si="14"/>
        <v>0.1252866506921203</v>
      </c>
      <c r="AS11" s="31">
        <f t="shared" si="15"/>
        <v>0.8747133493078797</v>
      </c>
      <c r="AU11" s="31">
        <f t="shared" si="29"/>
        <v>4.6633784142680858E-2</v>
      </c>
      <c r="AV11" s="31">
        <f t="shared" si="30"/>
        <v>-6.5048812793384427E-3</v>
      </c>
      <c r="AY11" s="31">
        <f t="shared" si="16"/>
        <v>0.93640746981121514</v>
      </c>
      <c r="AZ11" s="31">
        <f t="shared" si="31"/>
        <v>0.96927868451146471</v>
      </c>
      <c r="BA11" s="31">
        <f t="shared" si="17"/>
        <v>0.93640746981121514</v>
      </c>
      <c r="BB11" s="31"/>
      <c r="BC11" s="31">
        <f t="shared" si="18"/>
        <v>0.99899871101292759</v>
      </c>
      <c r="BD11" s="31">
        <f t="shared" si="32"/>
        <v>1.0015258865923389</v>
      </c>
      <c r="BE11" s="31">
        <f t="shared" si="19"/>
        <v>0.99899871101292748</v>
      </c>
      <c r="BF11" s="31"/>
    </row>
    <row r="12" spans="1:58" x14ac:dyDescent="0.2">
      <c r="A12" s="198" t="s">
        <v>379</v>
      </c>
      <c r="B12" s="9">
        <f t="shared" si="20"/>
        <v>1992</v>
      </c>
      <c r="D12" s="42">
        <f>Table8.4c11!P13*0.001</f>
        <v>1.484</v>
      </c>
      <c r="E12" s="42">
        <f>Table8.4c11!R13*0.001</f>
        <v>16.084</v>
      </c>
      <c r="F12" s="42">
        <f t="shared" si="0"/>
        <v>17.567999999999998</v>
      </c>
      <c r="H12" s="42">
        <f>Table8.2d11!R13*0.001</f>
        <v>121.845</v>
      </c>
      <c r="I12" s="42">
        <f>Table8.2d11!T13*0.001</f>
        <v>960.60599999999999</v>
      </c>
      <c r="J12" s="42">
        <f t="shared" si="21"/>
        <v>1082.451</v>
      </c>
      <c r="L12" s="41">
        <f t="shared" si="1"/>
        <v>12179.408264598465</v>
      </c>
      <c r="M12" s="41">
        <f t="shared" si="2"/>
        <v>16743.597270889419</v>
      </c>
      <c r="N12" s="41">
        <f t="shared" si="3"/>
        <v>16229.833960151544</v>
      </c>
      <c r="P12" s="31">
        <f t="shared" si="4"/>
        <v>0.80789342005454734</v>
      </c>
      <c r="Q12" s="31">
        <f t="shared" si="5"/>
        <v>0.90460895095647142</v>
      </c>
      <c r="R12" s="31"/>
      <c r="T12" s="34">
        <f t="shared" si="6"/>
        <v>1.1740898900047616</v>
      </c>
      <c r="U12" s="34">
        <f t="shared" si="7"/>
        <v>0.89674452773149682</v>
      </c>
      <c r="V12" s="34">
        <f t="shared" si="8"/>
        <v>1.0018196639584831</v>
      </c>
      <c r="W12" s="34">
        <f t="shared" si="9"/>
        <v>0.89511571792092437</v>
      </c>
      <c r="X12" s="34">
        <f t="shared" si="10"/>
        <v>1.0528586839266449</v>
      </c>
      <c r="Y12" s="34">
        <f t="shared" si="11"/>
        <v>1.0528586839266449</v>
      </c>
      <c r="AB12" s="12"/>
      <c r="AD12" s="31">
        <f t="shared" si="12"/>
        <v>8.4471766848816035E-2</v>
      </c>
      <c r="AE12" s="31">
        <f t="shared" si="13"/>
        <v>0.91552823315118403</v>
      </c>
      <c r="AG12" s="31">
        <f t="shared" si="22"/>
        <v>9.5573900266948994E-2</v>
      </c>
      <c r="AH12" s="31">
        <f t="shared" si="23"/>
        <v>0.90391044934264486</v>
      </c>
      <c r="AI12" s="31">
        <f t="shared" si="24"/>
        <v>0.99948434960959387</v>
      </c>
      <c r="AJ12" s="31"/>
      <c r="AK12" s="31">
        <f t="shared" si="25"/>
        <v>9.5623208411698371E-2</v>
      </c>
      <c r="AL12" s="31">
        <f t="shared" si="26"/>
        <v>0.90437679158830164</v>
      </c>
      <c r="AO12" s="31">
        <f t="shared" si="27"/>
        <v>-0.17727893144238596</v>
      </c>
      <c r="AP12" s="31">
        <f t="shared" si="28"/>
        <v>-3.1121684140248684E-2</v>
      </c>
      <c r="AR12" s="31">
        <f t="shared" si="14"/>
        <v>0.11256398673011526</v>
      </c>
      <c r="AS12" s="31">
        <f t="shared" si="15"/>
        <v>0.88743601326988475</v>
      </c>
      <c r="AU12" s="31">
        <f t="shared" si="29"/>
        <v>-0.10708248656642388</v>
      </c>
      <c r="AV12" s="31">
        <f t="shared" si="30"/>
        <v>1.4440189132573243E-2</v>
      </c>
      <c r="AY12" s="31">
        <f t="shared" si="16"/>
        <v>0.95590407678121636</v>
      </c>
      <c r="AZ12" s="31">
        <f t="shared" si="31"/>
        <v>0.92653744606164357</v>
      </c>
      <c r="BA12" s="31">
        <f t="shared" si="17"/>
        <v>0.89511571792092437</v>
      </c>
      <c r="BB12" s="31"/>
      <c r="BC12" s="31">
        <f t="shared" si="18"/>
        <v>1.0028237803657378</v>
      </c>
      <c r="BD12" s="31">
        <f t="shared" si="32"/>
        <v>1.0043539757266764</v>
      </c>
      <c r="BE12" s="31">
        <f t="shared" si="19"/>
        <v>1.0018196639584831</v>
      </c>
      <c r="BF12" s="31"/>
    </row>
    <row r="13" spans="1:58" x14ac:dyDescent="0.2">
      <c r="A13" s="198" t="s">
        <v>379</v>
      </c>
      <c r="B13" s="9">
        <f t="shared" si="20"/>
        <v>1993</v>
      </c>
      <c r="D13" s="42">
        <f>Table8.4c11!P14*0.001</f>
        <v>1.377</v>
      </c>
      <c r="E13" s="42">
        <f>Table8.4c11!R14*0.001</f>
        <v>15.965</v>
      </c>
      <c r="F13" s="42">
        <f t="shared" si="0"/>
        <v>17.341999999999999</v>
      </c>
      <c r="H13" s="42">
        <f>Table8.2d11!R14*0.001</f>
        <v>113.739</v>
      </c>
      <c r="I13" s="42">
        <f>Table8.2d11!T14*0.001</f>
        <v>1017.989</v>
      </c>
      <c r="J13" s="42">
        <f t="shared" si="21"/>
        <v>1131.7280000000001</v>
      </c>
      <c r="L13" s="41">
        <f t="shared" si="1"/>
        <v>12106.665259937223</v>
      </c>
      <c r="M13" s="41">
        <f t="shared" si="2"/>
        <v>15682.880659810664</v>
      </c>
      <c r="N13" s="41">
        <f t="shared" si="3"/>
        <v>15323.469950376766</v>
      </c>
      <c r="P13" s="31">
        <f t="shared" si="4"/>
        <v>0.8030681778470391</v>
      </c>
      <c r="Q13" s="31">
        <f t="shared" si="5"/>
        <v>0.84730144855504241</v>
      </c>
      <c r="R13" s="31"/>
      <c r="T13" s="34">
        <f t="shared" si="6"/>
        <v>1.2275386165612197</v>
      </c>
      <c r="U13" s="34">
        <f t="shared" si="7"/>
        <v>0.84666533604698002</v>
      </c>
      <c r="V13" s="34">
        <f t="shared" si="8"/>
        <v>1.004940663834734</v>
      </c>
      <c r="W13" s="34">
        <f t="shared" si="9"/>
        <v>0.8425028128687776</v>
      </c>
      <c r="X13" s="34">
        <f t="shared" si="10"/>
        <v>1.0393143953014499</v>
      </c>
      <c r="Y13" s="34">
        <f t="shared" si="11"/>
        <v>1.0393143953014501</v>
      </c>
      <c r="AB13" s="12"/>
      <c r="AD13" s="31">
        <f t="shared" si="12"/>
        <v>7.9402606389113145E-2</v>
      </c>
      <c r="AE13" s="31">
        <f t="shared" si="13"/>
        <v>0.92059739361088688</v>
      </c>
      <c r="AG13" s="31">
        <f t="shared" si="22"/>
        <v>8.1911045712641448E-2</v>
      </c>
      <c r="AH13" s="31">
        <f t="shared" si="23"/>
        <v>0.91806048089358494</v>
      </c>
      <c r="AI13" s="31">
        <f t="shared" si="24"/>
        <v>0.99997152660622635</v>
      </c>
      <c r="AJ13" s="31"/>
      <c r="AK13" s="31">
        <f t="shared" si="25"/>
        <v>8.1913378064510406E-2</v>
      </c>
      <c r="AL13" s="31">
        <f t="shared" si="26"/>
        <v>0.91808662193548962</v>
      </c>
      <c r="AO13" s="31">
        <f t="shared" si="27"/>
        <v>-5.9905296859354643E-3</v>
      </c>
      <c r="AP13" s="31">
        <f t="shared" si="28"/>
        <v>-6.544621911198116E-2</v>
      </c>
      <c r="AR13" s="31">
        <f t="shared" si="14"/>
        <v>0.10050029689112579</v>
      </c>
      <c r="AS13" s="31">
        <f t="shared" si="15"/>
        <v>0.89949970310887417</v>
      </c>
      <c r="AU13" s="31">
        <f t="shared" si="29"/>
        <v>-0.11336114925462917</v>
      </c>
      <c r="AV13" s="31">
        <f t="shared" si="30"/>
        <v>1.3502302301805075E-2</v>
      </c>
      <c r="AY13" s="31">
        <f t="shared" si="16"/>
        <v>0.94122223082580858</v>
      </c>
      <c r="AZ13" s="31">
        <f t="shared" si="31"/>
        <v>0.87207764192578741</v>
      </c>
      <c r="BA13" s="31">
        <f t="shared" si="17"/>
        <v>0.8425028128687776</v>
      </c>
      <c r="BB13" s="31"/>
      <c r="BC13" s="31">
        <f t="shared" si="18"/>
        <v>1.0031153310206737</v>
      </c>
      <c r="BD13" s="31">
        <f t="shared" si="32"/>
        <v>1.0074828708229948</v>
      </c>
      <c r="BE13" s="31">
        <f t="shared" si="19"/>
        <v>1.004940663834734</v>
      </c>
      <c r="BF13" s="31"/>
    </row>
    <row r="14" spans="1:58" x14ac:dyDescent="0.2">
      <c r="A14" s="198" t="s">
        <v>379</v>
      </c>
      <c r="B14" s="9">
        <f t="shared" si="20"/>
        <v>1994</v>
      </c>
      <c r="D14" s="42">
        <f>Table8.4c11!P15*0.001</f>
        <v>0.78600000000000003</v>
      </c>
      <c r="E14" s="42">
        <f>Table8.4c11!R15*0.001</f>
        <v>17.126000000000001</v>
      </c>
      <c r="F14" s="42">
        <f t="shared" si="0"/>
        <v>17.912000000000003</v>
      </c>
      <c r="H14" s="42">
        <f>Table8.2d11!R15*0.001</f>
        <v>54.706000000000003</v>
      </c>
      <c r="I14" s="42">
        <f>Table8.2d11!T15*0.001</f>
        <v>1161.6680000000001</v>
      </c>
      <c r="J14" s="42">
        <f t="shared" si="21"/>
        <v>1216.374</v>
      </c>
      <c r="L14" s="41">
        <f t="shared" si="1"/>
        <v>14367.711037180565</v>
      </c>
      <c r="M14" s="41">
        <f t="shared" si="2"/>
        <v>14742.594269619201</v>
      </c>
      <c r="N14" s="41">
        <f t="shared" si="3"/>
        <v>14725.734025883488</v>
      </c>
      <c r="P14" s="31">
        <f t="shared" si="4"/>
        <v>0.95304952063415838</v>
      </c>
      <c r="Q14" s="31">
        <f t="shared" si="5"/>
        <v>0.7965004485507845</v>
      </c>
      <c r="R14" s="31"/>
      <c r="T14" s="34">
        <f t="shared" si="6"/>
        <v>1.3193506365319556</v>
      </c>
      <c r="U14" s="34">
        <f t="shared" si="7"/>
        <v>0.81363872464516696</v>
      </c>
      <c r="V14" s="34">
        <f t="shared" si="8"/>
        <v>1.0130676769234404</v>
      </c>
      <c r="W14" s="34">
        <f t="shared" si="9"/>
        <v>0.8031435048012644</v>
      </c>
      <c r="X14" s="34">
        <f t="shared" si="10"/>
        <v>1.0734747692676496</v>
      </c>
      <c r="Y14" s="34">
        <f t="shared" si="11"/>
        <v>1.0734747692676496</v>
      </c>
      <c r="AB14" s="12"/>
      <c r="AD14" s="31">
        <f t="shared" si="12"/>
        <v>4.3881196962929872E-2</v>
      </c>
      <c r="AE14" s="31">
        <f t="shared" si="13"/>
        <v>0.95611880303707009</v>
      </c>
      <c r="AG14" s="31">
        <f t="shared" si="22"/>
        <v>5.9896622712844995E-2</v>
      </c>
      <c r="AH14" s="31">
        <f t="shared" si="23"/>
        <v>0.93824603280115892</v>
      </c>
      <c r="AI14" s="31">
        <f t="shared" si="24"/>
        <v>0.99814265551400394</v>
      </c>
      <c r="AJ14" s="31"/>
      <c r="AK14" s="31">
        <f t="shared" si="25"/>
        <v>6.0008078386351103E-2</v>
      </c>
      <c r="AL14" s="31">
        <f t="shared" si="26"/>
        <v>0.93999192161364886</v>
      </c>
      <c r="AO14" s="31">
        <f t="shared" si="27"/>
        <v>0.17122725093243552</v>
      </c>
      <c r="AP14" s="31">
        <f t="shared" si="28"/>
        <v>-6.1828840313678572E-2</v>
      </c>
      <c r="AR14" s="31">
        <f t="shared" si="14"/>
        <v>4.497465417708698E-2</v>
      </c>
      <c r="AS14" s="31">
        <f t="shared" si="15"/>
        <v>0.9550253458229131</v>
      </c>
      <c r="AU14" s="31">
        <f t="shared" si="29"/>
        <v>-0.80406159105370212</v>
      </c>
      <c r="AV14" s="31">
        <f t="shared" si="30"/>
        <v>5.9899156929115474E-2</v>
      </c>
      <c r="AY14" s="31">
        <f t="shared" si="16"/>
        <v>0.95328287636988152</v>
      </c>
      <c r="AZ14" s="31">
        <f t="shared" si="31"/>
        <v>0.83133668291287821</v>
      </c>
      <c r="BA14" s="31">
        <f t="shared" si="17"/>
        <v>0.8031435048012644</v>
      </c>
      <c r="BB14" s="31"/>
      <c r="BC14" s="31">
        <f t="shared" si="18"/>
        <v>1.0080870576554188</v>
      </c>
      <c r="BD14" s="31">
        <f t="shared" si="32"/>
        <v>1.0156304428861873</v>
      </c>
      <c r="BE14" s="31">
        <f t="shared" si="19"/>
        <v>1.0130676769234404</v>
      </c>
      <c r="BF14" s="31"/>
    </row>
    <row r="15" spans="1:58" x14ac:dyDescent="0.2">
      <c r="A15" s="198" t="s">
        <v>379</v>
      </c>
      <c r="B15" s="9">
        <f t="shared" si="20"/>
        <v>1995</v>
      </c>
      <c r="D15" s="42">
        <f>Table8.4c11!P16*0.001</f>
        <v>0.78800000000000003</v>
      </c>
      <c r="E15" s="42">
        <f>Table8.4c11!R16*0.001</f>
        <v>21.484999999999999</v>
      </c>
      <c r="F15" s="42">
        <f t="shared" si="0"/>
        <v>22.273</v>
      </c>
      <c r="H15" s="42">
        <f>Table8.2d11!R16*0.001</f>
        <v>55.844000000000001</v>
      </c>
      <c r="I15" s="42">
        <f>Table8.2d11!T16*0.001</f>
        <v>1519.3980000000001</v>
      </c>
      <c r="J15" s="42">
        <f t="shared" si="21"/>
        <v>1575.2420000000002</v>
      </c>
      <c r="L15" s="41">
        <f t="shared" si="1"/>
        <v>14110.737053219684</v>
      </c>
      <c r="M15" s="41">
        <f t="shared" si="2"/>
        <v>14140.468790929037</v>
      </c>
      <c r="N15" s="41">
        <f t="shared" si="3"/>
        <v>14139.414769286243</v>
      </c>
      <c r="P15" s="31">
        <f t="shared" si="4"/>
        <v>0.93600373431540551</v>
      </c>
      <c r="Q15" s="31">
        <f t="shared" si="5"/>
        <v>0.7639693210511358</v>
      </c>
      <c r="R15" s="31"/>
      <c r="T15" s="34">
        <f t="shared" si="6"/>
        <v>1.7085999334019562</v>
      </c>
      <c r="U15" s="34">
        <f t="shared" si="7"/>
        <v>0.78124291664441337</v>
      </c>
      <c r="V15" s="34">
        <f t="shared" si="8"/>
        <v>1.0132053143006829</v>
      </c>
      <c r="W15" s="34">
        <f t="shared" si="9"/>
        <v>0.77106081622127032</v>
      </c>
      <c r="X15" s="34">
        <f t="shared" si="10"/>
        <v>1.3348315953493946</v>
      </c>
      <c r="Y15" s="34">
        <f t="shared" si="11"/>
        <v>1.3348315953493946</v>
      </c>
      <c r="AB15" s="12"/>
      <c r="AD15" s="31">
        <f t="shared" si="12"/>
        <v>3.537915862254748E-2</v>
      </c>
      <c r="AE15" s="31">
        <f t="shared" si="13"/>
        <v>0.96462084137745252</v>
      </c>
      <c r="AG15" s="31">
        <f t="shared" si="22"/>
        <v>3.9477710236511976E-2</v>
      </c>
      <c r="AH15" s="31">
        <f t="shared" si="23"/>
        <v>0.96036354988105754</v>
      </c>
      <c r="AI15" s="31">
        <f t="shared" si="24"/>
        <v>0.99984126011756946</v>
      </c>
      <c r="AJ15" s="31"/>
      <c r="AK15" s="31">
        <f t="shared" si="25"/>
        <v>3.9483977918524656E-2</v>
      </c>
      <c r="AL15" s="31">
        <f t="shared" si="26"/>
        <v>0.96051602208147535</v>
      </c>
      <c r="AO15" s="31">
        <f t="shared" si="27"/>
        <v>-1.804739907132126E-2</v>
      </c>
      <c r="AP15" s="31">
        <f t="shared" si="28"/>
        <v>-4.1700059834188022E-2</v>
      </c>
      <c r="AR15" s="31">
        <f t="shared" si="14"/>
        <v>3.5451060852872127E-2</v>
      </c>
      <c r="AS15" s="31">
        <f t="shared" si="15"/>
        <v>0.9645489391471278</v>
      </c>
      <c r="AU15" s="31">
        <f t="shared" si="29"/>
        <v>-0.23794591272339158</v>
      </c>
      <c r="AV15" s="31">
        <f t="shared" si="30"/>
        <v>9.9226912337603956E-3</v>
      </c>
      <c r="AY15" s="31">
        <f t="shared" si="16"/>
        <v>0.9600536038849834</v>
      </c>
      <c r="AZ15" s="31">
        <f t="shared" si="31"/>
        <v>0.79812777847229643</v>
      </c>
      <c r="BA15" s="31">
        <f t="shared" si="17"/>
        <v>0.77106081622127032</v>
      </c>
      <c r="BB15" s="31"/>
      <c r="BC15" s="31">
        <f t="shared" si="18"/>
        <v>1.0001358619768232</v>
      </c>
      <c r="BD15" s="31">
        <f t="shared" si="32"/>
        <v>1.0157684284458797</v>
      </c>
      <c r="BE15" s="31">
        <f t="shared" si="19"/>
        <v>1.0132053143006829</v>
      </c>
      <c r="BF15" s="31"/>
    </row>
    <row r="16" spans="1:58" x14ac:dyDescent="0.2">
      <c r="A16" s="198" t="s">
        <v>379</v>
      </c>
      <c r="B16" s="9">
        <f t="shared" si="20"/>
        <v>1996</v>
      </c>
      <c r="D16" s="42">
        <f>Table8.4c11!P17*0.001</f>
        <v>0.83699999999999997</v>
      </c>
      <c r="E16" s="42">
        <f>Table8.4c11!R17*0.001</f>
        <v>31.246000000000002</v>
      </c>
      <c r="F16" s="42">
        <f t="shared" si="0"/>
        <v>32.083000000000006</v>
      </c>
      <c r="H16" s="42">
        <f>Table8.2d11!R17*0.001</f>
        <v>59.433</v>
      </c>
      <c r="I16" s="42">
        <f>Table8.2d11!T17*0.001</f>
        <v>2175.748</v>
      </c>
      <c r="J16" s="42">
        <f t="shared" si="21"/>
        <v>2235.181</v>
      </c>
      <c r="L16" s="41">
        <f t="shared" si="1"/>
        <v>14083.085154712029</v>
      </c>
      <c r="M16" s="41">
        <f t="shared" si="2"/>
        <v>14361.038134931068</v>
      </c>
      <c r="N16" s="41">
        <f t="shared" si="3"/>
        <v>14353.647422736685</v>
      </c>
      <c r="P16" s="31">
        <f t="shared" si="4"/>
        <v>0.93416950835212242</v>
      </c>
      <c r="Q16" s="31">
        <f t="shared" si="5"/>
        <v>0.77588605552955869</v>
      </c>
      <c r="R16" s="31"/>
      <c r="T16" s="34">
        <f t="shared" si="6"/>
        <v>2.4244085084966738</v>
      </c>
      <c r="U16" s="34">
        <f t="shared" si="7"/>
        <v>0.79307988060318013</v>
      </c>
      <c r="V16" s="34">
        <f t="shared" si="8"/>
        <v>1.0132983128201805</v>
      </c>
      <c r="W16" s="34">
        <f t="shared" si="9"/>
        <v>0.78267166792758691</v>
      </c>
      <c r="X16" s="34">
        <f t="shared" si="10"/>
        <v>1.9227496104518766</v>
      </c>
      <c r="Y16" s="34">
        <f t="shared" si="11"/>
        <v>1.922749610451876</v>
      </c>
      <c r="AB16" s="12"/>
      <c r="AD16" s="31">
        <f t="shared" si="12"/>
        <v>2.6088582738521954E-2</v>
      </c>
      <c r="AE16" s="31">
        <f t="shared" si="13"/>
        <v>0.9739114172614779</v>
      </c>
      <c r="AG16" s="31">
        <f t="shared" si="22"/>
        <v>3.0498389394783571E-2</v>
      </c>
      <c r="AH16" s="31">
        <f t="shared" si="23"/>
        <v>0.96925870829870198</v>
      </c>
      <c r="AI16" s="31">
        <f t="shared" si="24"/>
        <v>0.99975709769348553</v>
      </c>
      <c r="AJ16" s="31"/>
      <c r="AK16" s="31">
        <f t="shared" si="25"/>
        <v>3.0505799323801389E-2</v>
      </c>
      <c r="AL16" s="31">
        <f t="shared" si="26"/>
        <v>0.96949420067619863</v>
      </c>
      <c r="AO16" s="31">
        <f t="shared" si="27"/>
        <v>-1.961557902301602E-3</v>
      </c>
      <c r="AP16" s="31">
        <f t="shared" si="28"/>
        <v>1.5478041075994537E-2</v>
      </c>
      <c r="AR16" s="31">
        <f t="shared" si="14"/>
        <v>2.6589792951890696E-2</v>
      </c>
      <c r="AS16" s="31">
        <f t="shared" si="15"/>
        <v>0.97341020704810932</v>
      </c>
      <c r="AU16" s="31">
        <f t="shared" si="29"/>
        <v>-0.28762575932445145</v>
      </c>
      <c r="AV16" s="31">
        <f t="shared" si="30"/>
        <v>9.1450118284096358E-3</v>
      </c>
      <c r="AY16" s="31">
        <f t="shared" si="16"/>
        <v>1.0150582826439265</v>
      </c>
      <c r="AZ16" s="31">
        <f t="shared" si="31"/>
        <v>0.8101462121465014</v>
      </c>
      <c r="BA16" s="31">
        <f t="shared" si="17"/>
        <v>0.78267166792758691</v>
      </c>
      <c r="BB16" s="31"/>
      <c r="BC16" s="31">
        <f t="shared" si="18"/>
        <v>1.0000917864505692</v>
      </c>
      <c r="BD16" s="31">
        <f t="shared" si="32"/>
        <v>1.0158616622245269</v>
      </c>
      <c r="BE16" s="31">
        <f t="shared" si="19"/>
        <v>1.0132983128201805</v>
      </c>
      <c r="BF16" s="31"/>
    </row>
    <row r="17" spans="1:58" x14ac:dyDescent="0.2">
      <c r="A17" s="198" t="s">
        <v>379</v>
      </c>
      <c r="B17" s="9">
        <f t="shared" si="20"/>
        <v>1997</v>
      </c>
      <c r="D17" s="42">
        <f>Table8.4c11!P18*0.001</f>
        <v>0.61899999999999999</v>
      </c>
      <c r="E17" s="42">
        <f>Table8.4c11!R18*0.001</f>
        <v>33.642000000000003</v>
      </c>
      <c r="F17" s="42">
        <f t="shared" si="0"/>
        <v>34.261000000000003</v>
      </c>
      <c r="H17" s="42">
        <f>Table8.2d11!R18*0.001</f>
        <v>43.192999999999998</v>
      </c>
      <c r="I17" s="42">
        <f>Table8.2d11!T18*0.001</f>
        <v>2342.029</v>
      </c>
      <c r="J17" s="42">
        <f t="shared" si="21"/>
        <v>2385.2220000000002</v>
      </c>
      <c r="L17" s="41">
        <f t="shared" si="1"/>
        <v>14331.025860671869</v>
      </c>
      <c r="M17" s="41">
        <f t="shared" si="2"/>
        <v>14364.467732893147</v>
      </c>
      <c r="N17" s="41">
        <f t="shared" si="3"/>
        <v>14363.862147842005</v>
      </c>
      <c r="P17" s="31">
        <f t="shared" si="4"/>
        <v>0.95061609266532499</v>
      </c>
      <c r="Q17" s="31">
        <f t="shared" si="5"/>
        <v>0.77607134695555779</v>
      </c>
      <c r="R17" s="31"/>
      <c r="T17" s="34">
        <f t="shared" si="6"/>
        <v>2.5871517838839244</v>
      </c>
      <c r="U17" s="34">
        <f t="shared" si="7"/>
        <v>0.79364427324348485</v>
      </c>
      <c r="V17" s="34">
        <f t="shared" si="8"/>
        <v>1.0133962966857293</v>
      </c>
      <c r="W17" s="34">
        <f t="shared" si="9"/>
        <v>0.78315292431901096</v>
      </c>
      <c r="X17" s="34">
        <f t="shared" si="10"/>
        <v>2.0532781972911427</v>
      </c>
      <c r="Y17" s="34">
        <f t="shared" si="11"/>
        <v>2.0532781972911427</v>
      </c>
      <c r="AB17" s="12"/>
      <c r="AD17" s="31">
        <f t="shared" si="12"/>
        <v>1.8067190099530075E-2</v>
      </c>
      <c r="AE17" s="31">
        <f t="shared" si="13"/>
        <v>0.98193280990046994</v>
      </c>
      <c r="AG17" s="31">
        <f t="shared" si="22"/>
        <v>2.1832848725643585E-2</v>
      </c>
      <c r="AH17" s="31">
        <f t="shared" si="23"/>
        <v>0.97791663060952116</v>
      </c>
      <c r="AI17" s="31">
        <f t="shared" si="24"/>
        <v>0.99974947933516478</v>
      </c>
      <c r="AJ17" s="31"/>
      <c r="AK17" s="31">
        <f t="shared" si="25"/>
        <v>2.1838319676007703E-2</v>
      </c>
      <c r="AL17" s="31">
        <f t="shared" si="26"/>
        <v>0.97816168032399231</v>
      </c>
      <c r="AO17" s="31">
        <f t="shared" si="27"/>
        <v>1.7452384771811453E-2</v>
      </c>
      <c r="AP17" s="31">
        <f t="shared" si="28"/>
        <v>2.3878416583184527E-4</v>
      </c>
      <c r="AR17" s="31">
        <f t="shared" si="14"/>
        <v>1.8108586957524285E-2</v>
      </c>
      <c r="AS17" s="31">
        <f t="shared" si="15"/>
        <v>0.98189141304247562</v>
      </c>
      <c r="AU17" s="31">
        <f t="shared" si="29"/>
        <v>-0.38414117521964103</v>
      </c>
      <c r="AV17" s="31">
        <f t="shared" si="30"/>
        <v>8.675141571096761E-3</v>
      </c>
      <c r="AY17" s="31">
        <f t="shared" si="16"/>
        <v>1.000614889245574</v>
      </c>
      <c r="AZ17" s="31">
        <f t="shared" si="31"/>
        <v>0.81064436233969273</v>
      </c>
      <c r="BA17" s="31">
        <f t="shared" si="17"/>
        <v>0.78315292431901096</v>
      </c>
      <c r="BB17" s="31"/>
      <c r="BC17" s="31">
        <f t="shared" si="18"/>
        <v>1.0000966979460137</v>
      </c>
      <c r="BD17" s="31">
        <f t="shared" si="32"/>
        <v>1.0159598939606982</v>
      </c>
      <c r="BE17" s="31">
        <f t="shared" si="19"/>
        <v>1.0133962966857293</v>
      </c>
      <c r="BF17" s="31"/>
    </row>
    <row r="18" spans="1:58" x14ac:dyDescent="0.2">
      <c r="A18" s="198" t="s">
        <v>379</v>
      </c>
      <c r="B18" s="9">
        <f t="shared" si="20"/>
        <v>1998</v>
      </c>
      <c r="D18" s="42">
        <f>Table8.4c11!P19*0.001</f>
        <v>0.52900000000000003</v>
      </c>
      <c r="E18" s="42">
        <f>Table8.4c11!R19*0.001</f>
        <v>32.218000000000004</v>
      </c>
      <c r="F18" s="42">
        <f t="shared" si="0"/>
        <v>32.747000000000007</v>
      </c>
      <c r="H18" s="42">
        <f>Table8.2d11!R19*0.001</f>
        <v>37.716000000000001</v>
      </c>
      <c r="I18" s="42">
        <f>Table8.2d11!T19*0.001</f>
        <v>2335.049</v>
      </c>
      <c r="J18" s="42">
        <f t="shared" si="21"/>
        <v>2372.7649999999999</v>
      </c>
      <c r="L18" s="41">
        <f t="shared" si="1"/>
        <v>14025.877611623715</v>
      </c>
      <c r="M18" s="41">
        <f t="shared" si="2"/>
        <v>13797.56913024095</v>
      </c>
      <c r="N18" s="41">
        <f t="shared" si="3"/>
        <v>13801.198180182197</v>
      </c>
      <c r="P18" s="31">
        <f t="shared" si="4"/>
        <v>0.93037477574816863</v>
      </c>
      <c r="Q18" s="31">
        <f t="shared" si="5"/>
        <v>0.74544342740236302</v>
      </c>
      <c r="R18" s="31"/>
      <c r="T18" s="34">
        <f t="shared" si="6"/>
        <v>2.5736401905094528</v>
      </c>
      <c r="U18" s="34">
        <f t="shared" si="7"/>
        <v>0.76255548729598444</v>
      </c>
      <c r="V18" s="34">
        <f t="shared" si="8"/>
        <v>1.0133808720533108</v>
      </c>
      <c r="W18" s="34">
        <f t="shared" si="9"/>
        <v>0.75248656090270949</v>
      </c>
      <c r="X18" s="34">
        <f t="shared" si="10"/>
        <v>1.9625434495984664</v>
      </c>
      <c r="Y18" s="34">
        <f t="shared" si="11"/>
        <v>1.9625434495984659</v>
      </c>
      <c r="AB18" s="12"/>
      <c r="AD18" s="31">
        <f t="shared" si="12"/>
        <v>1.6154151525330562E-2</v>
      </c>
      <c r="AE18" s="31">
        <f t="shared" si="13"/>
        <v>0.98384584847466938</v>
      </c>
      <c r="AG18" s="31">
        <f t="shared" si="22"/>
        <v>1.7092832181124354E-2</v>
      </c>
      <c r="AH18" s="31">
        <f t="shared" si="23"/>
        <v>0.98288901890189762</v>
      </c>
      <c r="AI18" s="31">
        <f t="shared" si="24"/>
        <v>0.99998185108302196</v>
      </c>
      <c r="AJ18" s="31"/>
      <c r="AK18" s="31">
        <f t="shared" si="25"/>
        <v>1.7093142403146723E-2</v>
      </c>
      <c r="AL18" s="31">
        <f t="shared" si="26"/>
        <v>0.98290685759685326</v>
      </c>
      <c r="AO18" s="31">
        <f t="shared" si="27"/>
        <v>-2.1522803346119054E-2</v>
      </c>
      <c r="AP18" s="31">
        <f t="shared" si="28"/>
        <v>-4.0265212027347237E-2</v>
      </c>
      <c r="AR18" s="31">
        <f t="shared" si="14"/>
        <v>1.5895379441284746E-2</v>
      </c>
      <c r="AS18" s="31">
        <f t="shared" si="15"/>
        <v>0.98410462055871528</v>
      </c>
      <c r="AU18" s="31">
        <f t="shared" si="29"/>
        <v>-0.13035777749771418</v>
      </c>
      <c r="AV18" s="31">
        <f t="shared" si="30"/>
        <v>2.251488215993999E-3</v>
      </c>
      <c r="AY18" s="31">
        <f t="shared" si="16"/>
        <v>0.96084243260284408</v>
      </c>
      <c r="AZ18" s="31">
        <f t="shared" si="31"/>
        <v>0.77890150108625167</v>
      </c>
      <c r="BA18" s="31">
        <f t="shared" si="17"/>
        <v>0.75248656090270949</v>
      </c>
      <c r="BB18" s="31"/>
      <c r="BC18" s="31">
        <f t="shared" si="18"/>
        <v>0.99998477926900942</v>
      </c>
      <c r="BD18" s="31">
        <f t="shared" si="32"/>
        <v>1.015944430308455</v>
      </c>
      <c r="BE18" s="31">
        <f t="shared" si="19"/>
        <v>1.0133808720533108</v>
      </c>
      <c r="BF18" s="31"/>
    </row>
    <row r="19" spans="1:58" x14ac:dyDescent="0.2">
      <c r="A19" s="198" t="s">
        <v>379</v>
      </c>
      <c r="B19" s="9">
        <f t="shared" si="20"/>
        <v>1999</v>
      </c>
      <c r="D19" s="42">
        <f>Table8.4c11!P20*0.001</f>
        <v>0.251</v>
      </c>
      <c r="E19" s="42">
        <f>Table8.4c11!R20*0.001</f>
        <v>33.236000000000004</v>
      </c>
      <c r="F19" s="42">
        <f t="shared" si="0"/>
        <v>33.487000000000002</v>
      </c>
      <c r="H19" s="42">
        <f>Table8.2d11!R20*0.001</f>
        <v>19.670999999999999</v>
      </c>
      <c r="I19" s="42">
        <f>Table8.2d11!T20*0.001</f>
        <v>2392.7849999999999</v>
      </c>
      <c r="J19" s="42">
        <f t="shared" si="21"/>
        <v>2412.4559999999997</v>
      </c>
      <c r="L19" s="41">
        <f t="shared" si="1"/>
        <v>12759.900360937421</v>
      </c>
      <c r="M19" s="41">
        <f t="shared" si="2"/>
        <v>13890.0904176514</v>
      </c>
      <c r="N19" s="41">
        <f t="shared" si="3"/>
        <v>13880.874925801758</v>
      </c>
      <c r="P19" s="31">
        <f t="shared" si="4"/>
        <v>0.84639904650514197</v>
      </c>
      <c r="Q19" s="31">
        <f t="shared" si="5"/>
        <v>0.75044208948145052</v>
      </c>
      <c r="R19" s="31"/>
      <c r="T19" s="34">
        <f t="shared" si="6"/>
        <v>2.6166913788072872</v>
      </c>
      <c r="U19" s="34">
        <f t="shared" si="7"/>
        <v>0.76695785430708407</v>
      </c>
      <c r="V19" s="34">
        <f t="shared" si="8"/>
        <v>1.0135997965113055</v>
      </c>
      <c r="W19" s="34">
        <f t="shared" si="9"/>
        <v>0.75666733255754914</v>
      </c>
      <c r="X19" s="34">
        <f t="shared" si="10"/>
        <v>2.0068920052738828</v>
      </c>
      <c r="Y19" s="34">
        <f t="shared" si="11"/>
        <v>2.0068920052738823</v>
      </c>
      <c r="AB19" s="12"/>
      <c r="AD19" s="31">
        <f t="shared" si="12"/>
        <v>7.4954459939678081E-3</v>
      </c>
      <c r="AE19" s="31">
        <f t="shared" si="13"/>
        <v>0.99250455400603221</v>
      </c>
      <c r="AG19" s="31">
        <f t="shared" si="22"/>
        <v>1.1276096882987027E-2</v>
      </c>
      <c r="AH19" s="31">
        <f t="shared" si="23"/>
        <v>0.98816887868025338</v>
      </c>
      <c r="AI19" s="31">
        <f t="shared" si="24"/>
        <v>0.99944497556324041</v>
      </c>
      <c r="AJ19" s="31"/>
      <c r="AK19" s="31">
        <f t="shared" si="25"/>
        <v>1.1282358867862982E-2</v>
      </c>
      <c r="AL19" s="31">
        <f t="shared" si="26"/>
        <v>0.988717641132137</v>
      </c>
      <c r="AO19" s="31">
        <f t="shared" si="27"/>
        <v>-9.4596555072676558E-2</v>
      </c>
      <c r="AP19" s="31">
        <f t="shared" si="28"/>
        <v>6.6832396308132589E-3</v>
      </c>
      <c r="AR19" s="31">
        <f t="shared" si="14"/>
        <v>8.1539310976034389E-3</v>
      </c>
      <c r="AS19" s="31">
        <f t="shared" si="15"/>
        <v>0.99184606890239668</v>
      </c>
      <c r="AU19" s="31">
        <f t="shared" si="29"/>
        <v>-0.66752831158954384</v>
      </c>
      <c r="AV19" s="31">
        <f t="shared" si="30"/>
        <v>7.8357096604426482E-3</v>
      </c>
      <c r="AY19" s="31">
        <f t="shared" si="16"/>
        <v>1.0055559419557265</v>
      </c>
      <c r="AZ19" s="31">
        <f t="shared" si="31"/>
        <v>0.78322903261551513</v>
      </c>
      <c r="BA19" s="31">
        <f t="shared" si="17"/>
        <v>0.75666733255754914</v>
      </c>
      <c r="BB19" s="31"/>
      <c r="BC19" s="31">
        <f t="shared" si="18"/>
        <v>1.0002160337381849</v>
      </c>
      <c r="BD19" s="31">
        <f t="shared" si="32"/>
        <v>1.0161639085815226</v>
      </c>
      <c r="BE19" s="31">
        <f t="shared" si="19"/>
        <v>1.0135997965113055</v>
      </c>
      <c r="BF19" s="31"/>
    </row>
    <row r="20" spans="1:58" x14ac:dyDescent="0.2">
      <c r="A20" s="198" t="s">
        <v>379</v>
      </c>
      <c r="B20" s="9">
        <f t="shared" si="20"/>
        <v>2000</v>
      </c>
      <c r="D20" s="42">
        <f>Table8.4c11!P21*0.001</f>
        <v>0.317</v>
      </c>
      <c r="E20" s="42">
        <f>Table8.4c11!R21*0.001</f>
        <v>26.170999999999999</v>
      </c>
      <c r="F20" s="42">
        <f t="shared" si="0"/>
        <v>26.488</v>
      </c>
      <c r="H20" s="42">
        <f>Table8.2d11!R21*0.001</f>
        <v>26.958000000000002</v>
      </c>
      <c r="I20" s="42">
        <f>Table8.2d11!T21*0.001</f>
        <v>1984.913</v>
      </c>
      <c r="J20" s="42">
        <f t="shared" si="21"/>
        <v>2011.8710000000001</v>
      </c>
      <c r="L20" s="41">
        <f t="shared" si="1"/>
        <v>11759.032569181689</v>
      </c>
      <c r="M20" s="41">
        <f t="shared" si="2"/>
        <v>13184.9607514284</v>
      </c>
      <c r="N20" s="41">
        <f t="shared" si="3"/>
        <v>13165.854073148825</v>
      </c>
      <c r="P20" s="31">
        <f t="shared" si="4"/>
        <v>0.78000875185886598</v>
      </c>
      <c r="Q20" s="31">
        <f t="shared" si="5"/>
        <v>0.71234593861670925</v>
      </c>
      <c r="R20" s="31"/>
      <c r="T20" s="34">
        <f t="shared" si="6"/>
        <v>2.1821933751216172</v>
      </c>
      <c r="U20" s="34">
        <f t="shared" si="7"/>
        <v>0.72745091674969953</v>
      </c>
      <c r="V20" s="34">
        <f t="shared" si="8"/>
        <v>1.0130894122121956</v>
      </c>
      <c r="W20" s="34">
        <f t="shared" si="9"/>
        <v>0.71805203763923264</v>
      </c>
      <c r="X20" s="34">
        <f t="shared" si="10"/>
        <v>1.5874385712573413</v>
      </c>
      <c r="Y20" s="34">
        <f t="shared" si="11"/>
        <v>1.5874385712573413</v>
      </c>
      <c r="AB20" s="12"/>
      <c r="AD20" s="31">
        <f t="shared" si="12"/>
        <v>1.1967683479311387E-2</v>
      </c>
      <c r="AE20" s="31">
        <f t="shared" si="13"/>
        <v>0.98803231652068857</v>
      </c>
      <c r="AG20" s="31">
        <f t="shared" si="22"/>
        <v>9.5578124437143627E-3</v>
      </c>
      <c r="AH20" s="31">
        <f t="shared" si="23"/>
        <v>0.99026675213931581</v>
      </c>
      <c r="AI20" s="31">
        <f t="shared" si="24"/>
        <v>0.99982456458303015</v>
      </c>
      <c r="AJ20" s="31"/>
      <c r="AK20" s="31">
        <f t="shared" si="25"/>
        <v>9.5594895167437511E-3</v>
      </c>
      <c r="AL20" s="31">
        <f t="shared" si="26"/>
        <v>0.99044051048325632</v>
      </c>
      <c r="AO20" s="31">
        <f t="shared" si="27"/>
        <v>-8.1685794620989211E-2</v>
      </c>
      <c r="AP20" s="31">
        <f t="shared" si="28"/>
        <v>-5.2098823253699973E-2</v>
      </c>
      <c r="AR20" s="31">
        <f t="shared" si="14"/>
        <v>1.3399467460885913E-2</v>
      </c>
      <c r="AS20" s="31">
        <f t="shared" si="15"/>
        <v>0.98660053253911406</v>
      </c>
      <c r="AU20" s="31">
        <f t="shared" si="29"/>
        <v>0.49671481021533281</v>
      </c>
      <c r="AV20" s="31">
        <f t="shared" si="30"/>
        <v>-5.302694195403768E-3</v>
      </c>
      <c r="AY20" s="31">
        <f t="shared" si="16"/>
        <v>0.94896661550354477</v>
      </c>
      <c r="AZ20" s="31">
        <f t="shared" si="31"/>
        <v>0.7432582042452609</v>
      </c>
      <c r="BA20" s="31">
        <f t="shared" si="17"/>
        <v>0.71805203763923264</v>
      </c>
      <c r="BB20" s="31"/>
      <c r="BC20" s="31">
        <f t="shared" si="18"/>
        <v>0.99949646369221223</v>
      </c>
      <c r="BD20" s="31">
        <f t="shared" si="32"/>
        <v>1.0156522331588882</v>
      </c>
      <c r="BE20" s="31">
        <f t="shared" si="19"/>
        <v>1.0130894122121956</v>
      </c>
      <c r="BF20" s="31"/>
    </row>
    <row r="21" spans="1:58" x14ac:dyDescent="0.2">
      <c r="A21" s="198" t="s">
        <v>379</v>
      </c>
      <c r="B21" s="9">
        <f t="shared" si="20"/>
        <v>2001</v>
      </c>
      <c r="D21" s="42">
        <f>Table8.4c11!P22*0.001</f>
        <v>0.218</v>
      </c>
      <c r="E21" s="42">
        <f>Table8.4c11!R22*0.001</f>
        <v>14.907999999999999</v>
      </c>
      <c r="F21" s="42">
        <f t="shared" si="0"/>
        <v>15.125999999999999</v>
      </c>
      <c r="H21" s="42">
        <f>Table8.2d11!R22*0.001</f>
        <v>17.626000000000001</v>
      </c>
      <c r="I21" s="42">
        <f>Table8.2d11!T22*0.001</f>
        <v>1007.326</v>
      </c>
      <c r="J21" s="42">
        <f t="shared" si="21"/>
        <v>1024.952</v>
      </c>
      <c r="L21" s="41">
        <f t="shared" si="1"/>
        <v>12368.092590491318</v>
      </c>
      <c r="M21" s="41">
        <f t="shared" si="2"/>
        <v>14799.578289451478</v>
      </c>
      <c r="N21" s="41">
        <f t="shared" si="3"/>
        <v>14757.764266033922</v>
      </c>
      <c r="P21" s="31">
        <f t="shared" si="4"/>
        <v>0.82040936681029797</v>
      </c>
      <c r="Q21" s="31">
        <f t="shared" si="5"/>
        <v>0.79957913311108386</v>
      </c>
      <c r="R21" s="31"/>
      <c r="T21" s="34">
        <f t="shared" si="6"/>
        <v>1.1117230996508483</v>
      </c>
      <c r="U21" s="34">
        <f t="shared" si="7"/>
        <v>0.81540848659389364</v>
      </c>
      <c r="V21" s="34">
        <f t="shared" si="8"/>
        <v>1.0125587507225884</v>
      </c>
      <c r="W21" s="34">
        <f t="shared" si="9"/>
        <v>0.80529498758664297</v>
      </c>
      <c r="X21" s="34">
        <f t="shared" si="10"/>
        <v>0.90650845019777049</v>
      </c>
      <c r="Y21" s="34">
        <f t="shared" si="11"/>
        <v>0.9065084501977706</v>
      </c>
      <c r="AB21" s="12"/>
      <c r="AD21" s="31">
        <f t="shared" si="12"/>
        <v>1.4412270263123099E-2</v>
      </c>
      <c r="AE21" s="31">
        <f t="shared" si="13"/>
        <v>0.98558772973687692</v>
      </c>
      <c r="AG21" s="31">
        <f t="shared" si="22"/>
        <v>1.3152134049151104E-2</v>
      </c>
      <c r="AH21" s="31">
        <f t="shared" si="23"/>
        <v>0.98680951847178067</v>
      </c>
      <c r="AI21" s="31">
        <f t="shared" si="24"/>
        <v>0.99996165252093172</v>
      </c>
      <c r="AJ21" s="31"/>
      <c r="AK21" s="31">
        <f t="shared" si="25"/>
        <v>1.3152638419677596E-2</v>
      </c>
      <c r="AL21" s="31">
        <f t="shared" si="26"/>
        <v>0.98684736158032249</v>
      </c>
      <c r="AO21" s="31">
        <f t="shared" si="27"/>
        <v>5.049830355041738E-2</v>
      </c>
      <c r="AP21" s="31">
        <f t="shared" si="28"/>
        <v>0.11552184336662559</v>
      </c>
      <c r="AR21" s="31">
        <f t="shared" si="14"/>
        <v>1.719690287935435E-2</v>
      </c>
      <c r="AS21" s="31">
        <f t="shared" si="15"/>
        <v>0.98280309712064562</v>
      </c>
      <c r="AU21" s="31">
        <f t="shared" si="29"/>
        <v>0.24951433800970374</v>
      </c>
      <c r="AV21" s="31">
        <f t="shared" si="30"/>
        <v>-3.8564366060850255E-3</v>
      </c>
      <c r="AY21" s="31">
        <f t="shared" si="16"/>
        <v>1.1214994810602339</v>
      </c>
      <c r="AZ21" s="31">
        <f t="shared" si="31"/>
        <v>0.83356369035482147</v>
      </c>
      <c r="BA21" s="31">
        <f t="shared" si="17"/>
        <v>0.80529498758664297</v>
      </c>
      <c r="BB21" s="31"/>
      <c r="BC21" s="31">
        <f t="shared" si="18"/>
        <v>0.99947619481241201</v>
      </c>
      <c r="BD21" s="31">
        <f t="shared" si="32"/>
        <v>1.0151202292503743</v>
      </c>
      <c r="BE21" s="31">
        <f t="shared" si="19"/>
        <v>1.0125587507225884</v>
      </c>
      <c r="BF21" s="31"/>
    </row>
    <row r="22" spans="1:58" x14ac:dyDescent="0.2">
      <c r="A22" s="198" t="s">
        <v>379</v>
      </c>
      <c r="B22" s="9">
        <f t="shared" si="20"/>
        <v>2002</v>
      </c>
      <c r="D22" s="42">
        <f>Table8.4c11!P23*0.001</f>
        <v>0.46900000000000003</v>
      </c>
      <c r="E22" s="42">
        <f>Table8.4c11!R23*0.001</f>
        <v>17.984999999999999</v>
      </c>
      <c r="F22" s="42">
        <f t="shared" si="0"/>
        <v>18.454000000000001</v>
      </c>
      <c r="H22" s="42">
        <f>Table8.2d11!R23*0.001</f>
        <v>12.505000000000001</v>
      </c>
      <c r="I22" s="42">
        <f>Table8.2d11!T23*0.001</f>
        <v>1052.7149999999999</v>
      </c>
      <c r="J22" s="42">
        <f t="shared" si="21"/>
        <v>1065.22</v>
      </c>
      <c r="L22" s="41">
        <f t="shared" ref="L22:N24" si="33">D22/H22*1000000</f>
        <v>37504.998000799678</v>
      </c>
      <c r="M22" s="41">
        <f t="shared" si="33"/>
        <v>17084.396061612115</v>
      </c>
      <c r="N22" s="41">
        <f t="shared" si="33"/>
        <v>17324.120838887742</v>
      </c>
      <c r="P22" s="31">
        <f t="shared" si="4"/>
        <v>2.4878089678689292</v>
      </c>
      <c r="Q22" s="31">
        <f t="shared" si="5"/>
        <v>0.92302134057473384</v>
      </c>
      <c r="R22" s="31"/>
      <c r="T22" s="34">
        <f t="shared" si="6"/>
        <v>1.1554001360162005</v>
      </c>
      <c r="U22" s="34">
        <f t="shared" si="7"/>
        <v>0.95720699288575539</v>
      </c>
      <c r="V22" s="34">
        <f>BE22</f>
        <v>1.0105571013412418</v>
      </c>
      <c r="W22" s="34">
        <f>BA22</f>
        <v>0.94720723016573849</v>
      </c>
      <c r="X22" s="34">
        <f>T22*V22*W22</f>
        <v>1.1059570897758597</v>
      </c>
      <c r="Y22" s="34">
        <f>T22*U22</f>
        <v>1.1059570897758602</v>
      </c>
      <c r="AB22" s="12"/>
      <c r="AD22" s="31">
        <f>D22/$F22</f>
        <v>2.5414544272244502E-2</v>
      </c>
      <c r="AE22" s="31">
        <f>E22/$F22</f>
        <v>0.97458545572775546</v>
      </c>
      <c r="AG22" s="31">
        <f>(AD22-AD21)/LN(AD22/AD21)</f>
        <v>1.9396096081594781E-2</v>
      </c>
      <c r="AH22" s="31">
        <f>(AE22-AE21)/LN(AE22/AE21)</f>
        <v>0.98007630018510461</v>
      </c>
      <c r="AI22" s="31">
        <f>AG22+AH22</f>
        <v>0.99947239626669937</v>
      </c>
      <c r="AJ22" s="31"/>
      <c r="AK22" s="31">
        <f>AG22/$AI22</f>
        <v>1.9406334936356885E-2</v>
      </c>
      <c r="AL22" s="31">
        <f>AH22/$AI22</f>
        <v>0.98059366506364309</v>
      </c>
      <c r="AO22" s="31">
        <f>LN(P22/P21)</f>
        <v>1.1093542260050768</v>
      </c>
      <c r="AP22" s="31">
        <f>LN(Q22/Q21)</f>
        <v>0.14356684949202414</v>
      </c>
      <c r="AR22" s="31">
        <f>H22/$J22</f>
        <v>1.1739359005651415E-2</v>
      </c>
      <c r="AS22" s="31">
        <f>I22/$J22</f>
        <v>0.98826064099434852</v>
      </c>
      <c r="AU22" s="31">
        <f>LN(AR22/AR21)</f>
        <v>-0.3817820887204566</v>
      </c>
      <c r="AV22" s="31">
        <f>LN(AS22/AS21)</f>
        <v>5.5376776659805437E-3</v>
      </c>
      <c r="AY22" s="31">
        <f>EXP(SUMPRODUCT($AK22:$AL22,AO22:AP22))</f>
        <v>1.1762239238622194</v>
      </c>
      <c r="AZ22" s="31">
        <f>IF(ISERR(AY22),AZ21,AY22*AZ21)</f>
        <v>0.98045755465822015</v>
      </c>
      <c r="BA22" s="31">
        <f t="shared" si="17"/>
        <v>0.94720723016573849</v>
      </c>
      <c r="BB22" s="31"/>
      <c r="BC22" s="31">
        <f>EXP(SUMPRODUCT($AK22:$AL22,AU22:AV22))</f>
        <v>0.99802317704536336</v>
      </c>
      <c r="BD22" s="31">
        <f>IF(ISERR(BC22),BD21,BC22*BD21)</f>
        <v>1.0131135162794762</v>
      </c>
      <c r="BE22" s="31">
        <f t="shared" si="19"/>
        <v>1.0105571013412418</v>
      </c>
      <c r="BF22" s="31"/>
    </row>
    <row r="23" spans="1:58" x14ac:dyDescent="0.2">
      <c r="A23" s="198" t="s">
        <v>379</v>
      </c>
      <c r="B23" s="9">
        <f t="shared" si="20"/>
        <v>2003</v>
      </c>
      <c r="D23" s="42">
        <f>Table8.4c11!P24*0.001</f>
        <v>0.437</v>
      </c>
      <c r="E23" s="42">
        <f>Table8.4c11!R24*0.001</f>
        <v>19.413</v>
      </c>
      <c r="F23" s="42">
        <f t="shared" si="0"/>
        <v>19.850000000000001</v>
      </c>
      <c r="H23" s="42">
        <f>Table8.2d11!R24*0.001</f>
        <v>13.048999999999999</v>
      </c>
      <c r="I23" s="42">
        <f>Table8.2d11!T24*0.001</f>
        <v>1288.914</v>
      </c>
      <c r="J23" s="42">
        <f t="shared" si="21"/>
        <v>1301.963</v>
      </c>
      <c r="L23" s="41">
        <f t="shared" si="33"/>
        <v>33489.156257184462</v>
      </c>
      <c r="M23" s="41">
        <f t="shared" si="33"/>
        <v>15061.516904929265</v>
      </c>
      <c r="N23" s="41">
        <f t="shared" si="33"/>
        <v>15246.208993650358</v>
      </c>
      <c r="P23" s="31">
        <f t="shared" si="4"/>
        <v>2.2214272151463903</v>
      </c>
      <c r="Q23" s="31">
        <f t="shared" si="5"/>
        <v>0.81373093169586697</v>
      </c>
      <c r="R23" s="31"/>
      <c r="T23" s="34">
        <f t="shared" si="6"/>
        <v>1.4121854896528983</v>
      </c>
      <c r="U23" s="34">
        <f t="shared" si="7"/>
        <v>0.84239644824924809</v>
      </c>
      <c r="V23" s="34">
        <f t="shared" si="8"/>
        <v>1.0084889365412335</v>
      </c>
      <c r="W23" s="34">
        <f t="shared" si="9"/>
        <v>0.83530559208549682</v>
      </c>
      <c r="X23" s="34">
        <f t="shared" si="10"/>
        <v>1.1896200407527269</v>
      </c>
      <c r="Y23" s="34">
        <f t="shared" si="11"/>
        <v>1.1896200407527269</v>
      </c>
      <c r="AB23" s="12"/>
      <c r="AD23" s="31">
        <f t="shared" si="12"/>
        <v>2.2015113350125941E-2</v>
      </c>
      <c r="AE23" s="31">
        <f t="shared" si="13"/>
        <v>0.97798488664987404</v>
      </c>
      <c r="AG23" s="31">
        <f t="shared" si="22"/>
        <v>2.3674165070474252E-2</v>
      </c>
      <c r="AH23" s="31">
        <f t="shared" si="23"/>
        <v>0.97628418478477141</v>
      </c>
      <c r="AI23" s="31">
        <f t="shared" si="24"/>
        <v>0.99995834985524568</v>
      </c>
      <c r="AJ23" s="31"/>
      <c r="AK23" s="31">
        <f t="shared" si="25"/>
        <v>2.3675151143946478E-2</v>
      </c>
      <c r="AL23" s="31">
        <f t="shared" si="26"/>
        <v>0.97632484885605353</v>
      </c>
      <c r="AO23" s="31">
        <f t="shared" si="27"/>
        <v>-0.11325251150121658</v>
      </c>
      <c r="AP23" s="31">
        <f t="shared" si="28"/>
        <v>-0.12602259450184711</v>
      </c>
      <c r="AR23" s="31">
        <f t="shared" si="14"/>
        <v>1.0022558244742746E-2</v>
      </c>
      <c r="AS23" s="31">
        <f t="shared" si="15"/>
        <v>0.98997744175525726</v>
      </c>
      <c r="AU23" s="31">
        <f t="shared" si="29"/>
        <v>-0.15810883681519111</v>
      </c>
      <c r="AV23" s="31">
        <f t="shared" si="30"/>
        <v>1.7356871317802107E-3</v>
      </c>
      <c r="AY23" s="31">
        <f t="shared" si="16"/>
        <v>0.88186150346354342</v>
      </c>
      <c r="AZ23" s="31">
        <f t="shared" si="31"/>
        <v>0.86462777323308737</v>
      </c>
      <c r="BA23" s="31">
        <f t="shared" si="17"/>
        <v>0.83530559208549682</v>
      </c>
      <c r="BB23" s="31"/>
      <c r="BC23" s="31">
        <f t="shared" si="18"/>
        <v>0.99795344093147886</v>
      </c>
      <c r="BD23" s="31">
        <f t="shared" si="32"/>
        <v>1.0110401196252932</v>
      </c>
      <c r="BE23" s="31">
        <f t="shared" si="19"/>
        <v>1.0084889365412335</v>
      </c>
      <c r="BF23" s="31"/>
    </row>
    <row r="24" spans="1:58" x14ac:dyDescent="0.2">
      <c r="A24" s="198" t="s">
        <v>379</v>
      </c>
      <c r="B24" s="9">
        <f t="shared" si="20"/>
        <v>2004</v>
      </c>
      <c r="D24" s="42">
        <f>Table8.4c11!P25*0.001</f>
        <v>0.16800000000000001</v>
      </c>
      <c r="E24" s="42">
        <f>Table8.4c11!R25*0.001</f>
        <v>19.311</v>
      </c>
      <c r="F24" s="42">
        <f t="shared" si="0"/>
        <v>19.478999999999999</v>
      </c>
      <c r="H24" s="42">
        <f>Table8.2d11!R25*0.001</f>
        <v>13.394</v>
      </c>
      <c r="I24" s="42">
        <f>Table8.2d11!T25*0.001</f>
        <v>1561.7940000000001</v>
      </c>
      <c r="J24" s="42">
        <f t="shared" si="21"/>
        <v>1575.1880000000001</v>
      </c>
      <c r="L24" s="41">
        <f t="shared" si="33"/>
        <v>12542.929670001493</v>
      </c>
      <c r="M24" s="41">
        <f t="shared" si="33"/>
        <v>12364.626832988217</v>
      </c>
      <c r="N24" s="41">
        <f t="shared" si="33"/>
        <v>12366.142961982951</v>
      </c>
      <c r="P24" s="31">
        <f t="shared" si="4"/>
        <v>0.83200678788767413</v>
      </c>
      <c r="Q24" s="31">
        <f t="shared" si="5"/>
        <v>0.66802562958225964</v>
      </c>
      <c r="R24" s="31"/>
      <c r="T24" s="34">
        <f t="shared" si="6"/>
        <v>1.708541361832379</v>
      </c>
      <c r="U24" s="34">
        <f t="shared" si="7"/>
        <v>0.68326460132189981</v>
      </c>
      <c r="V24" s="34">
        <f t="shared" si="8"/>
        <v>1.0076421844617407</v>
      </c>
      <c r="W24" s="34">
        <f t="shared" si="9"/>
        <v>0.67808256924741983</v>
      </c>
      <c r="X24" s="34">
        <f t="shared" si="10"/>
        <v>1.167385832434376</v>
      </c>
      <c r="Y24" s="34">
        <f t="shared" si="11"/>
        <v>1.1673858324343762</v>
      </c>
      <c r="AB24" s="12"/>
      <c r="AD24" s="31">
        <f t="shared" si="12"/>
        <v>8.6246727244725097E-3</v>
      </c>
      <c r="AE24" s="31">
        <f t="shared" si="13"/>
        <v>0.99137532727552757</v>
      </c>
      <c r="AG24" s="31">
        <f t="shared" si="22"/>
        <v>1.4289200306606077E-2</v>
      </c>
      <c r="AH24" s="31">
        <f t="shared" si="23"/>
        <v>0.98466493231280017</v>
      </c>
      <c r="AI24" s="31">
        <f t="shared" si="24"/>
        <v>0.99895413261940624</v>
      </c>
      <c r="AJ24" s="31"/>
      <c r="AK24" s="31">
        <f t="shared" si="25"/>
        <v>1.4304160561544172E-2</v>
      </c>
      <c r="AL24" s="31">
        <f t="shared" si="26"/>
        <v>0.98569583943845585</v>
      </c>
      <c r="AO24" s="31">
        <f t="shared" si="27"/>
        <v>-0.98206455870008003</v>
      </c>
      <c r="AP24" s="31">
        <f t="shared" si="28"/>
        <v>-0.19730322017768348</v>
      </c>
      <c r="AR24" s="31">
        <f t="shared" si="14"/>
        <v>8.5031120094871213E-3</v>
      </c>
      <c r="AS24" s="31">
        <f t="shared" si="15"/>
        <v>0.99149688799051283</v>
      </c>
      <c r="AU24" s="31">
        <f t="shared" si="29"/>
        <v>-0.16440616166192534</v>
      </c>
      <c r="AV24" s="31">
        <f t="shared" si="30"/>
        <v>1.5336525033592828E-3</v>
      </c>
      <c r="AY24" s="31">
        <f t="shared" si="16"/>
        <v>0.81177783995730213</v>
      </c>
      <c r="AZ24" s="31">
        <f t="shared" si="31"/>
        <v>0.70188566612224768</v>
      </c>
      <c r="BA24" s="31">
        <f t="shared" si="17"/>
        <v>0.67808256924741983</v>
      </c>
      <c r="BB24" s="31"/>
      <c r="BC24" s="31">
        <f t="shared" si="18"/>
        <v>0.9991603754401146</v>
      </c>
      <c r="BD24" s="31">
        <f t="shared" si="32"/>
        <v>1.0101912255098262</v>
      </c>
      <c r="BE24" s="31">
        <f t="shared" si="19"/>
        <v>1.0076421844617407</v>
      </c>
      <c r="BF24" s="31"/>
    </row>
    <row r="25" spans="1:58" x14ac:dyDescent="0.2">
      <c r="A25" s="198" t="s">
        <v>379</v>
      </c>
      <c r="B25" s="9">
        <f t="shared" si="20"/>
        <v>2005</v>
      </c>
      <c r="D25" s="42">
        <f>Table8.4c11!P26*0.001</f>
        <v>0.20700000000000002</v>
      </c>
      <c r="E25" s="42">
        <f>Table8.4c11!R26*0.001</f>
        <v>19.959</v>
      </c>
      <c r="F25" s="42">
        <f t="shared" si="0"/>
        <v>20.166</v>
      </c>
      <c r="H25" s="42">
        <f>Table8.2d11!R26*0.001</f>
        <v>15.997</v>
      </c>
      <c r="I25" s="42">
        <f>Table8.2d11!T26*0.001</f>
        <v>1656.7550000000001</v>
      </c>
      <c r="J25" s="42">
        <f t="shared" si="21"/>
        <v>1672.7520000000002</v>
      </c>
      <c r="L25" s="41">
        <f t="shared" ref="L25:N26" si="34">D25/H25*1000000</f>
        <v>12939.926236169284</v>
      </c>
      <c r="M25" s="41">
        <f t="shared" si="34"/>
        <v>12047.043769296002</v>
      </c>
      <c r="N25" s="41">
        <f t="shared" si="34"/>
        <v>12055.582656604205</v>
      </c>
      <c r="P25" s="31">
        <f t="shared" si="4"/>
        <v>0.85834065457670428</v>
      </c>
      <c r="Q25" s="31">
        <f t="shared" si="5"/>
        <v>0.65086751968268397</v>
      </c>
      <c r="R25" s="31"/>
      <c r="T25" s="34">
        <f t="shared" si="6"/>
        <v>1.8143650028363825</v>
      </c>
      <c r="U25" s="34">
        <f t="shared" si="7"/>
        <v>0.66610526037837647</v>
      </c>
      <c r="V25" s="34">
        <f t="shared" si="8"/>
        <v>1.0076897685066877</v>
      </c>
      <c r="W25" s="34">
        <f t="shared" si="9"/>
        <v>0.66102215304367851</v>
      </c>
      <c r="X25" s="34">
        <f t="shared" si="10"/>
        <v>1.2085580726357428</v>
      </c>
      <c r="Y25" s="34">
        <f t="shared" si="11"/>
        <v>1.2085580726357423</v>
      </c>
      <c r="AB25" s="12"/>
      <c r="AD25" s="31">
        <f t="shared" si="12"/>
        <v>1.0264802142219578E-2</v>
      </c>
      <c r="AE25" s="31">
        <f t="shared" si="13"/>
        <v>0.98973519785778041</v>
      </c>
      <c r="AG25" s="31">
        <f t="shared" si="22"/>
        <v>9.4209547532493627E-3</v>
      </c>
      <c r="AH25" s="31">
        <f t="shared" si="23"/>
        <v>0.99055503626051333</v>
      </c>
      <c r="AI25" s="31">
        <f t="shared" si="24"/>
        <v>0.99997599101376267</v>
      </c>
      <c r="AJ25" s="31"/>
      <c r="AK25" s="31">
        <f t="shared" si="25"/>
        <v>9.4211809462530407E-3</v>
      </c>
      <c r="AL25" s="31">
        <f t="shared" si="26"/>
        <v>0.99057881905374701</v>
      </c>
      <c r="AO25" s="31">
        <f t="shared" si="27"/>
        <v>3.1160454690510077E-2</v>
      </c>
      <c r="AP25" s="31">
        <f t="shared" si="28"/>
        <v>-2.6020421731249525E-2</v>
      </c>
      <c r="AR25" s="31">
        <f t="shared" si="14"/>
        <v>9.5632825427798013E-3</v>
      </c>
      <c r="AS25" s="31">
        <f t="shared" si="15"/>
        <v>0.99043671745722017</v>
      </c>
      <c r="AU25" s="31">
        <f t="shared" si="29"/>
        <v>0.11749881508911397</v>
      </c>
      <c r="AV25" s="31">
        <f t="shared" si="30"/>
        <v>-1.0698346619648737E-3</v>
      </c>
      <c r="AY25" s="31">
        <f t="shared" si="16"/>
        <v>0.97484020829104034</v>
      </c>
      <c r="AZ25" s="31">
        <f t="shared" si="31"/>
        <v>0.68422636895910749</v>
      </c>
      <c r="BA25" s="31">
        <f t="shared" si="17"/>
        <v>0.66102215304367851</v>
      </c>
      <c r="BB25" s="31"/>
      <c r="BC25" s="31">
        <f t="shared" si="18"/>
        <v>1.0000472231568711</v>
      </c>
      <c r="BD25" s="31">
        <f t="shared" si="32"/>
        <v>1.0102389299285384</v>
      </c>
      <c r="BE25" s="31">
        <f t="shared" si="19"/>
        <v>1.0076897685066877</v>
      </c>
      <c r="BF25" s="31"/>
    </row>
    <row r="26" spans="1:58" x14ac:dyDescent="0.2">
      <c r="A26" s="198" t="s">
        <v>379</v>
      </c>
      <c r="B26" s="9">
        <f t="shared" si="20"/>
        <v>2006</v>
      </c>
      <c r="D26" s="42">
        <f>Table8.4c11!P27*0.001</f>
        <v>0.26900000000000002</v>
      </c>
      <c r="E26" s="42">
        <f>Table8.4c11!R27*0.001</f>
        <v>20.788</v>
      </c>
      <c r="F26" s="42">
        <f t="shared" si="0"/>
        <v>21.056999999999999</v>
      </c>
      <c r="H26" s="42">
        <f>Table8.2d11!R27*0.001</f>
        <v>20.599</v>
      </c>
      <c r="I26" s="42">
        <f>Table8.2d11!T27*0.001</f>
        <v>1598.646</v>
      </c>
      <c r="J26" s="42">
        <f t="shared" si="21"/>
        <v>1619.2449999999999</v>
      </c>
      <c r="L26" s="41">
        <f t="shared" si="34"/>
        <v>13058.886353706492</v>
      </c>
      <c r="M26" s="41">
        <f t="shared" si="34"/>
        <v>13003.504215442319</v>
      </c>
      <c r="N26" s="41">
        <f t="shared" si="34"/>
        <v>13004.208751609547</v>
      </c>
      <c r="P26" s="31">
        <f t="shared" si="4"/>
        <v>0.86623160413018774</v>
      </c>
      <c r="Q26" s="31">
        <f t="shared" si="5"/>
        <v>0.70254235794005548</v>
      </c>
      <c r="R26" s="31"/>
      <c r="T26" s="34">
        <f t="shared" si="6"/>
        <v>1.7563281699963877</v>
      </c>
      <c r="U26" s="34">
        <f t="shared" si="7"/>
        <v>0.71851955257926825</v>
      </c>
      <c r="V26" s="34">
        <f t="shared" si="8"/>
        <v>1.0078079620841449</v>
      </c>
      <c r="W26" s="34">
        <f t="shared" si="9"/>
        <v>0.71295284380703983</v>
      </c>
      <c r="X26" s="34">
        <f t="shared" si="10"/>
        <v>1.2619561308881699</v>
      </c>
      <c r="Y26" s="34">
        <f t="shared" si="11"/>
        <v>1.2619561308881695</v>
      </c>
      <c r="AB26" s="12"/>
      <c r="AD26" s="31">
        <f t="shared" si="12"/>
        <v>1.2774849218787103E-2</v>
      </c>
      <c r="AE26" s="31">
        <f t="shared" si="13"/>
        <v>0.98722515078121298</v>
      </c>
      <c r="AG26" s="31">
        <f t="shared" si="22"/>
        <v>1.1474104487018728E-2</v>
      </c>
      <c r="AH26" s="31">
        <f t="shared" si="23"/>
        <v>0.98847964317254111</v>
      </c>
      <c r="AI26" s="31">
        <f t="shared" si="24"/>
        <v>0.9999537476595598</v>
      </c>
      <c r="AJ26" s="31"/>
      <c r="AK26" s="31">
        <f t="shared" si="25"/>
        <v>1.1474635215753154E-2</v>
      </c>
      <c r="AL26" s="31">
        <f t="shared" si="26"/>
        <v>0.98852536478424691</v>
      </c>
      <c r="AO26" s="31">
        <f t="shared" si="27"/>
        <v>9.1512600679965663E-3</v>
      </c>
      <c r="AP26" s="31">
        <f t="shared" si="28"/>
        <v>7.6399576682758652E-2</v>
      </c>
      <c r="AR26" s="31">
        <f t="shared" si="14"/>
        <v>1.2721360881151401E-2</v>
      </c>
      <c r="AS26" s="31">
        <f t="shared" si="15"/>
        <v>0.98727863911884861</v>
      </c>
      <c r="AU26" s="31">
        <f t="shared" si="29"/>
        <v>0.28535150935766779</v>
      </c>
      <c r="AV26" s="31">
        <f t="shared" si="30"/>
        <v>-3.1936658752288829E-3</v>
      </c>
      <c r="AY26" s="31">
        <f t="shared" si="16"/>
        <v>1.078561195754554</v>
      </c>
      <c r="AZ26" s="31">
        <f t="shared" si="31"/>
        <v>0.73798001067133168</v>
      </c>
      <c r="BA26" s="31">
        <f t="shared" si="17"/>
        <v>0.71295284380703983</v>
      </c>
      <c r="BB26" s="31"/>
      <c r="BC26" s="31">
        <f t="shared" si="18"/>
        <v>1.0001172916319598</v>
      </c>
      <c r="BD26" s="31">
        <f t="shared" si="32"/>
        <v>1.010357422501299</v>
      </c>
      <c r="BE26" s="31">
        <f t="shared" si="19"/>
        <v>1.0078079620841449</v>
      </c>
      <c r="BF26" s="31"/>
    </row>
    <row r="27" spans="1:58" x14ac:dyDescent="0.2">
      <c r="A27" s="198" t="s">
        <v>379</v>
      </c>
      <c r="B27" s="9">
        <f t="shared" si="20"/>
        <v>2007</v>
      </c>
      <c r="D27" s="42">
        <f>Table8.4c11!P28*0.001</f>
        <v>0.28400000000000003</v>
      </c>
      <c r="E27" s="42">
        <f>Table8.4c11!R28*0.001</f>
        <v>19.436</v>
      </c>
      <c r="F27" s="42">
        <f>SUM(D27:E27)</f>
        <v>19.72</v>
      </c>
      <c r="H27" s="42">
        <f>Table8.2d11!R28*0.001</f>
        <v>15.361000000000001</v>
      </c>
      <c r="I27" s="42">
        <f>Table8.2d11!T28*0.001</f>
        <v>1598.799</v>
      </c>
      <c r="J27" s="42">
        <f>SUM(H27:I27)</f>
        <v>1614.16</v>
      </c>
      <c r="L27" s="41">
        <f t="shared" ref="L27:N28" si="35">D27/H27*1000000</f>
        <v>18488.379662782372</v>
      </c>
      <c r="M27" s="41">
        <f t="shared" si="35"/>
        <v>12156.625066690685</v>
      </c>
      <c r="N27" s="41">
        <f t="shared" si="35"/>
        <v>12216.880606631312</v>
      </c>
      <c r="P27" s="31">
        <f t="shared" si="4"/>
        <v>1.2263847267890748</v>
      </c>
      <c r="Q27" s="31">
        <f t="shared" si="5"/>
        <v>0.65678788559192602</v>
      </c>
      <c r="R27" s="31"/>
      <c r="T27" s="34">
        <f t="shared" si="6"/>
        <v>1.7508126805278816</v>
      </c>
      <c r="U27" s="34">
        <f t="shared" si="7"/>
        <v>0.67501743128389857</v>
      </c>
      <c r="V27" s="34">
        <f>BE27</f>
        <v>1.007059905477939</v>
      </c>
      <c r="W27" s="34">
        <f>BA27</f>
        <v>0.67028528055989189</v>
      </c>
      <c r="X27" s="34">
        <f>T27*V27*W27</f>
        <v>1.1818290782692076</v>
      </c>
      <c r="Y27" s="34">
        <f>T27*U27</f>
        <v>1.1818290782692076</v>
      </c>
      <c r="AB27" s="12"/>
      <c r="AD27" s="31">
        <f>D27/$F27</f>
        <v>1.440162271805274E-2</v>
      </c>
      <c r="AE27" s="31">
        <f>E27/$F27</f>
        <v>0.98559837728194732</v>
      </c>
      <c r="AG27" s="31">
        <f>(AD27-AD26)/LN(AD27/AD26)</f>
        <v>1.3571990755501459E-2</v>
      </c>
      <c r="AH27" s="31">
        <f>(AE27-AE26)/LN(AE27/AE26)</f>
        <v>0.98641154046097212</v>
      </c>
      <c r="AI27" s="31">
        <f>AG27+AH27</f>
        <v>0.99998353121647354</v>
      </c>
      <c r="AJ27" s="31"/>
      <c r="AK27" s="31">
        <f>AG27/$AI27</f>
        <v>1.3572214273360302E-2</v>
      </c>
      <c r="AL27" s="31">
        <f>AH27/$AI27</f>
        <v>0.98642778572663969</v>
      </c>
      <c r="AO27" s="31">
        <f>LN(P27/P26)</f>
        <v>0.34767355972029035</v>
      </c>
      <c r="AP27" s="31">
        <f>LN(Q27/Q26)</f>
        <v>-6.7344582014207871E-2</v>
      </c>
      <c r="AR27" s="31">
        <f>H27/$J27</f>
        <v>9.5164048173663075E-3</v>
      </c>
      <c r="AS27" s="31">
        <f>I27/$J27</f>
        <v>0.99048359518263362</v>
      </c>
      <c r="AU27" s="31">
        <f>LN(AR27/AR26)</f>
        <v>-0.29026540745840002</v>
      </c>
      <c r="AV27" s="31">
        <f>LN(AS27/AS26)</f>
        <v>3.2409951141922971E-3</v>
      </c>
      <c r="AY27" s="31">
        <f>EXP(SUMPRODUCT($AK27:$AL27,AO27:AP27))</f>
        <v>0.94015373721028905</v>
      </c>
      <c r="AZ27" s="31">
        <f>IF(ISERR(AY27),AZ26,AY27*AZ26)</f>
        <v>0.69381466501914146</v>
      </c>
      <c r="BA27" s="31">
        <f t="shared" si="17"/>
        <v>0.67028528055989189</v>
      </c>
      <c r="BB27" s="31"/>
      <c r="BC27" s="31">
        <f>EXP(SUMPRODUCT($AK27:$AL27,AU27:AV27))</f>
        <v>0.99925773894000702</v>
      </c>
      <c r="BD27" s="31">
        <f>IF(ISERR(BC27),BD26,BC27*BD26)</f>
        <v>1.0096074735299014</v>
      </c>
      <c r="BE27" s="31">
        <f t="shared" si="19"/>
        <v>1.007059905477939</v>
      </c>
      <c r="BF27" s="31"/>
    </row>
    <row r="28" spans="1:58" x14ac:dyDescent="0.2">
      <c r="A28" s="198" t="s">
        <v>379</v>
      </c>
      <c r="B28" s="9">
        <f t="shared" si="20"/>
        <v>2008</v>
      </c>
      <c r="D28" s="42">
        <f>Table8.4c11!P29*0.001</f>
        <v>0.28700000000000003</v>
      </c>
      <c r="E28" s="42">
        <f>Table8.4c11!R29*0.001</f>
        <v>20.286999999999999</v>
      </c>
      <c r="F28" s="42">
        <f>SUM(D28:E28)</f>
        <v>20.573999999999998</v>
      </c>
      <c r="H28" s="42">
        <f>Table8.2d11!R29*0.001</f>
        <v>21.303000000000001</v>
      </c>
      <c r="I28" s="42">
        <f>Table8.2d11!T29*0.001</f>
        <v>1533.645</v>
      </c>
      <c r="J28" s="42">
        <f>SUM(H28:I28)</f>
        <v>1554.9480000000001</v>
      </c>
      <c r="L28" s="41">
        <f t="shared" si="35"/>
        <v>13472.280899403841</v>
      </c>
      <c r="M28" s="41">
        <f t="shared" si="35"/>
        <v>13227.963446560319</v>
      </c>
      <c r="N28" s="41">
        <f t="shared" si="35"/>
        <v>13231.310629037111</v>
      </c>
      <c r="P28" s="31">
        <f t="shared" si="4"/>
        <v>0.89365319359493156</v>
      </c>
      <c r="Q28" s="31">
        <f t="shared" si="5"/>
        <v>0.71466925195865272</v>
      </c>
      <c r="R28" s="31"/>
      <c r="T28" s="34">
        <f t="shared" si="6"/>
        <v>1.6865878698279406</v>
      </c>
      <c r="U28" s="34">
        <f t="shared" si="7"/>
        <v>0.73106757779756293</v>
      </c>
      <c r="V28" s="34">
        <f t="shared" si="8"/>
        <v>1.0080595390206137</v>
      </c>
      <c r="W28" s="34">
        <f t="shared" si="9"/>
        <v>0.72522261781068631</v>
      </c>
      <c r="X28" s="34">
        <f t="shared" si="10"/>
        <v>1.2330097087378642</v>
      </c>
      <c r="Y28" s="34">
        <f t="shared" si="11"/>
        <v>1.233009708737864</v>
      </c>
      <c r="AB28" s="12"/>
      <c r="AD28" s="31">
        <f t="shared" si="12"/>
        <v>1.3949645183240987E-2</v>
      </c>
      <c r="AE28" s="31">
        <f t="shared" si="13"/>
        <v>0.98605035481675907</v>
      </c>
      <c r="AG28" s="31">
        <f t="shared" si="22"/>
        <v>1.4174432960627212E-2</v>
      </c>
      <c r="AH28" s="31">
        <f t="shared" si="23"/>
        <v>0.98582434878090619</v>
      </c>
      <c r="AI28" s="31">
        <f t="shared" si="24"/>
        <v>0.99999878174153345</v>
      </c>
      <c r="AJ28" s="31"/>
      <c r="AK28" s="31">
        <f t="shared" si="25"/>
        <v>1.4174450228771212E-2</v>
      </c>
      <c r="AL28" s="31">
        <f t="shared" si="26"/>
        <v>0.98582554977122872</v>
      </c>
      <c r="AO28" s="31">
        <f t="shared" si="27"/>
        <v>-0.31650810050264266</v>
      </c>
      <c r="AP28" s="31">
        <f t="shared" si="28"/>
        <v>8.4458737619456645E-2</v>
      </c>
      <c r="AR28" s="31">
        <f t="shared" si="14"/>
        <v>1.3700136596207719E-2</v>
      </c>
      <c r="AS28" s="31">
        <f t="shared" si="15"/>
        <v>0.98629986340379217</v>
      </c>
      <c r="AU28" s="31">
        <f t="shared" si="29"/>
        <v>0.36438867106776174</v>
      </c>
      <c r="AV28" s="31">
        <f t="shared" si="30"/>
        <v>-4.2328743772169055E-3</v>
      </c>
      <c r="AY28" s="31">
        <f t="shared" si="16"/>
        <v>1.081961127364911</v>
      </c>
      <c r="AZ28" s="31">
        <f t="shared" si="31"/>
        <v>0.75068049714641838</v>
      </c>
      <c r="BA28" s="31">
        <f t="shared" si="17"/>
        <v>0.72522261781068631</v>
      </c>
      <c r="BB28" s="31"/>
      <c r="BC28" s="31">
        <f t="shared" si="18"/>
        <v>1.0009926256990642</v>
      </c>
      <c r="BD28" s="31">
        <f t="shared" si="32"/>
        <v>1.0106096358540946</v>
      </c>
      <c r="BE28" s="81">
        <f t="shared" si="19"/>
        <v>1.0080595390206137</v>
      </c>
      <c r="BF28" s="31"/>
    </row>
    <row r="29" spans="1:58" x14ac:dyDescent="0.2">
      <c r="A29" s="198" t="s">
        <v>379</v>
      </c>
      <c r="B29" s="9">
        <f t="shared" si="20"/>
        <v>2009</v>
      </c>
      <c r="D29" s="42">
        <f>Table8.4c11!P30*0.001</f>
        <v>0.27400000000000002</v>
      </c>
      <c r="E29" s="42">
        <f>Table8.4c11!R30*0.001</f>
        <v>23.091999999999999</v>
      </c>
      <c r="F29" s="42">
        <f t="shared" ref="F29:F32" si="36">SUM(D29:E29)</f>
        <v>23.366</v>
      </c>
      <c r="H29" s="42">
        <f>Table8.2d11!R30*0.001</f>
        <v>20.065999999999999</v>
      </c>
      <c r="I29" s="42">
        <f>Table8.2d11!T30*0.001</f>
        <v>1748.2840000000001</v>
      </c>
      <c r="J29" s="42">
        <f t="shared" ref="J29:J32" si="37">SUM(H29:I29)</f>
        <v>1768.3500000000001</v>
      </c>
      <c r="L29" s="41">
        <f t="shared" ref="L29:L32" si="38">D29/H29*1000000</f>
        <v>13654.93870228247</v>
      </c>
      <c r="M29" s="41">
        <f t="shared" ref="M29:M32" si="39">E29/I29*1000000</f>
        <v>13208.380331799637</v>
      </c>
      <c r="N29" s="41">
        <f t="shared" ref="N29:N32" si="40">F29/J29*1000000</f>
        <v>13213.447564113438</v>
      </c>
      <c r="P29" s="31">
        <f t="shared" ref="P29:P32" si="41">L29/L$34</f>
        <v>0.90576938461680556</v>
      </c>
      <c r="Q29" s="31">
        <f t="shared" ref="Q29:Q32" si="42">M29/M$34</f>
        <v>0.71361123195175014</v>
      </c>
      <c r="R29" s="31"/>
      <c r="T29" s="34">
        <f t="shared" ref="T29:T32" si="43">J29/J$34</f>
        <v>1.9180562048443026</v>
      </c>
      <c r="U29" s="34">
        <f t="shared" ref="U29:U32" si="44">N29/N$34</f>
        <v>0.73008059260978186</v>
      </c>
      <c r="V29" s="34">
        <f t="shared" ref="V29:V32" si="45">BE29</f>
        <v>1.0079981729749556</v>
      </c>
      <c r="W29" s="34">
        <f t="shared" ref="W29:W32" si="46">BA29</f>
        <v>0.72428761498154148</v>
      </c>
      <c r="X29" s="34">
        <f t="shared" ref="X29:X32" si="47">T29*V29*W29</f>
        <v>1.4003356106915976</v>
      </c>
      <c r="Y29" s="34">
        <f t="shared" ref="Y29:Y32" si="48">T29*U29</f>
        <v>1.4003356106915976</v>
      </c>
      <c r="AB29" s="12"/>
      <c r="AD29" s="31">
        <f t="shared" ref="AD29:AD32" si="49">D29/$F29</f>
        <v>1.1726440126679793E-2</v>
      </c>
      <c r="AE29" s="31">
        <f t="shared" ref="AE29:AE32" si="50">E29/$F29</f>
        <v>0.98827355987332022</v>
      </c>
      <c r="AG29" s="31">
        <f t="shared" ref="AG29:AG32" si="51">(AD29-AD28)/LN(AD29/AD28)</f>
        <v>1.2805894962507943E-2</v>
      </c>
      <c r="AH29" s="31">
        <f t="shared" ref="AH29:AH32" si="52">(AE29-AE28)/LN(AE29/AE28)</f>
        <v>0.98716154010153945</v>
      </c>
      <c r="AI29" s="31">
        <f t="shared" ref="AI29:AI32" si="53">AG29+AH29</f>
        <v>0.99996743506404739</v>
      </c>
      <c r="AJ29" s="31"/>
      <c r="AK29" s="31">
        <f t="shared" ref="AK29:AK32" si="54">AG29/$AI29</f>
        <v>1.2806311999237987E-2</v>
      </c>
      <c r="AL29" s="31">
        <f t="shared" ref="AL29:AL32" si="55">AH29/$AI29</f>
        <v>0.98719368800076202</v>
      </c>
      <c r="AO29" s="31">
        <f t="shared" ref="AO29:AO32" si="56">LN(P29/P28)</f>
        <v>1.346695799309452E-2</v>
      </c>
      <c r="AP29" s="31">
        <f t="shared" ref="AP29:AP32" si="57">LN(Q29/Q28)</f>
        <v>-1.4815300108691953E-3</v>
      </c>
      <c r="AR29" s="31">
        <f t="shared" ref="AR29:AR32" si="58">H29/$J29</f>
        <v>1.1347301156445272E-2</v>
      </c>
      <c r="AS29" s="31">
        <f t="shared" ref="AS29:AS32" si="59">I29/$J29</f>
        <v>0.98865269884355467</v>
      </c>
      <c r="AU29" s="31">
        <f t="shared" ref="AU29:AU32" si="60">LN(AR29/AR28)</f>
        <v>-0.18842587123117288</v>
      </c>
      <c r="AV29" s="31">
        <f t="shared" ref="AV29:AV32" si="61">LN(AS29/AS28)</f>
        <v>2.3826765238361921E-3</v>
      </c>
      <c r="AY29" s="31">
        <f t="shared" ref="AY29:AY32" si="62">EXP(SUMPRODUCT($AK29:$AL29,AO29:AP29))</f>
        <v>0.99871073680524813</v>
      </c>
      <c r="AZ29" s="31">
        <f t="shared" ref="AZ29:AZ32" si="63">IF(ISERR(AY29),AZ28,AY29*AZ28)</f>
        <v>0.74971267241042949</v>
      </c>
      <c r="BA29" s="31">
        <f t="shared" ref="BA29:BA32" si="64">AZ29/AZ$34</f>
        <v>0.72428761498154148</v>
      </c>
      <c r="BB29" s="31"/>
      <c r="BC29" s="31">
        <f t="shared" ref="BC29:BC32" si="65">EXP(SUMPRODUCT($AK29:$AL29,AU29:AV29))</f>
        <v>0.99993912458214751</v>
      </c>
      <c r="BD29" s="31">
        <f t="shared" ref="BD29:BD32" si="66">IF(ISERR(BC29),BD28,BC29*BD28)</f>
        <v>1.0105481145702262</v>
      </c>
      <c r="BE29" s="81">
        <f t="shared" ref="BE29:BE32" si="67">BD29/BD$34</f>
        <v>1.0079981729749556</v>
      </c>
      <c r="BF29" s="31"/>
    </row>
    <row r="30" spans="1:58" x14ac:dyDescent="0.2">
      <c r="A30" s="198" t="s">
        <v>379</v>
      </c>
      <c r="B30" s="9">
        <f t="shared" si="20"/>
        <v>2010</v>
      </c>
      <c r="D30" s="42">
        <f>Table8.4c11!P31*0.001</f>
        <v>0.27400000000000002</v>
      </c>
      <c r="E30" s="42">
        <f>Table8.4c11!R31*0.001</f>
        <v>23.803000000000001</v>
      </c>
      <c r="F30" s="42">
        <f t="shared" si="36"/>
        <v>24.077000000000002</v>
      </c>
      <c r="H30" s="42">
        <f>Table8.2d11!R31*0.001</f>
        <v>20.71</v>
      </c>
      <c r="I30" s="42">
        <f>Table8.2d11!T31*0.001</f>
        <v>1672.27</v>
      </c>
      <c r="J30" s="42">
        <f t="shared" si="37"/>
        <v>1692.98</v>
      </c>
      <c r="L30" s="41">
        <f t="shared" si="38"/>
        <v>13230.323515210044</v>
      </c>
      <c r="M30" s="41">
        <f t="shared" si="39"/>
        <v>14233.945475312001</v>
      </c>
      <c r="N30" s="41">
        <f t="shared" si="40"/>
        <v>14221.668300865929</v>
      </c>
      <c r="P30" s="31">
        <f t="shared" si="41"/>
        <v>0.87760349935880333</v>
      </c>
      <c r="Q30" s="31">
        <f t="shared" si="42"/>
        <v>0.76901960051202434</v>
      </c>
      <c r="R30" s="31"/>
      <c r="T30" s="34">
        <f t="shared" si="43"/>
        <v>1.8363054789364703</v>
      </c>
      <c r="U30" s="34">
        <f t="shared" si="44"/>
        <v>0.78578765841514098</v>
      </c>
      <c r="V30" s="34">
        <f t="shared" si="45"/>
        <v>1.007980377692772</v>
      </c>
      <c r="W30" s="34">
        <f t="shared" si="46"/>
        <v>0.7795664239156902</v>
      </c>
      <c r="X30" s="34">
        <f t="shared" si="47"/>
        <v>1.4429461824283831</v>
      </c>
      <c r="Y30" s="34">
        <f t="shared" si="48"/>
        <v>1.4429461824283829</v>
      </c>
      <c r="AB30" s="12"/>
      <c r="AD30" s="31">
        <f t="shared" si="49"/>
        <v>1.1380155334966981E-2</v>
      </c>
      <c r="AE30" s="31">
        <f t="shared" si="50"/>
        <v>0.98861984466503294</v>
      </c>
      <c r="AG30" s="31">
        <f t="shared" si="51"/>
        <v>1.1552432751675121E-2</v>
      </c>
      <c r="AH30" s="31">
        <f t="shared" si="52"/>
        <v>0.9884466921596281</v>
      </c>
      <c r="AI30" s="31">
        <f t="shared" si="53"/>
        <v>0.99999912491130327</v>
      </c>
      <c r="AJ30" s="31"/>
      <c r="AK30" s="31">
        <f t="shared" si="54"/>
        <v>1.1552442861087288E-2</v>
      </c>
      <c r="AL30" s="31">
        <f t="shared" si="55"/>
        <v>0.98844755713891264</v>
      </c>
      <c r="AO30" s="31">
        <f t="shared" si="56"/>
        <v>-3.1589834904071905E-2</v>
      </c>
      <c r="AP30" s="31">
        <f t="shared" si="57"/>
        <v>7.4778136508319062E-2</v>
      </c>
      <c r="AR30" s="31">
        <f t="shared" si="58"/>
        <v>1.2232867488097911E-2</v>
      </c>
      <c r="AS30" s="31">
        <f t="shared" si="59"/>
        <v>0.98776713251190207</v>
      </c>
      <c r="AU30" s="31">
        <f t="shared" si="60"/>
        <v>7.5146453596045465E-2</v>
      </c>
      <c r="AV30" s="31">
        <f t="shared" si="61"/>
        <v>-8.9613186112211544E-4</v>
      </c>
      <c r="AY30" s="31">
        <f t="shared" si="62"/>
        <v>1.0763216266449034</v>
      </c>
      <c r="AZ30" s="31">
        <f t="shared" si="63"/>
        <v>0.80693196308509108</v>
      </c>
      <c r="BA30" s="31">
        <f t="shared" si="64"/>
        <v>0.7795664239156902</v>
      </c>
      <c r="BB30" s="31"/>
      <c r="BC30" s="31">
        <f t="shared" si="65"/>
        <v>0.99998234591821633</v>
      </c>
      <c r="BD30" s="31">
        <f t="shared" si="66"/>
        <v>1.0105302742711653</v>
      </c>
      <c r="BE30" s="81">
        <f t="shared" si="67"/>
        <v>1.007980377692772</v>
      </c>
      <c r="BF30" s="31"/>
    </row>
    <row r="31" spans="1:58" x14ac:dyDescent="0.2">
      <c r="A31" s="198" t="s">
        <v>379</v>
      </c>
      <c r="B31" s="9">
        <f t="shared" si="20"/>
        <v>2011</v>
      </c>
      <c r="D31" s="42">
        <f>Table8.4c11!P32*0.001</f>
        <v>0.48199999999999998</v>
      </c>
      <c r="E31" s="42">
        <f>Table8.4c11!R32*0.001</f>
        <v>31.081</v>
      </c>
      <c r="F31" s="42">
        <f t="shared" si="36"/>
        <v>31.562999999999999</v>
      </c>
      <c r="H31" s="42">
        <f>Table8.2d11!R32*0.001</f>
        <v>25.812999999999999</v>
      </c>
      <c r="I31" s="42">
        <f>Table8.2d11!T32*0.001</f>
        <v>2315.4969999999998</v>
      </c>
      <c r="J31" s="42">
        <f t="shared" si="37"/>
        <v>2341.31</v>
      </c>
      <c r="L31" s="41">
        <f t="shared" si="38"/>
        <v>18672.761786696628</v>
      </c>
      <c r="M31" s="41">
        <f t="shared" si="39"/>
        <v>13423.036177546333</v>
      </c>
      <c r="N31" s="41">
        <f t="shared" si="40"/>
        <v>13480.914530754151</v>
      </c>
      <c r="P31" s="31">
        <f t="shared" si="41"/>
        <v>1.2386152967354811</v>
      </c>
      <c r="Q31" s="31">
        <f t="shared" si="42"/>
        <v>0.72520847693417667</v>
      </c>
      <c r="T31" s="34">
        <f t="shared" si="43"/>
        <v>2.539522251230816</v>
      </c>
      <c r="U31" s="34">
        <f t="shared" si="44"/>
        <v>0.74485890391431497</v>
      </c>
      <c r="V31" s="34">
        <f t="shared" si="45"/>
        <v>1.0078093761235303</v>
      </c>
      <c r="W31" s="34">
        <f t="shared" si="46"/>
        <v>0.73908709480295154</v>
      </c>
      <c r="X31" s="34">
        <f t="shared" si="47"/>
        <v>1.8915857605177995</v>
      </c>
      <c r="Y31" s="34">
        <f t="shared" si="48"/>
        <v>1.8915857605177993</v>
      </c>
      <c r="AB31" s="12"/>
      <c r="AD31" s="31">
        <f t="shared" si="49"/>
        <v>1.5271045211164971E-2</v>
      </c>
      <c r="AE31" s="31">
        <f t="shared" si="50"/>
        <v>0.98472895478883504</v>
      </c>
      <c r="AG31" s="31">
        <f t="shared" si="51"/>
        <v>1.3230382272192871E-2</v>
      </c>
      <c r="AH31" s="31">
        <f t="shared" si="52"/>
        <v>0.98667312110184069</v>
      </c>
      <c r="AI31" s="31">
        <f t="shared" si="53"/>
        <v>0.99990350337403355</v>
      </c>
      <c r="AJ31" s="31"/>
      <c r="AK31" s="31">
        <f t="shared" si="54"/>
        <v>1.3231659082650286E-2</v>
      </c>
      <c r="AL31" s="31">
        <f t="shared" si="55"/>
        <v>0.98676834091734977</v>
      </c>
      <c r="AO31" s="31">
        <f t="shared" si="56"/>
        <v>0.34455444207632796</v>
      </c>
      <c r="AP31" s="31">
        <f t="shared" si="57"/>
        <v>-5.8657289582145285E-2</v>
      </c>
      <c r="AR31" s="31">
        <f t="shared" si="58"/>
        <v>1.1025024452122957E-2</v>
      </c>
      <c r="AS31" s="31">
        <f t="shared" si="59"/>
        <v>0.98897497554787694</v>
      </c>
      <c r="AU31" s="31">
        <f t="shared" si="60"/>
        <v>-0.10395874646527378</v>
      </c>
      <c r="AV31" s="31">
        <f t="shared" si="61"/>
        <v>1.2220543907755326E-3</v>
      </c>
      <c r="AY31" s="31">
        <f t="shared" si="62"/>
        <v>0.94807456058790374</v>
      </c>
      <c r="AZ31" s="31">
        <f t="shared" si="63"/>
        <v>0.76503166632623232</v>
      </c>
      <c r="BA31" s="31">
        <f t="shared" si="64"/>
        <v>0.73908709480295154</v>
      </c>
      <c r="BB31" s="31"/>
      <c r="BC31" s="31">
        <f t="shared" si="65"/>
        <v>0.99983035228360972</v>
      </c>
      <c r="BD31" s="31">
        <f t="shared" si="66"/>
        <v>1.0103588401177919</v>
      </c>
      <c r="BE31" s="81">
        <f t="shared" si="67"/>
        <v>1.0078093761235303</v>
      </c>
      <c r="BF31" s="31"/>
    </row>
    <row r="32" spans="1:58" x14ac:dyDescent="0.2">
      <c r="A32" s="198" t="s">
        <v>379</v>
      </c>
      <c r="B32" s="9">
        <f t="shared" si="20"/>
        <v>2012</v>
      </c>
      <c r="D32" s="42">
        <f>Table8.4c11!P33*0.001</f>
        <v>0.47800000000000004</v>
      </c>
      <c r="E32" s="42">
        <f>Table8.4c11!R33*0.001</f>
        <v>32.679000000000002</v>
      </c>
      <c r="F32" s="42">
        <f t="shared" si="36"/>
        <v>33.157000000000004</v>
      </c>
      <c r="H32" s="42">
        <f>Table8.2d11!R33*0.001</f>
        <v>23.603999999999999</v>
      </c>
      <c r="I32" s="42">
        <f>Table8.2d11!T33*0.001</f>
        <v>2319.183</v>
      </c>
      <c r="J32" s="42">
        <f t="shared" si="37"/>
        <v>2342.7869999999998</v>
      </c>
      <c r="L32" s="41">
        <f t="shared" si="38"/>
        <v>20250.804948313849</v>
      </c>
      <c r="M32" s="41">
        <f t="shared" si="39"/>
        <v>14090.737988334686</v>
      </c>
      <c r="N32" s="41">
        <f t="shared" si="40"/>
        <v>14152.801769857868</v>
      </c>
      <c r="P32" s="31">
        <f t="shared" si="41"/>
        <v>1.3432912103049699</v>
      </c>
      <c r="Q32" s="31">
        <f t="shared" si="42"/>
        <v>0.76128250719403745</v>
      </c>
      <c r="T32" s="34">
        <f t="shared" si="43"/>
        <v>2.5411242921246182</v>
      </c>
      <c r="U32" s="34">
        <f t="shared" si="44"/>
        <v>0.78198258653474118</v>
      </c>
      <c r="V32" s="34">
        <f t="shared" si="45"/>
        <v>1.0074151844142913</v>
      </c>
      <c r="W32" s="34">
        <f t="shared" si="46"/>
        <v>0.77622672224201583</v>
      </c>
      <c r="X32" s="34">
        <f t="shared" si="47"/>
        <v>1.9871149466618723</v>
      </c>
      <c r="Y32" s="34">
        <f t="shared" si="48"/>
        <v>1.9871149466618723</v>
      </c>
      <c r="AD32" s="31">
        <f t="shared" si="49"/>
        <v>1.4416262026118164E-2</v>
      </c>
      <c r="AE32" s="31">
        <f t="shared" si="50"/>
        <v>0.98558373797388177</v>
      </c>
      <c r="AG32" s="31">
        <f t="shared" si="51"/>
        <v>1.4839550765936614E-2</v>
      </c>
      <c r="AH32" s="31">
        <f t="shared" si="52"/>
        <v>0.98515628457595672</v>
      </c>
      <c r="AI32" s="31">
        <f t="shared" si="53"/>
        <v>0.99999583534189329</v>
      </c>
      <c r="AJ32" s="31"/>
      <c r="AK32" s="31">
        <f t="shared" si="54"/>
        <v>1.4839612567849396E-2</v>
      </c>
      <c r="AL32" s="31">
        <f t="shared" si="55"/>
        <v>0.98516038743215062</v>
      </c>
      <c r="AO32" s="31">
        <f t="shared" si="56"/>
        <v>8.1128670239628276E-2</v>
      </c>
      <c r="AP32" s="31">
        <f t="shared" si="57"/>
        <v>4.8545352591123449E-2</v>
      </c>
      <c r="AR32" s="31">
        <f t="shared" si="58"/>
        <v>1.0075179689830958E-2</v>
      </c>
      <c r="AS32" s="31">
        <f t="shared" si="59"/>
        <v>0.98992482031016915</v>
      </c>
      <c r="AU32" s="31">
        <f t="shared" si="60"/>
        <v>-9.0092696317428722E-2</v>
      </c>
      <c r="AV32" s="31">
        <f t="shared" si="61"/>
        <v>9.5997264462219212E-4</v>
      </c>
      <c r="AY32" s="31">
        <f t="shared" si="62"/>
        <v>1.0502506777620926</v>
      </c>
      <c r="AZ32" s="31">
        <f t="shared" si="63"/>
        <v>0.80347502606858856</v>
      </c>
      <c r="BA32" s="31">
        <f t="shared" si="64"/>
        <v>0.77622672224201583</v>
      </c>
      <c r="BB32" s="31"/>
      <c r="BC32" s="31">
        <f t="shared" si="65"/>
        <v>0.99960886282805272</v>
      </c>
      <c r="BD32" s="31">
        <f t="shared" si="66"/>
        <v>1.0099636512184162</v>
      </c>
      <c r="BE32" s="81">
        <f t="shared" si="67"/>
        <v>1.0074151844142913</v>
      </c>
      <c r="BF32" s="31"/>
    </row>
    <row r="33" spans="1:57" hidden="1" x14ac:dyDescent="0.2"/>
    <row r="34" spans="1:57" hidden="1" x14ac:dyDescent="0.2">
      <c r="A34" s="9" t="s">
        <v>329</v>
      </c>
      <c r="B34" s="9">
        <v>1990</v>
      </c>
      <c r="D34" s="29"/>
      <c r="E34" s="29"/>
      <c r="F34" s="29"/>
      <c r="H34" s="29">
        <f>H10</f>
        <v>110.245</v>
      </c>
      <c r="I34" s="29">
        <f>I10</f>
        <v>811.70400000000006</v>
      </c>
      <c r="J34" s="29">
        <f>J10</f>
        <v>921.94900000000007</v>
      </c>
      <c r="L34" s="35">
        <f>L10</f>
        <v>15075.513628735998</v>
      </c>
      <c r="M34" s="35">
        <f>M10</f>
        <v>18509.210253984209</v>
      </c>
      <c r="N34" s="35">
        <f>N10</f>
        <v>18098.614999311241</v>
      </c>
      <c r="AB34" s="12"/>
      <c r="AY34" s="31"/>
      <c r="AZ34" s="31">
        <f>INDEX(AZ9:AZ30,Base_row-40,1)</f>
        <v>1.0351035374663089</v>
      </c>
      <c r="BA34" s="31"/>
      <c r="BB34" s="31"/>
      <c r="BC34" s="31"/>
      <c r="BD34" s="31">
        <f>INDEX(BD9:BD30,Base_row-40,1)</f>
        <v>1.0025297085487217</v>
      </c>
      <c r="BE34" s="31"/>
    </row>
    <row r="35" spans="1:57" hidden="1" x14ac:dyDescent="0.2">
      <c r="A35" s="9" t="s">
        <v>330</v>
      </c>
      <c r="B35" s="9">
        <f>Base_year2</f>
        <v>1996</v>
      </c>
      <c r="H35" s="29"/>
      <c r="I35" s="29"/>
      <c r="J35" s="29"/>
      <c r="L35" s="35"/>
      <c r="M35" s="35"/>
      <c r="N35" s="35"/>
      <c r="AB35" s="12"/>
    </row>
    <row r="36" spans="1:57" x14ac:dyDescent="0.2">
      <c r="A36" s="9"/>
      <c r="B36" s="9"/>
      <c r="G36" s="77"/>
      <c r="I36" s="105"/>
      <c r="P36" s="90"/>
      <c r="AB36" s="12"/>
    </row>
    <row r="37" spans="1:57" x14ac:dyDescent="0.2">
      <c r="A37" s="9"/>
      <c r="B37" s="9"/>
      <c r="AB37" s="12"/>
    </row>
    <row r="38" spans="1:57" x14ac:dyDescent="0.2">
      <c r="A38" s="9"/>
      <c r="B38" s="9"/>
      <c r="AB38" s="12"/>
    </row>
    <row r="39" spans="1:57" x14ac:dyDescent="0.2">
      <c r="A39" s="9"/>
      <c r="B39" s="9"/>
      <c r="AB39" s="12"/>
    </row>
    <row r="40" spans="1:57" x14ac:dyDescent="0.2">
      <c r="A40" s="9"/>
      <c r="B40" s="9"/>
      <c r="AB40" s="12"/>
    </row>
    <row r="41" spans="1:57" x14ac:dyDescent="0.2">
      <c r="A41" s="9"/>
      <c r="B41" s="9"/>
      <c r="AB41" s="12"/>
    </row>
    <row r="42" spans="1:57" x14ac:dyDescent="0.2">
      <c r="A42" s="9"/>
      <c r="B42" s="9"/>
      <c r="AB42" s="12"/>
    </row>
    <row r="43" spans="1:57" x14ac:dyDescent="0.2">
      <c r="A43" s="9"/>
      <c r="B43" s="9"/>
      <c r="AB43" s="12"/>
    </row>
    <row r="44" spans="1:57" x14ac:dyDescent="0.2">
      <c r="A44" s="9"/>
      <c r="B44" s="9"/>
      <c r="AB44" s="12"/>
    </row>
    <row r="45" spans="1:57" x14ac:dyDescent="0.2">
      <c r="A45" s="9"/>
      <c r="B45" s="9"/>
      <c r="AB45" s="12"/>
    </row>
    <row r="46" spans="1:57" x14ac:dyDescent="0.2">
      <c r="A46" s="9"/>
      <c r="B46" s="9"/>
      <c r="AB46" s="12"/>
    </row>
    <row r="47" spans="1:57" x14ac:dyDescent="0.2">
      <c r="A47" s="9"/>
      <c r="B47" s="9"/>
      <c r="AB47" s="12"/>
    </row>
    <row r="48" spans="1:57" x14ac:dyDescent="0.2">
      <c r="A48" s="9"/>
      <c r="B48" s="9"/>
      <c r="AB48" s="12"/>
    </row>
    <row r="49" spans="1:28" x14ac:dyDescent="0.2">
      <c r="A49" s="9"/>
      <c r="B49" s="9"/>
      <c r="AB49" s="12"/>
    </row>
    <row r="50" spans="1:28" x14ac:dyDescent="0.2">
      <c r="A50" s="9"/>
      <c r="B50" s="9"/>
      <c r="AB50" s="12"/>
    </row>
    <row r="51" spans="1:28" x14ac:dyDescent="0.2">
      <c r="A51" s="9"/>
      <c r="B51" s="9"/>
      <c r="AB51" s="12"/>
    </row>
    <row r="52" spans="1:28" x14ac:dyDescent="0.2">
      <c r="A52" s="9"/>
      <c r="B52" s="9"/>
      <c r="AB52" s="12"/>
    </row>
    <row r="53" spans="1:28" x14ac:dyDescent="0.2">
      <c r="A53" s="9"/>
      <c r="B53" s="9"/>
      <c r="AB53" s="12"/>
    </row>
    <row r="54" spans="1:28" x14ac:dyDescent="0.2">
      <c r="A54" s="9"/>
      <c r="B54" s="9"/>
      <c r="AB54" s="12"/>
    </row>
    <row r="55" spans="1:28" x14ac:dyDescent="0.2">
      <c r="A55" s="9"/>
      <c r="B55" s="9"/>
      <c r="AB55" s="12"/>
    </row>
    <row r="56" spans="1:28" x14ac:dyDescent="0.2">
      <c r="A56" s="9"/>
      <c r="B56" s="9"/>
      <c r="AB56" s="12"/>
    </row>
    <row r="57" spans="1:28" x14ac:dyDescent="0.2">
      <c r="A57" s="9"/>
      <c r="B57" s="9"/>
      <c r="AB57" s="12"/>
    </row>
    <row r="58" spans="1:28" x14ac:dyDescent="0.2">
      <c r="A58" s="9"/>
      <c r="B58" s="9"/>
      <c r="AB58" s="12"/>
    </row>
    <row r="59" spans="1:28" x14ac:dyDescent="0.2">
      <c r="A59" s="9"/>
      <c r="B59" s="9"/>
      <c r="AB59" s="12"/>
    </row>
    <row r="60" spans="1:28" x14ac:dyDescent="0.2">
      <c r="A60" s="9"/>
      <c r="B60" s="9"/>
      <c r="AB60" s="12"/>
    </row>
    <row r="61" spans="1:28" x14ac:dyDescent="0.2">
      <c r="A61" s="9"/>
      <c r="B61" s="9"/>
      <c r="AB61" s="12"/>
    </row>
    <row r="62" spans="1:28" x14ac:dyDescent="0.2">
      <c r="A62" s="9"/>
      <c r="B62" s="9"/>
      <c r="AB62" s="12"/>
    </row>
    <row r="63" spans="1:28" x14ac:dyDescent="0.2">
      <c r="A63" s="9"/>
      <c r="B63" s="9"/>
      <c r="AB63" s="12"/>
    </row>
    <row r="64" spans="1:28" x14ac:dyDescent="0.2">
      <c r="A64" s="9"/>
      <c r="B64" s="9"/>
      <c r="AB64" s="12"/>
    </row>
    <row r="65" spans="1:28" x14ac:dyDescent="0.2">
      <c r="A65" s="9"/>
      <c r="B65" s="9"/>
      <c r="AB65" s="12"/>
    </row>
    <row r="66" spans="1:28" x14ac:dyDescent="0.2">
      <c r="A66" s="9"/>
      <c r="B66" s="9"/>
      <c r="AB66" s="12"/>
    </row>
    <row r="67" spans="1:28" x14ac:dyDescent="0.2">
      <c r="A67" s="9"/>
      <c r="B67" s="9"/>
      <c r="AB67" s="12"/>
    </row>
    <row r="68" spans="1:28" x14ac:dyDescent="0.2">
      <c r="A68" s="9"/>
      <c r="B68" s="9"/>
      <c r="AB68" s="12"/>
    </row>
    <row r="69" spans="1:28" x14ac:dyDescent="0.2">
      <c r="A69" s="9"/>
      <c r="B69" s="9"/>
      <c r="AB69" s="12"/>
    </row>
    <row r="70" spans="1:28" x14ac:dyDescent="0.2">
      <c r="A70" s="9"/>
      <c r="B70" s="9"/>
      <c r="AB70" s="12"/>
    </row>
    <row r="71" spans="1:28" x14ac:dyDescent="0.2">
      <c r="A71" s="9"/>
      <c r="B71" s="9"/>
      <c r="AB71" s="12"/>
    </row>
    <row r="72" spans="1:28" x14ac:dyDescent="0.2">
      <c r="A72" s="9"/>
      <c r="B72" s="9"/>
      <c r="AB72" s="12"/>
    </row>
    <row r="73" spans="1:28" x14ac:dyDescent="0.2">
      <c r="A73" s="9"/>
      <c r="B73" s="9"/>
      <c r="AB73" s="12"/>
    </row>
    <row r="74" spans="1:28" x14ac:dyDescent="0.2">
      <c r="A74" s="9"/>
      <c r="B74" s="9"/>
      <c r="AB74" s="12"/>
    </row>
    <row r="75" spans="1:28" x14ac:dyDescent="0.2">
      <c r="A75" s="9"/>
      <c r="B75" s="9"/>
      <c r="AB75" s="12"/>
    </row>
    <row r="76" spans="1:28" x14ac:dyDescent="0.2">
      <c r="A76" s="9"/>
      <c r="B76" s="9"/>
      <c r="AB76" s="12"/>
    </row>
    <row r="77" spans="1:28" x14ac:dyDescent="0.2">
      <c r="A77" s="9"/>
      <c r="B77" s="9"/>
      <c r="AB77" s="12"/>
    </row>
    <row r="78" spans="1:28" x14ac:dyDescent="0.2">
      <c r="A78" s="9"/>
      <c r="B78" s="9"/>
      <c r="AB78" s="12"/>
    </row>
    <row r="79" spans="1:28" x14ac:dyDescent="0.2">
      <c r="A79" s="9"/>
      <c r="B79" s="9"/>
      <c r="AB79" s="12"/>
    </row>
    <row r="80" spans="1:28" x14ac:dyDescent="0.2">
      <c r="A80" s="9"/>
      <c r="B80" s="9"/>
      <c r="AB80" s="12"/>
    </row>
    <row r="81" spans="1:28" x14ac:dyDescent="0.2">
      <c r="A81" s="9"/>
      <c r="B81" s="9"/>
      <c r="AB81" s="12"/>
    </row>
    <row r="82" spans="1:28" x14ac:dyDescent="0.2">
      <c r="A82" s="9"/>
      <c r="B82" s="9"/>
      <c r="AB82" s="12"/>
    </row>
    <row r="83" spans="1:28" x14ac:dyDescent="0.2">
      <c r="A83" s="9"/>
      <c r="B83" s="9"/>
      <c r="AB83" s="12"/>
    </row>
    <row r="84" spans="1:28" x14ac:dyDescent="0.2">
      <c r="A84" s="9"/>
      <c r="B84" s="9"/>
      <c r="AB84" s="12"/>
    </row>
    <row r="85" spans="1:28" x14ac:dyDescent="0.2">
      <c r="A85" s="9"/>
      <c r="B85" s="9"/>
      <c r="AB85" s="12"/>
    </row>
    <row r="86" spans="1:28" x14ac:dyDescent="0.2">
      <c r="A86" s="9"/>
      <c r="B86" s="9"/>
      <c r="AB86" s="12"/>
    </row>
    <row r="87" spans="1:28" x14ac:dyDescent="0.2">
      <c r="A87" s="9"/>
      <c r="B87" s="9"/>
      <c r="AB87" s="12"/>
    </row>
    <row r="88" spans="1:28" x14ac:dyDescent="0.2">
      <c r="A88" s="9"/>
      <c r="B88" s="9"/>
      <c r="AB88" s="12"/>
    </row>
    <row r="89" spans="1:28" x14ac:dyDescent="0.2">
      <c r="A89" s="9"/>
      <c r="B89" s="9"/>
      <c r="AB89" s="12"/>
    </row>
    <row r="90" spans="1:28" x14ac:dyDescent="0.2">
      <c r="A90" s="9"/>
      <c r="B90" s="9"/>
      <c r="AB90" s="12"/>
    </row>
    <row r="91" spans="1:28" x14ac:dyDescent="0.2">
      <c r="A91" s="9"/>
      <c r="B91" s="9"/>
      <c r="AB91" s="12"/>
    </row>
    <row r="92" spans="1:28" x14ac:dyDescent="0.2">
      <c r="A92" s="9"/>
      <c r="B92" s="9"/>
      <c r="AB92" s="12"/>
    </row>
    <row r="93" spans="1:28" x14ac:dyDescent="0.2">
      <c r="A93" s="9"/>
      <c r="B93" s="9"/>
      <c r="AB93" s="12"/>
    </row>
    <row r="94" spans="1:28" x14ac:dyDescent="0.2">
      <c r="A94" s="9"/>
      <c r="B94" s="9"/>
      <c r="AB94" s="12"/>
    </row>
    <row r="95" spans="1:28" x14ac:dyDescent="0.2">
      <c r="A95" s="9"/>
      <c r="B95" s="9"/>
      <c r="AB95" s="12"/>
    </row>
    <row r="96" spans="1:28" x14ac:dyDescent="0.2">
      <c r="A96" s="9"/>
      <c r="B96" s="9"/>
      <c r="AB96" s="12"/>
    </row>
    <row r="97" spans="1:28" x14ac:dyDescent="0.2">
      <c r="A97" s="9"/>
      <c r="B97" s="9"/>
      <c r="AB97" s="12"/>
    </row>
    <row r="98" spans="1:28" x14ac:dyDescent="0.2">
      <c r="A98" s="9"/>
      <c r="B98" s="9"/>
      <c r="AB98" s="12"/>
    </row>
    <row r="99" spans="1:28" x14ac:dyDescent="0.2">
      <c r="A99" s="9"/>
      <c r="B99" s="9"/>
      <c r="AB99" s="12"/>
    </row>
    <row r="100" spans="1:28" x14ac:dyDescent="0.2">
      <c r="A100" s="9"/>
      <c r="B100" s="9"/>
      <c r="AB100" s="12"/>
    </row>
    <row r="101" spans="1:28" x14ac:dyDescent="0.2">
      <c r="A101" s="9"/>
      <c r="B101" s="9"/>
      <c r="AB101" s="12"/>
    </row>
    <row r="102" spans="1:28" x14ac:dyDescent="0.2">
      <c r="A102" s="9"/>
      <c r="B102" s="9"/>
      <c r="AB102" s="12"/>
    </row>
    <row r="103" spans="1:28" x14ac:dyDescent="0.2">
      <c r="A103" s="9"/>
      <c r="B103" s="9"/>
      <c r="AB103" s="12"/>
    </row>
    <row r="104" spans="1:28" x14ac:dyDescent="0.2">
      <c r="A104" s="9"/>
      <c r="B104" s="9"/>
      <c r="AB104" s="12"/>
    </row>
    <row r="105" spans="1:28" x14ac:dyDescent="0.2">
      <c r="A105" s="9"/>
      <c r="B105" s="9"/>
      <c r="AB105" s="12"/>
    </row>
    <row r="106" spans="1:28" x14ac:dyDescent="0.2">
      <c r="A106" s="9"/>
      <c r="B106" s="9"/>
      <c r="AB106" s="12"/>
    </row>
    <row r="107" spans="1:28" x14ac:dyDescent="0.2">
      <c r="A107" s="9"/>
      <c r="B107" s="9"/>
      <c r="AB107" s="12"/>
    </row>
    <row r="108" spans="1:28" x14ac:dyDescent="0.2">
      <c r="A108" s="9"/>
      <c r="B108" s="9"/>
      <c r="AB108" s="12"/>
    </row>
    <row r="109" spans="1:28" x14ac:dyDescent="0.2">
      <c r="A109" s="9"/>
      <c r="B109" s="9"/>
      <c r="AB109" s="12"/>
    </row>
    <row r="110" spans="1:28" x14ac:dyDescent="0.2">
      <c r="A110" s="9"/>
      <c r="B110" s="9"/>
      <c r="AB110" s="12"/>
    </row>
    <row r="111" spans="1:28" x14ac:dyDescent="0.2">
      <c r="A111" s="9"/>
      <c r="B111" s="9"/>
      <c r="AB111" s="12"/>
    </row>
    <row r="112" spans="1:28" x14ac:dyDescent="0.2">
      <c r="A112" s="9"/>
      <c r="B112" s="9"/>
      <c r="AB112" s="12"/>
    </row>
    <row r="113" spans="1:28" x14ac:dyDescent="0.2">
      <c r="A113" s="9"/>
      <c r="B113" s="9"/>
      <c r="AB113" s="12"/>
    </row>
    <row r="114" spans="1:28" x14ac:dyDescent="0.2">
      <c r="A114" s="9"/>
      <c r="B114" s="9"/>
      <c r="AB114" s="12"/>
    </row>
    <row r="115" spans="1:28" x14ac:dyDescent="0.2">
      <c r="A115" s="9"/>
      <c r="B115" s="9"/>
      <c r="AB115" s="12"/>
    </row>
    <row r="116" spans="1:28" x14ac:dyDescent="0.2">
      <c r="A116" s="9"/>
      <c r="B116" s="9"/>
      <c r="AB116" s="12"/>
    </row>
    <row r="117" spans="1:28" x14ac:dyDescent="0.2">
      <c r="A117" s="9"/>
      <c r="B117" s="9"/>
      <c r="AB117" s="12"/>
    </row>
    <row r="118" spans="1:28" x14ac:dyDescent="0.2">
      <c r="A118" s="9"/>
      <c r="B118" s="9"/>
      <c r="AB118" s="12"/>
    </row>
    <row r="119" spans="1:28" x14ac:dyDescent="0.2">
      <c r="A119" s="9"/>
      <c r="B119" s="9"/>
      <c r="AB119" s="12"/>
    </row>
    <row r="120" spans="1:28" x14ac:dyDescent="0.2">
      <c r="A120" s="9"/>
      <c r="B120" s="9"/>
      <c r="AB120" s="12"/>
    </row>
    <row r="121" spans="1:28" x14ac:dyDescent="0.2">
      <c r="A121" s="9"/>
      <c r="B121" s="9"/>
      <c r="AB121" s="12"/>
    </row>
    <row r="122" spans="1:28" x14ac:dyDescent="0.2">
      <c r="A122" s="9"/>
      <c r="B122" s="9"/>
      <c r="AB122" s="12"/>
    </row>
    <row r="123" spans="1:28" x14ac:dyDescent="0.2">
      <c r="A123" s="9"/>
      <c r="B123" s="9"/>
      <c r="AB123" s="12"/>
    </row>
    <row r="124" spans="1:28" x14ac:dyDescent="0.2">
      <c r="A124" s="9"/>
      <c r="B124" s="9"/>
      <c r="AB124" s="12"/>
    </row>
    <row r="125" spans="1:28" x14ac:dyDescent="0.2">
      <c r="A125" s="9"/>
      <c r="B125" s="9"/>
      <c r="AB125" s="12"/>
    </row>
    <row r="126" spans="1:28" x14ac:dyDescent="0.2">
      <c r="A126" s="9"/>
      <c r="B126" s="9"/>
      <c r="AB126" s="12"/>
    </row>
    <row r="127" spans="1:28" x14ac:dyDescent="0.2">
      <c r="A127" s="9"/>
      <c r="B127" s="9"/>
      <c r="AB127" s="12"/>
    </row>
    <row r="128" spans="1:28" x14ac:dyDescent="0.2">
      <c r="A128" s="9"/>
      <c r="B128" s="9"/>
      <c r="AB128" s="12"/>
    </row>
    <row r="129" spans="1:28" x14ac:dyDescent="0.2">
      <c r="A129" s="9"/>
      <c r="B129" s="9"/>
      <c r="AB129" s="12"/>
    </row>
    <row r="130" spans="1:28" x14ac:dyDescent="0.2">
      <c r="A130" s="9"/>
      <c r="B130" s="9"/>
      <c r="AB130" s="12"/>
    </row>
    <row r="131" spans="1:28" x14ac:dyDescent="0.2">
      <c r="A131" s="9"/>
      <c r="B131" s="9"/>
      <c r="AB131" s="12"/>
    </row>
    <row r="132" spans="1:28" x14ac:dyDescent="0.2">
      <c r="A132" s="9"/>
      <c r="B132" s="9"/>
      <c r="AB132" s="12"/>
    </row>
    <row r="133" spans="1:28" x14ac:dyDescent="0.2">
      <c r="A133" s="9"/>
      <c r="B133" s="9"/>
      <c r="AB133" s="12"/>
    </row>
    <row r="134" spans="1:28" x14ac:dyDescent="0.2">
      <c r="A134" s="9"/>
      <c r="B134" s="9"/>
      <c r="AB134" s="12"/>
    </row>
    <row r="135" spans="1:28" x14ac:dyDescent="0.2">
      <c r="A135" s="9"/>
      <c r="B135" s="9"/>
      <c r="AB135" s="12"/>
    </row>
    <row r="136" spans="1:28" x14ac:dyDescent="0.2">
      <c r="A136" s="9"/>
      <c r="B136" s="9"/>
      <c r="AB136" s="12"/>
    </row>
    <row r="137" spans="1:28" x14ac:dyDescent="0.2">
      <c r="A137" s="9"/>
      <c r="B137" s="9"/>
      <c r="AB137" s="12"/>
    </row>
    <row r="138" spans="1:28" x14ac:dyDescent="0.2">
      <c r="A138" s="9"/>
      <c r="B138" s="9"/>
      <c r="AB138" s="12"/>
    </row>
    <row r="139" spans="1:28" x14ac:dyDescent="0.2">
      <c r="A139" s="9"/>
      <c r="B139" s="9"/>
      <c r="AB139" s="12"/>
    </row>
    <row r="140" spans="1:28" x14ac:dyDescent="0.2">
      <c r="A140" s="9"/>
      <c r="B140" s="9"/>
      <c r="AB140" s="12"/>
    </row>
    <row r="141" spans="1:28" x14ac:dyDescent="0.2">
      <c r="A141" s="9"/>
      <c r="B141" s="9"/>
      <c r="AB141" s="12"/>
    </row>
    <row r="142" spans="1:28" x14ac:dyDescent="0.2">
      <c r="A142" s="9"/>
      <c r="B142" s="9"/>
      <c r="AB142" s="12"/>
    </row>
    <row r="143" spans="1:28" x14ac:dyDescent="0.2">
      <c r="A143" s="9"/>
      <c r="B143" s="9"/>
      <c r="AB143" s="12"/>
    </row>
    <row r="144" spans="1:28" x14ac:dyDescent="0.2">
      <c r="A144" s="9"/>
      <c r="B144" s="9"/>
      <c r="AB144" s="12"/>
    </row>
    <row r="145" spans="1:28" x14ac:dyDescent="0.2">
      <c r="A145" s="9"/>
      <c r="B145" s="9"/>
      <c r="AB145" s="12"/>
    </row>
    <row r="146" spans="1:28" x14ac:dyDescent="0.2">
      <c r="A146" s="9"/>
      <c r="B146" s="9"/>
      <c r="AB146" s="12"/>
    </row>
    <row r="147" spans="1:28" x14ac:dyDescent="0.2">
      <c r="A147" s="9"/>
      <c r="B147" s="9"/>
      <c r="AB147" s="12"/>
    </row>
    <row r="148" spans="1:28" x14ac:dyDescent="0.2">
      <c r="A148" s="9"/>
      <c r="B148" s="9"/>
      <c r="AB148" s="12"/>
    </row>
    <row r="149" spans="1:28" x14ac:dyDescent="0.2">
      <c r="A149" s="9"/>
      <c r="B149" s="9"/>
      <c r="AB149" s="12"/>
    </row>
    <row r="150" spans="1:28" x14ac:dyDescent="0.2">
      <c r="A150" s="9"/>
      <c r="B150" s="9"/>
      <c r="AB150" s="12"/>
    </row>
    <row r="151" spans="1:28" x14ac:dyDescent="0.2">
      <c r="A151" s="9"/>
      <c r="B151" s="9"/>
      <c r="AB151" s="12"/>
    </row>
    <row r="152" spans="1:28" x14ac:dyDescent="0.2">
      <c r="A152" s="9"/>
      <c r="B152" s="9"/>
      <c r="AB152" s="12"/>
    </row>
    <row r="153" spans="1:28" x14ac:dyDescent="0.2">
      <c r="A153" s="9"/>
      <c r="B153" s="9"/>
      <c r="AB153" s="12"/>
    </row>
    <row r="154" spans="1:28" x14ac:dyDescent="0.2">
      <c r="A154" s="9"/>
      <c r="B154" s="9"/>
      <c r="AB154" s="12"/>
    </row>
    <row r="155" spans="1:28" x14ac:dyDescent="0.2">
      <c r="A155" s="9"/>
      <c r="B155" s="9"/>
      <c r="AB155" s="12"/>
    </row>
    <row r="156" spans="1:28" x14ac:dyDescent="0.2">
      <c r="A156" s="9"/>
      <c r="B156" s="9"/>
      <c r="AB156" s="12"/>
    </row>
    <row r="157" spans="1:28" x14ac:dyDescent="0.2">
      <c r="A157" s="9"/>
      <c r="B157" s="9"/>
      <c r="AB157" s="12"/>
    </row>
    <row r="158" spans="1:28" x14ac:dyDescent="0.2">
      <c r="A158" s="9"/>
      <c r="B158" s="9"/>
      <c r="AB158" s="12"/>
    </row>
    <row r="159" spans="1:28" x14ac:dyDescent="0.2">
      <c r="A159" s="9"/>
      <c r="B159" s="9"/>
      <c r="AB159" s="12"/>
    </row>
    <row r="160" spans="1:28" x14ac:dyDescent="0.2">
      <c r="A160" s="9"/>
      <c r="B160" s="9"/>
      <c r="AB160" s="12"/>
    </row>
    <row r="161" spans="1:28" x14ac:dyDescent="0.2">
      <c r="A161" s="9"/>
      <c r="B161" s="9"/>
      <c r="AB161" s="12"/>
    </row>
    <row r="162" spans="1:28" x14ac:dyDescent="0.2">
      <c r="A162" s="9"/>
      <c r="B162" s="9"/>
      <c r="AB162" s="12"/>
    </row>
    <row r="163" spans="1:28" x14ac:dyDescent="0.2">
      <c r="A163" s="9"/>
      <c r="B163" s="9"/>
      <c r="AB163" s="12"/>
    </row>
    <row r="164" spans="1:28" x14ac:dyDescent="0.2">
      <c r="A164" s="9"/>
      <c r="B164" s="9"/>
      <c r="AB164" s="12"/>
    </row>
    <row r="165" spans="1:28" x14ac:dyDescent="0.2">
      <c r="A165" s="9"/>
      <c r="B165" s="9"/>
      <c r="AB165" s="12"/>
    </row>
    <row r="166" spans="1:28" x14ac:dyDescent="0.2">
      <c r="A166" s="9"/>
      <c r="B166" s="9"/>
      <c r="AB166" s="12"/>
    </row>
    <row r="167" spans="1:28" x14ac:dyDescent="0.2">
      <c r="A167" s="9"/>
      <c r="B167" s="9"/>
      <c r="AB167" s="12"/>
    </row>
    <row r="168" spans="1:28" x14ac:dyDescent="0.2">
      <c r="A168" s="9"/>
      <c r="B168" s="9"/>
      <c r="AB168" s="12"/>
    </row>
    <row r="169" spans="1:28" x14ac:dyDescent="0.2">
      <c r="A169" s="9"/>
      <c r="B169" s="9"/>
      <c r="AB169" s="12"/>
    </row>
    <row r="170" spans="1:28" x14ac:dyDescent="0.2">
      <c r="A170" s="9"/>
      <c r="B170" s="9"/>
      <c r="AB170" s="12"/>
    </row>
    <row r="171" spans="1:28" x14ac:dyDescent="0.2">
      <c r="A171" s="9"/>
      <c r="B171" s="9"/>
      <c r="AB171" s="12"/>
    </row>
    <row r="172" spans="1:28" x14ac:dyDescent="0.2">
      <c r="A172" s="9"/>
      <c r="B172" s="9"/>
      <c r="AB172" s="12"/>
    </row>
    <row r="173" spans="1:28" x14ac:dyDescent="0.2">
      <c r="A173" s="9"/>
      <c r="B173" s="9"/>
      <c r="AB173" s="12"/>
    </row>
    <row r="174" spans="1:28" x14ac:dyDescent="0.2">
      <c r="A174" s="9"/>
      <c r="B174" s="9"/>
      <c r="AB174" s="12"/>
    </row>
    <row r="175" spans="1:28" x14ac:dyDescent="0.2">
      <c r="A175" s="9"/>
      <c r="B175" s="9"/>
      <c r="AB175" s="12"/>
    </row>
    <row r="176" spans="1:28" x14ac:dyDescent="0.2">
      <c r="A176" s="9"/>
      <c r="B176" s="9"/>
      <c r="AB176" s="12"/>
    </row>
    <row r="177" spans="1:28" x14ac:dyDescent="0.2">
      <c r="A177" s="9"/>
      <c r="B177" s="9"/>
      <c r="AB177" s="12"/>
    </row>
    <row r="178" spans="1:28" x14ac:dyDescent="0.2">
      <c r="A178" s="9"/>
      <c r="B178" s="9"/>
      <c r="AB178" s="12"/>
    </row>
    <row r="179" spans="1:28" x14ac:dyDescent="0.2">
      <c r="A179" s="9"/>
      <c r="B179" s="9"/>
      <c r="AB179" s="12"/>
    </row>
    <row r="180" spans="1:28" x14ac:dyDescent="0.2">
      <c r="A180" s="9"/>
      <c r="B180" s="9"/>
      <c r="AB180" s="12"/>
    </row>
    <row r="181" spans="1:28" x14ac:dyDescent="0.2">
      <c r="A181" s="9"/>
      <c r="B181" s="9"/>
      <c r="AB181" s="12"/>
    </row>
    <row r="182" spans="1:28" x14ac:dyDescent="0.2">
      <c r="A182" s="9"/>
      <c r="B182" s="9"/>
      <c r="AB182" s="12"/>
    </row>
    <row r="183" spans="1:28" x14ac:dyDescent="0.2">
      <c r="A183" s="9"/>
      <c r="B183" s="9"/>
      <c r="AB183" s="12"/>
    </row>
    <row r="184" spans="1:28" x14ac:dyDescent="0.2">
      <c r="A184" s="9"/>
      <c r="B184" s="9"/>
      <c r="AB184" s="12"/>
    </row>
    <row r="185" spans="1:28" x14ac:dyDescent="0.2">
      <c r="A185" s="9"/>
      <c r="B185" s="9"/>
      <c r="AB185" s="12"/>
    </row>
    <row r="186" spans="1:28" x14ac:dyDescent="0.2">
      <c r="A186" s="9"/>
      <c r="B186" s="9"/>
      <c r="AB186" s="12"/>
    </row>
    <row r="187" spans="1:28" x14ac:dyDescent="0.2">
      <c r="A187" s="9"/>
      <c r="B187" s="9"/>
      <c r="AB187" s="12"/>
    </row>
    <row r="188" spans="1:28" x14ac:dyDescent="0.2">
      <c r="A188" s="9"/>
      <c r="B188" s="9"/>
      <c r="AB188" s="12"/>
    </row>
    <row r="189" spans="1:28" x14ac:dyDescent="0.2">
      <c r="A189" s="9"/>
      <c r="B189" s="9"/>
      <c r="AB189" s="12"/>
    </row>
    <row r="190" spans="1:28" x14ac:dyDescent="0.2">
      <c r="A190" s="9"/>
      <c r="B190" s="9"/>
      <c r="AB190" s="12"/>
    </row>
    <row r="191" spans="1:28" x14ac:dyDescent="0.2">
      <c r="A191" s="9"/>
      <c r="B191" s="9"/>
      <c r="AB191" s="12"/>
    </row>
    <row r="192" spans="1:28" x14ac:dyDescent="0.2">
      <c r="A192" s="9"/>
      <c r="B192" s="9"/>
      <c r="AB192" s="12"/>
    </row>
    <row r="193" spans="1:28" x14ac:dyDescent="0.2">
      <c r="A193" s="9"/>
      <c r="B193" s="9"/>
      <c r="AB193" s="12"/>
    </row>
    <row r="194" spans="1:28" x14ac:dyDescent="0.2">
      <c r="A194" s="9"/>
      <c r="B194" s="9"/>
      <c r="AB194" s="12"/>
    </row>
    <row r="195" spans="1:28" x14ac:dyDescent="0.2">
      <c r="A195" s="9"/>
      <c r="B195" s="9"/>
      <c r="AB195" s="12"/>
    </row>
    <row r="196" spans="1:28" x14ac:dyDescent="0.2">
      <c r="A196" s="9"/>
      <c r="B196" s="9"/>
      <c r="AB196" s="12"/>
    </row>
    <row r="197" spans="1:28" x14ac:dyDescent="0.2">
      <c r="A197" s="9"/>
      <c r="B197" s="9"/>
      <c r="AB197" s="12"/>
    </row>
    <row r="198" spans="1:28" x14ac:dyDescent="0.2">
      <c r="A198" s="9"/>
      <c r="B198" s="9"/>
      <c r="AB198" s="12"/>
    </row>
    <row r="199" spans="1:28" x14ac:dyDescent="0.2">
      <c r="A199" s="9"/>
      <c r="B199" s="9"/>
      <c r="AB199" s="12"/>
    </row>
    <row r="200" spans="1:28" x14ac:dyDescent="0.2">
      <c r="A200" s="9"/>
      <c r="B200" s="9"/>
      <c r="AB200" s="12"/>
    </row>
    <row r="201" spans="1:28" x14ac:dyDescent="0.2">
      <c r="A201" s="9"/>
      <c r="B201" s="9"/>
      <c r="AB201" s="12"/>
    </row>
    <row r="202" spans="1:28" x14ac:dyDescent="0.2">
      <c r="A202" s="9"/>
      <c r="B202" s="9"/>
      <c r="AB202" s="12"/>
    </row>
    <row r="203" spans="1:28" x14ac:dyDescent="0.2">
      <c r="A203" s="9"/>
      <c r="B203" s="9"/>
      <c r="AB203" s="12"/>
    </row>
    <row r="204" spans="1:28" x14ac:dyDescent="0.2">
      <c r="A204" s="9"/>
      <c r="B204" s="9"/>
      <c r="AB204" s="12"/>
    </row>
    <row r="205" spans="1:28" x14ac:dyDescent="0.2">
      <c r="A205" s="9"/>
      <c r="B205" s="9"/>
      <c r="AB205" s="12"/>
    </row>
    <row r="206" spans="1:28" x14ac:dyDescent="0.2">
      <c r="A206" s="9"/>
      <c r="B206" s="9"/>
      <c r="AB206" s="12"/>
    </row>
    <row r="207" spans="1:28" x14ac:dyDescent="0.2">
      <c r="A207" s="9"/>
      <c r="B207" s="9"/>
      <c r="AB207" s="12"/>
    </row>
    <row r="208" spans="1:28" x14ac:dyDescent="0.2">
      <c r="A208" s="9"/>
      <c r="B208" s="9"/>
      <c r="AB208" s="12"/>
    </row>
    <row r="209" spans="1:28" x14ac:dyDescent="0.2">
      <c r="A209" s="9"/>
      <c r="B209" s="9"/>
      <c r="AB209" s="12"/>
    </row>
    <row r="210" spans="1:28" x14ac:dyDescent="0.2">
      <c r="A210" s="9"/>
      <c r="B210" s="9"/>
      <c r="AB210" s="12"/>
    </row>
    <row r="211" spans="1:28" x14ac:dyDescent="0.2">
      <c r="A211" s="9"/>
      <c r="B211" s="9"/>
      <c r="AB211" s="12"/>
    </row>
    <row r="212" spans="1:28" x14ac:dyDescent="0.2">
      <c r="A212" s="9"/>
      <c r="B212" s="9"/>
      <c r="AB212" s="12"/>
    </row>
    <row r="213" spans="1:28" x14ac:dyDescent="0.2">
      <c r="A213" s="9"/>
      <c r="B213" s="9"/>
      <c r="AB213" s="12"/>
    </row>
    <row r="214" spans="1:28" x14ac:dyDescent="0.2">
      <c r="A214" s="9"/>
      <c r="B214" s="9"/>
      <c r="AB214" s="12"/>
    </row>
    <row r="215" spans="1:28" x14ac:dyDescent="0.2">
      <c r="A215" s="9"/>
      <c r="B215" s="9"/>
      <c r="AB215" s="12"/>
    </row>
    <row r="216" spans="1:28" x14ac:dyDescent="0.2">
      <c r="AB216" s="12"/>
    </row>
    <row r="217" spans="1:28" x14ac:dyDescent="0.2">
      <c r="AB217" s="12"/>
    </row>
    <row r="218" spans="1:28" x14ac:dyDescent="0.2">
      <c r="AB218" s="12"/>
    </row>
    <row r="219" spans="1:28" x14ac:dyDescent="0.2">
      <c r="AB219" s="12"/>
    </row>
    <row r="220" spans="1:28" x14ac:dyDescent="0.2">
      <c r="AB220" s="12"/>
    </row>
    <row r="221" spans="1:28" x14ac:dyDescent="0.2">
      <c r="AB221" s="12"/>
    </row>
    <row r="222" spans="1:28" x14ac:dyDescent="0.2">
      <c r="AB222" s="12"/>
    </row>
    <row r="223" spans="1:28" x14ac:dyDescent="0.2">
      <c r="AB223" s="12"/>
    </row>
    <row r="224" spans="1:28" x14ac:dyDescent="0.2">
      <c r="AB224" s="12"/>
    </row>
    <row r="225" spans="28:28" x14ac:dyDescent="0.2">
      <c r="AB225" s="12"/>
    </row>
    <row r="226" spans="28:28" x14ac:dyDescent="0.2">
      <c r="AB226" s="12"/>
    </row>
    <row r="227" spans="28:28" x14ac:dyDescent="0.2">
      <c r="AB227" s="12"/>
    </row>
    <row r="228" spans="28:28" x14ac:dyDescent="0.2">
      <c r="AB228" s="12"/>
    </row>
    <row r="229" spans="28:28" x14ac:dyDescent="0.2">
      <c r="AB229" s="12"/>
    </row>
    <row r="230" spans="28:28" x14ac:dyDescent="0.2">
      <c r="AB230" s="12"/>
    </row>
    <row r="231" spans="28:28" x14ac:dyDescent="0.2">
      <c r="AB231" s="12"/>
    </row>
    <row r="232" spans="28:28" x14ac:dyDescent="0.2">
      <c r="AB232" s="12"/>
    </row>
    <row r="233" spans="28:28" x14ac:dyDescent="0.2">
      <c r="AB233" s="12"/>
    </row>
    <row r="234" spans="28:28" x14ac:dyDescent="0.2">
      <c r="AB234" s="12"/>
    </row>
    <row r="235" spans="28:28" x14ac:dyDescent="0.2">
      <c r="AB235" s="12"/>
    </row>
    <row r="236" spans="28:28" x14ac:dyDescent="0.2">
      <c r="AB236" s="12"/>
    </row>
    <row r="237" spans="28:28" x14ac:dyDescent="0.2">
      <c r="AB237" s="12"/>
    </row>
    <row r="238" spans="28:28" x14ac:dyDescent="0.2">
      <c r="AB238" s="12"/>
    </row>
    <row r="239" spans="28:28" x14ac:dyDescent="0.2">
      <c r="AB239" s="12"/>
    </row>
    <row r="240" spans="28:28" x14ac:dyDescent="0.2">
      <c r="AB240" s="12"/>
    </row>
    <row r="241" spans="28:28" x14ac:dyDescent="0.2">
      <c r="AB241" s="12"/>
    </row>
    <row r="242" spans="28:28" x14ac:dyDescent="0.2">
      <c r="AB242" s="12"/>
    </row>
    <row r="243" spans="28:28" x14ac:dyDescent="0.2">
      <c r="AB243" s="12"/>
    </row>
    <row r="244" spans="28:28" x14ac:dyDescent="0.2">
      <c r="AB244" s="12"/>
    </row>
    <row r="245" spans="28:28" x14ac:dyDescent="0.2">
      <c r="AB245" s="12"/>
    </row>
    <row r="246" spans="28:28" x14ac:dyDescent="0.2">
      <c r="AB246" s="12"/>
    </row>
    <row r="247" spans="28:28" x14ac:dyDescent="0.2">
      <c r="AB247" s="12"/>
    </row>
    <row r="248" spans="28:28" x14ac:dyDescent="0.2">
      <c r="AB248" s="12"/>
    </row>
    <row r="249" spans="28:28" x14ac:dyDescent="0.2">
      <c r="AB249" s="12"/>
    </row>
    <row r="250" spans="28:28" x14ac:dyDescent="0.2">
      <c r="AB250" s="12"/>
    </row>
    <row r="251" spans="28:28" x14ac:dyDescent="0.2">
      <c r="AB251" s="12"/>
    </row>
    <row r="252" spans="28:28" x14ac:dyDescent="0.2">
      <c r="AB252" s="12"/>
    </row>
    <row r="253" spans="28:28" x14ac:dyDescent="0.2">
      <c r="AB253" s="12"/>
    </row>
    <row r="254" spans="28:28" x14ac:dyDescent="0.2">
      <c r="AB254" s="12"/>
    </row>
    <row r="255" spans="28:28" x14ac:dyDescent="0.2">
      <c r="AB255" s="12"/>
    </row>
    <row r="256" spans="28:28" x14ac:dyDescent="0.2">
      <c r="AB256" s="12"/>
    </row>
    <row r="257" spans="28:28" x14ac:dyDescent="0.2">
      <c r="AB257" s="12"/>
    </row>
    <row r="258" spans="28:28" x14ac:dyDescent="0.2">
      <c r="AB258" s="12"/>
    </row>
    <row r="259" spans="28:28" x14ac:dyDescent="0.2">
      <c r="AB259" s="12"/>
    </row>
    <row r="260" spans="28:28" x14ac:dyDescent="0.2">
      <c r="AB260" s="12"/>
    </row>
    <row r="261" spans="28:28" x14ac:dyDescent="0.2">
      <c r="AB261" s="12"/>
    </row>
    <row r="262" spans="28:28" x14ac:dyDescent="0.2">
      <c r="AB262" s="12"/>
    </row>
    <row r="263" spans="28:28" x14ac:dyDescent="0.2">
      <c r="AB263" s="12"/>
    </row>
    <row r="264" spans="28:28" x14ac:dyDescent="0.2">
      <c r="AB264" s="12"/>
    </row>
    <row r="265" spans="28:28" x14ac:dyDescent="0.2">
      <c r="AB265" s="12"/>
    </row>
    <row r="266" spans="28:28" x14ac:dyDescent="0.2">
      <c r="AB266" s="12"/>
    </row>
    <row r="267" spans="28:28" x14ac:dyDescent="0.2">
      <c r="AB267" s="12"/>
    </row>
    <row r="268" spans="28:28" x14ac:dyDescent="0.2">
      <c r="AB268" s="12"/>
    </row>
    <row r="269" spans="28:28" x14ac:dyDescent="0.2">
      <c r="AB269" s="12"/>
    </row>
    <row r="270" spans="28:28" x14ac:dyDescent="0.2">
      <c r="AB270" s="12"/>
    </row>
    <row r="271" spans="28:28" x14ac:dyDescent="0.2">
      <c r="AB271" s="12"/>
    </row>
    <row r="272" spans="28:28" x14ac:dyDescent="0.2">
      <c r="AB272" s="12"/>
    </row>
    <row r="273" spans="28:28" x14ac:dyDescent="0.2">
      <c r="AB273" s="12"/>
    </row>
    <row r="274" spans="28:28" x14ac:dyDescent="0.2">
      <c r="AB274" s="12"/>
    </row>
    <row r="275" spans="28:28" x14ac:dyDescent="0.2">
      <c r="AB275" s="12"/>
    </row>
    <row r="276" spans="28:28" x14ac:dyDescent="0.2">
      <c r="AB276" s="12"/>
    </row>
    <row r="277" spans="28:28" x14ac:dyDescent="0.2">
      <c r="AB277" s="12"/>
    </row>
    <row r="278" spans="28:28" x14ac:dyDescent="0.2">
      <c r="AB278" s="12"/>
    </row>
    <row r="279" spans="28:28" x14ac:dyDescent="0.2">
      <c r="AB279" s="12"/>
    </row>
    <row r="280" spans="28:28" x14ac:dyDescent="0.2">
      <c r="AB280" s="12"/>
    </row>
    <row r="281" spans="28:28" x14ac:dyDescent="0.2">
      <c r="AB281" s="12"/>
    </row>
    <row r="282" spans="28:28" x14ac:dyDescent="0.2">
      <c r="AB282" s="12"/>
    </row>
    <row r="283" spans="28:28" x14ac:dyDescent="0.2">
      <c r="AB283" s="12"/>
    </row>
    <row r="284" spans="28:28" x14ac:dyDescent="0.2">
      <c r="AB284" s="12"/>
    </row>
    <row r="285" spans="28:28" x14ac:dyDescent="0.2">
      <c r="AB285" s="12"/>
    </row>
    <row r="286" spans="28:28" x14ac:dyDescent="0.2">
      <c r="AB286" s="12"/>
    </row>
    <row r="287" spans="28:28" x14ac:dyDescent="0.2">
      <c r="AB287" s="12"/>
    </row>
    <row r="288" spans="28:28" x14ac:dyDescent="0.2">
      <c r="AB288" s="12"/>
    </row>
    <row r="289" spans="28:28" x14ac:dyDescent="0.2">
      <c r="AB289" s="12"/>
    </row>
    <row r="290" spans="28:28" x14ac:dyDescent="0.2">
      <c r="AB290" s="12"/>
    </row>
    <row r="291" spans="28:28" x14ac:dyDescent="0.2">
      <c r="AB291" s="12"/>
    </row>
    <row r="292" spans="28:28" x14ac:dyDescent="0.2">
      <c r="AB292" s="12"/>
    </row>
    <row r="293" spans="28:28" x14ac:dyDescent="0.2">
      <c r="AB293" s="12"/>
    </row>
    <row r="294" spans="28:28" x14ac:dyDescent="0.2">
      <c r="AB294" s="12"/>
    </row>
    <row r="295" spans="28:28" x14ac:dyDescent="0.2">
      <c r="AB295" s="12"/>
    </row>
    <row r="296" spans="28:28" x14ac:dyDescent="0.2">
      <c r="AB296" s="12"/>
    </row>
    <row r="297" spans="28:28" x14ac:dyDescent="0.2">
      <c r="AB297" s="12"/>
    </row>
    <row r="298" spans="28:28" x14ac:dyDescent="0.2">
      <c r="AB298" s="12"/>
    </row>
    <row r="299" spans="28:28" x14ac:dyDescent="0.2">
      <c r="AB299" s="12"/>
    </row>
    <row r="300" spans="28:28" x14ac:dyDescent="0.2">
      <c r="AB300" s="12"/>
    </row>
    <row r="301" spans="28:28" x14ac:dyDescent="0.2">
      <c r="AB301" s="12"/>
    </row>
    <row r="302" spans="28:28" x14ac:dyDescent="0.2">
      <c r="AB302" s="12"/>
    </row>
    <row r="303" spans="28:28" x14ac:dyDescent="0.2">
      <c r="AB303" s="12"/>
    </row>
    <row r="304" spans="28:28" x14ac:dyDescent="0.2">
      <c r="AB304" s="12"/>
    </row>
    <row r="305" spans="28:28" x14ac:dyDescent="0.2">
      <c r="AB305" s="12"/>
    </row>
    <row r="306" spans="28:28" x14ac:dyDescent="0.2">
      <c r="AB306" s="12"/>
    </row>
    <row r="307" spans="28:28" x14ac:dyDescent="0.2">
      <c r="AB307" s="12"/>
    </row>
    <row r="308" spans="28:28" x14ac:dyDescent="0.2">
      <c r="AB308" s="12"/>
    </row>
    <row r="309" spans="28:28" x14ac:dyDescent="0.2">
      <c r="AB309" s="12"/>
    </row>
    <row r="310" spans="28:28" x14ac:dyDescent="0.2">
      <c r="AB310" s="12"/>
    </row>
    <row r="311" spans="28:28" x14ac:dyDescent="0.2">
      <c r="AB311" s="12"/>
    </row>
    <row r="312" spans="28:28" x14ac:dyDescent="0.2">
      <c r="AB312" s="12"/>
    </row>
    <row r="313" spans="28:28" x14ac:dyDescent="0.2">
      <c r="AB313" s="12"/>
    </row>
    <row r="314" spans="28:28" x14ac:dyDescent="0.2">
      <c r="AB314" s="12"/>
    </row>
    <row r="315" spans="28:28" x14ac:dyDescent="0.2">
      <c r="AB315" s="12"/>
    </row>
    <row r="316" spans="28:28" x14ac:dyDescent="0.2">
      <c r="AB316" s="12"/>
    </row>
    <row r="317" spans="28:28" x14ac:dyDescent="0.2">
      <c r="AB317" s="12"/>
    </row>
    <row r="318" spans="28:28" x14ac:dyDescent="0.2">
      <c r="AB318" s="12"/>
    </row>
    <row r="319" spans="28:28" x14ac:dyDescent="0.2">
      <c r="AB319" s="12"/>
    </row>
    <row r="320" spans="28:28" x14ac:dyDescent="0.2">
      <c r="AB320" s="12"/>
    </row>
    <row r="321" spans="28:28" x14ac:dyDescent="0.2">
      <c r="AB321" s="12"/>
    </row>
    <row r="322" spans="28:28" x14ac:dyDescent="0.2">
      <c r="AB322" s="12"/>
    </row>
    <row r="323" spans="28:28" x14ac:dyDescent="0.2">
      <c r="AB323" s="12"/>
    </row>
    <row r="324" spans="28:28" x14ac:dyDescent="0.2">
      <c r="AB324" s="12"/>
    </row>
    <row r="325" spans="28:28" x14ac:dyDescent="0.2">
      <c r="AB325" s="12"/>
    </row>
    <row r="326" spans="28:28" x14ac:dyDescent="0.2">
      <c r="AB326" s="12"/>
    </row>
    <row r="327" spans="28:28" x14ac:dyDescent="0.2">
      <c r="AB327" s="12"/>
    </row>
    <row r="328" spans="28:28" x14ac:dyDescent="0.2">
      <c r="AB328" s="12"/>
    </row>
    <row r="329" spans="28:28" x14ac:dyDescent="0.2">
      <c r="AB329" s="12"/>
    </row>
    <row r="330" spans="28:28" x14ac:dyDescent="0.2">
      <c r="AB330" s="12"/>
    </row>
    <row r="331" spans="28:28" x14ac:dyDescent="0.2">
      <c r="AB331" s="12"/>
    </row>
    <row r="332" spans="28:28" x14ac:dyDescent="0.2">
      <c r="AB332" s="12"/>
    </row>
    <row r="333" spans="28:28" x14ac:dyDescent="0.2">
      <c r="AB333" s="12"/>
    </row>
    <row r="334" spans="28:28" x14ac:dyDescent="0.2">
      <c r="AB334" s="12"/>
    </row>
    <row r="335" spans="28:28" x14ac:dyDescent="0.2">
      <c r="AB335" s="12"/>
    </row>
    <row r="336" spans="28:28" x14ac:dyDescent="0.2">
      <c r="AB336" s="12"/>
    </row>
    <row r="337" spans="28:28" x14ac:dyDescent="0.2">
      <c r="AB337" s="12"/>
    </row>
    <row r="338" spans="28:28" x14ac:dyDescent="0.2">
      <c r="AB338" s="12"/>
    </row>
    <row r="339" spans="28:28" x14ac:dyDescent="0.2">
      <c r="AB339" s="12"/>
    </row>
    <row r="340" spans="28:28" x14ac:dyDescent="0.2">
      <c r="AB340" s="12"/>
    </row>
    <row r="341" spans="28:28" x14ac:dyDescent="0.2">
      <c r="AB341" s="12"/>
    </row>
    <row r="342" spans="28:28" x14ac:dyDescent="0.2">
      <c r="AB342" s="12"/>
    </row>
    <row r="343" spans="28:28" x14ac:dyDescent="0.2">
      <c r="AB343" s="12"/>
    </row>
    <row r="344" spans="28:28" x14ac:dyDescent="0.2">
      <c r="AB344" s="12"/>
    </row>
    <row r="345" spans="28:28" x14ac:dyDescent="0.2">
      <c r="AB345" s="12"/>
    </row>
    <row r="346" spans="28:28" x14ac:dyDescent="0.2">
      <c r="AB346" s="12"/>
    </row>
    <row r="347" spans="28:28" x14ac:dyDescent="0.2">
      <c r="AB347" s="12"/>
    </row>
    <row r="348" spans="28:28" x14ac:dyDescent="0.2">
      <c r="AB348" s="12"/>
    </row>
    <row r="349" spans="28:28" x14ac:dyDescent="0.2">
      <c r="AB349" s="12"/>
    </row>
    <row r="350" spans="28:28" x14ac:dyDescent="0.2">
      <c r="AB350" s="12"/>
    </row>
    <row r="351" spans="28:28" x14ac:dyDescent="0.2">
      <c r="AB351" s="12"/>
    </row>
    <row r="352" spans="28:28" x14ac:dyDescent="0.2">
      <c r="AB352" s="12"/>
    </row>
    <row r="353" spans="28:28" x14ac:dyDescent="0.2">
      <c r="AB353" s="12"/>
    </row>
    <row r="354" spans="28:28" x14ac:dyDescent="0.2">
      <c r="AB354" s="12"/>
    </row>
    <row r="355" spans="28:28" x14ac:dyDescent="0.2">
      <c r="AB355" s="12"/>
    </row>
    <row r="356" spans="28:28" x14ac:dyDescent="0.2">
      <c r="AB356" s="12"/>
    </row>
    <row r="357" spans="28:28" x14ac:dyDescent="0.2">
      <c r="AB357" s="12"/>
    </row>
    <row r="358" spans="28:28" x14ac:dyDescent="0.2">
      <c r="AB358" s="12"/>
    </row>
    <row r="359" spans="28:28" x14ac:dyDescent="0.2">
      <c r="AB359" s="12"/>
    </row>
    <row r="360" spans="28:28" x14ac:dyDescent="0.2">
      <c r="AB360" s="12"/>
    </row>
    <row r="361" spans="28:28" x14ac:dyDescent="0.2">
      <c r="AB361" s="12"/>
    </row>
    <row r="362" spans="28:28" x14ac:dyDescent="0.2">
      <c r="AB362" s="12"/>
    </row>
    <row r="363" spans="28:28" x14ac:dyDescent="0.2">
      <c r="AB363" s="12"/>
    </row>
    <row r="364" spans="28:28" x14ac:dyDescent="0.2">
      <c r="AB364" s="12"/>
    </row>
    <row r="365" spans="28:28" x14ac:dyDescent="0.2">
      <c r="AB365" s="12"/>
    </row>
    <row r="366" spans="28:28" x14ac:dyDescent="0.2">
      <c r="AB366" s="12"/>
    </row>
    <row r="367" spans="28:28" x14ac:dyDescent="0.2">
      <c r="AB367" s="12"/>
    </row>
    <row r="368" spans="28:28" x14ac:dyDescent="0.2">
      <c r="AB368" s="12"/>
    </row>
    <row r="369" spans="28:28" x14ac:dyDescent="0.2">
      <c r="AB369" s="12"/>
    </row>
    <row r="370" spans="28:28" x14ac:dyDescent="0.2">
      <c r="AB370" s="12"/>
    </row>
    <row r="371" spans="28:28" x14ac:dyDescent="0.2">
      <c r="AB371" s="12"/>
    </row>
    <row r="372" spans="28:28" x14ac:dyDescent="0.2">
      <c r="AB372" s="12"/>
    </row>
    <row r="373" spans="28:28" x14ac:dyDescent="0.2">
      <c r="AB373" s="12"/>
    </row>
    <row r="374" spans="28:28" x14ac:dyDescent="0.2">
      <c r="AB374" s="12"/>
    </row>
    <row r="375" spans="28:28" x14ac:dyDescent="0.2">
      <c r="AB375" s="12"/>
    </row>
    <row r="376" spans="28:28" x14ac:dyDescent="0.2">
      <c r="AB376" s="12"/>
    </row>
    <row r="377" spans="28:28" x14ac:dyDescent="0.2">
      <c r="AB377" s="12"/>
    </row>
    <row r="378" spans="28:28" x14ac:dyDescent="0.2">
      <c r="AB378" s="12"/>
    </row>
    <row r="379" spans="28:28" x14ac:dyDescent="0.2">
      <c r="AB379" s="12"/>
    </row>
    <row r="380" spans="28:28" x14ac:dyDescent="0.2">
      <c r="AB380" s="12"/>
    </row>
    <row r="381" spans="28:28" x14ac:dyDescent="0.2">
      <c r="AB381" s="12"/>
    </row>
    <row r="382" spans="28:28" x14ac:dyDescent="0.2">
      <c r="AB382" s="12"/>
    </row>
    <row r="383" spans="28:28" x14ac:dyDescent="0.2">
      <c r="AB383" s="12"/>
    </row>
    <row r="384" spans="28:28" x14ac:dyDescent="0.2">
      <c r="AB384" s="12"/>
    </row>
    <row r="385" spans="28:28" x14ac:dyDescent="0.2">
      <c r="AB385" s="12"/>
    </row>
    <row r="386" spans="28:28" x14ac:dyDescent="0.2">
      <c r="AB386" s="12"/>
    </row>
    <row r="387" spans="28:28" x14ac:dyDescent="0.2">
      <c r="AB387" s="12"/>
    </row>
    <row r="388" spans="28:28" x14ac:dyDescent="0.2">
      <c r="AB388" s="12"/>
    </row>
    <row r="389" spans="28:28" x14ac:dyDescent="0.2">
      <c r="AB389" s="12"/>
    </row>
    <row r="390" spans="28:28" x14ac:dyDescent="0.2">
      <c r="AB390" s="12"/>
    </row>
    <row r="391" spans="28:28" x14ac:dyDescent="0.2">
      <c r="AB391" s="12"/>
    </row>
    <row r="392" spans="28:28" x14ac:dyDescent="0.2">
      <c r="AB392" s="12"/>
    </row>
    <row r="393" spans="28:28" x14ac:dyDescent="0.2">
      <c r="AB393" s="12"/>
    </row>
    <row r="394" spans="28:28" x14ac:dyDescent="0.2">
      <c r="AB394" s="12"/>
    </row>
    <row r="395" spans="28:28" x14ac:dyDescent="0.2">
      <c r="AB395" s="12"/>
    </row>
    <row r="396" spans="28:28" x14ac:dyDescent="0.2">
      <c r="AB396" s="12"/>
    </row>
    <row r="397" spans="28:28" x14ac:dyDescent="0.2">
      <c r="AB397" s="12"/>
    </row>
    <row r="398" spans="28:28" x14ac:dyDescent="0.2">
      <c r="AB398" s="12"/>
    </row>
    <row r="399" spans="28:28" x14ac:dyDescent="0.2">
      <c r="AB399" s="12"/>
    </row>
    <row r="400" spans="28:28" x14ac:dyDescent="0.2">
      <c r="AB400" s="12"/>
    </row>
    <row r="401" spans="28:28" x14ac:dyDescent="0.2">
      <c r="AB401" s="12"/>
    </row>
    <row r="402" spans="28:28" x14ac:dyDescent="0.2">
      <c r="AB402" s="12"/>
    </row>
    <row r="403" spans="28:28" x14ac:dyDescent="0.2">
      <c r="AB403" s="12"/>
    </row>
    <row r="404" spans="28:28" x14ac:dyDescent="0.2">
      <c r="AB404" s="12"/>
    </row>
    <row r="405" spans="28:28" x14ac:dyDescent="0.2">
      <c r="AB405" s="12"/>
    </row>
    <row r="406" spans="28:28" x14ac:dyDescent="0.2">
      <c r="AB406" s="12"/>
    </row>
    <row r="407" spans="28:28" x14ac:dyDescent="0.2">
      <c r="AB407" s="12"/>
    </row>
    <row r="408" spans="28:28" x14ac:dyDescent="0.2">
      <c r="AB408" s="12"/>
    </row>
    <row r="409" spans="28:28" x14ac:dyDescent="0.2">
      <c r="AB409" s="12"/>
    </row>
    <row r="410" spans="28:28" x14ac:dyDescent="0.2">
      <c r="AB410" s="12"/>
    </row>
    <row r="411" spans="28:28" x14ac:dyDescent="0.2">
      <c r="AB411" s="12"/>
    </row>
    <row r="412" spans="28:28" x14ac:dyDescent="0.2">
      <c r="AB412" s="12"/>
    </row>
    <row r="413" spans="28:28" x14ac:dyDescent="0.2">
      <c r="AB413" s="12"/>
    </row>
    <row r="414" spans="28:28" x14ac:dyDescent="0.2">
      <c r="AB414" s="12"/>
    </row>
    <row r="415" spans="28:28" x14ac:dyDescent="0.2">
      <c r="AB415" s="12"/>
    </row>
    <row r="416" spans="28:28" x14ac:dyDescent="0.2">
      <c r="AB416" s="12"/>
    </row>
    <row r="417" spans="28:28" x14ac:dyDescent="0.2">
      <c r="AB417" s="12"/>
    </row>
    <row r="418" spans="28:28" x14ac:dyDescent="0.2">
      <c r="AB418" s="12"/>
    </row>
    <row r="419" spans="28:28" x14ac:dyDescent="0.2">
      <c r="AB419" s="12"/>
    </row>
    <row r="420" spans="28:28" x14ac:dyDescent="0.2">
      <c r="AB420" s="12"/>
    </row>
    <row r="421" spans="28:28" x14ac:dyDescent="0.2">
      <c r="AB421" s="12"/>
    </row>
    <row r="422" spans="28:28" x14ac:dyDescent="0.2">
      <c r="AB422" s="12"/>
    </row>
    <row r="423" spans="28:28" x14ac:dyDescent="0.2">
      <c r="AB423" s="12"/>
    </row>
    <row r="424" spans="28:28" x14ac:dyDescent="0.2">
      <c r="AB424" s="12"/>
    </row>
    <row r="425" spans="28:28" x14ac:dyDescent="0.2">
      <c r="AB425" s="12"/>
    </row>
    <row r="426" spans="28:28" x14ac:dyDescent="0.2">
      <c r="AB426" s="12"/>
    </row>
    <row r="427" spans="28:28" x14ac:dyDescent="0.2">
      <c r="AB427" s="12"/>
    </row>
    <row r="428" spans="28:28" x14ac:dyDescent="0.2">
      <c r="AB428" s="12"/>
    </row>
    <row r="429" spans="28:28" x14ac:dyDescent="0.2">
      <c r="AB429" s="12"/>
    </row>
    <row r="430" spans="28:28" x14ac:dyDescent="0.2">
      <c r="AB430" s="12"/>
    </row>
    <row r="431" spans="28:28" x14ac:dyDescent="0.2">
      <c r="AB431" s="12"/>
    </row>
    <row r="432" spans="28:28" x14ac:dyDescent="0.2">
      <c r="AB432" s="12"/>
    </row>
    <row r="433" spans="28:28" x14ac:dyDescent="0.2">
      <c r="AB433" s="12"/>
    </row>
    <row r="434" spans="28:28" x14ac:dyDescent="0.2">
      <c r="AB434" s="12"/>
    </row>
    <row r="435" spans="28:28" x14ac:dyDescent="0.2">
      <c r="AB435" s="12"/>
    </row>
    <row r="436" spans="28:28" x14ac:dyDescent="0.2">
      <c r="AB436" s="12"/>
    </row>
    <row r="437" spans="28:28" x14ac:dyDescent="0.2">
      <c r="AB437" s="12"/>
    </row>
    <row r="438" spans="28:28" x14ac:dyDescent="0.2">
      <c r="AB438" s="12"/>
    </row>
    <row r="439" spans="28:28" x14ac:dyDescent="0.2">
      <c r="AB439" s="12"/>
    </row>
    <row r="440" spans="28:28" x14ac:dyDescent="0.2">
      <c r="AB440" s="12"/>
    </row>
    <row r="441" spans="28:28" x14ac:dyDescent="0.2">
      <c r="AB441" s="12"/>
    </row>
    <row r="442" spans="28:28" x14ac:dyDescent="0.2">
      <c r="AB442" s="12"/>
    </row>
    <row r="443" spans="28:28" x14ac:dyDescent="0.2">
      <c r="AB443" s="12"/>
    </row>
    <row r="444" spans="28:28" x14ac:dyDescent="0.2">
      <c r="AB444" s="12"/>
    </row>
    <row r="445" spans="28:28" x14ac:dyDescent="0.2">
      <c r="AB445" s="12"/>
    </row>
    <row r="446" spans="28:28" x14ac:dyDescent="0.2">
      <c r="AB446" s="12"/>
    </row>
    <row r="447" spans="28:28" x14ac:dyDescent="0.2">
      <c r="AB447" s="12"/>
    </row>
    <row r="448" spans="28:28" x14ac:dyDescent="0.2">
      <c r="AB448" s="12"/>
    </row>
    <row r="449" spans="28:28" x14ac:dyDescent="0.2">
      <c r="AB449" s="12"/>
    </row>
    <row r="450" spans="28:28" x14ac:dyDescent="0.2">
      <c r="AB450" s="12"/>
    </row>
    <row r="451" spans="28:28" x14ac:dyDescent="0.2">
      <c r="AB451" s="12"/>
    </row>
    <row r="452" spans="28:28" x14ac:dyDescent="0.2">
      <c r="AB452" s="12"/>
    </row>
    <row r="453" spans="28:28" x14ac:dyDescent="0.2">
      <c r="AB453" s="12"/>
    </row>
    <row r="454" spans="28:28" x14ac:dyDescent="0.2">
      <c r="AB454" s="12"/>
    </row>
    <row r="455" spans="28:28" x14ac:dyDescent="0.2">
      <c r="AB455" s="12"/>
    </row>
    <row r="456" spans="28:28" x14ac:dyDescent="0.2">
      <c r="AB456" s="12"/>
    </row>
    <row r="457" spans="28:28" x14ac:dyDescent="0.2">
      <c r="AB457" s="12"/>
    </row>
    <row r="458" spans="28:28" x14ac:dyDescent="0.2">
      <c r="AB458" s="12"/>
    </row>
    <row r="459" spans="28:28" x14ac:dyDescent="0.2">
      <c r="AB459" s="12"/>
    </row>
    <row r="460" spans="28:28" x14ac:dyDescent="0.2">
      <c r="AB460" s="12"/>
    </row>
    <row r="461" spans="28:28" x14ac:dyDescent="0.2">
      <c r="AB461" s="12"/>
    </row>
    <row r="462" spans="28:28" x14ac:dyDescent="0.2">
      <c r="AB462" s="12"/>
    </row>
    <row r="463" spans="28:28" x14ac:dyDescent="0.2">
      <c r="AB463" s="12"/>
    </row>
    <row r="464" spans="28:28" x14ac:dyDescent="0.2">
      <c r="AB464" s="12"/>
    </row>
    <row r="465" spans="28:28" x14ac:dyDescent="0.2">
      <c r="AB465" s="12"/>
    </row>
    <row r="466" spans="28:28" x14ac:dyDescent="0.2">
      <c r="AB466" s="12"/>
    </row>
    <row r="467" spans="28:28" x14ac:dyDescent="0.2">
      <c r="AB467" s="12"/>
    </row>
    <row r="468" spans="28:28" x14ac:dyDescent="0.2">
      <c r="AB468" s="12"/>
    </row>
    <row r="469" spans="28:28" x14ac:dyDescent="0.2">
      <c r="AB469" s="12"/>
    </row>
    <row r="470" spans="28:28" x14ac:dyDescent="0.2">
      <c r="AB470" s="12"/>
    </row>
    <row r="471" spans="28:28" x14ac:dyDescent="0.2">
      <c r="AB471" s="12"/>
    </row>
    <row r="472" spans="28:28" x14ac:dyDescent="0.2">
      <c r="AB472" s="12"/>
    </row>
    <row r="473" spans="28:28" x14ac:dyDescent="0.2">
      <c r="AB473" s="12"/>
    </row>
    <row r="474" spans="28:28" x14ac:dyDescent="0.2">
      <c r="AB474" s="12"/>
    </row>
    <row r="475" spans="28:28" x14ac:dyDescent="0.2">
      <c r="AB475" s="12"/>
    </row>
    <row r="476" spans="28:28" x14ac:dyDescent="0.2">
      <c r="AB476" s="12"/>
    </row>
    <row r="477" spans="28:28" x14ac:dyDescent="0.2">
      <c r="AB477" s="12"/>
    </row>
    <row r="478" spans="28:28" x14ac:dyDescent="0.2">
      <c r="AB478" s="12"/>
    </row>
    <row r="479" spans="28:28" x14ac:dyDescent="0.2">
      <c r="AB479" s="12"/>
    </row>
    <row r="480" spans="28:28" x14ac:dyDescent="0.2">
      <c r="AB480" s="12"/>
    </row>
    <row r="481" spans="28:28" x14ac:dyDescent="0.2">
      <c r="AB481" s="12"/>
    </row>
    <row r="482" spans="28:28" x14ac:dyDescent="0.2">
      <c r="AB482" s="12"/>
    </row>
    <row r="483" spans="28:28" x14ac:dyDescent="0.2">
      <c r="AB483" s="12"/>
    </row>
    <row r="484" spans="28:28" x14ac:dyDescent="0.2">
      <c r="AB484" s="12"/>
    </row>
    <row r="485" spans="28:28" x14ac:dyDescent="0.2">
      <c r="AB485" s="12"/>
    </row>
    <row r="486" spans="28:28" x14ac:dyDescent="0.2">
      <c r="AB486" s="12"/>
    </row>
    <row r="487" spans="28:28" x14ac:dyDescent="0.2">
      <c r="AB487" s="12"/>
    </row>
    <row r="488" spans="28:28" x14ac:dyDescent="0.2">
      <c r="AB488" s="12"/>
    </row>
    <row r="489" spans="28:28" x14ac:dyDescent="0.2">
      <c r="AB489" s="12"/>
    </row>
    <row r="490" spans="28:28" x14ac:dyDescent="0.2">
      <c r="AB490" s="12"/>
    </row>
    <row r="491" spans="28:28" x14ac:dyDescent="0.2">
      <c r="AB491" s="12"/>
    </row>
    <row r="492" spans="28:28" x14ac:dyDescent="0.2">
      <c r="AB492" s="12"/>
    </row>
    <row r="493" spans="28:28" x14ac:dyDescent="0.2">
      <c r="AB493" s="12"/>
    </row>
    <row r="494" spans="28:28" x14ac:dyDescent="0.2">
      <c r="AB494" s="12"/>
    </row>
    <row r="495" spans="28:28" x14ac:dyDescent="0.2">
      <c r="AB495" s="12"/>
    </row>
    <row r="496" spans="28:28" x14ac:dyDescent="0.2">
      <c r="AB496" s="12"/>
    </row>
    <row r="497" spans="28:28" x14ac:dyDescent="0.2">
      <c r="AB497" s="12"/>
    </row>
    <row r="498" spans="28:28" x14ac:dyDescent="0.2">
      <c r="AB498" s="12"/>
    </row>
    <row r="499" spans="28:28" x14ac:dyDescent="0.2">
      <c r="AB499" s="12"/>
    </row>
    <row r="500" spans="28:28" x14ac:dyDescent="0.2">
      <c r="AB500" s="12"/>
    </row>
    <row r="501" spans="28:28" x14ac:dyDescent="0.2">
      <c r="AB501" s="12"/>
    </row>
    <row r="502" spans="28:28" x14ac:dyDescent="0.2">
      <c r="AB502" s="12"/>
    </row>
    <row r="503" spans="28:28" x14ac:dyDescent="0.2">
      <c r="AB503" s="12"/>
    </row>
    <row r="504" spans="28:28" x14ac:dyDescent="0.2">
      <c r="AB504" s="12"/>
    </row>
    <row r="505" spans="28:28" x14ac:dyDescent="0.2">
      <c r="AB505" s="12"/>
    </row>
    <row r="506" spans="28:28" x14ac:dyDescent="0.2">
      <c r="AB506" s="12"/>
    </row>
    <row r="507" spans="28:28" x14ac:dyDescent="0.2">
      <c r="AB507" s="12"/>
    </row>
    <row r="508" spans="28:28" x14ac:dyDescent="0.2">
      <c r="AB508" s="12"/>
    </row>
    <row r="509" spans="28:28" x14ac:dyDescent="0.2">
      <c r="AB509" s="12"/>
    </row>
    <row r="510" spans="28:28" x14ac:dyDescent="0.2">
      <c r="AB510" s="12"/>
    </row>
    <row r="511" spans="28:28" x14ac:dyDescent="0.2">
      <c r="AB511" s="12"/>
    </row>
    <row r="512" spans="28:28" x14ac:dyDescent="0.2">
      <c r="AB512" s="12"/>
    </row>
    <row r="513" spans="28:28" x14ac:dyDescent="0.2">
      <c r="AB513" s="12"/>
    </row>
    <row r="514" spans="28:28" x14ac:dyDescent="0.2">
      <c r="AB514" s="12"/>
    </row>
    <row r="515" spans="28:28" x14ac:dyDescent="0.2">
      <c r="AB515" s="12"/>
    </row>
    <row r="516" spans="28:28" x14ac:dyDescent="0.2">
      <c r="AB516" s="12"/>
    </row>
    <row r="517" spans="28:28" x14ac:dyDescent="0.2">
      <c r="AB517" s="12"/>
    </row>
    <row r="518" spans="28:28" x14ac:dyDescent="0.2">
      <c r="AB518" s="12"/>
    </row>
    <row r="519" spans="28:28" x14ac:dyDescent="0.2">
      <c r="AB519" s="12"/>
    </row>
    <row r="520" spans="28:28" x14ac:dyDescent="0.2">
      <c r="AB520" s="12"/>
    </row>
    <row r="521" spans="28:28" x14ac:dyDescent="0.2">
      <c r="AB521" s="12"/>
    </row>
    <row r="522" spans="28:28" x14ac:dyDescent="0.2">
      <c r="AB522" s="12"/>
    </row>
    <row r="523" spans="28:28" x14ac:dyDescent="0.2">
      <c r="AB523" s="12"/>
    </row>
    <row r="524" spans="28:28" x14ac:dyDescent="0.2">
      <c r="AB524" s="12"/>
    </row>
    <row r="525" spans="28:28" x14ac:dyDescent="0.2">
      <c r="AB525" s="12"/>
    </row>
    <row r="526" spans="28:28" x14ac:dyDescent="0.2">
      <c r="AB526" s="12"/>
    </row>
    <row r="527" spans="28:28" x14ac:dyDescent="0.2">
      <c r="AB527" s="12"/>
    </row>
    <row r="528" spans="28:28" x14ac:dyDescent="0.2">
      <c r="AB528" s="12"/>
    </row>
    <row r="529" spans="28:28" x14ac:dyDescent="0.2">
      <c r="AB529" s="12"/>
    </row>
    <row r="530" spans="28:28" x14ac:dyDescent="0.2">
      <c r="AB530" s="12"/>
    </row>
    <row r="531" spans="28:28" x14ac:dyDescent="0.2">
      <c r="AB531" s="12"/>
    </row>
    <row r="532" spans="28:28" x14ac:dyDescent="0.2">
      <c r="AB532" s="12"/>
    </row>
    <row r="533" spans="28:28" x14ac:dyDescent="0.2">
      <c r="AB533" s="12"/>
    </row>
    <row r="534" spans="28:28" x14ac:dyDescent="0.2">
      <c r="AB534" s="12"/>
    </row>
    <row r="535" spans="28:28" x14ac:dyDescent="0.2">
      <c r="AB535" s="12"/>
    </row>
    <row r="536" spans="28:28" x14ac:dyDescent="0.2">
      <c r="AB536" s="12"/>
    </row>
    <row r="537" spans="28:28" x14ac:dyDescent="0.2">
      <c r="AB537" s="12"/>
    </row>
    <row r="538" spans="28:28" x14ac:dyDescent="0.2">
      <c r="AB538" s="12"/>
    </row>
    <row r="539" spans="28:28" x14ac:dyDescent="0.2">
      <c r="AB539" s="12"/>
    </row>
    <row r="540" spans="28:28" x14ac:dyDescent="0.2">
      <c r="AB540" s="12"/>
    </row>
    <row r="541" spans="28:28" x14ac:dyDescent="0.2">
      <c r="AB541" s="12"/>
    </row>
    <row r="542" spans="28:28" x14ac:dyDescent="0.2">
      <c r="AB542" s="12"/>
    </row>
    <row r="543" spans="28:28" x14ac:dyDescent="0.2">
      <c r="AB543" s="12"/>
    </row>
    <row r="544" spans="28:28" x14ac:dyDescent="0.2">
      <c r="AB544" s="12"/>
    </row>
    <row r="545" spans="28:28" x14ac:dyDescent="0.2">
      <c r="AB545" s="12"/>
    </row>
    <row r="546" spans="28:28" x14ac:dyDescent="0.2">
      <c r="AB546" s="12"/>
    </row>
    <row r="547" spans="28:28" x14ac:dyDescent="0.2">
      <c r="AB547" s="12"/>
    </row>
    <row r="548" spans="28:28" x14ac:dyDescent="0.2">
      <c r="AB548" s="12"/>
    </row>
    <row r="549" spans="28:28" x14ac:dyDescent="0.2">
      <c r="AB549" s="12"/>
    </row>
    <row r="550" spans="28:28" x14ac:dyDescent="0.2">
      <c r="AB550" s="12"/>
    </row>
    <row r="551" spans="28:28" x14ac:dyDescent="0.2">
      <c r="AB551" s="12"/>
    </row>
    <row r="552" spans="28:28" x14ac:dyDescent="0.2">
      <c r="AB552" s="12"/>
    </row>
    <row r="553" spans="28:28" x14ac:dyDescent="0.2">
      <c r="AB553" s="12"/>
    </row>
    <row r="554" spans="28:28" x14ac:dyDescent="0.2">
      <c r="AB554" s="12"/>
    </row>
    <row r="555" spans="28:28" x14ac:dyDescent="0.2">
      <c r="AB555" s="12"/>
    </row>
    <row r="556" spans="28:28" x14ac:dyDescent="0.2">
      <c r="AB556" s="12"/>
    </row>
    <row r="557" spans="28:28" x14ac:dyDescent="0.2">
      <c r="AB557" s="12"/>
    </row>
    <row r="558" spans="28:28" x14ac:dyDescent="0.2">
      <c r="AB558" s="12"/>
    </row>
    <row r="559" spans="28:28" x14ac:dyDescent="0.2">
      <c r="AB559" s="12"/>
    </row>
    <row r="560" spans="28:28" x14ac:dyDescent="0.2">
      <c r="AB560" s="12"/>
    </row>
    <row r="561" spans="28:28" x14ac:dyDescent="0.2">
      <c r="AB561" s="12"/>
    </row>
    <row r="562" spans="28:28" x14ac:dyDescent="0.2">
      <c r="AB562" s="12"/>
    </row>
    <row r="563" spans="28:28" x14ac:dyDescent="0.2">
      <c r="AB563" s="12"/>
    </row>
    <row r="564" spans="28:28" x14ac:dyDescent="0.2">
      <c r="AB564" s="12"/>
    </row>
    <row r="565" spans="28:28" x14ac:dyDescent="0.2">
      <c r="AB565" s="12"/>
    </row>
    <row r="566" spans="28:28" x14ac:dyDescent="0.2">
      <c r="AB566" s="12"/>
    </row>
    <row r="567" spans="28:28" x14ac:dyDescent="0.2">
      <c r="AB567" s="12"/>
    </row>
    <row r="568" spans="28:28" x14ac:dyDescent="0.2">
      <c r="AB568" s="12"/>
    </row>
    <row r="569" spans="28:28" x14ac:dyDescent="0.2">
      <c r="AB569" s="12"/>
    </row>
    <row r="570" spans="28:28" x14ac:dyDescent="0.2">
      <c r="AB570" s="12"/>
    </row>
    <row r="571" spans="28:28" x14ac:dyDescent="0.2">
      <c r="AB571" s="12"/>
    </row>
    <row r="572" spans="28:28" x14ac:dyDescent="0.2">
      <c r="AB572" s="12"/>
    </row>
    <row r="573" spans="28:28" x14ac:dyDescent="0.2">
      <c r="AB573" s="12"/>
    </row>
    <row r="574" spans="28:28" x14ac:dyDescent="0.2">
      <c r="AB574" s="12"/>
    </row>
    <row r="575" spans="28:28" x14ac:dyDescent="0.2">
      <c r="AB575" s="12"/>
    </row>
    <row r="576" spans="28:28" x14ac:dyDescent="0.2">
      <c r="AB576" s="12"/>
    </row>
    <row r="577" spans="28:28" x14ac:dyDescent="0.2">
      <c r="AB577" s="12"/>
    </row>
    <row r="578" spans="28:28" x14ac:dyDescent="0.2">
      <c r="AB578" s="12"/>
    </row>
    <row r="579" spans="28:28" x14ac:dyDescent="0.2">
      <c r="AB579" s="12"/>
    </row>
    <row r="580" spans="28:28" x14ac:dyDescent="0.2">
      <c r="AB580" s="12"/>
    </row>
    <row r="581" spans="28:28" x14ac:dyDescent="0.2">
      <c r="AB581" s="12"/>
    </row>
    <row r="582" spans="28:28" x14ac:dyDescent="0.2">
      <c r="AB582" s="12"/>
    </row>
    <row r="583" spans="28:28" x14ac:dyDescent="0.2">
      <c r="AB583" s="12"/>
    </row>
    <row r="584" spans="28:28" x14ac:dyDescent="0.2">
      <c r="AB584" s="12"/>
    </row>
    <row r="585" spans="28:28" x14ac:dyDescent="0.2">
      <c r="AB585" s="12"/>
    </row>
    <row r="586" spans="28:28" x14ac:dyDescent="0.2">
      <c r="AB586" s="12"/>
    </row>
    <row r="587" spans="28:28" x14ac:dyDescent="0.2">
      <c r="AB587" s="12"/>
    </row>
    <row r="588" spans="28:28" x14ac:dyDescent="0.2">
      <c r="AB588" s="12"/>
    </row>
    <row r="589" spans="28:28" x14ac:dyDescent="0.2">
      <c r="AB589" s="12"/>
    </row>
    <row r="590" spans="28:28" x14ac:dyDescent="0.2">
      <c r="AB590" s="12"/>
    </row>
    <row r="591" spans="28:28" x14ac:dyDescent="0.2">
      <c r="AB591" s="12"/>
    </row>
    <row r="592" spans="28:28" x14ac:dyDescent="0.2">
      <c r="AB592" s="12"/>
    </row>
    <row r="593" spans="28:28" x14ac:dyDescent="0.2">
      <c r="AB593" s="12"/>
    </row>
    <row r="594" spans="28:28" x14ac:dyDescent="0.2">
      <c r="AB594" s="12"/>
    </row>
    <row r="595" spans="28:28" x14ac:dyDescent="0.2">
      <c r="AB595" s="12"/>
    </row>
    <row r="596" spans="28:28" x14ac:dyDescent="0.2">
      <c r="AB596" s="12"/>
    </row>
    <row r="597" spans="28:28" x14ac:dyDescent="0.2">
      <c r="AB597" s="12"/>
    </row>
    <row r="598" spans="28:28" x14ac:dyDescent="0.2">
      <c r="AB598" s="12"/>
    </row>
    <row r="599" spans="28:28" x14ac:dyDescent="0.2">
      <c r="AB599" s="12"/>
    </row>
    <row r="600" spans="28:28" x14ac:dyDescent="0.2">
      <c r="AB600" s="12"/>
    </row>
    <row r="601" spans="28:28" x14ac:dyDescent="0.2">
      <c r="AB601" s="12"/>
    </row>
    <row r="602" spans="28:28" x14ac:dyDescent="0.2">
      <c r="AB602" s="12"/>
    </row>
    <row r="603" spans="28:28" x14ac:dyDescent="0.2">
      <c r="AB603" s="12"/>
    </row>
    <row r="604" spans="28:28" x14ac:dyDescent="0.2">
      <c r="AB604" s="12"/>
    </row>
    <row r="605" spans="28:28" x14ac:dyDescent="0.2">
      <c r="AB605" s="12"/>
    </row>
    <row r="606" spans="28:28" x14ac:dyDescent="0.2">
      <c r="AB606" s="12"/>
    </row>
    <row r="607" spans="28:28" x14ac:dyDescent="0.2">
      <c r="AB607" s="12"/>
    </row>
    <row r="608" spans="28:28" x14ac:dyDescent="0.2">
      <c r="AB608" s="12"/>
    </row>
    <row r="609" spans="28:28" x14ac:dyDescent="0.2">
      <c r="AB609" s="12"/>
    </row>
    <row r="610" spans="28:28" x14ac:dyDescent="0.2">
      <c r="AB610" s="12"/>
    </row>
    <row r="611" spans="28:28" x14ac:dyDescent="0.2">
      <c r="AB611" s="12"/>
    </row>
    <row r="612" spans="28:28" x14ac:dyDescent="0.2">
      <c r="AB612" s="12"/>
    </row>
    <row r="613" spans="28:28" x14ac:dyDescent="0.2">
      <c r="AB613" s="12"/>
    </row>
    <row r="614" spans="28:28" x14ac:dyDescent="0.2">
      <c r="AB614" s="12"/>
    </row>
    <row r="615" spans="28:28" x14ac:dyDescent="0.2">
      <c r="AB615" s="12"/>
    </row>
    <row r="616" spans="28:28" x14ac:dyDescent="0.2">
      <c r="AB616" s="12"/>
    </row>
    <row r="617" spans="28:28" x14ac:dyDescent="0.2">
      <c r="AB617" s="12"/>
    </row>
    <row r="618" spans="28:28" x14ac:dyDescent="0.2">
      <c r="AB618" s="12"/>
    </row>
    <row r="619" spans="28:28" x14ac:dyDescent="0.2">
      <c r="AB619" s="12"/>
    </row>
    <row r="620" spans="28:28" x14ac:dyDescent="0.2">
      <c r="AB620" s="12"/>
    </row>
    <row r="621" spans="28:28" x14ac:dyDescent="0.2">
      <c r="AB621" s="12"/>
    </row>
    <row r="622" spans="28:28" x14ac:dyDescent="0.2">
      <c r="AB622" s="12"/>
    </row>
    <row r="623" spans="28:28" x14ac:dyDescent="0.2">
      <c r="AB623" s="12"/>
    </row>
    <row r="624" spans="28:28" x14ac:dyDescent="0.2">
      <c r="AB624" s="12"/>
    </row>
    <row r="625" spans="28:28" x14ac:dyDescent="0.2">
      <c r="AB625" s="12"/>
    </row>
    <row r="626" spans="28:28" x14ac:dyDescent="0.2">
      <c r="AB626" s="12"/>
    </row>
    <row r="627" spans="28:28" x14ac:dyDescent="0.2">
      <c r="AB627" s="12"/>
    </row>
    <row r="628" spans="28:28" x14ac:dyDescent="0.2">
      <c r="AB628" s="12"/>
    </row>
    <row r="629" spans="28:28" x14ac:dyDescent="0.2">
      <c r="AB629" s="12"/>
    </row>
    <row r="630" spans="28:28" x14ac:dyDescent="0.2">
      <c r="AB630" s="12"/>
    </row>
    <row r="631" spans="28:28" x14ac:dyDescent="0.2">
      <c r="AB631" s="12"/>
    </row>
    <row r="632" spans="28:28" x14ac:dyDescent="0.2">
      <c r="AB632" s="12"/>
    </row>
    <row r="633" spans="28:28" x14ac:dyDescent="0.2">
      <c r="AB633" s="12"/>
    </row>
    <row r="634" spans="28:28" x14ac:dyDescent="0.2">
      <c r="AB634" s="12"/>
    </row>
    <row r="635" spans="28:28" x14ac:dyDescent="0.2">
      <c r="AB635" s="12"/>
    </row>
    <row r="636" spans="28:28" x14ac:dyDescent="0.2">
      <c r="AB636" s="12"/>
    </row>
    <row r="637" spans="28:28" x14ac:dyDescent="0.2">
      <c r="AB637" s="12"/>
    </row>
    <row r="638" spans="28:28" x14ac:dyDescent="0.2">
      <c r="AB638" s="12"/>
    </row>
    <row r="639" spans="28:28" x14ac:dyDescent="0.2">
      <c r="AB639" s="12"/>
    </row>
    <row r="640" spans="28:28" x14ac:dyDescent="0.2">
      <c r="AB640" s="12"/>
    </row>
    <row r="641" spans="28:28" x14ac:dyDescent="0.2">
      <c r="AB641" s="12"/>
    </row>
    <row r="642" spans="28:28" x14ac:dyDescent="0.2">
      <c r="AB642" s="12"/>
    </row>
    <row r="643" spans="28:28" x14ac:dyDescent="0.2">
      <c r="AB643" s="12"/>
    </row>
    <row r="644" spans="28:28" x14ac:dyDescent="0.2">
      <c r="AB644" s="12"/>
    </row>
    <row r="645" spans="28:28" x14ac:dyDescent="0.2">
      <c r="AB645" s="12"/>
    </row>
    <row r="646" spans="28:28" x14ac:dyDescent="0.2">
      <c r="AB646" s="12"/>
    </row>
    <row r="647" spans="28:28" x14ac:dyDescent="0.2">
      <c r="AB647" s="12"/>
    </row>
    <row r="648" spans="28:28" x14ac:dyDescent="0.2">
      <c r="AB648" s="12"/>
    </row>
    <row r="649" spans="28:28" x14ac:dyDescent="0.2">
      <c r="AB649" s="12"/>
    </row>
    <row r="650" spans="28:28" x14ac:dyDescent="0.2">
      <c r="AB650" s="12"/>
    </row>
    <row r="651" spans="28:28" x14ac:dyDescent="0.2">
      <c r="AB651" s="12"/>
    </row>
    <row r="652" spans="28:28" x14ac:dyDescent="0.2">
      <c r="AB652" s="12"/>
    </row>
    <row r="653" spans="28:28" x14ac:dyDescent="0.2">
      <c r="AB653" s="12"/>
    </row>
    <row r="654" spans="28:28" x14ac:dyDescent="0.2">
      <c r="AB654" s="12"/>
    </row>
    <row r="655" spans="28:28" x14ac:dyDescent="0.2">
      <c r="AB655" s="12"/>
    </row>
    <row r="656" spans="28:28" x14ac:dyDescent="0.2">
      <c r="AB656" s="12"/>
    </row>
    <row r="657" spans="28:28" x14ac:dyDescent="0.2">
      <c r="AB657" s="12"/>
    </row>
    <row r="658" spans="28:28" x14ac:dyDescent="0.2">
      <c r="AB658" s="12"/>
    </row>
    <row r="659" spans="28:28" x14ac:dyDescent="0.2">
      <c r="AB659" s="12"/>
    </row>
    <row r="660" spans="28:28" x14ac:dyDescent="0.2">
      <c r="AB660" s="12"/>
    </row>
    <row r="661" spans="28:28" x14ac:dyDescent="0.2">
      <c r="AB661" s="12"/>
    </row>
    <row r="662" spans="28:28" x14ac:dyDescent="0.2">
      <c r="AB662" s="12"/>
    </row>
    <row r="663" spans="28:28" x14ac:dyDescent="0.2">
      <c r="AB663" s="12"/>
    </row>
    <row r="664" spans="28:28" x14ac:dyDescent="0.2">
      <c r="AB664" s="12"/>
    </row>
    <row r="665" spans="28:28" x14ac:dyDescent="0.2">
      <c r="AB665" s="12"/>
    </row>
    <row r="666" spans="28:28" x14ac:dyDescent="0.2">
      <c r="AB666" s="12"/>
    </row>
    <row r="667" spans="28:28" x14ac:dyDescent="0.2">
      <c r="AB667" s="12"/>
    </row>
    <row r="668" spans="28:28" x14ac:dyDescent="0.2">
      <c r="AB668" s="12"/>
    </row>
    <row r="669" spans="28:28" x14ac:dyDescent="0.2">
      <c r="AB669" s="12"/>
    </row>
    <row r="670" spans="28:28" x14ac:dyDescent="0.2">
      <c r="AB670" s="12"/>
    </row>
    <row r="671" spans="28:28" x14ac:dyDescent="0.2">
      <c r="AB671" s="12"/>
    </row>
    <row r="672" spans="28:28" x14ac:dyDescent="0.2">
      <c r="AB672" s="12"/>
    </row>
    <row r="673" spans="28:28" x14ac:dyDescent="0.2">
      <c r="AB673" s="12"/>
    </row>
    <row r="674" spans="28:28" x14ac:dyDescent="0.2">
      <c r="AB674" s="12"/>
    </row>
    <row r="675" spans="28:28" x14ac:dyDescent="0.2">
      <c r="AB675" s="12"/>
    </row>
    <row r="676" spans="28:28" x14ac:dyDescent="0.2">
      <c r="AB676" s="12"/>
    </row>
    <row r="677" spans="28:28" x14ac:dyDescent="0.2">
      <c r="AB677" s="12"/>
    </row>
    <row r="678" spans="28:28" x14ac:dyDescent="0.2">
      <c r="AB678" s="12"/>
    </row>
    <row r="679" spans="28:28" x14ac:dyDescent="0.2">
      <c r="AB679" s="12"/>
    </row>
    <row r="680" spans="28:28" x14ac:dyDescent="0.2">
      <c r="AB680" s="12"/>
    </row>
    <row r="681" spans="28:28" x14ac:dyDescent="0.2">
      <c r="AB681" s="12"/>
    </row>
    <row r="682" spans="28:28" x14ac:dyDescent="0.2">
      <c r="AB682" s="12"/>
    </row>
    <row r="683" spans="28:28" x14ac:dyDescent="0.2">
      <c r="AB683" s="12"/>
    </row>
    <row r="684" spans="28:28" x14ac:dyDescent="0.2">
      <c r="AB684" s="12"/>
    </row>
    <row r="685" spans="28:28" x14ac:dyDescent="0.2">
      <c r="AB685" s="12"/>
    </row>
    <row r="686" spans="28:28" x14ac:dyDescent="0.2">
      <c r="AB686" s="12"/>
    </row>
    <row r="687" spans="28:28" x14ac:dyDescent="0.2">
      <c r="AB687" s="12"/>
    </row>
    <row r="688" spans="28:28" x14ac:dyDescent="0.2">
      <c r="AB688" s="12"/>
    </row>
    <row r="689" spans="28:28" x14ac:dyDescent="0.2">
      <c r="AB689" s="12"/>
    </row>
    <row r="690" spans="28:28" x14ac:dyDescent="0.2">
      <c r="AB690" s="12"/>
    </row>
    <row r="691" spans="28:28" x14ac:dyDescent="0.2">
      <c r="AB691" s="12"/>
    </row>
    <row r="692" spans="28:28" x14ac:dyDescent="0.2">
      <c r="AB692" s="12"/>
    </row>
    <row r="693" spans="28:28" x14ac:dyDescent="0.2">
      <c r="AB693" s="12"/>
    </row>
    <row r="694" spans="28:28" x14ac:dyDescent="0.2">
      <c r="AB694" s="12"/>
    </row>
    <row r="695" spans="28:28" x14ac:dyDescent="0.2">
      <c r="AB695" s="12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CU695"/>
  <sheetViews>
    <sheetView topLeftCell="AR26" workbookViewId="0">
      <selection activeCell="AW29" sqref="AW29"/>
    </sheetView>
  </sheetViews>
  <sheetFormatPr defaultRowHeight="12.75" x14ac:dyDescent="0.2"/>
  <cols>
    <col min="1" max="1" width="6.7109375" style="10" customWidth="1"/>
    <col min="2" max="2" width="6.85546875" style="10" customWidth="1"/>
    <col min="3" max="3" width="9.140625" style="10"/>
    <col min="4" max="4" width="11" style="10" customWidth="1"/>
    <col min="5" max="5" width="12.140625" style="10" customWidth="1"/>
    <col min="6" max="8" width="10.5703125" style="10" customWidth="1"/>
    <col min="9" max="9" width="9.140625" style="10"/>
    <col min="10" max="11" width="12" style="10" customWidth="1"/>
    <col min="12" max="12" width="11.85546875" style="10" customWidth="1"/>
    <col min="13" max="13" width="12.140625" style="10" customWidth="1"/>
    <col min="14" max="14" width="15.7109375" style="10" customWidth="1"/>
    <col min="15" max="15" width="9.140625" style="10"/>
    <col min="16" max="16" width="10.7109375" style="10" customWidth="1"/>
    <col min="17" max="17" width="11.7109375" style="10" customWidth="1"/>
    <col min="18" max="18" width="14.85546875" style="10" customWidth="1"/>
    <col min="19" max="19" width="11" style="10" customWidth="1"/>
    <col min="20" max="21" width="9.85546875" style="10" customWidth="1"/>
    <col min="22" max="23" width="12.5703125" style="10" customWidth="1"/>
    <col min="24" max="25" width="12.140625" style="10" customWidth="1"/>
    <col min="26" max="27" width="13.140625" style="10" customWidth="1"/>
    <col min="28" max="28" width="11.5703125" style="10" customWidth="1"/>
    <col min="29" max="29" width="10.5703125" style="10" customWidth="1"/>
    <col min="30" max="30" width="11.85546875" style="10" customWidth="1"/>
    <col min="31" max="32" width="11.140625" style="10" customWidth="1"/>
    <col min="33" max="34" width="10.140625" style="10" customWidth="1"/>
    <col min="35" max="35" width="11.5703125" style="10" customWidth="1"/>
    <col min="36" max="36" width="10.140625" style="10" customWidth="1"/>
    <col min="37" max="38" width="10.85546875" style="10" customWidth="1"/>
    <col min="39" max="39" width="9.140625" style="10"/>
    <col min="40" max="40" width="10.140625" style="10" customWidth="1"/>
    <col min="41" max="41" width="9.140625" style="10"/>
    <col min="42" max="43" width="10.7109375" style="10" customWidth="1"/>
    <col min="44" max="44" width="10.42578125" style="10" customWidth="1"/>
    <col min="45" max="45" width="11.28515625" style="10" customWidth="1"/>
    <col min="46" max="46" width="9.140625" style="10"/>
    <col min="47" max="47" width="3.42578125" style="10" customWidth="1"/>
    <col min="48" max="49" width="10.85546875" style="10" customWidth="1"/>
    <col min="50" max="50" width="6.42578125" style="10" customWidth="1"/>
    <col min="51" max="51" width="9.140625" style="10"/>
    <col min="52" max="53" width="13.140625" style="10" customWidth="1"/>
    <col min="54" max="54" width="9.85546875" style="10" customWidth="1"/>
    <col min="55" max="55" width="10.5703125" style="10" customWidth="1"/>
    <col min="56" max="56" width="9.140625" style="10"/>
    <col min="57" max="57" width="11.140625" style="10" customWidth="1"/>
    <col min="58" max="58" width="11.7109375" style="10" customWidth="1"/>
    <col min="59" max="59" width="10.5703125" style="10" customWidth="1"/>
    <col min="60" max="60" width="11" style="10" customWidth="1"/>
    <col min="61" max="61" width="9.5703125" style="10" customWidth="1"/>
    <col min="62" max="62" width="9.140625" style="10"/>
    <col min="63" max="63" width="11.42578125" style="10" customWidth="1"/>
    <col min="64" max="64" width="12.28515625" style="10" customWidth="1"/>
    <col min="65" max="65" width="9.7109375" style="10" customWidth="1"/>
    <col min="66" max="66" width="11.5703125" style="10" customWidth="1"/>
    <col min="67" max="68" width="9.140625" style="10"/>
    <col min="69" max="70" width="11.7109375" style="10" customWidth="1"/>
    <col min="71" max="72" width="10.85546875" style="10" customWidth="1"/>
    <col min="73" max="73" width="7.140625" style="10" customWidth="1"/>
    <col min="74" max="75" width="12.85546875" style="10" customWidth="1"/>
    <col min="76" max="77" width="11" style="10" customWidth="1"/>
    <col min="78" max="78" width="9.140625" style="10"/>
    <col min="79" max="79" width="10.42578125" style="10" customWidth="1"/>
    <col min="80" max="80" width="12.140625" style="10" customWidth="1"/>
    <col min="81" max="81" width="9.7109375" style="10" customWidth="1"/>
    <col min="82" max="82" width="10.7109375" style="10" customWidth="1"/>
    <col min="83" max="83" width="9.140625" style="10"/>
    <col min="84" max="84" width="10" style="10" customWidth="1"/>
    <col min="85" max="85" width="12.28515625" style="10" customWidth="1"/>
    <col min="86" max="86" width="9.85546875" style="10" customWidth="1"/>
    <col min="87" max="87" width="10.7109375" style="10" customWidth="1"/>
    <col min="88" max="16384" width="9.140625" style="10"/>
  </cols>
  <sheetData>
    <row r="1" spans="1:99" ht="15.75" x14ac:dyDescent="0.25">
      <c r="A1" s="9"/>
      <c r="B1" s="9"/>
      <c r="D1" s="11" t="s">
        <v>66</v>
      </c>
      <c r="E1" s="11"/>
      <c r="AC1" s="479" t="s">
        <v>577</v>
      </c>
      <c r="AD1" s="479"/>
      <c r="AE1" s="480"/>
      <c r="AF1" s="480"/>
      <c r="AG1" s="480"/>
      <c r="AH1" s="480"/>
      <c r="AI1" s="480"/>
      <c r="AJ1" s="480"/>
      <c r="AK1" s="480"/>
      <c r="AL1" s="49"/>
      <c r="AM1" s="49"/>
      <c r="AX1" s="12"/>
    </row>
    <row r="2" spans="1:99" x14ac:dyDescent="0.2">
      <c r="A2" s="9"/>
      <c r="B2" s="9"/>
      <c r="AE2" s="77" t="s">
        <v>580</v>
      </c>
      <c r="AH2" s="85"/>
      <c r="AI2" s="85"/>
      <c r="AX2" s="12"/>
    </row>
    <row r="3" spans="1:99" x14ac:dyDescent="0.2">
      <c r="A3" s="9"/>
      <c r="B3" s="9"/>
      <c r="AA3" s="105"/>
      <c r="AX3" s="12"/>
      <c r="CS3" s="77"/>
    </row>
    <row r="4" spans="1:99" x14ac:dyDescent="0.2">
      <c r="A4" s="9"/>
      <c r="B4" s="9"/>
      <c r="D4" s="13" t="s">
        <v>60</v>
      </c>
      <c r="E4" s="13"/>
      <c r="H4" s="103"/>
      <c r="J4" s="13" t="s">
        <v>345</v>
      </c>
      <c r="K4" s="13"/>
      <c r="N4" s="103"/>
      <c r="P4" s="13" t="s">
        <v>576</v>
      </c>
      <c r="Q4" s="13"/>
      <c r="V4" s="13" t="s">
        <v>579</v>
      </c>
      <c r="W4" s="13"/>
      <c r="AA4" s="105"/>
      <c r="AC4" s="232" t="s">
        <v>581</v>
      </c>
      <c r="AD4" s="128"/>
      <c r="AE4" s="129"/>
      <c r="AF4" s="129"/>
      <c r="AH4" s="13" t="s">
        <v>582</v>
      </c>
      <c r="AI4" s="13"/>
      <c r="AN4" s="13" t="s">
        <v>613</v>
      </c>
      <c r="AO4" s="13"/>
      <c r="AP4" s="13" t="str">
        <f>index_label</f>
        <v>1990 = 1</v>
      </c>
      <c r="AX4" s="12"/>
      <c r="AZ4" s="13" t="s">
        <v>298</v>
      </c>
      <c r="BA4" s="13"/>
      <c r="BE4" s="13" t="s">
        <v>299</v>
      </c>
      <c r="BF4" s="13"/>
      <c r="BK4" s="13" t="s">
        <v>300</v>
      </c>
      <c r="BL4" s="13"/>
      <c r="BM4" s="13"/>
      <c r="BN4" s="13"/>
      <c r="BQ4" s="13" t="s">
        <v>301</v>
      </c>
      <c r="BR4" s="13"/>
      <c r="BV4" s="13" t="s">
        <v>302</v>
      </c>
      <c r="BW4" s="13"/>
      <c r="CA4" s="13" t="s">
        <v>303</v>
      </c>
      <c r="CB4" s="13"/>
      <c r="CF4" s="13" t="s">
        <v>304</v>
      </c>
      <c r="CG4" s="13"/>
      <c r="CK4" s="13" t="s">
        <v>305</v>
      </c>
      <c r="CO4" s="13" t="s">
        <v>306</v>
      </c>
      <c r="CS4" s="13" t="s">
        <v>306</v>
      </c>
    </row>
    <row r="5" spans="1:99" ht="10.15" customHeight="1" x14ac:dyDescent="0.2">
      <c r="A5" s="198" t="s">
        <v>379</v>
      </c>
      <c r="B5" s="9"/>
      <c r="V5" s="77" t="s">
        <v>578</v>
      </c>
      <c r="W5" s="77"/>
      <c r="AA5" s="105"/>
      <c r="AC5" s="129"/>
      <c r="AD5" s="129"/>
      <c r="AE5" s="129"/>
      <c r="AF5" s="129"/>
      <c r="AN5" s="14" t="s">
        <v>308</v>
      </c>
      <c r="AO5" s="14" t="s">
        <v>309</v>
      </c>
      <c r="AP5" s="14" t="s">
        <v>310</v>
      </c>
      <c r="AQ5" s="94" t="s">
        <v>548</v>
      </c>
      <c r="AR5" s="14" t="s">
        <v>311</v>
      </c>
      <c r="AS5" s="14" t="s">
        <v>312</v>
      </c>
      <c r="AT5" s="14" t="s">
        <v>313</v>
      </c>
      <c r="AW5" s="105"/>
      <c r="AX5" s="12"/>
      <c r="BK5" s="13" t="s">
        <v>314</v>
      </c>
      <c r="BL5" s="13"/>
      <c r="BM5" s="13"/>
      <c r="BN5" s="13"/>
      <c r="CO5" s="10" t="s">
        <v>315</v>
      </c>
      <c r="CS5" s="10" t="s">
        <v>316</v>
      </c>
    </row>
    <row r="6" spans="1:99" ht="54.6" customHeight="1" x14ac:dyDescent="0.2">
      <c r="A6" s="9"/>
      <c r="B6" s="9"/>
      <c r="D6" s="36" t="s">
        <v>281</v>
      </c>
      <c r="E6" s="36" t="s">
        <v>286</v>
      </c>
      <c r="F6" s="36" t="s">
        <v>295</v>
      </c>
      <c r="G6" s="36" t="s">
        <v>64</v>
      </c>
      <c r="H6" s="37" t="s">
        <v>282</v>
      </c>
      <c r="I6" s="16"/>
      <c r="J6" s="37" t="str">
        <f>D6</f>
        <v>Fossil Fuels</v>
      </c>
      <c r="K6" s="36" t="s">
        <v>286</v>
      </c>
      <c r="L6" s="37" t="str">
        <f>F6</f>
        <v>Renewable</v>
      </c>
      <c r="M6" s="37" t="str">
        <f>G6</f>
        <v>Other (1)</v>
      </c>
      <c r="N6" s="37" t="str">
        <f>H6</f>
        <v>Total</v>
      </c>
      <c r="O6" s="16"/>
      <c r="P6" s="37" t="str">
        <f>D6</f>
        <v>Fossil Fuels</v>
      </c>
      <c r="Q6" s="36" t="s">
        <v>286</v>
      </c>
      <c r="R6" s="37" t="str">
        <f>F6</f>
        <v>Renewable</v>
      </c>
      <c r="S6" s="37" t="str">
        <f>G6</f>
        <v>Other (1)</v>
      </c>
      <c r="T6" s="37" t="s">
        <v>282</v>
      </c>
      <c r="U6" s="17"/>
      <c r="V6" s="37" t="str">
        <f>D6</f>
        <v>Fossil Fuels</v>
      </c>
      <c r="W6" s="37" t="str">
        <f>E6</f>
        <v>Hydroelectric</v>
      </c>
      <c r="X6" s="37" t="str">
        <f>F6</f>
        <v>Renewable</v>
      </c>
      <c r="Y6" s="37" t="str">
        <f>G6</f>
        <v>Other (1)</v>
      </c>
      <c r="Z6" s="37" t="str">
        <f>H6</f>
        <v>Total</v>
      </c>
      <c r="AA6" s="89"/>
      <c r="AB6" s="16"/>
      <c r="AC6" s="37" t="str">
        <f>D6</f>
        <v>Fossil Fuels</v>
      </c>
      <c r="AD6" s="37" t="str">
        <f>E6</f>
        <v>Hydroelectric</v>
      </c>
      <c r="AE6" s="37" t="str">
        <f>F6</f>
        <v>Renewable</v>
      </c>
      <c r="AF6" s="37" t="str">
        <f>G6</f>
        <v>Other (1)</v>
      </c>
      <c r="AG6" s="17"/>
      <c r="AH6" s="37" t="str">
        <f>D6</f>
        <v>Fossil Fuels</v>
      </c>
      <c r="AI6" s="15" t="str">
        <f>E6</f>
        <v>Hydroelectric</v>
      </c>
      <c r="AJ6" s="37" t="str">
        <f>F6</f>
        <v>Renewable</v>
      </c>
      <c r="AK6" s="37" t="str">
        <f>G6</f>
        <v>Other (1)</v>
      </c>
      <c r="AL6" s="89"/>
      <c r="AM6" s="16"/>
      <c r="AN6" s="43" t="s">
        <v>347</v>
      </c>
      <c r="AO6" s="18" t="s">
        <v>317</v>
      </c>
      <c r="AP6" s="44" t="s">
        <v>348</v>
      </c>
      <c r="AQ6" s="44" t="s">
        <v>626</v>
      </c>
      <c r="AR6" s="44" t="s">
        <v>81</v>
      </c>
      <c r="AS6" s="19" t="s">
        <v>319</v>
      </c>
      <c r="AT6" s="121" t="s">
        <v>320</v>
      </c>
      <c r="AU6" s="18"/>
      <c r="AV6" s="91" t="s">
        <v>546</v>
      </c>
      <c r="AW6" s="113"/>
      <c r="AX6" s="12"/>
      <c r="AZ6" s="15" t="str">
        <f>D6</f>
        <v>Fossil Fuels</v>
      </c>
      <c r="BA6" s="15" t="str">
        <f>E6</f>
        <v>Hydroelectric</v>
      </c>
      <c r="BB6" s="15" t="str">
        <f>F6</f>
        <v>Renewable</v>
      </c>
      <c r="BC6" s="15" t="str">
        <f>G6</f>
        <v>Other (1)</v>
      </c>
      <c r="BE6" s="37" t="str">
        <f>D6</f>
        <v>Fossil Fuels</v>
      </c>
      <c r="BF6" s="37" t="str">
        <f>E6</f>
        <v>Hydroelectric</v>
      </c>
      <c r="BG6" s="37" t="str">
        <f>F6</f>
        <v>Renewable</v>
      </c>
      <c r="BH6" s="37" t="str">
        <f>G6</f>
        <v>Other (1)</v>
      </c>
      <c r="BI6" s="37" t="str">
        <f>H6</f>
        <v>Total</v>
      </c>
      <c r="BJ6" s="16"/>
      <c r="BK6" s="15" t="str">
        <f>D6</f>
        <v>Fossil Fuels</v>
      </c>
      <c r="BL6" s="15" t="str">
        <f>E6</f>
        <v>Hydroelectric</v>
      </c>
      <c r="BM6" s="15" t="str">
        <f>F6</f>
        <v>Renewable</v>
      </c>
      <c r="BN6" s="37" t="str">
        <f>G6</f>
        <v>Other (1)</v>
      </c>
      <c r="BO6" s="16"/>
      <c r="BP6" s="16"/>
      <c r="BQ6" s="37" t="str">
        <f>D6</f>
        <v>Fossil Fuels</v>
      </c>
      <c r="BR6" s="37" t="str">
        <f>E6</f>
        <v>Hydroelectric</v>
      </c>
      <c r="BS6" s="37" t="str">
        <f>F6</f>
        <v>Renewable</v>
      </c>
      <c r="BT6" s="37" t="str">
        <f>G6</f>
        <v>Other (1)</v>
      </c>
      <c r="BU6" s="16"/>
      <c r="BV6" s="37" t="str">
        <f>D6</f>
        <v>Fossil Fuels</v>
      </c>
      <c r="BW6" s="37" t="str">
        <f>E6</f>
        <v>Hydroelectric</v>
      </c>
      <c r="BX6" s="37" t="str">
        <f>F6</f>
        <v>Renewable</v>
      </c>
      <c r="BY6" s="37" t="str">
        <f>G6</f>
        <v>Other (1)</v>
      </c>
      <c r="BZ6" s="16"/>
      <c r="CA6" s="37" t="str">
        <f>D6</f>
        <v>Fossil Fuels</v>
      </c>
      <c r="CB6" s="37" t="str">
        <f>E6</f>
        <v>Hydroelectric</v>
      </c>
      <c r="CC6" s="37" t="str">
        <f>F6</f>
        <v>Renewable</v>
      </c>
      <c r="CD6" s="37" t="str">
        <f>G6</f>
        <v>Other (1)</v>
      </c>
      <c r="CE6" s="16"/>
      <c r="CF6" s="37" t="str">
        <f>D6</f>
        <v>Fossil Fuels</v>
      </c>
      <c r="CG6" s="37" t="str">
        <f>E6</f>
        <v>Hydroelectric</v>
      </c>
      <c r="CH6" s="37" t="str">
        <f>F6</f>
        <v>Renewable</v>
      </c>
      <c r="CI6" s="37" t="str">
        <f>G6</f>
        <v>Other (1)</v>
      </c>
      <c r="CJ6" s="16"/>
      <c r="CK6" s="20" t="s">
        <v>321</v>
      </c>
      <c r="CL6" s="20" t="s">
        <v>322</v>
      </c>
      <c r="CM6" s="20" t="s">
        <v>322</v>
      </c>
      <c r="CO6" s="20" t="s">
        <v>321</v>
      </c>
      <c r="CP6" s="20" t="s">
        <v>322</v>
      </c>
      <c r="CQ6" s="20" t="s">
        <v>322</v>
      </c>
      <c r="CS6" s="130" t="s">
        <v>321</v>
      </c>
      <c r="CT6" s="130" t="s">
        <v>322</v>
      </c>
      <c r="CU6" s="130" t="s">
        <v>322</v>
      </c>
    </row>
    <row r="7" spans="1:99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38" t="str">
        <f>$A7</f>
        <v>Primary</v>
      </c>
      <c r="H7" s="38" t="str">
        <f>$A7</f>
        <v>Primary</v>
      </c>
      <c r="I7" s="16"/>
      <c r="J7" s="38"/>
      <c r="K7" s="38"/>
      <c r="L7" s="38"/>
      <c r="M7" s="38"/>
      <c r="N7" s="38"/>
      <c r="O7" s="16"/>
      <c r="P7" s="21"/>
      <c r="Q7" s="21"/>
      <c r="R7" s="21"/>
      <c r="S7" s="21"/>
      <c r="T7" s="21"/>
      <c r="U7" s="17"/>
      <c r="V7" s="21"/>
      <c r="W7" s="21"/>
      <c r="X7" s="21"/>
      <c r="Y7" s="21"/>
      <c r="Z7" s="21"/>
      <c r="AA7" s="17"/>
      <c r="AB7" s="16"/>
      <c r="AC7" s="38"/>
      <c r="AD7" s="38"/>
      <c r="AE7" s="38"/>
      <c r="AF7" s="38"/>
      <c r="AG7" s="17"/>
      <c r="AH7" s="22"/>
      <c r="AI7" s="22"/>
      <c r="AJ7" s="21"/>
      <c r="AK7" s="21"/>
      <c r="AL7" s="17"/>
      <c r="AM7" s="16"/>
      <c r="AN7" s="23"/>
      <c r="AO7" s="23"/>
      <c r="AP7" s="23"/>
      <c r="AQ7" s="23"/>
      <c r="AR7" s="23"/>
      <c r="AS7" s="24" t="s">
        <v>323</v>
      </c>
      <c r="AT7" s="25" t="s">
        <v>324</v>
      </c>
      <c r="AU7" s="25"/>
      <c r="AV7" s="92" t="s">
        <v>547</v>
      </c>
      <c r="AW7" s="114"/>
      <c r="AX7" s="12"/>
      <c r="CK7" s="10" t="s">
        <v>325</v>
      </c>
      <c r="CL7" s="10" t="s">
        <v>325</v>
      </c>
      <c r="CM7" s="201" t="str">
        <f>index_label</f>
        <v>1990 = 1</v>
      </c>
      <c r="CO7" s="10" t="s">
        <v>325</v>
      </c>
      <c r="CP7" s="10" t="s">
        <v>325</v>
      </c>
      <c r="CQ7" s="201" t="str">
        <f>index_label</f>
        <v>1990 = 1</v>
      </c>
      <c r="CS7" s="10" t="s">
        <v>325</v>
      </c>
      <c r="CT7" s="10" t="s">
        <v>325</v>
      </c>
      <c r="CU7" s="77" t="s">
        <v>597</v>
      </c>
    </row>
    <row r="8" spans="1:99" ht="22.5" customHeight="1" thickBot="1" x14ac:dyDescent="0.25">
      <c r="A8" s="9"/>
      <c r="B8" s="9"/>
      <c r="D8" s="38" t="s">
        <v>326</v>
      </c>
      <c r="E8" s="38" t="s">
        <v>326</v>
      </c>
      <c r="F8" s="38" t="s">
        <v>327</v>
      </c>
      <c r="G8" s="38" t="s">
        <v>327</v>
      </c>
      <c r="H8" s="38" t="s">
        <v>327</v>
      </c>
      <c r="I8" s="16"/>
      <c r="J8" s="39" t="s">
        <v>331</v>
      </c>
      <c r="K8" s="39" t="s">
        <v>331</v>
      </c>
      <c r="L8" s="39" t="s">
        <v>331</v>
      </c>
      <c r="M8" s="39" t="s">
        <v>331</v>
      </c>
      <c r="N8" s="39" t="s">
        <v>331</v>
      </c>
      <c r="O8" s="16"/>
      <c r="P8" s="39" t="s">
        <v>346</v>
      </c>
      <c r="Q8" s="39" t="s">
        <v>346</v>
      </c>
      <c r="R8" s="39" t="s">
        <v>346</v>
      </c>
      <c r="S8" s="39" t="s">
        <v>346</v>
      </c>
      <c r="T8" s="39" t="s">
        <v>346</v>
      </c>
      <c r="U8" s="108"/>
      <c r="V8" s="39" t="s">
        <v>346</v>
      </c>
      <c r="W8" s="39" t="s">
        <v>346</v>
      </c>
      <c r="X8" s="39" t="s">
        <v>346</v>
      </c>
      <c r="Y8" s="39" t="s">
        <v>346</v>
      </c>
      <c r="Z8" s="39" t="s">
        <v>346</v>
      </c>
      <c r="AA8" s="108"/>
      <c r="AB8" s="16"/>
      <c r="AC8" s="39" t="str">
        <f>index_label</f>
        <v>1990 = 1</v>
      </c>
      <c r="AD8" s="39" t="str">
        <f>index_label</f>
        <v>1990 = 1</v>
      </c>
      <c r="AE8" s="39" t="str">
        <f>index_label</f>
        <v>1990 = 1</v>
      </c>
      <c r="AF8" s="39" t="str">
        <f>index_label</f>
        <v>1990 = 1</v>
      </c>
      <c r="AG8" s="17"/>
      <c r="AH8" s="39" t="s">
        <v>571</v>
      </c>
      <c r="AI8" s="39" t="s">
        <v>571</v>
      </c>
      <c r="AJ8" s="39" t="s">
        <v>571</v>
      </c>
      <c r="AK8" s="39" t="s">
        <v>571</v>
      </c>
      <c r="AL8" s="17"/>
      <c r="AM8" s="16"/>
      <c r="AN8" s="26"/>
      <c r="AO8" s="26"/>
      <c r="AP8" s="26"/>
      <c r="AQ8" s="26"/>
      <c r="AR8" s="26"/>
      <c r="AS8" s="27"/>
      <c r="AT8" s="26"/>
      <c r="AU8" s="23"/>
      <c r="AV8" s="88"/>
      <c r="AW8" s="115"/>
      <c r="AX8" s="12"/>
      <c r="CK8" s="28"/>
      <c r="CL8" s="28"/>
      <c r="CM8" s="28"/>
      <c r="CO8" s="28"/>
      <c r="CP8" s="28"/>
      <c r="CQ8" s="28"/>
      <c r="CS8" s="28"/>
      <c r="CT8" s="28"/>
      <c r="CU8" s="28"/>
    </row>
    <row r="9" spans="1:99" x14ac:dyDescent="0.2">
      <c r="A9" s="198" t="s">
        <v>379</v>
      </c>
      <c r="B9" s="9">
        <v>1989</v>
      </c>
      <c r="D9" s="35">
        <f>'Industrial Sector_CHP&gt;Fossil'!H9</f>
        <v>819.55900000000008</v>
      </c>
      <c r="E9" s="35">
        <f>Table8.4c11!N35*0.001</f>
        <v>28.396000000000001</v>
      </c>
      <c r="F9" s="35">
        <f>'Industrial_Sector_CHP&gt;Renew '!F9</f>
        <v>282.80900000000003</v>
      </c>
      <c r="G9" s="35">
        <f>Table8.4c11!AB35*0.001</f>
        <v>37.014000000000003</v>
      </c>
      <c r="H9" s="29">
        <f t="shared" ref="H9:H21" si="0">SUM(D9:G9)</f>
        <v>1167.778</v>
      </c>
      <c r="J9" s="29">
        <f>'Industrial Sector_CHP&gt;Fossil'!N9</f>
        <v>85948.356</v>
      </c>
      <c r="K9" s="29">
        <f>Table8.2d11!P35*0.001</f>
        <v>2722.03</v>
      </c>
      <c r="L9" s="29">
        <f>'Industrial_Sector_CHP&gt;Renew '!J9</f>
        <v>22449.958999999999</v>
      </c>
      <c r="M9" s="29">
        <f>Table8.2d11!AD35*0.001</f>
        <v>3547.8029999999999</v>
      </c>
      <c r="N9" s="29">
        <f t="shared" ref="N9:N21" si="1">SUM(J9:M9)</f>
        <v>114668.148</v>
      </c>
      <c r="P9" s="41">
        <f t="shared" ref="P9:P21" si="2">D9/J9*1000000</f>
        <v>9535.4819817612351</v>
      </c>
      <c r="Q9" s="41">
        <f t="shared" ref="Q9:Q28" si="3">E9/K9*1000000</f>
        <v>10431.920294779999</v>
      </c>
      <c r="R9" s="41">
        <f t="shared" ref="R9:R21" si="4">F9/L9*1000000</f>
        <v>12597.305856995108</v>
      </c>
      <c r="S9" s="41">
        <f t="shared" ref="S9:S21" si="5">G9/M9*1000000</f>
        <v>10432.935537852583</v>
      </c>
      <c r="T9" s="41">
        <f t="shared" ref="T9:T21" si="6">H9/N9*1000000</f>
        <v>10183.978902319064</v>
      </c>
      <c r="U9" s="86"/>
      <c r="V9" s="107">
        <f t="shared" ref="V9:V28" si="7">P9/P$34</f>
        <v>0.98517071627210417</v>
      </c>
      <c r="W9" s="107">
        <f t="shared" ref="W9:W28" si="8">Q9/Q$34</f>
        <v>1.002874058147097</v>
      </c>
      <c r="X9" s="107">
        <f t="shared" ref="X9:X28" si="9">R9/R$34</f>
        <v>0.94500597884799764</v>
      </c>
      <c r="Y9" s="107">
        <f t="shared" ref="Y9:Y28" si="10">S9/S$34</f>
        <v>1.045629263969081</v>
      </c>
      <c r="Z9" s="107">
        <f t="shared" ref="Z9:Z28" si="11">T9/T$34</f>
        <v>0.97553137840779736</v>
      </c>
      <c r="AA9" s="124"/>
      <c r="AC9" s="106">
        <f>'Industrial Sector_CHP&gt;Fossil'!AE9</f>
        <v>0.98629364610451276</v>
      </c>
      <c r="AD9" s="31">
        <f t="shared" ref="AD9:AD21" si="12">W9</f>
        <v>1.002874058147097</v>
      </c>
      <c r="AE9" s="106">
        <f>'Industrial_Sector_CHP&gt;Renew '!W9</f>
        <v>0.94380649041002695</v>
      </c>
      <c r="AF9" s="31">
        <f t="shared" ref="AF9:AF28" si="13">S9/S$34</f>
        <v>1.045629263969081</v>
      </c>
      <c r="AG9" s="31"/>
      <c r="AH9" s="87">
        <f>'Industrial Sector_CHP&gt;Fossil'!AD9</f>
        <v>0.99886146500401429</v>
      </c>
      <c r="AI9" s="33">
        <v>1</v>
      </c>
      <c r="AJ9" s="87">
        <f>'Industrial_Sector_CHP&gt;Renew '!V9</f>
        <v>1.0012709050532695</v>
      </c>
      <c r="AK9" s="33">
        <v>1</v>
      </c>
      <c r="AL9" s="33"/>
      <c r="AN9" s="34">
        <f t="shared" ref="AN9:AN28" si="14">N9/N$34</f>
        <v>0.87754937970981073</v>
      </c>
      <c r="AO9" s="34">
        <f t="shared" ref="AO9:AO28" si="15">T9/T$34</f>
        <v>0.97553137840779736</v>
      </c>
      <c r="AP9" s="34">
        <f t="shared" ref="AP9:AP28" si="16">CQ9</f>
        <v>0.99841922472902578</v>
      </c>
      <c r="AQ9" s="34">
        <f t="shared" ref="AQ9:AQ28" si="17">CU9</f>
        <v>0.99952227045278053</v>
      </c>
      <c r="AR9" s="34">
        <f t="shared" ref="AR9:AR28" si="18">CM9</f>
        <v>0.97754291698856355</v>
      </c>
      <c r="AS9" s="34">
        <f t="shared" ref="AS9:AS28" si="19">AN9*AP9*AQ9*AR9</f>
        <v>0.85607695600921918</v>
      </c>
      <c r="AT9" s="34">
        <f t="shared" ref="AT9:AT28" si="20">AN9*AO9</f>
        <v>0.85607695600921918</v>
      </c>
      <c r="AU9" s="34"/>
      <c r="AV9" s="34">
        <f t="shared" ref="AV9:AV28" si="21">AP9*AQ9</f>
        <v>0.99794225036486073</v>
      </c>
      <c r="AW9" s="32"/>
      <c r="AX9" s="12"/>
      <c r="AZ9" s="31">
        <f t="shared" ref="AZ9:AZ21" si="22">D9/$H9</f>
        <v>0.70181061811405943</v>
      </c>
      <c r="BA9" s="31">
        <f t="shared" ref="BA9:BA21" si="23">E9/$H9</f>
        <v>2.4316265591576482E-2</v>
      </c>
      <c r="BB9" s="31">
        <f t="shared" ref="BB9:BB21" si="24">F9/$H9</f>
        <v>0.24217702337259309</v>
      </c>
      <c r="BC9" s="31">
        <f t="shared" ref="BC9:BC21" si="25">G9/$H9</f>
        <v>3.1696092921771092E-2</v>
      </c>
      <c r="BE9" s="31"/>
      <c r="BF9" s="31"/>
      <c r="BG9" s="31"/>
      <c r="BH9" s="31"/>
      <c r="BI9" s="31"/>
      <c r="BJ9" s="31"/>
      <c r="BK9" s="31"/>
      <c r="BL9" s="31"/>
      <c r="BM9" s="31"/>
      <c r="BN9" s="31"/>
      <c r="BQ9" s="31"/>
      <c r="BR9" s="31"/>
      <c r="BS9" s="31"/>
      <c r="BT9" s="31"/>
      <c r="BV9" s="31">
        <f t="shared" ref="BV9:BV21" si="26">J9/$N9</f>
        <v>0.74953993326900159</v>
      </c>
      <c r="BW9" s="31">
        <f t="shared" ref="BW9:BW21" si="27">K9/$N9</f>
        <v>2.3738327054867933E-2</v>
      </c>
      <c r="BX9" s="31">
        <f t="shared" ref="BX9:BX21" si="28">L9/$N9</f>
        <v>0.1957819969325745</v>
      </c>
      <c r="BY9" s="31">
        <f t="shared" ref="BY9:BY21" si="29">M9/$N9</f>
        <v>3.0939742743555952E-2</v>
      </c>
      <c r="CA9" s="31"/>
      <c r="CB9" s="31"/>
      <c r="CC9" s="31"/>
      <c r="CD9" s="31"/>
      <c r="CF9" s="31"/>
      <c r="CG9" s="31"/>
      <c r="CH9" s="31"/>
      <c r="CI9" s="31"/>
      <c r="CK9" s="31">
        <f t="shared" ref="CK9:CK28" si="30">EXP(SUMPRODUCT($BK9:$BN9,BQ9:BT9))</f>
        <v>1</v>
      </c>
      <c r="CL9" s="31">
        <v>1</v>
      </c>
      <c r="CM9" s="31">
        <f t="shared" ref="CM9:CM28" si="31">CL9/CL$34</f>
        <v>0.97754291698856355</v>
      </c>
      <c r="CN9" s="31"/>
      <c r="CO9" s="31">
        <f t="shared" ref="CO9:CO28" si="32">EXP(SUMPRODUCT($BK9:$BN9,CA9:CD9))</f>
        <v>1</v>
      </c>
      <c r="CP9" s="31">
        <v>1</v>
      </c>
      <c r="CQ9" s="31">
        <f t="shared" ref="CQ9:CQ28" si="33">CP9/CP$34</f>
        <v>0.99841922472902578</v>
      </c>
      <c r="CR9" s="31"/>
      <c r="CS9" s="31">
        <f t="shared" ref="CS9:CS28" si="34">EXP(SUMPRODUCT($BK9:$BN9,CF9:CI9))</f>
        <v>1</v>
      </c>
      <c r="CT9" s="31">
        <v>1</v>
      </c>
      <c r="CU9" s="31">
        <f t="shared" ref="CU9:CU28" si="35">CT9/CT$34</f>
        <v>0.99952227045278053</v>
      </c>
    </row>
    <row r="10" spans="1:99" x14ac:dyDescent="0.2">
      <c r="A10" s="198" t="s">
        <v>379</v>
      </c>
      <c r="B10" s="9">
        <f t="shared" ref="B10:B32" si="36">B9+1</f>
        <v>1990</v>
      </c>
      <c r="D10" s="35">
        <f>'Industrial Sector_CHP&gt;Fossil'!H10</f>
        <v>946.23800000000006</v>
      </c>
      <c r="E10" s="35">
        <f>Table8.4c11!N36*0.001</f>
        <v>30.946999999999999</v>
      </c>
      <c r="F10" s="35">
        <f>'Industrial_Sector_CHP&gt;Renew '!F10</f>
        <v>350.96199999999999</v>
      </c>
      <c r="G10" s="35">
        <f>Table8.4c11!AB36*0.001</f>
        <v>35.957000000000001</v>
      </c>
      <c r="H10" s="29">
        <f t="shared" si="0"/>
        <v>1364.104</v>
      </c>
      <c r="J10" s="29">
        <f>'Industrial Sector_CHP&gt;Fossil'!N10</f>
        <v>97761.809000000008</v>
      </c>
      <c r="K10" s="29">
        <f>Table8.2d11!P36*0.001</f>
        <v>2975.0940000000001</v>
      </c>
      <c r="L10" s="29">
        <f>'Industrial_Sector_CHP&gt;Renew '!J10</f>
        <v>26327.946</v>
      </c>
      <c r="M10" s="29">
        <f>Table8.2d11!AD36*0.001</f>
        <v>3603.75</v>
      </c>
      <c r="N10" s="29">
        <f t="shared" si="1"/>
        <v>130668.599</v>
      </c>
      <c r="P10" s="41">
        <f t="shared" si="2"/>
        <v>9679.01483901551</v>
      </c>
      <c r="Q10" s="41">
        <f t="shared" si="3"/>
        <v>10402.024272174256</v>
      </c>
      <c r="R10" s="41">
        <f t="shared" si="4"/>
        <v>13330.39804928193</v>
      </c>
      <c r="S10" s="41">
        <f t="shared" si="5"/>
        <v>9977.6621574748533</v>
      </c>
      <c r="T10" s="41">
        <f t="shared" si="6"/>
        <v>10439.417047702485</v>
      </c>
      <c r="U10" s="41"/>
      <c r="V10" s="107">
        <f t="shared" si="7"/>
        <v>1</v>
      </c>
      <c r="W10" s="107">
        <f t="shared" si="8"/>
        <v>1</v>
      </c>
      <c r="X10" s="107">
        <f t="shared" si="9"/>
        <v>1</v>
      </c>
      <c r="Y10" s="107">
        <f t="shared" si="10"/>
        <v>1</v>
      </c>
      <c r="Z10" s="107">
        <f t="shared" si="11"/>
        <v>1</v>
      </c>
      <c r="AA10" s="124"/>
      <c r="AC10" s="106">
        <f>'Industrial Sector_CHP&gt;Fossil'!AE10</f>
        <v>1</v>
      </c>
      <c r="AD10" s="31">
        <f t="shared" si="12"/>
        <v>1</v>
      </c>
      <c r="AE10" s="106">
        <f>'Industrial_Sector_CHP&gt;Renew '!W10</f>
        <v>1</v>
      </c>
      <c r="AF10" s="31">
        <f t="shared" si="13"/>
        <v>1</v>
      </c>
      <c r="AG10" s="31"/>
      <c r="AH10" s="87">
        <f>'Industrial Sector_CHP&gt;Fossil'!AD10</f>
        <v>1</v>
      </c>
      <c r="AI10" s="33">
        <v>1</v>
      </c>
      <c r="AJ10" s="87">
        <f>'Industrial_Sector_CHP&gt;Renew '!V10</f>
        <v>1</v>
      </c>
      <c r="AK10" s="33">
        <v>1</v>
      </c>
      <c r="AL10" s="33"/>
      <c r="AN10" s="34">
        <f t="shared" si="14"/>
        <v>1</v>
      </c>
      <c r="AO10" s="34">
        <f t="shared" si="15"/>
        <v>1</v>
      </c>
      <c r="AP10" s="34">
        <f t="shared" si="16"/>
        <v>1</v>
      </c>
      <c r="AQ10" s="34">
        <f t="shared" si="17"/>
        <v>1</v>
      </c>
      <c r="AR10" s="34">
        <f t="shared" si="18"/>
        <v>1</v>
      </c>
      <c r="AS10" s="34">
        <f t="shared" si="19"/>
        <v>1</v>
      </c>
      <c r="AT10" s="34">
        <f t="shared" si="20"/>
        <v>1</v>
      </c>
      <c r="AU10" s="34"/>
      <c r="AV10" s="34">
        <f t="shared" si="21"/>
        <v>1</v>
      </c>
      <c r="AW10" s="32"/>
      <c r="AX10" s="12"/>
      <c r="AZ10" s="31">
        <f t="shared" si="22"/>
        <v>0.69366998410678371</v>
      </c>
      <c r="BA10" s="31">
        <f t="shared" si="23"/>
        <v>2.2686686645593004E-2</v>
      </c>
      <c r="BB10" s="31">
        <f t="shared" si="24"/>
        <v>0.25728390210717073</v>
      </c>
      <c r="BC10" s="31">
        <f t="shared" si="25"/>
        <v>2.6359427140452633E-2</v>
      </c>
      <c r="BE10" s="31">
        <f t="shared" ref="BE10:BE21" si="37">(AZ10-AZ9)/LN(AZ10/AZ9)</f>
        <v>0.69773238621198053</v>
      </c>
      <c r="BF10" s="31">
        <f t="shared" ref="BF10:BF21" si="38">(BA10-BA9)/LN(BA10/BA9)</f>
        <v>2.3492056925645873E-2</v>
      </c>
      <c r="BG10" s="31">
        <f t="shared" ref="BG10:BG21" si="39">(BB10-BB9)/LN(BB10/BB9)</f>
        <v>0.24965428945126847</v>
      </c>
      <c r="BH10" s="31">
        <f t="shared" ref="BH10:BH21" si="40">(BC10-BC9)/LN(BC10/BC9)</f>
        <v>2.8945814158071691E-2</v>
      </c>
      <c r="BI10" s="31">
        <f t="shared" ref="BI10:BI28" si="41">SUM(BE10:BH10)</f>
        <v>0.99982454674696652</v>
      </c>
      <c r="BJ10" s="31"/>
      <c r="BK10" s="31">
        <f t="shared" ref="BK10:BK21" si="42">BE10/$BI10</f>
        <v>0.69785482711154234</v>
      </c>
      <c r="BL10" s="31">
        <f t="shared" ref="BL10:BL21" si="43">BF10/$BI10</f>
        <v>2.3496179406756648E-2</v>
      </c>
      <c r="BM10" s="31">
        <f t="shared" ref="BM10:BM21" si="44">BG10/$BI10</f>
        <v>0.24969809979515381</v>
      </c>
      <c r="BN10" s="31">
        <f t="shared" ref="BN10:BN21" si="45">BH10/$BI10</f>
        <v>2.8950893686547224E-2</v>
      </c>
      <c r="BQ10" s="31">
        <f t="shared" ref="BQ10:BQ21" si="46">LN(AC10/AC9)</f>
        <v>1.3801153195923127E-2</v>
      </c>
      <c r="BR10" s="31">
        <f t="shared" ref="BR10:BR21" si="47">LN(AD10/AD9)</f>
        <v>-2.8699359384033812E-3</v>
      </c>
      <c r="BS10" s="31">
        <f t="shared" ref="BS10:BS21" si="48">LN(AE10/AE9)</f>
        <v>5.7834122822176558E-2</v>
      </c>
      <c r="BT10" s="31">
        <f t="shared" ref="BT10:BT21" si="49">LN(AF10/AF9)</f>
        <v>-4.4618870664880343E-2</v>
      </c>
      <c r="BV10" s="31">
        <f t="shared" si="26"/>
        <v>0.74816604561590205</v>
      </c>
      <c r="BW10" s="31">
        <f t="shared" si="27"/>
        <v>2.2768239827841118E-2</v>
      </c>
      <c r="BX10" s="31">
        <f t="shared" si="28"/>
        <v>0.20148640301867782</v>
      </c>
      <c r="BY10" s="31">
        <f t="shared" si="29"/>
        <v>2.7579311537579122E-2</v>
      </c>
      <c r="CA10" s="31">
        <f t="shared" ref="CA10:CA21" si="50">LN(BV10/BV9)</f>
        <v>-1.8346565451970327E-3</v>
      </c>
      <c r="CB10" s="31">
        <f t="shared" ref="CB10:CB21" si="51">LN(BW10/BW9)</f>
        <v>-4.1724342391135122E-2</v>
      </c>
      <c r="CC10" s="31">
        <f t="shared" ref="CC10:CC21" si="52">LN(BX10/BX9)</f>
        <v>2.8720120632831501E-2</v>
      </c>
      <c r="CD10" s="31">
        <f t="shared" ref="CD10:CD21" si="53">LN(BY10/BY9)</f>
        <v>-0.11497562074814099</v>
      </c>
      <c r="CF10" s="31">
        <f t="shared" ref="CF10:CF21" si="54">LN(AH10/AH9)</f>
        <v>1.1391836193212529E-3</v>
      </c>
      <c r="CG10" s="31">
        <f t="shared" ref="CG10:CG21" si="55">LN(AI10/AI9)</f>
        <v>0</v>
      </c>
      <c r="CH10" s="31">
        <f t="shared" ref="CH10:CH21" si="56">LN(AJ10/AJ9)</f>
        <v>-1.270098137045953E-3</v>
      </c>
      <c r="CI10" s="31">
        <f t="shared" ref="CI10:CI21" si="57">LN(AK10/AK9)</f>
        <v>0</v>
      </c>
      <c r="CK10" s="31">
        <f t="shared" si="30"/>
        <v>1.0229729893400672</v>
      </c>
      <c r="CL10" s="31">
        <f t="shared" ref="CL10:CL28" si="58">IF(ISERR(CK10),CL9,CK10*CL9)</f>
        <v>1.0229729893400672</v>
      </c>
      <c r="CM10" s="31">
        <f t="shared" si="31"/>
        <v>1</v>
      </c>
      <c r="CN10" s="31"/>
      <c r="CO10" s="31">
        <f t="shared" si="32"/>
        <v>1.0015832780778067</v>
      </c>
      <c r="CP10" s="31">
        <f t="shared" ref="CP10:CP28" si="59">IF(ISERR(CO10),CP9,CO10*CP9)</f>
        <v>1.0015832780778067</v>
      </c>
      <c r="CQ10" s="31">
        <f t="shared" si="33"/>
        <v>1</v>
      </c>
      <c r="CR10" s="31"/>
      <c r="CS10" s="31">
        <f t="shared" si="34"/>
        <v>1.0004779578818219</v>
      </c>
      <c r="CT10" s="31">
        <f t="shared" ref="CT10:CT28" si="60">IF(ISERR(CS10),CT9,CS10*CT9)</f>
        <v>1.0004779578818219</v>
      </c>
      <c r="CU10" s="31">
        <f t="shared" si="35"/>
        <v>1</v>
      </c>
    </row>
    <row r="11" spans="1:99" x14ac:dyDescent="0.2">
      <c r="A11" s="198" t="s">
        <v>379</v>
      </c>
      <c r="B11" s="9">
        <f t="shared" si="36"/>
        <v>1991</v>
      </c>
      <c r="D11" s="35">
        <f>'Industrial Sector_CHP&gt;Fossil'!H11</f>
        <v>956.8370000000001</v>
      </c>
      <c r="E11" s="35">
        <f>Table8.4c11!N37*0.001</f>
        <v>29.675000000000001</v>
      </c>
      <c r="F11" s="35">
        <f>'Industrial_Sector_CHP&gt;Renew '!F11</f>
        <v>332.58800000000002</v>
      </c>
      <c r="G11" s="35">
        <f>Table8.4c11!AB37*0.001</f>
        <v>55.01</v>
      </c>
      <c r="H11" s="29">
        <f t="shared" si="0"/>
        <v>1374.1100000000001</v>
      </c>
      <c r="J11" s="29">
        <f>'Industrial Sector_CHP&gt;Fossil'!N11</f>
        <v>98609.426000000007</v>
      </c>
      <c r="K11" s="29">
        <f>Table8.2d11!P37*0.001</f>
        <v>2843.55</v>
      </c>
      <c r="L11" s="29">
        <f>'Industrial_Sector_CHP&gt;Renew '!J11</f>
        <v>26790.561000000002</v>
      </c>
      <c r="M11" s="29">
        <f>Table8.2d11!AD37*0.001</f>
        <v>4335.6530000000002</v>
      </c>
      <c r="N11" s="29">
        <f t="shared" si="1"/>
        <v>132579.19</v>
      </c>
      <c r="P11" s="41">
        <f t="shared" si="2"/>
        <v>9703.3015890387596</v>
      </c>
      <c r="Q11" s="41">
        <f t="shared" si="3"/>
        <v>10435.898788486224</v>
      </c>
      <c r="R11" s="41">
        <f t="shared" si="4"/>
        <v>12414.372360474274</v>
      </c>
      <c r="S11" s="41">
        <f t="shared" si="5"/>
        <v>12687.823495099814</v>
      </c>
      <c r="T11" s="41">
        <f t="shared" si="6"/>
        <v>10364.447090074997</v>
      </c>
      <c r="U11" s="41"/>
      <c r="V11" s="107">
        <f t="shared" si="7"/>
        <v>1.0025092171493892</v>
      </c>
      <c r="W11" s="107">
        <f t="shared" si="8"/>
        <v>1.0032565311737045</v>
      </c>
      <c r="X11" s="107">
        <f t="shared" si="9"/>
        <v>0.93128294553387325</v>
      </c>
      <c r="Y11" s="107">
        <f t="shared" si="10"/>
        <v>1.2716228806759726</v>
      </c>
      <c r="Z11" s="107">
        <f t="shared" si="11"/>
        <v>0.99281856857668238</v>
      </c>
      <c r="AA11" s="124"/>
      <c r="AC11" s="106">
        <f>'Industrial Sector_CHP&gt;Fossil'!AE11</f>
        <v>1.0026924707613518</v>
      </c>
      <c r="AD11" s="31">
        <f t="shared" si="12"/>
        <v>1.0032565311737045</v>
      </c>
      <c r="AE11" s="106">
        <f>'Industrial_Sector_CHP&gt;Renew '!W11</f>
        <v>0.9316316115587987</v>
      </c>
      <c r="AF11" s="31">
        <f t="shared" si="13"/>
        <v>1.2716228806759726</v>
      </c>
      <c r="AG11" s="31"/>
      <c r="AH11" s="87">
        <f>'Industrial Sector_CHP&gt;Fossil'!AD11</f>
        <v>0.99981723846811843</v>
      </c>
      <c r="AI11" s="33">
        <v>1</v>
      </c>
      <c r="AJ11" s="87">
        <f>'Industrial_Sector_CHP&gt;Renew '!V11</f>
        <v>0.99962574689330019</v>
      </c>
      <c r="AK11" s="33">
        <v>1</v>
      </c>
      <c r="AL11" s="33"/>
      <c r="AN11" s="34">
        <f t="shared" si="14"/>
        <v>1.0146216536690655</v>
      </c>
      <c r="AO11" s="34">
        <f t="shared" si="15"/>
        <v>0.99281856857668238</v>
      </c>
      <c r="AP11" s="34">
        <f t="shared" si="16"/>
        <v>1.0008894936769626</v>
      </c>
      <c r="AQ11" s="34">
        <f t="shared" si="17"/>
        <v>0.9997794454028095</v>
      </c>
      <c r="AR11" s="34">
        <f t="shared" si="18"/>
        <v>0.99215507191876817</v>
      </c>
      <c r="AS11" s="34">
        <f t="shared" si="19"/>
        <v>1.0073352178426276</v>
      </c>
      <c r="AT11" s="34">
        <f t="shared" si="20"/>
        <v>1.007335217842628</v>
      </c>
      <c r="AU11" s="34"/>
      <c r="AV11" s="34">
        <f t="shared" si="21"/>
        <v>1.0006687428978525</v>
      </c>
      <c r="AW11" s="32"/>
      <c r="AX11" s="12"/>
      <c r="AZ11" s="31">
        <f t="shared" si="22"/>
        <v>0.69633217136910441</v>
      </c>
      <c r="BA11" s="31">
        <f t="shared" si="23"/>
        <v>2.159579655194999E-2</v>
      </c>
      <c r="BB11" s="31">
        <f t="shared" si="24"/>
        <v>0.24203884696276134</v>
      </c>
      <c r="BC11" s="31">
        <f t="shared" si="25"/>
        <v>4.003318511618429E-2</v>
      </c>
      <c r="BE11" s="31">
        <f t="shared" si="37"/>
        <v>0.69500022794935734</v>
      </c>
      <c r="BF11" s="31">
        <f t="shared" si="38"/>
        <v>2.2136761897245023E-2</v>
      </c>
      <c r="BG11" s="31">
        <f t="shared" si="39"/>
        <v>0.24958377959674571</v>
      </c>
      <c r="BH11" s="31">
        <f t="shared" si="40"/>
        <v>3.2721517271565345E-2</v>
      </c>
      <c r="BI11" s="31">
        <f t="shared" si="41"/>
        <v>0.99944228671491342</v>
      </c>
      <c r="BJ11" s="31"/>
      <c r="BK11" s="31">
        <f t="shared" si="42"/>
        <v>0.69538805510598045</v>
      </c>
      <c r="BL11" s="31">
        <f t="shared" si="43"/>
        <v>2.2149114752795563E-2</v>
      </c>
      <c r="BM11" s="31">
        <f t="shared" si="44"/>
        <v>0.24972305346125345</v>
      </c>
      <c r="BN11" s="31">
        <f t="shared" si="45"/>
        <v>3.2739776679970529E-2</v>
      </c>
      <c r="BQ11" s="31">
        <f t="shared" si="46"/>
        <v>2.6888525551060105E-3</v>
      </c>
      <c r="BR11" s="31">
        <f t="shared" si="47"/>
        <v>3.2512401598509991E-3</v>
      </c>
      <c r="BS11" s="31">
        <f t="shared" si="48"/>
        <v>-7.0817809002779258E-2</v>
      </c>
      <c r="BT11" s="31">
        <f t="shared" si="49"/>
        <v>0.24029394350380448</v>
      </c>
      <c r="BV11" s="31">
        <f t="shared" si="26"/>
        <v>0.74377755664369349</v>
      </c>
      <c r="BW11" s="31">
        <f t="shared" si="27"/>
        <v>2.1447936135376901E-2</v>
      </c>
      <c r="BX11" s="31">
        <f t="shared" si="28"/>
        <v>0.20207214269449075</v>
      </c>
      <c r="BY11" s="31">
        <f t="shared" si="29"/>
        <v>3.2702364526438876E-2</v>
      </c>
      <c r="CA11" s="31">
        <f t="shared" si="50"/>
        <v>-5.8829323337469481E-3</v>
      </c>
      <c r="CB11" s="31">
        <f t="shared" si="51"/>
        <v>-5.9738151561026305E-2</v>
      </c>
      <c r="CC11" s="31">
        <f t="shared" si="52"/>
        <v>2.902875398651754E-3</v>
      </c>
      <c r="CD11" s="31">
        <f t="shared" si="53"/>
        <v>0.17038147529172074</v>
      </c>
      <c r="CF11" s="31">
        <f t="shared" si="54"/>
        <v>-1.8277823480547024E-4</v>
      </c>
      <c r="CG11" s="31">
        <f t="shared" si="55"/>
        <v>0</v>
      </c>
      <c r="CH11" s="31">
        <f t="shared" si="56"/>
        <v>-3.743231568719522E-4</v>
      </c>
      <c r="CI11" s="31">
        <f t="shared" si="57"/>
        <v>0</v>
      </c>
      <c r="CK11" s="31">
        <f t="shared" si="30"/>
        <v>0.99215507191876828</v>
      </c>
      <c r="CL11" s="31">
        <f t="shared" si="58"/>
        <v>1.0149478398096516</v>
      </c>
      <c r="CM11" s="31">
        <f t="shared" si="31"/>
        <v>0.99215507191876817</v>
      </c>
      <c r="CN11" s="31"/>
      <c r="CO11" s="31">
        <f t="shared" si="32"/>
        <v>1.0008894936769626</v>
      </c>
      <c r="CP11" s="31">
        <f t="shared" si="59"/>
        <v>1.0024741800706083</v>
      </c>
      <c r="CQ11" s="31">
        <f t="shared" si="33"/>
        <v>1.0008894936769626</v>
      </c>
      <c r="CR11" s="31"/>
      <c r="CS11" s="31">
        <f t="shared" si="34"/>
        <v>0.99977944540280961</v>
      </c>
      <c r="CT11" s="31">
        <f t="shared" si="60"/>
        <v>1.0002572978688233</v>
      </c>
      <c r="CU11" s="31">
        <f t="shared" si="35"/>
        <v>0.9997794454028095</v>
      </c>
    </row>
    <row r="12" spans="1:99" x14ac:dyDescent="0.2">
      <c r="A12" s="198" t="s">
        <v>379</v>
      </c>
      <c r="B12" s="9">
        <f t="shared" si="36"/>
        <v>1992</v>
      </c>
      <c r="D12" s="35">
        <f>'Industrial Sector_CHP&gt;Fossil'!H12</f>
        <v>1017.034</v>
      </c>
      <c r="E12" s="35">
        <f>Table8.4c11!N38*0.001</f>
        <v>30.507999999999999</v>
      </c>
      <c r="F12" s="35">
        <f>'Industrial_Sector_CHP&gt;Renew '!F12</f>
        <v>374.33600000000001</v>
      </c>
      <c r="G12" s="35">
        <f>Table8.4c11!AB38*0.001</f>
        <v>36.887</v>
      </c>
      <c r="H12" s="29">
        <f t="shared" si="0"/>
        <v>1458.7649999999999</v>
      </c>
      <c r="J12" s="29">
        <f>'Industrial Sector_CHP&gt;Fossil'!N12</f>
        <v>108243.85400000001</v>
      </c>
      <c r="K12" s="29">
        <f>Table8.2d11!P38*0.001</f>
        <v>2949.8830000000003</v>
      </c>
      <c r="L12" s="29">
        <f>'Industrial_Sector_CHP&gt;Renew '!J12</f>
        <v>28847.266000000003</v>
      </c>
      <c r="M12" s="29">
        <f>Table8.2d11!AD38*0.001</f>
        <v>3239.4659999999999</v>
      </c>
      <c r="N12" s="29">
        <f t="shared" si="1"/>
        <v>143280.46900000001</v>
      </c>
      <c r="P12" s="41">
        <f t="shared" si="2"/>
        <v>9395.7667102281848</v>
      </c>
      <c r="Q12" s="41">
        <f t="shared" si="3"/>
        <v>10342.105093659646</v>
      </c>
      <c r="R12" s="41">
        <f t="shared" si="4"/>
        <v>12976.481029432736</v>
      </c>
      <c r="S12" s="41">
        <f t="shared" si="5"/>
        <v>11386.753248837926</v>
      </c>
      <c r="T12" s="41">
        <f t="shared" si="6"/>
        <v>10181.185266779101</v>
      </c>
      <c r="U12" s="41"/>
      <c r="V12" s="107">
        <f t="shared" si="7"/>
        <v>0.97073585137553775</v>
      </c>
      <c r="W12" s="107">
        <f t="shared" si="8"/>
        <v>0.99423966172864098</v>
      </c>
      <c r="X12" s="107">
        <f t="shared" si="9"/>
        <v>0.97345037871031481</v>
      </c>
      <c r="Y12" s="107">
        <f t="shared" si="10"/>
        <v>1.1412245743665954</v>
      </c>
      <c r="Z12" s="107">
        <f t="shared" si="11"/>
        <v>0.97526377385409502</v>
      </c>
      <c r="AA12" s="124"/>
      <c r="AC12" s="106">
        <f>'Industrial Sector_CHP&gt;Fossil'!AE12</f>
        <v>0.96962694068548083</v>
      </c>
      <c r="AD12" s="31">
        <f t="shared" si="12"/>
        <v>0.99423966172864098</v>
      </c>
      <c r="AE12" s="106">
        <f>'Industrial_Sector_CHP&gt;Renew '!W12</f>
        <v>0.97434772037990414</v>
      </c>
      <c r="AF12" s="31">
        <f t="shared" si="13"/>
        <v>1.1412245743665954</v>
      </c>
      <c r="AG12" s="31"/>
      <c r="AH12" s="87">
        <f>'Industrial Sector_CHP&gt;Fossil'!AD12</f>
        <v>1.0011436467403363</v>
      </c>
      <c r="AI12" s="33">
        <v>1</v>
      </c>
      <c r="AJ12" s="87">
        <f>'Industrial_Sector_CHP&gt;Renew '!V12</f>
        <v>0.99907903343865823</v>
      </c>
      <c r="AK12" s="33">
        <v>1</v>
      </c>
      <c r="AL12" s="33"/>
      <c r="AN12" s="34">
        <f t="shared" si="14"/>
        <v>1.0965179859317233</v>
      </c>
      <c r="AO12" s="34">
        <f t="shared" si="15"/>
        <v>0.97526377385409502</v>
      </c>
      <c r="AP12" s="34">
        <f t="shared" si="16"/>
        <v>0.99812763467924892</v>
      </c>
      <c r="AQ12" s="34">
        <f t="shared" si="17"/>
        <v>1.0005674686120729</v>
      </c>
      <c r="AR12" s="34">
        <f t="shared" si="18"/>
        <v>0.97653909408499906</v>
      </c>
      <c r="AS12" s="34">
        <f t="shared" si="19"/>
        <v>1.0693942690586642</v>
      </c>
      <c r="AT12" s="34">
        <f t="shared" si="20"/>
        <v>1.069394269058664</v>
      </c>
      <c r="AU12" s="34"/>
      <c r="AV12" s="34">
        <f t="shared" si="21"/>
        <v>0.99869404078277202</v>
      </c>
      <c r="AW12" s="32"/>
      <c r="AX12" s="12"/>
      <c r="AZ12" s="31">
        <f t="shared" si="22"/>
        <v>0.69718837509811382</v>
      </c>
      <c r="BA12" s="31">
        <f t="shared" si="23"/>
        <v>2.0913581008592887E-2</v>
      </c>
      <c r="BB12" s="31">
        <f t="shared" si="24"/>
        <v>0.25661158582773785</v>
      </c>
      <c r="BC12" s="31">
        <f t="shared" si="25"/>
        <v>2.5286458065555455E-2</v>
      </c>
      <c r="BE12" s="31">
        <f t="shared" si="37"/>
        <v>0.69676018555579067</v>
      </c>
      <c r="BF12" s="31">
        <f t="shared" si="38"/>
        <v>2.1252863888743829E-2</v>
      </c>
      <c r="BG12" s="31">
        <f t="shared" si="39"/>
        <v>0.24925422039892034</v>
      </c>
      <c r="BH12" s="31">
        <f t="shared" si="40"/>
        <v>3.2097195275105017E-2</v>
      </c>
      <c r="BI12" s="31">
        <f t="shared" si="41"/>
        <v>0.99936446511855981</v>
      </c>
      <c r="BJ12" s="31"/>
      <c r="BK12" s="31">
        <f t="shared" si="42"/>
        <v>0.69720328256131303</v>
      </c>
      <c r="BL12" s="31">
        <f t="shared" si="43"/>
        <v>2.1266379414663788E-2</v>
      </c>
      <c r="BM12" s="31">
        <f t="shared" si="44"/>
        <v>0.24941273088927574</v>
      </c>
      <c r="BN12" s="31">
        <f t="shared" si="45"/>
        <v>3.2117607134747539E-2</v>
      </c>
      <c r="BQ12" s="31">
        <f t="shared" si="46"/>
        <v>-3.3532731247760829E-2</v>
      </c>
      <c r="BR12" s="31">
        <f t="shared" si="47"/>
        <v>-9.0282331684534943E-3</v>
      </c>
      <c r="BS12" s="31">
        <f t="shared" si="48"/>
        <v>4.4830772396400993E-2</v>
      </c>
      <c r="BT12" s="31">
        <f t="shared" si="49"/>
        <v>-0.10819206958367206</v>
      </c>
      <c r="BV12" s="31">
        <f t="shared" si="26"/>
        <v>0.75546831159521122</v>
      </c>
      <c r="BW12" s="31">
        <f t="shared" si="27"/>
        <v>2.0588172418670683E-2</v>
      </c>
      <c r="BX12" s="31">
        <f t="shared" si="28"/>
        <v>0.20133425163481283</v>
      </c>
      <c r="BY12" s="31">
        <f t="shared" si="29"/>
        <v>2.260926435130527E-2</v>
      </c>
      <c r="CA12" s="31">
        <f t="shared" si="50"/>
        <v>1.5595830090322581E-2</v>
      </c>
      <c r="CB12" s="31">
        <f t="shared" si="51"/>
        <v>-4.091166680758359E-2</v>
      </c>
      <c r="CC12" s="31">
        <f t="shared" si="52"/>
        <v>-3.658305336729774E-3</v>
      </c>
      <c r="CD12" s="31">
        <f t="shared" si="53"/>
        <v>-0.36908763563601127</v>
      </c>
      <c r="CF12" s="31">
        <f t="shared" si="54"/>
        <v>1.3257715093836775E-3</v>
      </c>
      <c r="CG12" s="31">
        <f t="shared" si="55"/>
        <v>0</v>
      </c>
      <c r="CH12" s="31">
        <f t="shared" si="56"/>
        <v>-5.4706775473499709E-4</v>
      </c>
      <c r="CI12" s="31">
        <f t="shared" si="57"/>
        <v>0</v>
      </c>
      <c r="CK12" s="31">
        <f t="shared" si="30"/>
        <v>0.98426054729169632</v>
      </c>
      <c r="CL12" s="31">
        <f t="shared" si="58"/>
        <v>0.99897311628357266</v>
      </c>
      <c r="CM12" s="31">
        <f t="shared" si="31"/>
        <v>0.97653909408499906</v>
      </c>
      <c r="CN12" s="31"/>
      <c r="CO12" s="31">
        <f t="shared" si="32"/>
        <v>0.99724059547516342</v>
      </c>
      <c r="CP12" s="31">
        <f t="shared" si="59"/>
        <v>0.99970794828208964</v>
      </c>
      <c r="CQ12" s="31">
        <f t="shared" si="33"/>
        <v>0.99812763467924892</v>
      </c>
      <c r="CR12" s="31"/>
      <c r="CS12" s="31">
        <f t="shared" si="34"/>
        <v>1.0007881970497461</v>
      </c>
      <c r="CT12" s="31">
        <f t="shared" si="60"/>
        <v>1.0010456977199906</v>
      </c>
      <c r="CU12" s="31">
        <f t="shared" si="35"/>
        <v>1.0005674686120729</v>
      </c>
    </row>
    <row r="13" spans="1:99" x14ac:dyDescent="0.2">
      <c r="A13" s="198" t="s">
        <v>379</v>
      </c>
      <c r="B13" s="9">
        <f t="shared" si="36"/>
        <v>1993</v>
      </c>
      <c r="D13" s="35">
        <f>'Industrial Sector_CHP&gt;Fossil'!H13</f>
        <v>1018.807</v>
      </c>
      <c r="E13" s="35">
        <f>Table8.4c11!N39*0.001</f>
        <v>29.593</v>
      </c>
      <c r="F13" s="35">
        <f>'Industrial_Sector_CHP&gt;Renew '!F13</f>
        <v>371.47900000000004</v>
      </c>
      <c r="G13" s="35">
        <f>Table8.4c11!AB39*0.001</f>
        <v>30.805</v>
      </c>
      <c r="H13" s="29">
        <f t="shared" si="0"/>
        <v>1450.6840000000002</v>
      </c>
      <c r="J13" s="29">
        <f>'Industrial Sector_CHP&gt;Fossil'!N13</f>
        <v>110894.27099999999</v>
      </c>
      <c r="K13" s="29">
        <f>Table8.2d11!P39*0.001</f>
        <v>2870.605</v>
      </c>
      <c r="L13" s="29">
        <f>'Industrial_Sector_CHP&gt;Renew '!J13</f>
        <v>29449.52</v>
      </c>
      <c r="M13" s="29">
        <f>Table8.2d11!AD39*0.001</f>
        <v>3079.4740000000002</v>
      </c>
      <c r="N13" s="29">
        <f t="shared" si="1"/>
        <v>146293.86999999997</v>
      </c>
      <c r="P13" s="41">
        <f t="shared" si="2"/>
        <v>9187.192366321613</v>
      </c>
      <c r="Q13" s="41">
        <f t="shared" si="3"/>
        <v>10308.976679132098</v>
      </c>
      <c r="R13" s="41">
        <f t="shared" si="4"/>
        <v>12614.093540404054</v>
      </c>
      <c r="S13" s="41">
        <f t="shared" si="5"/>
        <v>10003.331737822757</v>
      </c>
      <c r="T13" s="41">
        <f t="shared" si="6"/>
        <v>9916.2323069312515</v>
      </c>
      <c r="U13" s="41"/>
      <c r="V13" s="107">
        <f t="shared" si="7"/>
        <v>0.94918672190568498</v>
      </c>
      <c r="W13" s="107">
        <f t="shared" si="8"/>
        <v>0.99105485715015462</v>
      </c>
      <c r="X13" s="107">
        <f t="shared" si="9"/>
        <v>0.94626533234568633</v>
      </c>
      <c r="Y13" s="107">
        <f t="shared" si="10"/>
        <v>1.002572704902488</v>
      </c>
      <c r="Z13" s="107">
        <f t="shared" si="11"/>
        <v>0.94988372067323656</v>
      </c>
      <c r="AA13" s="107"/>
      <c r="AC13" s="106">
        <f>'Industrial Sector_CHP&gt;Fossil'!AE13</f>
        <v>0.94967600770006189</v>
      </c>
      <c r="AD13" s="31">
        <f t="shared" si="12"/>
        <v>0.99105485715015462</v>
      </c>
      <c r="AE13" s="106">
        <f>'Industrial_Sector_CHP&gt;Renew '!W13</f>
        <v>0.94606485188687672</v>
      </c>
      <c r="AF13" s="31">
        <f t="shared" si="13"/>
        <v>1.002572704902488</v>
      </c>
      <c r="AG13" s="31"/>
      <c r="AH13" s="87">
        <f>'Industrial Sector_CHP&gt;Fossil'!AD13</f>
        <v>0.99948478661100237</v>
      </c>
      <c r="AI13" s="33">
        <v>1</v>
      </c>
      <c r="AJ13" s="87">
        <f>'Industrial_Sector_CHP&gt;Renew '!V13</f>
        <v>1.0002119098478393</v>
      </c>
      <c r="AK13" s="33">
        <v>1</v>
      </c>
      <c r="AL13" s="33"/>
      <c r="AN13" s="34">
        <f t="shared" si="14"/>
        <v>1.1195793872405411</v>
      </c>
      <c r="AO13" s="34">
        <f t="shared" si="15"/>
        <v>0.94988372067323656</v>
      </c>
      <c r="AP13" s="34">
        <f t="shared" si="16"/>
        <v>0.99780209527794239</v>
      </c>
      <c r="AQ13" s="34">
        <f t="shared" si="17"/>
        <v>0.99969740130301954</v>
      </c>
      <c r="AR13" s="34">
        <f t="shared" si="18"/>
        <v>0.95226422729456506</v>
      </c>
      <c r="AS13" s="34">
        <f t="shared" si="19"/>
        <v>1.0634702339411075</v>
      </c>
      <c r="AT13" s="34">
        <f t="shared" si="20"/>
        <v>1.0634702339411075</v>
      </c>
      <c r="AU13" s="34"/>
      <c r="AV13" s="34">
        <f t="shared" si="21"/>
        <v>0.99750016166406696</v>
      </c>
      <c r="AW13" s="32"/>
      <c r="AX13" s="12"/>
      <c r="AZ13" s="31">
        <f t="shared" si="22"/>
        <v>0.70229422810205389</v>
      </c>
      <c r="BA13" s="31">
        <f t="shared" si="23"/>
        <v>2.0399342654913128E-2</v>
      </c>
      <c r="BB13" s="31">
        <f t="shared" si="24"/>
        <v>0.2560716186295568</v>
      </c>
      <c r="BC13" s="31">
        <f t="shared" si="25"/>
        <v>2.1234810613476124E-2</v>
      </c>
      <c r="BE13" s="31">
        <f t="shared" si="37"/>
        <v>0.69973819690179673</v>
      </c>
      <c r="BF13" s="31">
        <f t="shared" si="38"/>
        <v>2.0655394966199173E-2</v>
      </c>
      <c r="BG13" s="31">
        <f t="shared" si="39"/>
        <v>0.25634150744474898</v>
      </c>
      <c r="BH13" s="31">
        <f t="shared" si="40"/>
        <v>2.3201703645880117E-2</v>
      </c>
      <c r="BI13" s="31">
        <f t="shared" si="41"/>
        <v>0.99993680295862497</v>
      </c>
      <c r="BJ13" s="31"/>
      <c r="BK13" s="31">
        <f t="shared" si="42"/>
        <v>0.69978242108041522</v>
      </c>
      <c r="BL13" s="31">
        <f t="shared" si="43"/>
        <v>2.0656700408549562E-2</v>
      </c>
      <c r="BM13" s="31">
        <f t="shared" si="44"/>
        <v>0.25635770849345946</v>
      </c>
      <c r="BN13" s="31">
        <f t="shared" si="45"/>
        <v>2.3203170017575749E-2</v>
      </c>
      <c r="BQ13" s="31">
        <f t="shared" si="46"/>
        <v>-2.0790518390056575E-2</v>
      </c>
      <c r="BR13" s="31">
        <f t="shared" si="47"/>
        <v>-3.2083978273081256E-3</v>
      </c>
      <c r="BS13" s="31">
        <f t="shared" si="48"/>
        <v>-2.9457121881959931E-2</v>
      </c>
      <c r="BT13" s="31">
        <f t="shared" si="49"/>
        <v>-0.12953247275774971</v>
      </c>
      <c r="BV13" s="31">
        <f t="shared" si="26"/>
        <v>0.7580240443430748</v>
      </c>
      <c r="BW13" s="31">
        <f t="shared" si="27"/>
        <v>1.9622182392194563E-2</v>
      </c>
      <c r="BX13" s="31">
        <f t="shared" si="28"/>
        <v>0.20130385504190987</v>
      </c>
      <c r="BY13" s="31">
        <f t="shared" si="29"/>
        <v>2.1049918222820964E-2</v>
      </c>
      <c r="CA13" s="31">
        <f t="shared" si="50"/>
        <v>3.3772686952102844E-3</v>
      </c>
      <c r="CB13" s="31">
        <f t="shared" si="51"/>
        <v>-4.8056075483577966E-2</v>
      </c>
      <c r="CC13" s="31">
        <f t="shared" si="52"/>
        <v>-1.5098716418870728E-4</v>
      </c>
      <c r="CD13" s="31">
        <f t="shared" si="53"/>
        <v>-7.1463074110780386E-2</v>
      </c>
      <c r="CF13" s="31">
        <f t="shared" si="54"/>
        <v>-1.6583394315984245E-3</v>
      </c>
      <c r="CG13" s="31">
        <f t="shared" si="55"/>
        <v>0</v>
      </c>
      <c r="CH13" s="31">
        <f t="shared" si="56"/>
        <v>1.1332783097259375E-3</v>
      </c>
      <c r="CI13" s="31">
        <f t="shared" si="57"/>
        <v>0</v>
      </c>
      <c r="CK13" s="31">
        <f t="shared" si="30"/>
        <v>0.97514194061715553</v>
      </c>
      <c r="CL13" s="31">
        <f t="shared" si="58"/>
        <v>0.97414058323713038</v>
      </c>
      <c r="CM13" s="31">
        <f t="shared" si="31"/>
        <v>0.95226422729456506</v>
      </c>
      <c r="CN13" s="31"/>
      <c r="CO13" s="31">
        <f t="shared" si="32"/>
        <v>0.99967384992660668</v>
      </c>
      <c r="CP13" s="31">
        <f t="shared" si="59"/>
        <v>0.99938189346138551</v>
      </c>
      <c r="CQ13" s="31">
        <f t="shared" si="33"/>
        <v>0.99780209527794239</v>
      </c>
      <c r="CR13" s="31"/>
      <c r="CS13" s="31">
        <f t="shared" si="34"/>
        <v>0.99913042614681435</v>
      </c>
      <c r="CT13" s="31">
        <f t="shared" si="60"/>
        <v>1.0001752145554093</v>
      </c>
      <c r="CU13" s="31">
        <f t="shared" si="35"/>
        <v>0.99969740130301954</v>
      </c>
    </row>
    <row r="14" spans="1:99" x14ac:dyDescent="0.2">
      <c r="A14" s="198" t="s">
        <v>379</v>
      </c>
      <c r="B14" s="9">
        <f t="shared" si="36"/>
        <v>1994</v>
      </c>
      <c r="D14" s="35">
        <f>'Industrial Sector_CHP&gt;Fossil'!H14</f>
        <v>1043.4059999999999</v>
      </c>
      <c r="E14" s="35">
        <f>Table8.4c11!N40*0.001</f>
        <v>62.186</v>
      </c>
      <c r="F14" s="35">
        <f>'Industrial_Sector_CHP&gt;Renew '!F14</f>
        <v>377.99700000000001</v>
      </c>
      <c r="G14" s="35">
        <f>Table8.4c11!AB40*0.001</f>
        <v>37.791000000000004</v>
      </c>
      <c r="H14" s="29">
        <f t="shared" si="0"/>
        <v>1521.3799999999999</v>
      </c>
      <c r="J14" s="29">
        <f>'Industrial Sector_CHP&gt;Fossil'!N14</f>
        <v>112088.36</v>
      </c>
      <c r="K14" s="29">
        <f>Table8.2d11!P40*0.001</f>
        <v>6028.1170000000002</v>
      </c>
      <c r="L14" s="29">
        <f>'Industrial_Sector_CHP&gt;Renew '!J14</f>
        <v>29633.460999999999</v>
      </c>
      <c r="M14" s="29">
        <f>Table8.2d11!AD40*0.001</f>
        <v>3427.7960000000003</v>
      </c>
      <c r="N14" s="29">
        <f t="shared" si="1"/>
        <v>151177.734</v>
      </c>
      <c r="P14" s="41">
        <f t="shared" si="2"/>
        <v>9308.7810366749945</v>
      </c>
      <c r="Q14" s="41">
        <f t="shared" si="3"/>
        <v>10315.990880734398</v>
      </c>
      <c r="R14" s="41">
        <f t="shared" si="4"/>
        <v>12755.749320000119</v>
      </c>
      <c r="S14" s="41">
        <f t="shared" si="5"/>
        <v>11024.868457749528</v>
      </c>
      <c r="T14" s="41">
        <f t="shared" si="6"/>
        <v>10063.519010015058</v>
      </c>
      <c r="U14" s="41"/>
      <c r="V14" s="107">
        <f t="shared" si="7"/>
        <v>0.96174881343831342</v>
      </c>
      <c r="W14" s="107">
        <f t="shared" si="8"/>
        <v>0.99172916836293101</v>
      </c>
      <c r="X14" s="107">
        <f t="shared" si="9"/>
        <v>0.95689185520512154</v>
      </c>
      <c r="Y14" s="107">
        <f t="shared" si="10"/>
        <v>1.104955077025749</v>
      </c>
      <c r="Z14" s="107">
        <f t="shared" si="11"/>
        <v>0.96399243023151793</v>
      </c>
      <c r="AA14" s="107"/>
      <c r="AC14" s="106">
        <f>'Industrial Sector_CHP&gt;Fossil'!AE14</f>
        <v>0.96385751975613876</v>
      </c>
      <c r="AD14" s="31">
        <f t="shared" si="12"/>
        <v>0.99172916836293101</v>
      </c>
      <c r="AE14" s="106">
        <f>'Industrial_Sector_CHP&gt;Renew '!W14</f>
        <v>0.9574175469563595</v>
      </c>
      <c r="AF14" s="31">
        <f t="shared" si="13"/>
        <v>1.104955077025749</v>
      </c>
      <c r="AG14" s="31"/>
      <c r="AH14" s="87">
        <f>'Industrial Sector_CHP&gt;Fossil'!AD14</f>
        <v>0.99781222195749564</v>
      </c>
      <c r="AI14" s="33">
        <v>1</v>
      </c>
      <c r="AJ14" s="87">
        <f>'Industrial_Sector_CHP&gt;Renew '!V14</f>
        <v>0.99945092739013497</v>
      </c>
      <c r="AK14" s="33">
        <v>1</v>
      </c>
      <c r="AL14" s="33"/>
      <c r="AN14" s="34">
        <f t="shared" si="14"/>
        <v>1.1569553447190475</v>
      </c>
      <c r="AO14" s="34">
        <f t="shared" si="15"/>
        <v>0.96399243023151793</v>
      </c>
      <c r="AP14" s="34">
        <f t="shared" si="16"/>
        <v>0.99832945661330086</v>
      </c>
      <c r="AQ14" s="34">
        <f t="shared" si="17"/>
        <v>0.99834263531268608</v>
      </c>
      <c r="AR14" s="34">
        <f t="shared" si="18"/>
        <v>0.96720853340920843</v>
      </c>
      <c r="AS14" s="34">
        <f t="shared" si="19"/>
        <v>1.1152961944250586</v>
      </c>
      <c r="AT14" s="34">
        <f t="shared" si="20"/>
        <v>1.1152961944250581</v>
      </c>
      <c r="AU14" s="34"/>
      <c r="AV14" s="34">
        <f t="shared" si="21"/>
        <v>0.99667486062560473</v>
      </c>
      <c r="AW14" s="32"/>
      <c r="AX14" s="12"/>
      <c r="AZ14" s="31">
        <f t="shared" si="22"/>
        <v>0.68582865556271277</v>
      </c>
      <c r="BA14" s="31">
        <f t="shared" si="23"/>
        <v>4.0874732151073373E-2</v>
      </c>
      <c r="BB14" s="31">
        <f t="shared" si="24"/>
        <v>0.24845666434421385</v>
      </c>
      <c r="BC14" s="31">
        <f t="shared" si="25"/>
        <v>2.4839947942000031E-2</v>
      </c>
      <c r="BE14" s="31">
        <f t="shared" si="37"/>
        <v>0.69402888884838454</v>
      </c>
      <c r="BF14" s="31">
        <f t="shared" si="38"/>
        <v>2.9460593672507387E-2</v>
      </c>
      <c r="BG14" s="31">
        <f t="shared" si="39"/>
        <v>0.25224498463160255</v>
      </c>
      <c r="BH14" s="31">
        <f t="shared" si="40"/>
        <v>2.2990288046273705E-2</v>
      </c>
      <c r="BI14" s="31">
        <f t="shared" si="41"/>
        <v>0.99872475519876824</v>
      </c>
      <c r="BJ14" s="31"/>
      <c r="BK14" s="31">
        <f t="shared" si="42"/>
        <v>0.69491507568595057</v>
      </c>
      <c r="BL14" s="31">
        <f t="shared" si="43"/>
        <v>2.9498211112874716E-2</v>
      </c>
      <c r="BM14" s="31">
        <f t="shared" si="44"/>
        <v>0.2525670694739115</v>
      </c>
      <c r="BN14" s="31">
        <f t="shared" si="45"/>
        <v>2.3019643727263103E-2</v>
      </c>
      <c r="BQ14" s="31">
        <f t="shared" si="46"/>
        <v>1.4822600704619979E-2</v>
      </c>
      <c r="BR14" s="31">
        <f t="shared" si="47"/>
        <v>6.8016609988386415E-4</v>
      </c>
      <c r="BS14" s="31">
        <f t="shared" si="48"/>
        <v>1.1928484013767546E-2</v>
      </c>
      <c r="BT14" s="31">
        <f t="shared" si="49"/>
        <v>9.7235278705585723E-2</v>
      </c>
      <c r="BV14" s="31">
        <f t="shared" si="26"/>
        <v>0.74143431730495446</v>
      </c>
      <c r="BW14" s="31">
        <f t="shared" si="27"/>
        <v>3.9874370653022226E-2</v>
      </c>
      <c r="BX14" s="31">
        <f t="shared" si="28"/>
        <v>0.19601736456772134</v>
      </c>
      <c r="BY14" s="31">
        <f t="shared" si="29"/>
        <v>2.2673947474302004E-2</v>
      </c>
      <c r="CA14" s="31">
        <f t="shared" si="50"/>
        <v>-2.2128529096981854E-2</v>
      </c>
      <c r="CB14" s="31">
        <f t="shared" si="51"/>
        <v>0.7090730969954272</v>
      </c>
      <c r="CC14" s="31">
        <f t="shared" si="52"/>
        <v>-2.6612233152670701E-2</v>
      </c>
      <c r="CD14" s="31">
        <f t="shared" si="53"/>
        <v>7.4319901812766223E-2</v>
      </c>
      <c r="CF14" s="31">
        <f t="shared" si="54"/>
        <v>-1.6748285681102146E-3</v>
      </c>
      <c r="CG14" s="31">
        <f t="shared" si="55"/>
        <v>0</v>
      </c>
      <c r="CH14" s="31">
        <f t="shared" si="56"/>
        <v>-7.6111080355047264E-4</v>
      </c>
      <c r="CI14" s="31">
        <f t="shared" si="57"/>
        <v>0</v>
      </c>
      <c r="CK14" s="31">
        <f t="shared" si="30"/>
        <v>1.0156934448300143</v>
      </c>
      <c r="CL14" s="31">
        <f t="shared" si="58"/>
        <v>0.98942820473684023</v>
      </c>
      <c r="CM14" s="31">
        <f t="shared" si="31"/>
        <v>0.96720853340920843</v>
      </c>
      <c r="CN14" s="31"/>
      <c r="CO14" s="31">
        <f t="shared" si="32"/>
        <v>1.0005285229785086</v>
      </c>
      <c r="CP14" s="31">
        <f t="shared" si="59"/>
        <v>0.99991008975638529</v>
      </c>
      <c r="CQ14" s="31">
        <f t="shared" si="33"/>
        <v>0.99832945661330086</v>
      </c>
      <c r="CR14" s="31"/>
      <c r="CS14" s="31">
        <f t="shared" si="34"/>
        <v>0.99864482393515508</v>
      </c>
      <c r="CT14" s="31">
        <f t="shared" si="60"/>
        <v>0.99881980104399259</v>
      </c>
      <c r="CU14" s="31">
        <f t="shared" si="35"/>
        <v>0.99834263531268608</v>
      </c>
    </row>
    <row r="15" spans="1:99" x14ac:dyDescent="0.2">
      <c r="A15" s="198" t="s">
        <v>379</v>
      </c>
      <c r="B15" s="9">
        <f t="shared" si="36"/>
        <v>1995</v>
      </c>
      <c r="D15" s="35">
        <f>'Industrial Sector_CHP&gt;Fossil'!H15</f>
        <v>1056.999</v>
      </c>
      <c r="E15" s="35">
        <f>Table8.4c11!N41*0.001</f>
        <v>54.695</v>
      </c>
      <c r="F15" s="35">
        <f>'Industrial_Sector_CHP&gt;Renew '!F15</f>
        <v>385.28800000000001</v>
      </c>
      <c r="G15" s="35">
        <f>Table8.4c11!AB41*0.001</f>
        <v>39.945</v>
      </c>
      <c r="H15" s="29">
        <f t="shared" si="0"/>
        <v>1536.9269999999999</v>
      </c>
      <c r="J15" s="29">
        <f>'Industrial Sector_CHP&gt;Fossil'!N15</f>
        <v>112062.34600000001</v>
      </c>
      <c r="K15" s="29">
        <f>Table8.2d11!P41*0.001</f>
        <v>5304.009</v>
      </c>
      <c r="L15" s="29">
        <f>'Industrial_Sector_CHP&gt;Renew '!J15</f>
        <v>29768.26</v>
      </c>
      <c r="M15" s="29">
        <f>Table8.2d11!AD41*0.001</f>
        <v>3890.364</v>
      </c>
      <c r="N15" s="29">
        <f t="shared" si="1"/>
        <v>151024.97900000002</v>
      </c>
      <c r="P15" s="41">
        <f t="shared" si="2"/>
        <v>9432.2405136869074</v>
      </c>
      <c r="Q15" s="41">
        <f t="shared" si="3"/>
        <v>10312.0111598604</v>
      </c>
      <c r="R15" s="41">
        <f t="shared" si="4"/>
        <v>12942.913022124909</v>
      </c>
      <c r="S15" s="41">
        <f t="shared" si="5"/>
        <v>10267.676752098261</v>
      </c>
      <c r="T15" s="41">
        <f t="shared" si="6"/>
        <v>10176.64104426063</v>
      </c>
      <c r="U15" s="41"/>
      <c r="V15" s="107">
        <f t="shared" si="7"/>
        <v>0.97450418979275966</v>
      </c>
      <c r="W15" s="107">
        <f t="shared" si="8"/>
        <v>0.99134657736238474</v>
      </c>
      <c r="X15" s="107">
        <f t="shared" si="9"/>
        <v>0.97093222379973165</v>
      </c>
      <c r="Y15" s="107">
        <f t="shared" si="10"/>
        <v>1.029066387501018</v>
      </c>
      <c r="Z15" s="107">
        <f t="shared" si="11"/>
        <v>0.97482847919178717</v>
      </c>
      <c r="AA15" s="107"/>
      <c r="AC15" s="106">
        <f>'Industrial Sector_CHP&gt;Fossil'!AE15</f>
        <v>0.9818157796715441</v>
      </c>
      <c r="AD15" s="31">
        <f t="shared" si="12"/>
        <v>0.99134657736238474</v>
      </c>
      <c r="AE15" s="106">
        <f>'Industrial_Sector_CHP&gt;Renew '!W15</f>
        <v>0.97179615211552106</v>
      </c>
      <c r="AF15" s="31">
        <f t="shared" si="13"/>
        <v>1.029066387501018</v>
      </c>
      <c r="AG15" s="31"/>
      <c r="AH15" s="87">
        <f>'Industrial Sector_CHP&gt;Fossil'!AD15</f>
        <v>0.9925529920885664</v>
      </c>
      <c r="AI15" s="33">
        <v>1</v>
      </c>
      <c r="AJ15" s="87">
        <f>'Industrial_Sector_CHP&gt;Renew '!V15</f>
        <v>0.99911099841884654</v>
      </c>
      <c r="AK15" s="33">
        <v>1</v>
      </c>
      <c r="AL15" s="33"/>
      <c r="AN15" s="34">
        <f t="shared" si="14"/>
        <v>1.1557863186395687</v>
      </c>
      <c r="AO15" s="34">
        <f t="shared" si="15"/>
        <v>0.97482847919178717</v>
      </c>
      <c r="AP15" s="34">
        <f t="shared" si="16"/>
        <v>0.99864510070276469</v>
      </c>
      <c r="AQ15" s="34">
        <f t="shared" si="17"/>
        <v>0.99464108816374663</v>
      </c>
      <c r="AR15" s="34">
        <f t="shared" si="18"/>
        <v>0.98141035716376979</v>
      </c>
      <c r="AS15" s="34">
        <f t="shared" si="19"/>
        <v>1.1266934192700853</v>
      </c>
      <c r="AT15" s="34">
        <f t="shared" si="20"/>
        <v>1.126693419270085</v>
      </c>
      <c r="AU15" s="34"/>
      <c r="AV15" s="34">
        <f t="shared" si="21"/>
        <v>0.99329344965239219</v>
      </c>
      <c r="AW15" s="32"/>
      <c r="AX15" s="12"/>
      <c r="AZ15" s="31">
        <f t="shared" si="22"/>
        <v>0.68773533160651101</v>
      </c>
      <c r="BA15" s="31">
        <f t="shared" si="23"/>
        <v>3.5587246499020453E-2</v>
      </c>
      <c r="BB15" s="31">
        <f t="shared" si="24"/>
        <v>0.25068724799551317</v>
      </c>
      <c r="BC15" s="31">
        <f t="shared" si="25"/>
        <v>2.5990173898955516E-2</v>
      </c>
      <c r="BE15" s="31">
        <f t="shared" si="37"/>
        <v>0.68678155246749939</v>
      </c>
      <c r="BF15" s="31">
        <f t="shared" si="38"/>
        <v>3.8169971535944376E-2</v>
      </c>
      <c r="BG15" s="31">
        <f t="shared" si="39"/>
        <v>0.24957029481536133</v>
      </c>
      <c r="BH15" s="31">
        <f t="shared" si="40"/>
        <v>2.5410722284214558E-2</v>
      </c>
      <c r="BI15" s="31">
        <f t="shared" si="41"/>
        <v>0.99993254110301966</v>
      </c>
      <c r="BJ15" s="31"/>
      <c r="BK15" s="31">
        <f t="shared" si="42"/>
        <v>0.68682788511904491</v>
      </c>
      <c r="BL15" s="31">
        <f t="shared" si="43"/>
        <v>3.8172546613833874E-2</v>
      </c>
      <c r="BM15" s="31">
        <f t="shared" si="44"/>
        <v>0.24958713168796548</v>
      </c>
      <c r="BN15" s="31">
        <f t="shared" si="45"/>
        <v>2.5412436579155772E-2</v>
      </c>
      <c r="BQ15" s="31">
        <f t="shared" si="46"/>
        <v>1.8460211076067233E-2</v>
      </c>
      <c r="BR15" s="31">
        <f t="shared" si="47"/>
        <v>-3.8585616925408922E-4</v>
      </c>
      <c r="BS15" s="31">
        <f t="shared" si="48"/>
        <v>1.490645791278844E-2</v>
      </c>
      <c r="BT15" s="31">
        <f t="shared" si="49"/>
        <v>-7.115270857527381E-2</v>
      </c>
      <c r="BV15" s="31">
        <f t="shared" si="26"/>
        <v>0.74201199524748807</v>
      </c>
      <c r="BW15" s="31">
        <f t="shared" si="27"/>
        <v>3.512007771906394E-2</v>
      </c>
      <c r="BX15" s="31">
        <f t="shared" si="28"/>
        <v>0.19710818830837246</v>
      </c>
      <c r="BY15" s="31">
        <f t="shared" si="29"/>
        <v>2.5759738725075403E-2</v>
      </c>
      <c r="CA15" s="31">
        <f t="shared" si="50"/>
        <v>7.7883232692169948E-4</v>
      </c>
      <c r="CB15" s="31">
        <f t="shared" si="51"/>
        <v>-0.12696079626227919</v>
      </c>
      <c r="CC15" s="31">
        <f t="shared" si="52"/>
        <v>5.5495071850719287E-3</v>
      </c>
      <c r="CD15" s="31">
        <f t="shared" si="53"/>
        <v>0.12759618149260599</v>
      </c>
      <c r="CF15" s="31">
        <f t="shared" si="54"/>
        <v>-5.2847005884309982E-3</v>
      </c>
      <c r="CG15" s="31">
        <f t="shared" si="55"/>
        <v>0</v>
      </c>
      <c r="CH15" s="31">
        <f t="shared" si="56"/>
        <v>-3.4017357198359188E-4</v>
      </c>
      <c r="CI15" s="31">
        <f t="shared" si="57"/>
        <v>0</v>
      </c>
      <c r="CK15" s="31">
        <f t="shared" si="30"/>
        <v>1.0146833110585809</v>
      </c>
      <c r="CL15" s="31">
        <f t="shared" si="58"/>
        <v>1.0039562868371246</v>
      </c>
      <c r="CM15" s="31">
        <f t="shared" si="31"/>
        <v>0.98141035716376979</v>
      </c>
      <c r="CN15" s="31"/>
      <c r="CO15" s="31">
        <f t="shared" si="32"/>
        <v>1.0003161722689569</v>
      </c>
      <c r="CP15" s="31">
        <f t="shared" si="59"/>
        <v>1.0002262335982164</v>
      </c>
      <c r="CQ15" s="31">
        <f t="shared" si="33"/>
        <v>0.99864510070276469</v>
      </c>
      <c r="CR15" s="31"/>
      <c r="CS15" s="31">
        <f t="shared" si="34"/>
        <v>0.99629230785302481</v>
      </c>
      <c r="CT15" s="31">
        <f t="shared" si="60"/>
        <v>0.99511648471141845</v>
      </c>
      <c r="CU15" s="31">
        <f t="shared" si="35"/>
        <v>0.99464108816374663</v>
      </c>
    </row>
    <row r="16" spans="1:99" x14ac:dyDescent="0.2">
      <c r="A16" s="198" t="s">
        <v>379</v>
      </c>
      <c r="B16" s="9">
        <f t="shared" si="36"/>
        <v>1996</v>
      </c>
      <c r="D16" s="35">
        <f>'Industrial Sector_CHP&gt;Fossil'!H16</f>
        <v>1104.3040000000001</v>
      </c>
      <c r="E16" s="35">
        <f>Table8.4c11!N42*0.001</f>
        <v>60.773000000000003</v>
      </c>
      <c r="F16" s="35">
        <f>'Industrial_Sector_CHP&gt;Renew '!F16</f>
        <v>407.09000000000003</v>
      </c>
      <c r="G16" s="35">
        <f>Table8.4c11!AB42*0.001</f>
        <v>35.213000000000001</v>
      </c>
      <c r="H16" s="29">
        <f t="shared" si="0"/>
        <v>1607.3799999999999</v>
      </c>
      <c r="J16" s="29">
        <f>'Industrial Sector_CHP&gt;Fossil'!N16</f>
        <v>112495.20300000001</v>
      </c>
      <c r="K16" s="29">
        <f>Table8.2d11!P42*0.001</f>
        <v>5877.5129999999999</v>
      </c>
      <c r="L16" s="29">
        <f>'Industrial_Sector_CHP&gt;Renew '!J16</f>
        <v>29273.885999999999</v>
      </c>
      <c r="M16" s="29">
        <f>Table8.2d11!AD42*0.001</f>
        <v>3369.953</v>
      </c>
      <c r="N16" s="29">
        <f t="shared" si="1"/>
        <v>151016.55500000002</v>
      </c>
      <c r="P16" s="41">
        <f t="shared" si="2"/>
        <v>9816.4541291596233</v>
      </c>
      <c r="Q16" s="41">
        <f t="shared" si="3"/>
        <v>10339.917580786296</v>
      </c>
      <c r="R16" s="41">
        <f t="shared" si="4"/>
        <v>13906.250779278162</v>
      </c>
      <c r="S16" s="41">
        <f t="shared" si="5"/>
        <v>10449.10715371995</v>
      </c>
      <c r="T16" s="41">
        <f t="shared" si="6"/>
        <v>10643.733728398187</v>
      </c>
      <c r="U16" s="41"/>
      <c r="V16" s="107">
        <f t="shared" si="7"/>
        <v>1.0141997189207836</v>
      </c>
      <c r="W16" s="107">
        <f t="shared" si="8"/>
        <v>0.99402936488486215</v>
      </c>
      <c r="X16" s="107">
        <f t="shared" si="9"/>
        <v>1.0431984647320605</v>
      </c>
      <c r="Y16" s="107">
        <f t="shared" si="10"/>
        <v>1.0472500460332694</v>
      </c>
      <c r="Z16" s="107">
        <f t="shared" si="11"/>
        <v>1.0195716561338708</v>
      </c>
      <c r="AA16" s="107"/>
      <c r="AC16" s="106">
        <f>'Industrial Sector_CHP&gt;Fossil'!AE16</f>
        <v>1.0205685108620186</v>
      </c>
      <c r="AD16" s="31">
        <f t="shared" si="12"/>
        <v>0.99402936488486215</v>
      </c>
      <c r="AE16" s="106">
        <f>'Industrial_Sector_CHP&gt;Renew '!W16</f>
        <v>1.0440842320320782</v>
      </c>
      <c r="AF16" s="31">
        <f t="shared" si="13"/>
        <v>1.0472500460332694</v>
      </c>
      <c r="AG16" s="31"/>
      <c r="AH16" s="87">
        <f>'Industrial Sector_CHP&gt;Fossil'!AD16</f>
        <v>0.99375956452364389</v>
      </c>
      <c r="AI16" s="33">
        <v>1</v>
      </c>
      <c r="AJ16" s="87">
        <f>'Industrial_Sector_CHP&gt;Renew '!V16</f>
        <v>0.99915163233689097</v>
      </c>
      <c r="AK16" s="33">
        <v>1</v>
      </c>
      <c r="AL16" s="33"/>
      <c r="AN16" s="34">
        <f t="shared" si="14"/>
        <v>1.1557218502051898</v>
      </c>
      <c r="AO16" s="34">
        <f t="shared" si="15"/>
        <v>1.0195716561338708</v>
      </c>
      <c r="AP16" s="34">
        <f t="shared" si="16"/>
        <v>0.99746919622909558</v>
      </c>
      <c r="AQ16" s="34">
        <f t="shared" si="17"/>
        <v>0.99548230811685701</v>
      </c>
      <c r="AR16" s="34">
        <f t="shared" si="18"/>
        <v>1.0267972926128444</v>
      </c>
      <c r="AS16" s="34">
        <f t="shared" si="19"/>
        <v>1.1783412408438063</v>
      </c>
      <c r="AT16" s="34">
        <f t="shared" si="20"/>
        <v>1.1783412408438068</v>
      </c>
      <c r="AU16" s="34"/>
      <c r="AV16" s="34">
        <f t="shared" si="21"/>
        <v>0.99296293773760624</v>
      </c>
      <c r="AW16" s="32"/>
      <c r="AX16" s="12"/>
      <c r="AZ16" s="31">
        <f t="shared" si="22"/>
        <v>0.68702111510657105</v>
      </c>
      <c r="BA16" s="31">
        <f t="shared" si="23"/>
        <v>3.7808732222623154E-2</v>
      </c>
      <c r="BB16" s="31">
        <f t="shared" si="24"/>
        <v>0.25326307407084825</v>
      </c>
      <c r="BC16" s="31">
        <f t="shared" si="25"/>
        <v>2.1907078599957698E-2</v>
      </c>
      <c r="BE16" s="31">
        <f t="shared" si="37"/>
        <v>0.68737816151466269</v>
      </c>
      <c r="BF16" s="31">
        <f t="shared" si="38"/>
        <v>3.6686780288537224E-2</v>
      </c>
      <c r="BG16" s="31">
        <f t="shared" si="39"/>
        <v>0.25197296672754443</v>
      </c>
      <c r="BH16" s="31">
        <f t="shared" si="40"/>
        <v>2.3890501487321029E-2</v>
      </c>
      <c r="BI16" s="31">
        <f t="shared" si="41"/>
        <v>0.99992841001806543</v>
      </c>
      <c r="BJ16" s="31"/>
      <c r="BK16" s="31">
        <f t="shared" si="42"/>
        <v>0.6874273744279793</v>
      </c>
      <c r="BL16" s="31">
        <f t="shared" si="43"/>
        <v>3.6689406882513133E-2</v>
      </c>
      <c r="BM16" s="31">
        <f t="shared" si="44"/>
        <v>0.25199100675916597</v>
      </c>
      <c r="BN16" s="31">
        <f t="shared" si="45"/>
        <v>2.3892211930341498E-2</v>
      </c>
      <c r="BQ16" s="31">
        <f t="shared" si="46"/>
        <v>3.871142091902411E-2</v>
      </c>
      <c r="BR16" s="31">
        <f t="shared" si="47"/>
        <v>2.7025502810457333E-3</v>
      </c>
      <c r="BS16" s="31">
        <f t="shared" si="48"/>
        <v>7.1749384790673221E-2</v>
      </c>
      <c r="BT16" s="31">
        <f t="shared" si="49"/>
        <v>1.7515753508644226E-2</v>
      </c>
      <c r="BV16" s="31">
        <f t="shared" si="26"/>
        <v>0.74491967453502028</v>
      </c>
      <c r="BW16" s="31">
        <f t="shared" si="27"/>
        <v>3.8919660165734803E-2</v>
      </c>
      <c r="BX16" s="31">
        <f t="shared" si="28"/>
        <v>0.19384554229832612</v>
      </c>
      <c r="BY16" s="31">
        <f t="shared" si="29"/>
        <v>2.2315123000918671E-2</v>
      </c>
      <c r="CA16" s="31">
        <f t="shared" si="50"/>
        <v>3.9109840121018969E-3</v>
      </c>
      <c r="CB16" s="31">
        <f t="shared" si="51"/>
        <v>0.10272654394771207</v>
      </c>
      <c r="CC16" s="31">
        <f t="shared" si="52"/>
        <v>-1.6691088995846294E-2</v>
      </c>
      <c r="CD16" s="31">
        <f t="shared" si="53"/>
        <v>-0.14354814842993663</v>
      </c>
      <c r="CF16" s="31">
        <f t="shared" si="54"/>
        <v>1.2148869315299301E-3</v>
      </c>
      <c r="CG16" s="31">
        <f t="shared" si="55"/>
        <v>0</v>
      </c>
      <c r="CH16" s="31">
        <f t="shared" si="56"/>
        <v>4.0669246799232113E-5</v>
      </c>
      <c r="CI16" s="31">
        <f t="shared" si="57"/>
        <v>0</v>
      </c>
      <c r="CK16" s="31">
        <f t="shared" si="30"/>
        <v>1.0462466440442311</v>
      </c>
      <c r="CL16" s="31">
        <f t="shared" si="58"/>
        <v>1.0503858958704491</v>
      </c>
      <c r="CM16" s="31">
        <f t="shared" si="31"/>
        <v>1.0267972926128444</v>
      </c>
      <c r="CN16" s="31"/>
      <c r="CO16" s="31">
        <f t="shared" si="32"/>
        <v>0.99882250013258811</v>
      </c>
      <c r="CP16" s="31">
        <f t="shared" si="59"/>
        <v>0.99904846734077257</v>
      </c>
      <c r="CQ16" s="31">
        <f t="shared" si="33"/>
        <v>0.99746919622909558</v>
      </c>
      <c r="CR16" s="31"/>
      <c r="CS16" s="31">
        <f t="shared" si="34"/>
        <v>1.0008457522649334</v>
      </c>
      <c r="CT16" s="31">
        <f t="shared" si="60"/>
        <v>0.99595810673223573</v>
      </c>
      <c r="CU16" s="31">
        <f t="shared" si="35"/>
        <v>0.99548230811685701</v>
      </c>
    </row>
    <row r="17" spans="1:99" x14ac:dyDescent="0.2">
      <c r="A17" s="198" t="s">
        <v>379</v>
      </c>
      <c r="B17" s="9">
        <f t="shared" si="36"/>
        <v>1997</v>
      </c>
      <c r="D17" s="35">
        <f>'Industrial Sector_CHP&gt;Fossil'!H17</f>
        <v>1063.79</v>
      </c>
      <c r="E17" s="35">
        <f>Table8.4c11!N43*0.001</f>
        <v>58.062000000000005</v>
      </c>
      <c r="F17" s="35">
        <f>'Industrial_Sector_CHP&gt;Renew '!F17</f>
        <v>380.74099999999999</v>
      </c>
      <c r="G17" s="35">
        <f>Table8.4c11!AB43*0.001</f>
        <v>35.786000000000001</v>
      </c>
      <c r="H17" s="29">
        <f t="shared" si="0"/>
        <v>1538.3789999999999</v>
      </c>
      <c r="J17" s="29">
        <f>'Industrial Sector_CHP&gt;Fossil'!N17</f>
        <v>115754.798</v>
      </c>
      <c r="K17" s="29">
        <f>Table8.2d11!P43*0.001</f>
        <v>5685.1410000000005</v>
      </c>
      <c r="L17" s="29">
        <f>'Industrial_Sector_CHP&gt;Renew '!J17</f>
        <v>29107.498</v>
      </c>
      <c r="M17" s="29">
        <f>Table8.2d11!AD43*0.001</f>
        <v>3549.1710000000003</v>
      </c>
      <c r="N17" s="29">
        <f t="shared" si="1"/>
        <v>154096.60800000001</v>
      </c>
      <c r="P17" s="41">
        <f t="shared" si="2"/>
        <v>9190.0294275490851</v>
      </c>
      <c r="Q17" s="41">
        <f t="shared" si="3"/>
        <v>10212.939309684667</v>
      </c>
      <c r="R17" s="41">
        <f t="shared" si="4"/>
        <v>13080.512794332237</v>
      </c>
      <c r="S17" s="41">
        <f t="shared" si="5"/>
        <v>10082.917954643493</v>
      </c>
      <c r="T17" s="41">
        <f t="shared" si="6"/>
        <v>9983.2113111795406</v>
      </c>
      <c r="U17" s="41"/>
      <c r="V17" s="107">
        <f t="shared" si="7"/>
        <v>0.94947983657434276</v>
      </c>
      <c r="W17" s="107">
        <f t="shared" si="8"/>
        <v>0.98182229174417546</v>
      </c>
      <c r="X17" s="107">
        <f t="shared" si="9"/>
        <v>0.98125447912163777</v>
      </c>
      <c r="Y17" s="107">
        <f t="shared" si="10"/>
        <v>1.0105491442291206</v>
      </c>
      <c r="Z17" s="107">
        <f t="shared" si="11"/>
        <v>0.95629969236420664</v>
      </c>
      <c r="AA17" s="107"/>
      <c r="AC17" s="106">
        <f>'Industrial Sector_CHP&gt;Fossil'!AE17</f>
        <v>0.95815793064837262</v>
      </c>
      <c r="AD17" s="31">
        <f t="shared" si="12"/>
        <v>0.98182229174417546</v>
      </c>
      <c r="AE17" s="106">
        <f>'Industrial_Sector_CHP&gt;Renew '!W17</f>
        <v>0.98218534101674881</v>
      </c>
      <c r="AF17" s="31">
        <f t="shared" si="13"/>
        <v>1.0105491442291206</v>
      </c>
      <c r="AG17" s="31"/>
      <c r="AH17" s="87">
        <f>'Industrial Sector_CHP&gt;Fossil'!AD17</f>
        <v>0.99094293978430303</v>
      </c>
      <c r="AI17" s="33">
        <v>1</v>
      </c>
      <c r="AJ17" s="87">
        <f>'Industrial_Sector_CHP&gt;Renew '!V17</f>
        <v>0.9990522543391378</v>
      </c>
      <c r="AK17" s="33">
        <v>1</v>
      </c>
      <c r="AL17" s="33"/>
      <c r="AN17" s="34">
        <f t="shared" si="14"/>
        <v>1.1792933358074804</v>
      </c>
      <c r="AO17" s="34">
        <f t="shared" si="15"/>
        <v>0.95629969236420664</v>
      </c>
      <c r="AP17" s="34">
        <f t="shared" si="16"/>
        <v>0.99545978844613114</v>
      </c>
      <c r="AQ17" s="34">
        <f t="shared" si="17"/>
        <v>0.9935119206975459</v>
      </c>
      <c r="AR17" s="34">
        <f t="shared" si="18"/>
        <v>0.966934847861465</v>
      </c>
      <c r="AS17" s="34">
        <f t="shared" si="19"/>
        <v>1.1277578542398528</v>
      </c>
      <c r="AT17" s="34">
        <f t="shared" si="20"/>
        <v>1.1277578542398525</v>
      </c>
      <c r="AU17" s="34"/>
      <c r="AV17" s="34">
        <f t="shared" si="21"/>
        <v>0.98900116639628843</v>
      </c>
      <c r="AW17" s="32"/>
      <c r="AX17" s="12"/>
      <c r="AZ17" s="31">
        <f t="shared" si="22"/>
        <v>0.69150059900713678</v>
      </c>
      <c r="BA17" s="31">
        <f t="shared" si="23"/>
        <v>3.7742324875729587E-2</v>
      </c>
      <c r="BB17" s="31">
        <f t="shared" si="24"/>
        <v>0.24749492810289273</v>
      </c>
      <c r="BC17" s="31">
        <f t="shared" si="25"/>
        <v>2.3262148014240966E-2</v>
      </c>
      <c r="BE17" s="31">
        <f t="shared" si="37"/>
        <v>0.6892584310483344</v>
      </c>
      <c r="BF17" s="31">
        <f t="shared" si="38"/>
        <v>3.7775518820796362E-2</v>
      </c>
      <c r="BG17" s="31">
        <f t="shared" si="39"/>
        <v>0.25036792698019378</v>
      </c>
      <c r="BH17" s="31">
        <f t="shared" si="40"/>
        <v>2.2577836370124688E-2</v>
      </c>
      <c r="BI17" s="31">
        <f t="shared" si="41"/>
        <v>0.99997971321944912</v>
      </c>
      <c r="BJ17" s="31"/>
      <c r="BK17" s="31">
        <f t="shared" si="42"/>
        <v>0.68927241416654039</v>
      </c>
      <c r="BL17" s="31">
        <f t="shared" si="43"/>
        <v>3.7776285180003838E-2</v>
      </c>
      <c r="BM17" s="31">
        <f t="shared" si="44"/>
        <v>0.25037300624242731</v>
      </c>
      <c r="BN17" s="31">
        <f t="shared" si="45"/>
        <v>2.257829441102862E-2</v>
      </c>
      <c r="BQ17" s="31">
        <f t="shared" si="46"/>
        <v>-6.3102495676281553E-2</v>
      </c>
      <c r="BR17" s="31">
        <f t="shared" si="47"/>
        <v>-1.2356422016988616E-2</v>
      </c>
      <c r="BS17" s="31">
        <f t="shared" si="48"/>
        <v>-6.1115418359134033E-2</v>
      </c>
      <c r="BT17" s="31">
        <f t="shared" si="49"/>
        <v>-3.5673834545807741E-2</v>
      </c>
      <c r="BV17" s="31">
        <f t="shared" si="26"/>
        <v>0.75118329664985217</v>
      </c>
      <c r="BW17" s="31">
        <f t="shared" si="27"/>
        <v>3.6893355887496239E-2</v>
      </c>
      <c r="BX17" s="31">
        <f t="shared" si="28"/>
        <v>0.18889123114247913</v>
      </c>
      <c r="BY17" s="31">
        <f t="shared" si="29"/>
        <v>2.3032116320172342E-2</v>
      </c>
      <c r="CA17" s="31">
        <f t="shared" si="50"/>
        <v>8.3732989396515124E-3</v>
      </c>
      <c r="CB17" s="31">
        <f t="shared" si="51"/>
        <v>-5.3468048084776502E-2</v>
      </c>
      <c r="CC17" s="31">
        <f t="shared" si="52"/>
        <v>-2.589031543146085E-2</v>
      </c>
      <c r="CD17" s="31">
        <f t="shared" si="53"/>
        <v>3.1624993574651566E-2</v>
      </c>
      <c r="CF17" s="31">
        <f t="shared" si="54"/>
        <v>-2.8383363493086652E-3</v>
      </c>
      <c r="CG17" s="31">
        <f t="shared" si="55"/>
        <v>0</v>
      </c>
      <c r="CH17" s="31">
        <f t="shared" si="56"/>
        <v>-9.9467325129106189E-5</v>
      </c>
      <c r="CI17" s="31">
        <f t="shared" si="57"/>
        <v>0</v>
      </c>
      <c r="CK17" s="31">
        <f t="shared" si="30"/>
        <v>0.94169984165126686</v>
      </c>
      <c r="CL17" s="31">
        <f t="shared" si="58"/>
        <v>0.98914823181392597</v>
      </c>
      <c r="CM17" s="31">
        <f t="shared" si="31"/>
        <v>0.966934847861465</v>
      </c>
      <c r="CN17" s="31"/>
      <c r="CO17" s="31">
        <f t="shared" si="32"/>
        <v>0.99798549389739455</v>
      </c>
      <c r="CP17" s="31">
        <f t="shared" si="59"/>
        <v>0.99703587810651595</v>
      </c>
      <c r="CQ17" s="31">
        <f t="shared" si="33"/>
        <v>0.99545978844613114</v>
      </c>
      <c r="CR17" s="31"/>
      <c r="CS17" s="31">
        <f t="shared" si="34"/>
        <v>0.99802067058023514</v>
      </c>
      <c r="CT17" s="31">
        <f t="shared" si="60"/>
        <v>0.99398677755072729</v>
      </c>
      <c r="CU17" s="31">
        <f t="shared" si="35"/>
        <v>0.9935119206975459</v>
      </c>
    </row>
    <row r="18" spans="1:99" x14ac:dyDescent="0.2">
      <c r="A18" s="198" t="s">
        <v>379</v>
      </c>
      <c r="B18" s="9">
        <f t="shared" si="36"/>
        <v>1998</v>
      </c>
      <c r="D18" s="35">
        <f>'Industrial Sector_CHP&gt;Fossil'!H18</f>
        <v>1056.3029999999999</v>
      </c>
      <c r="E18" s="35">
        <f>Table8.4c11!N44*0.001</f>
        <v>54.539000000000001</v>
      </c>
      <c r="F18" s="35">
        <f>'Industrial_Sector_CHP&gt;Renew '!F18</f>
        <v>361.99</v>
      </c>
      <c r="G18" s="35">
        <f>Table8.4c11!AB44*0.001</f>
        <v>34.844999999999999</v>
      </c>
      <c r="H18" s="29">
        <f t="shared" si="0"/>
        <v>1507.6769999999999</v>
      </c>
      <c r="J18" s="29">
        <f>'Industrial Sector_CHP&gt;Fossil'!N18</f>
        <v>116798.476</v>
      </c>
      <c r="K18" s="29">
        <f>Table8.2d11!P44*0.001</f>
        <v>5348.5730000000003</v>
      </c>
      <c r="L18" s="29">
        <f>'Industrial_Sector_CHP&gt;Renew '!J18</f>
        <v>28572.25</v>
      </c>
      <c r="M18" s="29">
        <f>Table8.2d11!AD44*0.001</f>
        <v>3412.4679999999998</v>
      </c>
      <c r="N18" s="29">
        <f t="shared" si="1"/>
        <v>154131.76699999999</v>
      </c>
      <c r="P18" s="41">
        <f t="shared" si="2"/>
        <v>9043.8080716053173</v>
      </c>
      <c r="Q18" s="41">
        <f t="shared" si="3"/>
        <v>10196.925422911867</v>
      </c>
      <c r="R18" s="41">
        <f t="shared" si="4"/>
        <v>12669.285758034457</v>
      </c>
      <c r="S18" s="41">
        <f t="shared" si="5"/>
        <v>10211.084763285691</v>
      </c>
      <c r="T18" s="41">
        <f t="shared" si="6"/>
        <v>9781.7408399658452</v>
      </c>
      <c r="U18" s="41"/>
      <c r="V18" s="107">
        <f t="shared" si="7"/>
        <v>0.93437278710951932</v>
      </c>
      <c r="W18" s="107">
        <f t="shared" si="8"/>
        <v>0.98028279458921908</v>
      </c>
      <c r="X18" s="107">
        <f t="shared" si="9"/>
        <v>0.9504056601458285</v>
      </c>
      <c r="Y18" s="107">
        <f t="shared" si="10"/>
        <v>1.023394518888973</v>
      </c>
      <c r="Z18" s="107">
        <f t="shared" si="11"/>
        <v>0.93700067688344901</v>
      </c>
      <c r="AA18" s="107"/>
      <c r="AC18" s="106">
        <f>'Industrial Sector_CHP&gt;Fossil'!AE18</f>
        <v>0.94473298612731826</v>
      </c>
      <c r="AD18" s="31">
        <f t="shared" si="12"/>
        <v>0.98028279458921908</v>
      </c>
      <c r="AE18" s="106">
        <f>'Industrial_Sector_CHP&gt;Renew '!W18</f>
        <v>0.95123225287753144</v>
      </c>
      <c r="AF18" s="31">
        <f t="shared" si="13"/>
        <v>1.023394518888973</v>
      </c>
      <c r="AG18" s="31"/>
      <c r="AH18" s="87">
        <f>'Industrial Sector_CHP&gt;Fossil'!AD18</f>
        <v>0.98903372786815891</v>
      </c>
      <c r="AI18" s="33">
        <v>1</v>
      </c>
      <c r="AJ18" s="87">
        <f>'Industrial_Sector_CHP&gt;Renew '!V18</f>
        <v>0.99913102953647481</v>
      </c>
      <c r="AK18" s="33">
        <v>1</v>
      </c>
      <c r="AL18" s="33"/>
      <c r="AN18" s="34">
        <f t="shared" si="14"/>
        <v>1.1795624058079937</v>
      </c>
      <c r="AO18" s="34">
        <f t="shared" si="15"/>
        <v>0.93700067688344901</v>
      </c>
      <c r="AP18" s="34">
        <f t="shared" si="16"/>
        <v>0.99379792968970215</v>
      </c>
      <c r="AQ18" s="34">
        <f t="shared" si="17"/>
        <v>0.99219820702788708</v>
      </c>
      <c r="AR18" s="34">
        <f t="shared" si="18"/>
        <v>0.95026203593278225</v>
      </c>
      <c r="AS18" s="34">
        <f t="shared" si="19"/>
        <v>1.1052507726683591</v>
      </c>
      <c r="AT18" s="34">
        <f t="shared" si="20"/>
        <v>1.1052507726683596</v>
      </c>
      <c r="AU18" s="34"/>
      <c r="AV18" s="34">
        <f t="shared" si="21"/>
        <v>0.98604452398614861</v>
      </c>
      <c r="AW18" s="32"/>
      <c r="AX18" s="12"/>
      <c r="AZ18" s="31">
        <f t="shared" si="22"/>
        <v>0.70061624605270223</v>
      </c>
      <c r="BA18" s="31">
        <f t="shared" si="23"/>
        <v>3.6174193809416742E-2</v>
      </c>
      <c r="BB18" s="31">
        <f t="shared" si="24"/>
        <v>0.24009784589139452</v>
      </c>
      <c r="BC18" s="31">
        <f t="shared" si="25"/>
        <v>2.3111714246486482E-2</v>
      </c>
      <c r="BE18" s="31">
        <f t="shared" si="37"/>
        <v>0.69604847413472248</v>
      </c>
      <c r="BF18" s="31">
        <f t="shared" si="38"/>
        <v>3.6952714054713919E-2</v>
      </c>
      <c r="BG18" s="31">
        <f t="shared" si="39"/>
        <v>0.24377768280152304</v>
      </c>
      <c r="BH18" s="31">
        <f t="shared" si="40"/>
        <v>2.3186849797256267E-2</v>
      </c>
      <c r="BI18" s="31">
        <f t="shared" si="41"/>
        <v>0.99996572078821566</v>
      </c>
      <c r="BJ18" s="31"/>
      <c r="BK18" s="31">
        <f t="shared" si="42"/>
        <v>0.6960723349457093</v>
      </c>
      <c r="BL18" s="31">
        <f t="shared" si="43"/>
        <v>3.6953980808048313E-2</v>
      </c>
      <c r="BM18" s="31">
        <f t="shared" si="44"/>
        <v>0.24378603959480438</v>
      </c>
      <c r="BN18" s="31">
        <f t="shared" si="45"/>
        <v>2.3187644651438053E-2</v>
      </c>
      <c r="BQ18" s="31">
        <f t="shared" si="46"/>
        <v>-1.4110285717743715E-2</v>
      </c>
      <c r="BR18" s="31">
        <f t="shared" si="47"/>
        <v>-1.5692303960629247E-3</v>
      </c>
      <c r="BS18" s="31">
        <f t="shared" si="48"/>
        <v>-3.2021776483379671E-2</v>
      </c>
      <c r="BT18" s="31">
        <f t="shared" si="49"/>
        <v>1.2631171333337897E-2</v>
      </c>
      <c r="BV18" s="31">
        <f t="shared" si="26"/>
        <v>0.75778328032792874</v>
      </c>
      <c r="BW18" s="31">
        <f t="shared" si="27"/>
        <v>3.4701302035939165E-2</v>
      </c>
      <c r="BX18" s="31">
        <f t="shared" si="28"/>
        <v>0.18537547811282798</v>
      </c>
      <c r="BY18" s="31">
        <f t="shared" si="29"/>
        <v>2.2139939523304109E-2</v>
      </c>
      <c r="CA18" s="31">
        <f t="shared" si="50"/>
        <v>8.747742814542674E-3</v>
      </c>
      <c r="CB18" s="31">
        <f t="shared" si="51"/>
        <v>-6.1254268686404295E-2</v>
      </c>
      <c r="CC18" s="31">
        <f t="shared" si="52"/>
        <v>-1.878797317687618E-2</v>
      </c>
      <c r="CD18" s="31">
        <f t="shared" si="53"/>
        <v>-3.9506407950634224E-2</v>
      </c>
      <c r="CF18" s="31">
        <f t="shared" si="54"/>
        <v>-1.9285202084069295E-3</v>
      </c>
      <c r="CG18" s="31">
        <f t="shared" si="55"/>
        <v>0</v>
      </c>
      <c r="CH18" s="31">
        <f t="shared" si="56"/>
        <v>7.8846818521142748E-5</v>
      </c>
      <c r="CI18" s="31">
        <f t="shared" si="57"/>
        <v>0</v>
      </c>
      <c r="CK18" s="31">
        <f t="shared" si="30"/>
        <v>0.98275704721413504</v>
      </c>
      <c r="CL18" s="31">
        <f t="shared" si="58"/>
        <v>0.97209239555453664</v>
      </c>
      <c r="CM18" s="31">
        <f t="shared" si="31"/>
        <v>0.95026203593278225</v>
      </c>
      <c r="CN18" s="31"/>
      <c r="CO18" s="31">
        <f t="shared" si="32"/>
        <v>0.99833056164024159</v>
      </c>
      <c r="CP18" s="31">
        <f t="shared" si="59"/>
        <v>0.99537138816554949</v>
      </c>
      <c r="CQ18" s="31">
        <f t="shared" si="33"/>
        <v>0.99379792968970215</v>
      </c>
      <c r="CR18" s="31"/>
      <c r="CS18" s="31">
        <f t="shared" si="34"/>
        <v>0.99867770718972715</v>
      </c>
      <c r="CT18" s="31">
        <f t="shared" si="60"/>
        <v>0.99267243598126564</v>
      </c>
      <c r="CU18" s="31">
        <f t="shared" si="35"/>
        <v>0.99219820702788708</v>
      </c>
    </row>
    <row r="19" spans="1:99" x14ac:dyDescent="0.2">
      <c r="A19" s="198" t="s">
        <v>379</v>
      </c>
      <c r="B19" s="9">
        <f t="shared" si="36"/>
        <v>1999</v>
      </c>
      <c r="D19" s="35">
        <f>'Industrial Sector_CHP&gt;Fossil'!H19</f>
        <v>1081.4660000000001</v>
      </c>
      <c r="E19" s="35">
        <f>Table8.4c11!N45*0.001</f>
        <v>48.658000000000001</v>
      </c>
      <c r="F19" s="35">
        <f>'Industrial_Sector_CHP&gt;Renew '!F19</f>
        <v>372.98899999999998</v>
      </c>
      <c r="G19" s="35">
        <f>Table8.4c11!AB45*0.001</f>
        <v>39.361000000000004</v>
      </c>
      <c r="H19" s="29">
        <f t="shared" si="0"/>
        <v>1542.4740000000002</v>
      </c>
      <c r="J19" s="29">
        <f>'Industrial Sector_CHP&gt;Fossil'!N19</f>
        <v>118874.47099999999</v>
      </c>
      <c r="K19" s="29">
        <f>Table8.2d11!P45*0.001</f>
        <v>4758.308</v>
      </c>
      <c r="L19" s="29">
        <f>'Industrial_Sector_CHP&gt;Renew '!J19</f>
        <v>28746.698</v>
      </c>
      <c r="M19" s="29">
        <f>Table8.2d11!AD45*0.001</f>
        <v>3884.8140000000003</v>
      </c>
      <c r="N19" s="29">
        <f t="shared" si="1"/>
        <v>156264.291</v>
      </c>
      <c r="P19" s="41">
        <f t="shared" si="2"/>
        <v>9097.5462679451193</v>
      </c>
      <c r="Q19" s="41">
        <f t="shared" si="3"/>
        <v>10225.903829680634</v>
      </c>
      <c r="R19" s="41">
        <f t="shared" si="4"/>
        <v>12975.020644110151</v>
      </c>
      <c r="S19" s="41">
        <f t="shared" si="5"/>
        <v>10132.016616496954</v>
      </c>
      <c r="T19" s="41">
        <f t="shared" si="6"/>
        <v>9870.9307809805396</v>
      </c>
      <c r="U19" s="41"/>
      <c r="V19" s="107">
        <f t="shared" si="7"/>
        <v>0.93992481871951195</v>
      </c>
      <c r="W19" s="107">
        <f t="shared" si="8"/>
        <v>0.98306863761462759</v>
      </c>
      <c r="X19" s="107">
        <f t="shared" si="9"/>
        <v>0.97334082569342917</v>
      </c>
      <c r="Y19" s="107">
        <f t="shared" si="10"/>
        <v>1.0154700025502932</v>
      </c>
      <c r="Z19" s="107">
        <f t="shared" si="11"/>
        <v>0.94554425174085188</v>
      </c>
      <c r="AA19" s="107"/>
      <c r="AC19" s="106">
        <f>'Industrial Sector_CHP&gt;Fossil'!AE19</f>
        <v>0.95321696815988577</v>
      </c>
      <c r="AD19" s="31">
        <f t="shared" si="12"/>
        <v>0.98306863761462759</v>
      </c>
      <c r="AE19" s="106">
        <f>'Industrial_Sector_CHP&gt;Renew '!W19</f>
        <v>0.9744971985209282</v>
      </c>
      <c r="AF19" s="31">
        <f t="shared" si="13"/>
        <v>1.0154700025502932</v>
      </c>
      <c r="AG19" s="31"/>
      <c r="AH19" s="87">
        <f>'Industrial Sector_CHP&gt;Fossil'!AD19</f>
        <v>0.98605548381494579</v>
      </c>
      <c r="AI19" s="33">
        <v>1</v>
      </c>
      <c r="AJ19" s="87">
        <f>'Industrial_Sector_CHP&gt;Renew '!V19</f>
        <v>0.99881336464665615</v>
      </c>
      <c r="AK19" s="33">
        <v>1</v>
      </c>
      <c r="AL19" s="33"/>
      <c r="AN19" s="34">
        <f t="shared" si="14"/>
        <v>1.1958825011967871</v>
      </c>
      <c r="AO19" s="34">
        <f t="shared" si="15"/>
        <v>0.94554425174085188</v>
      </c>
      <c r="AP19" s="34">
        <f t="shared" si="16"/>
        <v>0.99307371288070134</v>
      </c>
      <c r="AQ19" s="34">
        <f t="shared" si="17"/>
        <v>0.99002720139862022</v>
      </c>
      <c r="AR19" s="34">
        <f t="shared" si="18"/>
        <v>0.96173018151930845</v>
      </c>
      <c r="AS19" s="34">
        <f t="shared" si="19"/>
        <v>1.1307598247640942</v>
      </c>
      <c r="AT19" s="34">
        <f t="shared" si="20"/>
        <v>1.1307598247640944</v>
      </c>
      <c r="AU19" s="34"/>
      <c r="AV19" s="34">
        <f t="shared" si="21"/>
        <v>0.98316998874581762</v>
      </c>
      <c r="AW19" s="32"/>
      <c r="AX19" s="12"/>
      <c r="AZ19" s="31">
        <f t="shared" si="22"/>
        <v>0.70112429771911877</v>
      </c>
      <c r="BA19" s="31">
        <f t="shared" si="23"/>
        <v>3.1545426373475335E-2</v>
      </c>
      <c r="BB19" s="31">
        <f t="shared" si="24"/>
        <v>0.24181217965424373</v>
      </c>
      <c r="BC19" s="31">
        <f t="shared" si="25"/>
        <v>2.5518096253162127E-2</v>
      </c>
      <c r="BE19" s="31">
        <f t="shared" si="37"/>
        <v>0.7008702411959522</v>
      </c>
      <c r="BF19" s="31">
        <f t="shared" si="38"/>
        <v>3.3807013362146483E-2</v>
      </c>
      <c r="BG19" s="31">
        <f t="shared" si="39"/>
        <v>0.24095399634858339</v>
      </c>
      <c r="BH19" s="31">
        <f t="shared" si="40"/>
        <v>2.4295046167873688E-2</v>
      </c>
      <c r="BI19" s="31">
        <f t="shared" si="41"/>
        <v>0.99992629707455583</v>
      </c>
      <c r="BJ19" s="31"/>
      <c r="BK19" s="31">
        <f t="shared" si="42"/>
        <v>0.70092190119057785</v>
      </c>
      <c r="BL19" s="31">
        <f t="shared" si="43"/>
        <v>3.3809505221589133E-2</v>
      </c>
      <c r="BM19" s="31">
        <f t="shared" si="44"/>
        <v>0.24097175667199955</v>
      </c>
      <c r="BN19" s="31">
        <f t="shared" si="45"/>
        <v>2.4296836915833425E-2</v>
      </c>
      <c r="BQ19" s="31">
        <f t="shared" si="46"/>
        <v>8.9402131198323999E-3</v>
      </c>
      <c r="BR19" s="31">
        <f t="shared" si="47"/>
        <v>2.8378463980851922E-3</v>
      </c>
      <c r="BS19" s="31">
        <f t="shared" si="48"/>
        <v>2.4163391788851206E-2</v>
      </c>
      <c r="BT19" s="31">
        <f t="shared" si="49"/>
        <v>-7.7734995729909885E-3</v>
      </c>
      <c r="BV19" s="31">
        <f t="shared" si="26"/>
        <v>0.76072703647949869</v>
      </c>
      <c r="BW19" s="31">
        <f t="shared" si="27"/>
        <v>3.0450386134603203E-2</v>
      </c>
      <c r="BX19" s="31">
        <f t="shared" si="28"/>
        <v>0.18396204159016727</v>
      </c>
      <c r="BY19" s="31">
        <f t="shared" si="29"/>
        <v>2.4860535795730838E-2</v>
      </c>
      <c r="CA19" s="31">
        <f t="shared" si="50"/>
        <v>3.8771680463907036E-3</v>
      </c>
      <c r="CB19" s="31">
        <f t="shared" si="51"/>
        <v>-0.13067853388354667</v>
      </c>
      <c r="CC19" s="31">
        <f t="shared" si="52"/>
        <v>-7.6539389989095843E-3</v>
      </c>
      <c r="CD19" s="31">
        <f t="shared" si="53"/>
        <v>0.11589844265499709</v>
      </c>
      <c r="CF19" s="31">
        <f t="shared" si="54"/>
        <v>-3.0158094053504073E-3</v>
      </c>
      <c r="CG19" s="31">
        <f t="shared" si="55"/>
        <v>0</v>
      </c>
      <c r="CH19" s="31">
        <f t="shared" si="56"/>
        <v>-3.1799172531563709E-4</v>
      </c>
      <c r="CI19" s="31">
        <f t="shared" si="57"/>
        <v>0</v>
      </c>
      <c r="CK19" s="31">
        <f t="shared" si="30"/>
        <v>1.0120684034012459</v>
      </c>
      <c r="CL19" s="31">
        <f t="shared" si="58"/>
        <v>0.98382399872737236</v>
      </c>
      <c r="CM19" s="31">
        <f t="shared" si="31"/>
        <v>0.96173018151930845</v>
      </c>
      <c r="CN19" s="31"/>
      <c r="CO19" s="31">
        <f t="shared" si="32"/>
        <v>0.9992712635160883</v>
      </c>
      <c r="CP19" s="31">
        <f t="shared" si="59"/>
        <v>0.99464602471995145</v>
      </c>
      <c r="CQ19" s="31">
        <f t="shared" si="33"/>
        <v>0.99307371288070134</v>
      </c>
      <c r="CR19" s="31"/>
      <c r="CS19" s="31">
        <f t="shared" si="34"/>
        <v>0.99781192345048675</v>
      </c>
      <c r="CT19" s="31">
        <f t="shared" si="60"/>
        <v>0.99050039270274681</v>
      </c>
      <c r="CU19" s="31">
        <f t="shared" si="35"/>
        <v>0.99002720139862022</v>
      </c>
    </row>
    <row r="20" spans="1:99" x14ac:dyDescent="0.2">
      <c r="A20" s="198" t="s">
        <v>379</v>
      </c>
      <c r="B20" s="9">
        <f t="shared" si="36"/>
        <v>2000</v>
      </c>
      <c r="D20" s="35">
        <f>'Industrial Sector_CHP&gt;Fossil'!H20</f>
        <v>1074.229</v>
      </c>
      <c r="E20" s="35">
        <f>Table8.4c11!N46*0.001</f>
        <v>42.183</v>
      </c>
      <c r="F20" s="35">
        <f>'Industrial_Sector_CHP&gt;Renew '!F20</f>
        <v>378.75200000000001</v>
      </c>
      <c r="G20" s="35">
        <f>Table8.4c11!AB46*0.001</f>
        <v>44.925000000000004</v>
      </c>
      <c r="H20" s="29">
        <f t="shared" si="0"/>
        <v>1540.0889999999999</v>
      </c>
      <c r="J20" s="29">
        <f>'Industrial Sector_CHP&gt;Fossil'!N20</f>
        <v>118378.01700000001</v>
      </c>
      <c r="K20" s="29">
        <f>Table8.2d11!P46*0.001</f>
        <v>4135.1549999999997</v>
      </c>
      <c r="L20" s="29">
        <f>'Industrial_Sector_CHP&gt;Renew '!J20</f>
        <v>29491.148999999998</v>
      </c>
      <c r="M20" s="29">
        <f>Table8.2d11!AD46*0.001</f>
        <v>4668.9679999999998</v>
      </c>
      <c r="N20" s="29">
        <f t="shared" si="1"/>
        <v>156673.28899999999</v>
      </c>
      <c r="P20" s="41">
        <f t="shared" si="2"/>
        <v>9074.5649168966902</v>
      </c>
      <c r="Q20" s="41">
        <f t="shared" si="3"/>
        <v>10201.068641925152</v>
      </c>
      <c r="R20" s="41">
        <f t="shared" si="4"/>
        <v>12842.904154056529</v>
      </c>
      <c r="S20" s="41">
        <f t="shared" si="5"/>
        <v>9622.0406736563637</v>
      </c>
      <c r="T20" s="41">
        <f t="shared" si="6"/>
        <v>9829.939805501881</v>
      </c>
      <c r="U20" s="41"/>
      <c r="V20" s="107">
        <f t="shared" si="7"/>
        <v>0.93755047056211549</v>
      </c>
      <c r="W20" s="107">
        <f t="shared" si="8"/>
        <v>0.98068110350533733</v>
      </c>
      <c r="X20" s="107">
        <f t="shared" si="9"/>
        <v>0.96342990708730847</v>
      </c>
      <c r="Y20" s="107">
        <f t="shared" si="10"/>
        <v>0.96435823560611611</v>
      </c>
      <c r="Z20" s="107">
        <f t="shared" si="11"/>
        <v>0.94161769384098526</v>
      </c>
      <c r="AA20" s="107"/>
      <c r="AC20" s="106">
        <f>'Industrial Sector_CHP&gt;Fossil'!AE20</f>
        <v>0.9505316438509509</v>
      </c>
      <c r="AD20" s="31">
        <f t="shared" si="12"/>
        <v>0.98068110350533733</v>
      </c>
      <c r="AE20" s="106">
        <f>'Industrial_Sector_CHP&gt;Renew '!W20</f>
        <v>0.96495167240129442</v>
      </c>
      <c r="AF20" s="31">
        <f t="shared" si="13"/>
        <v>0.96435823560611611</v>
      </c>
      <c r="AG20" s="31"/>
      <c r="AH20" s="87">
        <f>'Industrial Sector_CHP&gt;Fossil'!AD20</f>
        <v>0.98634324972470788</v>
      </c>
      <c r="AI20" s="33">
        <v>1</v>
      </c>
      <c r="AJ20" s="87">
        <f>'Industrial_Sector_CHP&gt;Renew '!V20</f>
        <v>0.99842296214669535</v>
      </c>
      <c r="AK20" s="33">
        <v>1</v>
      </c>
      <c r="AL20" s="33"/>
      <c r="AN20" s="34">
        <f t="shared" si="14"/>
        <v>1.1990125416436124</v>
      </c>
      <c r="AO20" s="34">
        <f t="shared" si="15"/>
        <v>0.94161769384098526</v>
      </c>
      <c r="AP20" s="34">
        <f t="shared" si="16"/>
        <v>0.99464942359328135</v>
      </c>
      <c r="AQ20" s="34">
        <f t="shared" si="17"/>
        <v>0.99013485178655469</v>
      </c>
      <c r="AR20" s="34">
        <f t="shared" si="18"/>
        <v>0.95611521180439285</v>
      </c>
      <c r="AS20" s="34">
        <f t="shared" si="19"/>
        <v>1.1290114243488765</v>
      </c>
      <c r="AT20" s="34">
        <f t="shared" si="20"/>
        <v>1.1290114243488767</v>
      </c>
      <c r="AU20" s="34"/>
      <c r="AV20" s="34">
        <f t="shared" si="21"/>
        <v>0.98483705960911572</v>
      </c>
      <c r="AW20" s="32"/>
      <c r="AX20" s="12"/>
      <c r="AZ20" s="31">
        <f t="shared" si="22"/>
        <v>0.69751098800134281</v>
      </c>
      <c r="BA20" s="31">
        <f t="shared" si="23"/>
        <v>2.7389975514402091E-2</v>
      </c>
      <c r="BB20" s="31">
        <f t="shared" si="24"/>
        <v>0.2459286443835389</v>
      </c>
      <c r="BC20" s="31">
        <f t="shared" si="25"/>
        <v>2.9170392100716262E-2</v>
      </c>
      <c r="BE20" s="31">
        <f t="shared" si="37"/>
        <v>0.69931608705431048</v>
      </c>
      <c r="BF20" s="31">
        <f t="shared" si="38"/>
        <v>2.941880355413088E-2</v>
      </c>
      <c r="BG20" s="31">
        <f t="shared" si="39"/>
        <v>0.24386462151058599</v>
      </c>
      <c r="BH20" s="31">
        <f t="shared" si="40"/>
        <v>2.7303543450716169E-2</v>
      </c>
      <c r="BI20" s="31">
        <f t="shared" si="41"/>
        <v>0.99990305556974346</v>
      </c>
      <c r="BJ20" s="31"/>
      <c r="BK20" s="31">
        <f t="shared" si="42"/>
        <v>0.69938388842690458</v>
      </c>
      <c r="BL20" s="31">
        <f t="shared" si="43"/>
        <v>2.9421655819791535E-2</v>
      </c>
      <c r="BM20" s="31">
        <f t="shared" si="44"/>
        <v>0.24388826511949427</v>
      </c>
      <c r="BN20" s="31">
        <f t="shared" si="45"/>
        <v>2.7306190633809641E-2</v>
      </c>
      <c r="BQ20" s="31">
        <f t="shared" si="46"/>
        <v>-2.8210931558264644E-3</v>
      </c>
      <c r="BR20" s="31">
        <f t="shared" si="47"/>
        <v>-2.4316085045848527E-3</v>
      </c>
      <c r="BS20" s="31">
        <f t="shared" si="48"/>
        <v>-9.8436244856116954E-3</v>
      </c>
      <c r="BT20" s="31">
        <f t="shared" si="49"/>
        <v>-5.1644001719448412E-2</v>
      </c>
      <c r="BV20" s="31">
        <f t="shared" si="26"/>
        <v>0.75557242562259619</v>
      </c>
      <c r="BW20" s="31">
        <f t="shared" si="27"/>
        <v>2.6393490724510162E-2</v>
      </c>
      <c r="BX20" s="31">
        <f t="shared" si="28"/>
        <v>0.18823341992903461</v>
      </c>
      <c r="BY20" s="31">
        <f t="shared" si="29"/>
        <v>2.9800663723859144E-2</v>
      </c>
      <c r="CA20" s="31">
        <f t="shared" si="50"/>
        <v>-6.7989613425144006E-3</v>
      </c>
      <c r="CB20" s="31">
        <f t="shared" si="51"/>
        <v>-0.14298125872987574</v>
      </c>
      <c r="CC20" s="31">
        <f t="shared" si="52"/>
        <v>2.2953347433543721E-2</v>
      </c>
      <c r="CD20" s="31">
        <f t="shared" si="53"/>
        <v>0.18124902750237365</v>
      </c>
      <c r="CF20" s="31">
        <f t="shared" si="54"/>
        <v>2.9179283773675754E-4</v>
      </c>
      <c r="CG20" s="31">
        <f t="shared" si="55"/>
        <v>0</v>
      </c>
      <c r="CH20" s="31">
        <f t="shared" si="56"/>
        <v>-3.9094272389876214E-4</v>
      </c>
      <c r="CI20" s="31">
        <f t="shared" si="57"/>
        <v>0</v>
      </c>
      <c r="CK20" s="31">
        <f t="shared" si="30"/>
        <v>0.99416159560881701</v>
      </c>
      <c r="CL20" s="31">
        <f t="shared" si="58"/>
        <v>0.9780800363730513</v>
      </c>
      <c r="CM20" s="31">
        <f t="shared" si="31"/>
        <v>0.95611521180439285</v>
      </c>
      <c r="CN20" s="31"/>
      <c r="CO20" s="31">
        <f t="shared" si="32"/>
        <v>1.0015867006569021</v>
      </c>
      <c r="CP20" s="31">
        <f t="shared" si="59"/>
        <v>0.99622423022075968</v>
      </c>
      <c r="CQ20" s="31">
        <f t="shared" si="33"/>
        <v>0.99464942359328135</v>
      </c>
      <c r="CR20" s="31"/>
      <c r="CS20" s="31">
        <f t="shared" si="34"/>
        <v>1.0001087347779762</v>
      </c>
      <c r="CT20" s="31">
        <f t="shared" si="60"/>
        <v>0.99060809454303267</v>
      </c>
      <c r="CU20" s="31">
        <f t="shared" si="35"/>
        <v>0.99013485178655469</v>
      </c>
    </row>
    <row r="21" spans="1:99" x14ac:dyDescent="0.2">
      <c r="A21" s="198" t="s">
        <v>379</v>
      </c>
      <c r="B21" s="9">
        <f t="shared" si="36"/>
        <v>2001</v>
      </c>
      <c r="D21" s="35">
        <f>'Industrial Sector_CHP&gt;Fossil'!H21</f>
        <v>1051.0050000000001</v>
      </c>
      <c r="E21" s="35">
        <f>Table8.4c11!N47*0.001</f>
        <v>32.5</v>
      </c>
      <c r="F21" s="35">
        <f>'Industrial_Sector_CHP&gt;Renew '!F21</f>
        <v>377.29499999999996</v>
      </c>
      <c r="G21" s="35">
        <f>Table8.4c11!AB47*0.001</f>
        <v>43.56</v>
      </c>
      <c r="H21" s="29">
        <f t="shared" si="0"/>
        <v>1504.3600000000001</v>
      </c>
      <c r="J21" s="29">
        <f>'Industrial Sector_CHP&gt;Fossil'!N21</f>
        <v>113636.446</v>
      </c>
      <c r="K21" s="29">
        <f>Table8.2d11!P47*0.001</f>
        <v>3145.2690000000002</v>
      </c>
      <c r="L21" s="29">
        <f>'Industrial_Sector_CHP&gt;Renew '!J21</f>
        <v>27484.879000000001</v>
      </c>
      <c r="M21" s="29">
        <f>Table8.2d11!AD47*0.001</f>
        <v>4908.08</v>
      </c>
      <c r="N21" s="29">
        <f t="shared" si="1"/>
        <v>149174.67399999997</v>
      </c>
      <c r="P21" s="41">
        <f t="shared" si="2"/>
        <v>9248.837296442729</v>
      </c>
      <c r="Q21" s="41">
        <f t="shared" si="3"/>
        <v>10332.979468528763</v>
      </c>
      <c r="R21" s="41">
        <f t="shared" si="4"/>
        <v>13727.36623654046</v>
      </c>
      <c r="S21" s="41">
        <f t="shared" si="5"/>
        <v>8875.1609590715725</v>
      </c>
      <c r="T21" s="41">
        <f t="shared" si="6"/>
        <v>10084.553628721189</v>
      </c>
      <c r="U21" s="41"/>
      <c r="V21" s="107">
        <f t="shared" si="7"/>
        <v>0.95555564799438453</v>
      </c>
      <c r="W21" s="107">
        <f t="shared" si="8"/>
        <v>0.99336236853146076</v>
      </c>
      <c r="X21" s="107">
        <f t="shared" si="9"/>
        <v>1.0297791698185572</v>
      </c>
      <c r="Y21" s="107">
        <f t="shared" si="10"/>
        <v>0.88950305382134709</v>
      </c>
      <c r="Z21" s="107">
        <f t="shared" si="11"/>
        <v>0.96600735296235773</v>
      </c>
      <c r="AA21" s="107"/>
      <c r="AC21" s="106">
        <f>'Industrial Sector_CHP&gt;Fossil'!AE21</f>
        <v>0.97512787259688283</v>
      </c>
      <c r="AD21" s="31">
        <f t="shared" si="12"/>
        <v>0.99336236853146076</v>
      </c>
      <c r="AE21" s="106">
        <f>'Industrial_Sector_CHP&gt;Renew '!W21</f>
        <v>1.0306614368276112</v>
      </c>
      <c r="AF21" s="31">
        <f t="shared" si="13"/>
        <v>0.88950305382134709</v>
      </c>
      <c r="AG21" s="31"/>
      <c r="AH21" s="87">
        <f>'Industrial Sector_CHP&gt;Fossil'!AD21</f>
        <v>0.97992855588223993</v>
      </c>
      <c r="AI21" s="33">
        <v>1</v>
      </c>
      <c r="AJ21" s="87">
        <f>'Industrial_Sector_CHP&gt;Renew '!V21</f>
        <v>0.99914397980022429</v>
      </c>
      <c r="AK21" s="33">
        <v>1</v>
      </c>
      <c r="AL21" s="33"/>
      <c r="AN21" s="34">
        <f t="shared" si="14"/>
        <v>1.141626030596685</v>
      </c>
      <c r="AO21" s="34">
        <f t="shared" si="15"/>
        <v>0.96600735296235773</v>
      </c>
      <c r="AP21" s="34">
        <f t="shared" si="16"/>
        <v>0.99244781065923182</v>
      </c>
      <c r="AQ21" s="34">
        <f t="shared" si="17"/>
        <v>0.98581147453518347</v>
      </c>
      <c r="AR21" s="34">
        <f t="shared" si="18"/>
        <v>0.98736763020247398</v>
      </c>
      <c r="AS21" s="34">
        <f t="shared" si="19"/>
        <v>1.102819139889627</v>
      </c>
      <c r="AT21" s="34">
        <f t="shared" si="20"/>
        <v>1.1028191398896272</v>
      </c>
      <c r="AU21" s="34"/>
      <c r="AV21" s="34">
        <f t="shared" si="21"/>
        <v>0.97836643962519187</v>
      </c>
      <c r="AW21" s="32"/>
      <c r="AX21" s="12"/>
      <c r="AZ21" s="31">
        <f t="shared" si="22"/>
        <v>0.69863928846818579</v>
      </c>
      <c r="BA21" s="31">
        <f t="shared" si="23"/>
        <v>2.1603871413757345E-2</v>
      </c>
      <c r="BB21" s="31">
        <f t="shared" si="24"/>
        <v>0.25080100507857156</v>
      </c>
      <c r="BC21" s="31">
        <f t="shared" si="25"/>
        <v>2.895583503948523E-2</v>
      </c>
      <c r="BE21" s="31">
        <f t="shared" si="37"/>
        <v>0.69807498626184594</v>
      </c>
      <c r="BF21" s="31">
        <f t="shared" si="38"/>
        <v>2.4382608305688027E-2</v>
      </c>
      <c r="BG21" s="31">
        <f t="shared" si="39"/>
        <v>0.24835685912780109</v>
      </c>
      <c r="BH21" s="31">
        <f t="shared" si="40"/>
        <v>2.9062981573174964E-2</v>
      </c>
      <c r="BI21" s="31">
        <f t="shared" si="41"/>
        <v>0.99987743526851014</v>
      </c>
      <c r="BJ21" s="31"/>
      <c r="BK21" s="31">
        <f t="shared" si="42"/>
        <v>0.69816055612294392</v>
      </c>
      <c r="BL21" s="31">
        <f t="shared" si="43"/>
        <v>2.4385597119851242E-2</v>
      </c>
      <c r="BM21" s="31">
        <f t="shared" si="44"/>
        <v>0.24838730265085598</v>
      </c>
      <c r="BN21" s="31">
        <f t="shared" si="45"/>
        <v>2.9066544106348697E-2</v>
      </c>
      <c r="BQ21" s="31">
        <f t="shared" si="46"/>
        <v>2.554716061055743E-2</v>
      </c>
      <c r="BR21" s="31">
        <f t="shared" si="47"/>
        <v>1.284818663102863E-2</v>
      </c>
      <c r="BS21" s="31">
        <f t="shared" si="48"/>
        <v>6.587802712521991E-2</v>
      </c>
      <c r="BT21" s="31">
        <f t="shared" si="49"/>
        <v>-8.0799898989872138E-2</v>
      </c>
      <c r="BV21" s="31">
        <f t="shared" si="26"/>
        <v>0.76176768450655385</v>
      </c>
      <c r="BW21" s="31">
        <f t="shared" si="27"/>
        <v>2.1084470410841997E-2</v>
      </c>
      <c r="BX21" s="31">
        <f t="shared" si="28"/>
        <v>0.18424628164429577</v>
      </c>
      <c r="BY21" s="31">
        <f t="shared" si="29"/>
        <v>3.2901563438308579E-2</v>
      </c>
      <c r="CA21" s="31">
        <f t="shared" si="50"/>
        <v>8.1659916182481498E-3</v>
      </c>
      <c r="CB21" s="31">
        <f t="shared" si="51"/>
        <v>-0.22458064626970908</v>
      </c>
      <c r="CC21" s="31">
        <f t="shared" si="52"/>
        <v>-2.1409438224254305E-2</v>
      </c>
      <c r="CD21" s="31">
        <f t="shared" si="53"/>
        <v>9.8989511687425605E-2</v>
      </c>
      <c r="CF21" s="31">
        <f t="shared" si="54"/>
        <v>-6.5247506286298836E-3</v>
      </c>
      <c r="CG21" s="31">
        <f t="shared" si="55"/>
        <v>0</v>
      </c>
      <c r="CH21" s="31">
        <f t="shared" si="56"/>
        <v>7.2189589214813473E-4</v>
      </c>
      <c r="CI21" s="31">
        <f t="shared" si="57"/>
        <v>0</v>
      </c>
      <c r="CK21" s="31">
        <f t="shared" si="30"/>
        <v>1.0326868749835085</v>
      </c>
      <c r="CL21" s="31">
        <f t="shared" si="58"/>
        <v>1.0100504162458428</v>
      </c>
      <c r="CM21" s="31">
        <f t="shared" si="31"/>
        <v>0.98736763020247398</v>
      </c>
      <c r="CN21" s="31"/>
      <c r="CO21" s="31">
        <f t="shared" si="32"/>
        <v>0.99778654379942633</v>
      </c>
      <c r="CP21" s="31">
        <f t="shared" si="59"/>
        <v>0.99401913152121579</v>
      </c>
      <c r="CQ21" s="31">
        <f t="shared" si="33"/>
        <v>0.99244781065923182</v>
      </c>
      <c r="CR21" s="31"/>
      <c r="CS21" s="31">
        <f t="shared" si="34"/>
        <v>0.9956335470430413</v>
      </c>
      <c r="CT21" s="31">
        <f t="shared" si="60"/>
        <v>0.98628265089942802</v>
      </c>
      <c r="CU21" s="31">
        <f t="shared" si="35"/>
        <v>0.98581147453518347</v>
      </c>
    </row>
    <row r="22" spans="1:99" x14ac:dyDescent="0.2">
      <c r="A22" s="198" t="s">
        <v>379</v>
      </c>
      <c r="B22" s="9">
        <f t="shared" si="36"/>
        <v>2002</v>
      </c>
      <c r="D22" s="35">
        <f>'Industrial Sector_CHP&gt;Fossil'!H22</f>
        <v>1113.2750000000001</v>
      </c>
      <c r="E22" s="35">
        <f>Table8.4c11!N48*0.001</f>
        <v>38.908000000000001</v>
      </c>
      <c r="F22" s="35">
        <f>'Industrial_Sector_CHP&gt;Renew '!F22</f>
        <v>479.23400000000004</v>
      </c>
      <c r="G22" s="35">
        <f>Table8.4c11!AB48*0.001</f>
        <v>43.487000000000002</v>
      </c>
      <c r="H22" s="29">
        <f t="shared" ref="H22:H27" si="61">SUM(D22:G22)</f>
        <v>1674.904</v>
      </c>
      <c r="J22" s="29">
        <f>'Industrial Sector_CHP&gt;Fossil'!N22</f>
        <v>114433.88499999999</v>
      </c>
      <c r="K22" s="29">
        <f>Table8.2d11!P48*0.001</f>
        <v>3824.6480000000001</v>
      </c>
      <c r="L22" s="29">
        <f>'Industrial_Sector_CHP&gt;Renew '!J22</f>
        <v>30489.184000000001</v>
      </c>
      <c r="M22" s="29">
        <f>Table8.2d11!AD48*0.001</f>
        <v>3832.069</v>
      </c>
      <c r="N22" s="29">
        <f t="shared" ref="N22:N28" si="62">SUM(J22:M22)</f>
        <v>152579.78599999999</v>
      </c>
      <c r="P22" s="41">
        <f t="shared" ref="P22:T24" si="63">D22/J22*1000000</f>
        <v>9728.5432544739706</v>
      </c>
      <c r="Q22" s="41">
        <f t="shared" si="3"/>
        <v>10172.962322284298</v>
      </c>
      <c r="R22" s="41">
        <f t="shared" si="63"/>
        <v>15718.164185699428</v>
      </c>
      <c r="S22" s="41">
        <f t="shared" si="63"/>
        <v>11348.177707656099</v>
      </c>
      <c r="T22" s="41">
        <f t="shared" si="63"/>
        <v>10977.233904365286</v>
      </c>
      <c r="U22" s="30"/>
      <c r="V22" s="107">
        <f t="shared" si="7"/>
        <v>1.005117092625875</v>
      </c>
      <c r="W22" s="107">
        <f t="shared" si="8"/>
        <v>0.97797909869305866</v>
      </c>
      <c r="X22" s="107">
        <f t="shared" si="9"/>
        <v>1.1791218932540517</v>
      </c>
      <c r="Y22" s="107">
        <f t="shared" si="10"/>
        <v>1.1373583840132844</v>
      </c>
      <c r="Z22" s="107">
        <f t="shared" si="11"/>
        <v>1.0515179012587839</v>
      </c>
      <c r="AA22" s="30"/>
      <c r="AC22" s="106">
        <f>'Industrial Sector_CHP&gt;Fossil'!AE22</f>
        <v>1.0233352945657233</v>
      </c>
      <c r="AD22" s="31">
        <f t="shared" ref="AD22:AD28" si="64">W22</f>
        <v>0.97797909869305866</v>
      </c>
      <c r="AE22" s="106">
        <f>'Industrial_Sector_CHP&gt;Renew '!W22</f>
        <v>1.1799191648143088</v>
      </c>
      <c r="AF22" s="31">
        <f t="shared" si="13"/>
        <v>1.1373583840132844</v>
      </c>
      <c r="AG22" s="31"/>
      <c r="AH22" s="87">
        <f>'Industrial Sector_CHP&gt;Fossil'!AD22</f>
        <v>0.98219723092070288</v>
      </c>
      <c r="AI22" s="33">
        <v>1</v>
      </c>
      <c r="AJ22" s="87">
        <f>'Industrial_Sector_CHP&gt;Renew '!V22</f>
        <v>0.99932429984694504</v>
      </c>
      <c r="AK22" s="33">
        <v>1</v>
      </c>
      <c r="AL22" s="33"/>
      <c r="AN22" s="34">
        <f t="shared" si="14"/>
        <v>1.1676851758393767</v>
      </c>
      <c r="AO22" s="34">
        <f t="shared" si="15"/>
        <v>1.0515179012587839</v>
      </c>
      <c r="AP22" s="34">
        <f>CQ22</f>
        <v>1.0000345584594914</v>
      </c>
      <c r="AQ22" s="34">
        <f>CU22</f>
        <v>0.98741500255792702</v>
      </c>
      <c r="AR22" s="34">
        <f>CM22</f>
        <v>1.0648831149535569</v>
      </c>
      <c r="AS22" s="34">
        <f>AN22*AP22*AQ22*AR22</f>
        <v>1.2278418654296155</v>
      </c>
      <c r="AT22" s="34">
        <f>AN22*AO22</f>
        <v>1.2278418654296155</v>
      </c>
      <c r="AU22" s="34"/>
      <c r="AV22" s="34">
        <f>AP22*AQ22</f>
        <v>0.98744912609929414</v>
      </c>
      <c r="AW22" s="32"/>
      <c r="AX22" s="12"/>
      <c r="AZ22" s="31">
        <f t="shared" ref="AZ22:BC26" si="65">D22/$H22</f>
        <v>0.66467988613078721</v>
      </c>
      <c r="BA22" s="31">
        <f t="shared" si="65"/>
        <v>2.3229988106781046E-2</v>
      </c>
      <c r="BB22" s="31">
        <f t="shared" si="65"/>
        <v>0.28612624962385907</v>
      </c>
      <c r="BC22" s="31">
        <f t="shared" si="65"/>
        <v>2.596387613857272E-2</v>
      </c>
      <c r="BE22" s="31">
        <f t="shared" ref="BE22:BH26" si="66">(AZ22-AZ21)/LN(AZ22/AZ21)</f>
        <v>0.68151857949219163</v>
      </c>
      <c r="BF22" s="31">
        <f t="shared" si="66"/>
        <v>2.2407096478857757E-2</v>
      </c>
      <c r="BG22" s="31">
        <f t="shared" si="66"/>
        <v>0.26807582914357786</v>
      </c>
      <c r="BH22" s="31">
        <f t="shared" si="66"/>
        <v>2.7432667675907605E-2</v>
      </c>
      <c r="BI22" s="31">
        <f>SUM(BE22:BH22)</f>
        <v>0.99943417279053481</v>
      </c>
      <c r="BJ22" s="31"/>
      <c r="BK22" s="31">
        <f t="shared" ref="BK22:BN26" si="67">BE22/$BI22</f>
        <v>0.68190441956703718</v>
      </c>
      <c r="BL22" s="31">
        <f t="shared" si="67"/>
        <v>2.2419782201657738E-2</v>
      </c>
      <c r="BM22" s="31">
        <f t="shared" si="67"/>
        <v>0.26822759961777115</v>
      </c>
      <c r="BN22" s="31">
        <f t="shared" si="67"/>
        <v>2.7448198613533946E-2</v>
      </c>
      <c r="BQ22" s="31">
        <f t="shared" ref="BQ22:BT26" si="68">LN(AC22/AC21)</f>
        <v>4.8253854645357815E-2</v>
      </c>
      <c r="BR22" s="31">
        <f t="shared" si="68"/>
        <v>-1.5607222142425525E-2</v>
      </c>
      <c r="BS22" s="31">
        <f t="shared" si="68"/>
        <v>0.13524516392154989</v>
      </c>
      <c r="BT22" s="31">
        <f t="shared" si="68"/>
        <v>0.245800705215206</v>
      </c>
      <c r="BV22" s="31">
        <f t="shared" ref="BV22:BY26" si="69">J22/$N22</f>
        <v>0.74999374425652954</v>
      </c>
      <c r="BW22" s="31">
        <f t="shared" si="69"/>
        <v>2.5066544529037421E-2</v>
      </c>
      <c r="BX22" s="31">
        <f t="shared" si="69"/>
        <v>0.19982452983647522</v>
      </c>
      <c r="BY22" s="31">
        <f t="shared" si="69"/>
        <v>2.5115181377957891E-2</v>
      </c>
      <c r="CA22" s="31">
        <f t="shared" ref="CA22:CD26" si="70">LN(BV22/BV21)</f>
        <v>-1.5576767722590862E-2</v>
      </c>
      <c r="CB22" s="31">
        <f t="shared" si="70"/>
        <v>0.17299729974874015</v>
      </c>
      <c r="CC22" s="31">
        <f t="shared" si="70"/>
        <v>8.1166280802147578E-2</v>
      </c>
      <c r="CD22" s="31">
        <f t="shared" si="70"/>
        <v>-0.27004767848995942</v>
      </c>
      <c r="CF22" s="31">
        <f t="shared" ref="CF22:CI26" si="71">LN(AH22/AH21)</f>
        <v>2.3124674928602425E-3</v>
      </c>
      <c r="CG22" s="31">
        <f t="shared" si="71"/>
        <v>0</v>
      </c>
      <c r="CH22" s="31">
        <f t="shared" si="71"/>
        <v>1.8045825299963897E-4</v>
      </c>
      <c r="CI22" s="31">
        <f t="shared" si="71"/>
        <v>0</v>
      </c>
      <c r="CK22" s="31">
        <f>EXP(SUMPRODUCT($BK22:$BN22,BQ22:BT22))</f>
        <v>1.0785072169473364</v>
      </c>
      <c r="CL22" s="31">
        <f>IF(ISERR(CK22),CL21,CK22*CL21)</f>
        <v>1.0893466634018025</v>
      </c>
      <c r="CM22" s="31">
        <f t="shared" si="31"/>
        <v>1.0648831149535569</v>
      </c>
      <c r="CN22" s="31"/>
      <c r="CO22" s="31">
        <f>EXP(SUMPRODUCT($BK22:$BN22,CA22:CD22))</f>
        <v>1.0076444803633757</v>
      </c>
      <c r="CP22" s="31">
        <f>IF(ISERR(CO22),CP21,CO22*CP21)</f>
        <v>1.0016178912529494</v>
      </c>
      <c r="CQ22" s="31">
        <f t="shared" si="33"/>
        <v>1.0000345584594914</v>
      </c>
      <c r="CR22" s="31"/>
      <c r="CS22" s="31">
        <f>EXP(SUMPRODUCT($BK22:$BN22,CF22:CI22))</f>
        <v>1.0016266071801403</v>
      </c>
      <c r="CT22" s="31">
        <f>IF(ISERR(CS22),CT21,CS22*CT21)</f>
        <v>0.98788694534102883</v>
      </c>
      <c r="CU22" s="31">
        <f t="shared" si="35"/>
        <v>0.98741500255792702</v>
      </c>
    </row>
    <row r="23" spans="1:99" x14ac:dyDescent="0.2">
      <c r="A23" s="198" t="s">
        <v>379</v>
      </c>
      <c r="B23" s="9">
        <f t="shared" si="36"/>
        <v>2003</v>
      </c>
      <c r="D23" s="35">
        <f>'Industrial Sector_CHP&gt;Fossil'!H23</f>
        <v>1092.5890000000002</v>
      </c>
      <c r="E23" s="35">
        <f>Table8.4c11!N49*0.001</f>
        <v>43.242000000000004</v>
      </c>
      <c r="F23" s="35">
        <f>'Industrial_Sector_CHP&gt;Renew '!F23</f>
        <v>375.654</v>
      </c>
      <c r="G23" s="35">
        <f>Table8.4c11!AB49*0.001</f>
        <v>46.183</v>
      </c>
      <c r="H23" s="29">
        <f t="shared" si="61"/>
        <v>1557.6680000000001</v>
      </c>
      <c r="J23" s="29">
        <f>'Industrial Sector_CHP&gt;Fossil'!N23</f>
        <v>116760.341</v>
      </c>
      <c r="K23" s="29">
        <f>Table8.2d11!P49*0.001</f>
        <v>4222.424</v>
      </c>
      <c r="L23" s="29">
        <f>'Industrial_Sector_CHP&gt;Renew '!J23</f>
        <v>28703.815999999999</v>
      </c>
      <c r="M23" s="29">
        <f>Table8.2d11!AD49*0.001</f>
        <v>4843.1689999999999</v>
      </c>
      <c r="N23" s="29">
        <f t="shared" si="62"/>
        <v>154529.75</v>
      </c>
      <c r="P23" s="41">
        <f t="shared" si="63"/>
        <v>9357.5351925359664</v>
      </c>
      <c r="Q23" s="41">
        <f t="shared" si="3"/>
        <v>10241.036902025948</v>
      </c>
      <c r="R23" s="41">
        <f t="shared" si="63"/>
        <v>13087.249444464111</v>
      </c>
      <c r="S23" s="41">
        <f t="shared" si="63"/>
        <v>9535.6986303802332</v>
      </c>
      <c r="T23" s="41">
        <f t="shared" si="63"/>
        <v>10080.052546516124</v>
      </c>
      <c r="U23" s="30"/>
      <c r="V23" s="107">
        <f t="shared" si="7"/>
        <v>0.96678591242740131</v>
      </c>
      <c r="W23" s="107">
        <f t="shared" si="8"/>
        <v>0.98452345755633786</v>
      </c>
      <c r="X23" s="107">
        <f t="shared" si="9"/>
        <v>0.98175983913466736</v>
      </c>
      <c r="Y23" s="107">
        <f t="shared" si="10"/>
        <v>0.95570470114950534</v>
      </c>
      <c r="Z23" s="107">
        <f t="shared" si="11"/>
        <v>0.96557619074472645</v>
      </c>
      <c r="AA23" s="30"/>
      <c r="AC23" s="106">
        <f>'Industrial Sector_CHP&gt;Fossil'!AE23</f>
        <v>0.98220245858545652</v>
      </c>
      <c r="AD23" s="31">
        <f t="shared" si="64"/>
        <v>0.98452345755633786</v>
      </c>
      <c r="AE23" s="106">
        <f>'Industrial_Sector_CHP&gt;Renew '!W23</f>
        <v>0.98319644761845126</v>
      </c>
      <c r="AF23" s="31">
        <f t="shared" si="13"/>
        <v>0.95570470114950534</v>
      </c>
      <c r="AG23" s="31"/>
      <c r="AH23" s="87">
        <f>'Industrial Sector_CHP&gt;Fossil'!AD23</f>
        <v>0.9843041055097157</v>
      </c>
      <c r="AI23" s="33">
        <v>1</v>
      </c>
      <c r="AJ23" s="87">
        <f>'Industrial_Sector_CHP&gt;Renew '!V23</f>
        <v>0.99853883881775152</v>
      </c>
      <c r="AK23" s="33">
        <v>1</v>
      </c>
      <c r="AL23" s="33"/>
      <c r="AN23" s="34">
        <f t="shared" si="14"/>
        <v>1.182608149032041</v>
      </c>
      <c r="AO23" s="34">
        <f t="shared" si="15"/>
        <v>0.96557619074472645</v>
      </c>
      <c r="AP23" s="34">
        <f t="shared" si="16"/>
        <v>0.99424984672483019</v>
      </c>
      <c r="AQ23" s="34">
        <f t="shared" si="17"/>
        <v>0.98865757278887922</v>
      </c>
      <c r="AR23" s="34">
        <f t="shared" si="18"/>
        <v>0.9823022037925021</v>
      </c>
      <c r="AS23" s="34">
        <f t="shared" si="19"/>
        <v>1.1418982716860298</v>
      </c>
      <c r="AT23" s="34">
        <f t="shared" si="20"/>
        <v>1.14189827168603</v>
      </c>
      <c r="AU23" s="34"/>
      <c r="AV23" s="34">
        <f t="shared" si="21"/>
        <v>0.9829726402086858</v>
      </c>
      <c r="AW23" s="32"/>
      <c r="AX23" s="12"/>
      <c r="AZ23" s="31">
        <f t="shared" si="65"/>
        <v>0.70142610620491663</v>
      </c>
      <c r="BA23" s="31">
        <f t="shared" si="65"/>
        <v>2.776072950076653E-2</v>
      </c>
      <c r="BB23" s="31">
        <f t="shared" si="65"/>
        <v>0.24116435594748045</v>
      </c>
      <c r="BC23" s="31">
        <f t="shared" si="65"/>
        <v>2.9648808346836423E-2</v>
      </c>
      <c r="BE23" s="31">
        <f t="shared" si="66"/>
        <v>0.68288822792368131</v>
      </c>
      <c r="BF23" s="31">
        <f t="shared" si="66"/>
        <v>2.5428121026373433E-2</v>
      </c>
      <c r="BG23" s="31">
        <f t="shared" si="66"/>
        <v>0.26300507817696095</v>
      </c>
      <c r="BH23" s="31">
        <f t="shared" si="66"/>
        <v>2.7765600158879019E-2</v>
      </c>
      <c r="BI23" s="31">
        <f>SUM(BE23:BH23)</f>
        <v>0.99908702728589471</v>
      </c>
      <c r="BJ23" s="31"/>
      <c r="BK23" s="31">
        <f t="shared" si="67"/>
        <v>0.68351225596313225</v>
      </c>
      <c r="BL23" s="31">
        <f t="shared" si="67"/>
        <v>2.5451357421235964E-2</v>
      </c>
      <c r="BM23" s="31">
        <f t="shared" si="67"/>
        <v>0.26324541405710844</v>
      </c>
      <c r="BN23" s="31">
        <f t="shared" si="67"/>
        <v>2.7790972558523398E-2</v>
      </c>
      <c r="BQ23" s="31">
        <f t="shared" si="68"/>
        <v>-4.1025011681648356E-2</v>
      </c>
      <c r="BR23" s="31">
        <f t="shared" si="68"/>
        <v>6.6694263412381705E-3</v>
      </c>
      <c r="BS23" s="31">
        <f t="shared" si="68"/>
        <v>-0.18239226555454066</v>
      </c>
      <c r="BT23" s="31">
        <f t="shared" si="68"/>
        <v>-0.17401467017982283</v>
      </c>
      <c r="BV23" s="31">
        <f t="shared" si="69"/>
        <v>0.75558486958012938</v>
      </c>
      <c r="BW23" s="31">
        <f t="shared" si="69"/>
        <v>2.7324343694337175E-2</v>
      </c>
      <c r="BX23" s="31">
        <f t="shared" si="69"/>
        <v>0.18574944953965175</v>
      </c>
      <c r="BY23" s="31">
        <f t="shared" si="69"/>
        <v>3.1341337185881682E-2</v>
      </c>
      <c r="CA23" s="31">
        <f t="shared" si="70"/>
        <v>7.427245544781423E-3</v>
      </c>
      <c r="CB23" s="31">
        <f t="shared" si="70"/>
        <v>8.6243945504643288E-2</v>
      </c>
      <c r="CC23" s="31">
        <f t="shared" si="70"/>
        <v>-7.3040910486812521E-2</v>
      </c>
      <c r="CD23" s="31">
        <f t="shared" si="70"/>
        <v>0.2214654040112051</v>
      </c>
      <c r="CF23" s="31">
        <f t="shared" si="71"/>
        <v>2.1427652817872463E-3</v>
      </c>
      <c r="CG23" s="31">
        <f t="shared" si="71"/>
        <v>0</v>
      </c>
      <c r="CH23" s="31">
        <f t="shared" si="71"/>
        <v>-7.8630117795497638E-4</v>
      </c>
      <c r="CI23" s="31">
        <f t="shared" si="71"/>
        <v>0</v>
      </c>
      <c r="CK23" s="31">
        <f>EXP(SUMPRODUCT($BK23:$BN23,BQ23:BT23))</f>
        <v>0.92245072721933763</v>
      </c>
      <c r="CL23" s="31">
        <f>IF(ISERR(CK23),CL22,CK23*CL22)</f>
        <v>1.0048686218489518</v>
      </c>
      <c r="CM23" s="31">
        <f t="shared" si="31"/>
        <v>0.9823022037925021</v>
      </c>
      <c r="CN23" s="31"/>
      <c r="CO23" s="31">
        <f>EXP(SUMPRODUCT($BK23:$BN23,CA23:CD23))</f>
        <v>0.99421548816915661</v>
      </c>
      <c r="CP23" s="31">
        <f>IF(ISERR(CO23),CP22,CO23*CP22)</f>
        <v>0.99582402071101228</v>
      </c>
      <c r="CQ23" s="31">
        <f t="shared" si="33"/>
        <v>0.99424984672483019</v>
      </c>
      <c r="CR23" s="31"/>
      <c r="CS23" s="31">
        <f>EXP(SUMPRODUCT($BK23:$BN23,CF23:CI23))</f>
        <v>1.0012584072833948</v>
      </c>
      <c r="CT23" s="31">
        <f>IF(ISERR(CS23),CT22,CS23*CT22)</f>
        <v>0.98913010946821656</v>
      </c>
      <c r="CU23" s="31">
        <f t="shared" si="35"/>
        <v>0.98865757278887922</v>
      </c>
    </row>
    <row r="24" spans="1:99" x14ac:dyDescent="0.2">
      <c r="A24" s="198" t="s">
        <v>379</v>
      </c>
      <c r="B24" s="9">
        <f t="shared" si="36"/>
        <v>2004</v>
      </c>
      <c r="D24" s="35">
        <f>'Industrial Sector_CHP&gt;Fossil'!H24</f>
        <v>885.26300000000003</v>
      </c>
      <c r="E24" s="35">
        <f>Table8.4c11!N50*0.001</f>
        <v>32.555999999999997</v>
      </c>
      <c r="F24" s="35">
        <f>'Industrial_Sector_CHP&gt;Renew '!F24</f>
        <v>198.89600000000002</v>
      </c>
      <c r="G24" s="35">
        <f>Table8.4c11!AB50*0.001</f>
        <v>41.325000000000003</v>
      </c>
      <c r="H24" s="29">
        <f t="shared" si="61"/>
        <v>1158.0400000000002</v>
      </c>
      <c r="J24" s="29">
        <f>'Industrial Sector_CHP&gt;Fossil'!N24</f>
        <v>116383.455</v>
      </c>
      <c r="K24" s="29">
        <f>Table8.2d11!P50*0.001</f>
        <v>3248.4929999999999</v>
      </c>
      <c r="L24" s="29">
        <f>'Industrial_Sector_CHP&gt;Renew '!J24</f>
        <v>29164.073</v>
      </c>
      <c r="M24" s="29">
        <f>Table8.2d11!AD50*0.001</f>
        <v>5129.1580000000004</v>
      </c>
      <c r="N24" s="29">
        <f t="shared" si="62"/>
        <v>153925.179</v>
      </c>
      <c r="P24" s="41">
        <f t="shared" si="63"/>
        <v>7606.4334058479362</v>
      </c>
      <c r="Q24" s="41">
        <f t="shared" si="3"/>
        <v>10021.877836892369</v>
      </c>
      <c r="R24" s="41">
        <f t="shared" si="63"/>
        <v>6819.8978928629076</v>
      </c>
      <c r="S24" s="41">
        <f t="shared" si="63"/>
        <v>8056.8779515078295</v>
      </c>
      <c r="T24" s="41">
        <f t="shared" si="63"/>
        <v>7523.3955063323338</v>
      </c>
      <c r="U24" s="30"/>
      <c r="V24" s="107">
        <f t="shared" si="7"/>
        <v>0.78586855505034192</v>
      </c>
      <c r="W24" s="107">
        <f t="shared" si="8"/>
        <v>0.9634545714050301</v>
      </c>
      <c r="X24" s="107">
        <f t="shared" si="9"/>
        <v>0.51160496990787729</v>
      </c>
      <c r="Y24" s="107">
        <f t="shared" si="10"/>
        <v>0.80749155707501563</v>
      </c>
      <c r="Z24" s="107">
        <f t="shared" si="11"/>
        <v>0.72067199460989906</v>
      </c>
      <c r="AA24" s="30"/>
      <c r="AC24" s="106">
        <f>'Industrial Sector_CHP&gt;Fossil'!AE24</f>
        <v>0.79929417425021831</v>
      </c>
      <c r="AD24" s="31">
        <f t="shared" si="64"/>
        <v>0.9634545714050301</v>
      </c>
      <c r="AE24" s="106">
        <f>'Industrial_Sector_CHP&gt;Renew '!W24</f>
        <v>0.51215149469008125</v>
      </c>
      <c r="AF24" s="31">
        <f t="shared" si="13"/>
        <v>0.80749155707501563</v>
      </c>
      <c r="AG24" s="31"/>
      <c r="AH24" s="87">
        <f>'Industrial Sector_CHP&gt;Fossil'!AD24</f>
        <v>0.98320315644428369</v>
      </c>
      <c r="AI24" s="33">
        <v>1</v>
      </c>
      <c r="AJ24" s="87">
        <f>'Industrial_Sector_CHP&gt;Renew '!V24</f>
        <v>0.99893288453148998</v>
      </c>
      <c r="AK24" s="33">
        <v>1</v>
      </c>
      <c r="AL24" s="33"/>
      <c r="AN24" s="34">
        <f t="shared" si="14"/>
        <v>1.1779813985761032</v>
      </c>
      <c r="AO24" s="34">
        <f t="shared" si="15"/>
        <v>0.72067199460989906</v>
      </c>
      <c r="AP24" s="34">
        <f t="shared" si="16"/>
        <v>0.99359065435489891</v>
      </c>
      <c r="AQ24" s="34">
        <f t="shared" si="17"/>
        <v>0.98792532807287448</v>
      </c>
      <c r="AR24" s="34">
        <f t="shared" si="18"/>
        <v>0.73418588012652242</v>
      </c>
      <c r="AS24" s="34">
        <f t="shared" si="19"/>
        <v>0.84893820412519871</v>
      </c>
      <c r="AT24" s="34">
        <f t="shared" si="20"/>
        <v>0.84893820412519883</v>
      </c>
      <c r="AU24" s="34"/>
      <c r="AV24" s="34">
        <f t="shared" si="21"/>
        <v>0.98159337317370554</v>
      </c>
      <c r="AW24" s="32"/>
      <c r="AX24" s="12"/>
      <c r="AZ24" s="31">
        <f t="shared" si="65"/>
        <v>0.76444941452799553</v>
      </c>
      <c r="BA24" s="31">
        <f t="shared" si="65"/>
        <v>2.8113018548582079E-2</v>
      </c>
      <c r="BB24" s="31">
        <f t="shared" si="65"/>
        <v>0.17175227107871921</v>
      </c>
      <c r="BC24" s="31">
        <f t="shared" si="65"/>
        <v>3.5685295844703119E-2</v>
      </c>
      <c r="BE24" s="31">
        <f t="shared" si="66"/>
        <v>0.7324859374247662</v>
      </c>
      <c r="BF24" s="31">
        <f t="shared" si="66"/>
        <v>2.7936503818351496E-2</v>
      </c>
      <c r="BG24" s="31">
        <f t="shared" si="66"/>
        <v>0.20449872039546335</v>
      </c>
      <c r="BH24" s="31">
        <f t="shared" si="66"/>
        <v>3.2573883536495048E-2</v>
      </c>
      <c r="BI24" s="31">
        <f>SUM(BE24:BH24)</f>
        <v>0.99749504517507603</v>
      </c>
      <c r="BJ24" s="31"/>
      <c r="BK24" s="31">
        <f t="shared" si="67"/>
        <v>0.7343253893518874</v>
      </c>
      <c r="BL24" s="31">
        <f t="shared" si="67"/>
        <v>2.8006659234531037E-2</v>
      </c>
      <c r="BM24" s="31">
        <f t="shared" si="67"/>
        <v>0.2050122668625092</v>
      </c>
      <c r="BN24" s="31">
        <f t="shared" si="67"/>
        <v>3.2655684551072449E-2</v>
      </c>
      <c r="BQ24" s="31">
        <f t="shared" si="68"/>
        <v>-0.20606840070269392</v>
      </c>
      <c r="BR24" s="31">
        <f t="shared" si="68"/>
        <v>-2.1632387479025385E-2</v>
      </c>
      <c r="BS24" s="31">
        <f t="shared" si="68"/>
        <v>-0.65218847582415118</v>
      </c>
      <c r="BT24" s="31">
        <f t="shared" si="68"/>
        <v>-0.16851637591658228</v>
      </c>
      <c r="BV24" s="31">
        <f t="shared" si="69"/>
        <v>0.75610407443476157</v>
      </c>
      <c r="BW24" s="31">
        <f t="shared" si="69"/>
        <v>2.110436395854378E-2</v>
      </c>
      <c r="BX24" s="31">
        <f t="shared" si="69"/>
        <v>0.18946915111269741</v>
      </c>
      <c r="BY24" s="31">
        <f t="shared" si="69"/>
        <v>3.3322410493997215E-2</v>
      </c>
      <c r="CA24" s="31">
        <f t="shared" si="70"/>
        <v>6.8692025182016242E-4</v>
      </c>
      <c r="CB24" s="31">
        <f t="shared" si="70"/>
        <v>-0.25829817349169315</v>
      </c>
      <c r="CC24" s="31">
        <f t="shared" si="70"/>
        <v>1.9827500162463763E-2</v>
      </c>
      <c r="CD24" s="31">
        <f t="shared" si="70"/>
        <v>6.1292255354655975E-2</v>
      </c>
      <c r="CF24" s="31">
        <f t="shared" si="71"/>
        <v>-1.1191309954769297E-3</v>
      </c>
      <c r="CG24" s="31">
        <f t="shared" si="71"/>
        <v>0</v>
      </c>
      <c r="CH24" s="31">
        <f t="shared" si="71"/>
        <v>3.9454447764529125E-4</v>
      </c>
      <c r="CI24" s="31">
        <f t="shared" si="71"/>
        <v>0</v>
      </c>
      <c r="CK24" s="31">
        <f>EXP(SUMPRODUCT($BK24:$BN24,BQ24:BT24))</f>
        <v>0.74741345106623536</v>
      </c>
      <c r="CL24" s="31">
        <f>IF(ISERR(CK24),CL23,CK24*CL23)</f>
        <v>0.75105232452429682</v>
      </c>
      <c r="CM24" s="31">
        <f t="shared" si="31"/>
        <v>0.73418588012652242</v>
      </c>
      <c r="CN24" s="31"/>
      <c r="CO24" s="31">
        <f>EXP(SUMPRODUCT($BK24:$BN24,CA24:CD24))</f>
        <v>0.9993369952511405</v>
      </c>
      <c r="CP24" s="31">
        <f>IF(ISERR(CO24),CP23,CO24*CP23)</f>
        <v>0.99516378465625255</v>
      </c>
      <c r="CQ24" s="31">
        <f t="shared" si="33"/>
        <v>0.99359065435489891</v>
      </c>
      <c r="CR24" s="31"/>
      <c r="CS24" s="31">
        <f>EXP(SUMPRODUCT($BK24:$BN24,CF24:CI24))</f>
        <v>0.99925935456708315</v>
      </c>
      <c r="CT24" s="31">
        <f>IF(ISERR(CS24),CT23,CS24*CT23)</f>
        <v>0.98839751477007842</v>
      </c>
      <c r="CU24" s="31">
        <f t="shared" si="35"/>
        <v>0.98792532807287448</v>
      </c>
    </row>
    <row r="25" spans="1:99" x14ac:dyDescent="0.2">
      <c r="A25" s="198" t="s">
        <v>379</v>
      </c>
      <c r="B25" s="9">
        <f t="shared" si="36"/>
        <v>2005</v>
      </c>
      <c r="D25" s="35">
        <f>'Industrial Sector_CHP&gt;Fossil'!H25</f>
        <v>803.58400000000006</v>
      </c>
      <c r="E25" s="35">
        <f>Table8.4c11!N51*0.001</f>
        <v>31.951000000000001</v>
      </c>
      <c r="F25" s="35">
        <f>'Industrial_Sector_CHP&gt;Renew '!F25</f>
        <v>194.02100000000002</v>
      </c>
      <c r="G25" s="35">
        <f>Table8.4c11!AB51*0.001</f>
        <v>46.374000000000002</v>
      </c>
      <c r="H25" s="29">
        <f t="shared" si="61"/>
        <v>1075.93</v>
      </c>
      <c r="J25" s="29">
        <f>'Industrial Sector_CHP&gt;Fossil'!N25</f>
        <v>107403.76000000001</v>
      </c>
      <c r="K25" s="29">
        <f>Table8.2d11!P51*0.001</f>
        <v>3195.4410000000003</v>
      </c>
      <c r="L25" s="29">
        <f>'Industrial_Sector_CHP&gt;Renew '!J25</f>
        <v>29003.087</v>
      </c>
      <c r="M25" s="29">
        <f>Table8.2d11!AD51*0.001</f>
        <v>5136.9049999999997</v>
      </c>
      <c r="N25" s="29">
        <f t="shared" si="62"/>
        <v>144739.193</v>
      </c>
      <c r="P25" s="41">
        <f t="shared" ref="P25:T26" si="72">D25/J25*1000000</f>
        <v>7481.8982128744847</v>
      </c>
      <c r="Q25" s="41">
        <f t="shared" si="3"/>
        <v>9998.9328546513607</v>
      </c>
      <c r="R25" s="41">
        <f t="shared" si="72"/>
        <v>6689.6672068045727</v>
      </c>
      <c r="S25" s="41">
        <f t="shared" si="72"/>
        <v>9027.6148770514556</v>
      </c>
      <c r="T25" s="41">
        <f t="shared" si="72"/>
        <v>7433.5774415986971</v>
      </c>
      <c r="U25" s="30"/>
      <c r="V25" s="107">
        <f t="shared" si="7"/>
        <v>0.77300203970298875</v>
      </c>
      <c r="W25" s="107">
        <f t="shared" si="8"/>
        <v>0.9612487524566562</v>
      </c>
      <c r="X25" s="107">
        <f t="shared" si="9"/>
        <v>0.50183551774471769</v>
      </c>
      <c r="Y25" s="107">
        <f t="shared" si="10"/>
        <v>0.90478257677709983</v>
      </c>
      <c r="Z25" s="107">
        <f t="shared" si="11"/>
        <v>0.71206825128561024</v>
      </c>
      <c r="AA25" s="30"/>
      <c r="AC25" s="106">
        <f>'Industrial Sector_CHP&gt;Fossil'!AE25</f>
        <v>0.78775354829666477</v>
      </c>
      <c r="AD25" s="31">
        <f t="shared" si="64"/>
        <v>0.9612487524566562</v>
      </c>
      <c r="AE25" s="106">
        <f>'Industrial_Sector_CHP&gt;Renew '!W25</f>
        <v>0.50232791799967114</v>
      </c>
      <c r="AF25" s="31">
        <f t="shared" si="13"/>
        <v>0.90478257677709983</v>
      </c>
      <c r="AG25" s="31"/>
      <c r="AH25" s="87">
        <f>'Industrial Sector_CHP&gt;Fossil'!AD25</f>
        <v>0.98127395474692192</v>
      </c>
      <c r="AI25" s="33">
        <v>1</v>
      </c>
      <c r="AJ25" s="87">
        <f>'Industrial_Sector_CHP&gt;Renew '!V25</f>
        <v>0.99901976331135534</v>
      </c>
      <c r="AK25" s="33">
        <v>1</v>
      </c>
      <c r="AL25" s="33"/>
      <c r="AN25" s="34">
        <f t="shared" si="14"/>
        <v>1.1076815249239795</v>
      </c>
      <c r="AO25" s="34">
        <f t="shared" si="15"/>
        <v>0.71206825128561024</v>
      </c>
      <c r="AP25" s="34">
        <f t="shared" si="16"/>
        <v>0.99305143889329683</v>
      </c>
      <c r="AQ25" s="34">
        <f t="shared" si="17"/>
        <v>0.98647503759779109</v>
      </c>
      <c r="AR25" s="34">
        <f t="shared" si="18"/>
        <v>0.72688177066341453</v>
      </c>
      <c r="AS25" s="34">
        <f t="shared" si="19"/>
        <v>0.78874484643399589</v>
      </c>
      <c r="AT25" s="34">
        <f t="shared" si="20"/>
        <v>0.78874484643399623</v>
      </c>
      <c r="AU25" s="34"/>
      <c r="AV25" s="34">
        <f t="shared" si="21"/>
        <v>0.9796204555188055</v>
      </c>
      <c r="AW25" s="32"/>
      <c r="AX25" s="12"/>
      <c r="AZ25" s="31">
        <f t="shared" ref="AZ25:AZ28" si="73">D25/$H25</f>
        <v>0.74687386725902238</v>
      </c>
      <c r="BA25" s="31">
        <f t="shared" si="65"/>
        <v>2.96961698251745E-2</v>
      </c>
      <c r="BB25" s="31">
        <f t="shared" ref="BB25:BB28" si="74">F25/$H25</f>
        <v>0.18032864591562647</v>
      </c>
      <c r="BC25" s="31">
        <f t="shared" ref="BC25:BC28" si="75">G25/$H25</f>
        <v>4.3101317000176588E-2</v>
      </c>
      <c r="BE25" s="31">
        <f t="shared" ref="BE25:BE28" si="76">(AZ25-AZ24)/LN(AZ25/AZ24)</f>
        <v>0.75562757461018071</v>
      </c>
      <c r="BF25" s="31">
        <f t="shared" si="66"/>
        <v>2.8897366761925173E-2</v>
      </c>
      <c r="BG25" s="31">
        <f t="shared" ref="BG25:BG28" si="77">(BB25-BB24)/LN(BB25/BB24)</f>
        <v>0.17600563418834761</v>
      </c>
      <c r="BH25" s="31">
        <f t="shared" ref="BH25:BH28" si="78">(BC25-BC24)/LN(BC25/BC24)</f>
        <v>3.9276687799505945E-2</v>
      </c>
      <c r="BI25" s="31">
        <f t="shared" si="41"/>
        <v>0.99980726335995951</v>
      </c>
      <c r="BJ25" s="31"/>
      <c r="BK25" s="31">
        <f t="shared" ref="BK25:BK28" si="79">BE25/$BI25</f>
        <v>0.75577323980505329</v>
      </c>
      <c r="BL25" s="31">
        <f t="shared" si="67"/>
        <v>2.8902937416970219E-2</v>
      </c>
      <c r="BM25" s="31">
        <f t="shared" ref="BM25:BM28" si="80">BG25/$BI25</f>
        <v>0.17603956346232352</v>
      </c>
      <c r="BN25" s="31">
        <f t="shared" ref="BN25:BN28" si="81">BH25/$BI25</f>
        <v>3.9284259315652922E-2</v>
      </c>
      <c r="BQ25" s="31">
        <f>LN(AC25/AC24)</f>
        <v>-1.4543771069858661E-2</v>
      </c>
      <c r="BR25" s="31">
        <f t="shared" si="68"/>
        <v>-2.2921142045830658E-3</v>
      </c>
      <c r="BS25" s="31">
        <f t="shared" ref="BS25:BT28" si="82">LN(AE25/AE24)</f>
        <v>-1.9367339798536987E-2</v>
      </c>
      <c r="BT25" s="31">
        <f t="shared" si="82"/>
        <v>0.11376206877344164</v>
      </c>
      <c r="BV25" s="31">
        <f>J25/$N25</f>
        <v>0.7420502890326327</v>
      </c>
      <c r="BW25" s="31">
        <f t="shared" si="69"/>
        <v>2.2077233773163295E-2</v>
      </c>
      <c r="BX25" s="31">
        <f t="shared" ref="BX25:BY28" si="83">L25/$N25</f>
        <v>0.20038171001823948</v>
      </c>
      <c r="BY25" s="31">
        <f t="shared" si="83"/>
        <v>3.5490767175964562E-2</v>
      </c>
      <c r="CA25" s="31">
        <f t="shared" ref="CA25:CA28" si="84">LN(BV25/BV24)</f>
        <v>-1.8762015453523042E-2</v>
      </c>
      <c r="CB25" s="31">
        <f t="shared" si="70"/>
        <v>4.5067089770956949E-2</v>
      </c>
      <c r="CC25" s="31">
        <f t="shared" ref="CC25:CC28" si="85">LN(BX25/BX24)</f>
        <v>5.5997877362959816E-2</v>
      </c>
      <c r="CD25" s="31">
        <f t="shared" ref="CD25:CD28" si="86">LN(BY25/BY24)</f>
        <v>6.3042424665146785E-2</v>
      </c>
      <c r="CF25" s="31">
        <f t="shared" ref="CF25:CF28" si="87">LN(AH25/AH24)</f>
        <v>-1.9640873457387555E-3</v>
      </c>
      <c r="CG25" s="31">
        <f t="shared" si="71"/>
        <v>0</v>
      </c>
      <c r="CH25" s="31">
        <f t="shared" ref="CH25:CH28" si="88">LN(AJ25/AJ24)</f>
        <v>8.6967806783603936E-5</v>
      </c>
      <c r="CI25" s="31">
        <f t="shared" ref="CI25:CI28" si="89">LN(AK25/AK24)</f>
        <v>0</v>
      </c>
      <c r="CK25" s="31">
        <f t="shared" si="30"/>
        <v>0.99005141659514195</v>
      </c>
      <c r="CL25" s="31">
        <f t="shared" si="58"/>
        <v>0.74358041783235429</v>
      </c>
      <c r="CM25" s="31">
        <f t="shared" si="31"/>
        <v>0.72688177066341453</v>
      </c>
      <c r="CN25" s="31"/>
      <c r="CO25" s="31">
        <f t="shared" si="32"/>
        <v>0.9994573062264237</v>
      </c>
      <c r="CP25" s="31">
        <f t="shared" si="59"/>
        <v>0.99462371546663098</v>
      </c>
      <c r="CQ25" s="31">
        <f t="shared" si="33"/>
        <v>0.99305143889329683</v>
      </c>
      <c r="CR25" s="31"/>
      <c r="CS25" s="31">
        <f t="shared" si="34"/>
        <v>0.9985319837098291</v>
      </c>
      <c r="CT25" s="31">
        <f t="shared" si="60"/>
        <v>0.98694653111723152</v>
      </c>
      <c r="CU25" s="31">
        <f t="shared" si="35"/>
        <v>0.98647503759779109</v>
      </c>
    </row>
    <row r="26" spans="1:99" x14ac:dyDescent="0.2">
      <c r="A26" s="198" t="s">
        <v>379</v>
      </c>
      <c r="B26" s="9">
        <f t="shared" si="36"/>
        <v>2006</v>
      </c>
      <c r="D26" s="35">
        <f>'Industrial Sector_CHP&gt;Fossil'!H26</f>
        <v>814.29</v>
      </c>
      <c r="E26" s="35">
        <f>Table8.4c11!N52*0.001</f>
        <v>28.756</v>
      </c>
      <c r="F26" s="35">
        <f>'Industrial_Sector_CHP&gt;Renew '!F26</f>
        <v>190.20599999999999</v>
      </c>
      <c r="G26" s="35">
        <f>Table8.4c11!AB52*0.001</f>
        <v>35.1</v>
      </c>
      <c r="H26" s="29">
        <f t="shared" si="61"/>
        <v>1068.3519999999999</v>
      </c>
      <c r="J26" s="29">
        <f>'Industrial Sector_CHP&gt;Fossil'!N26</f>
        <v>111279.586</v>
      </c>
      <c r="K26" s="29">
        <f>Table8.2d11!P52*0.001</f>
        <v>2899.0480000000002</v>
      </c>
      <c r="L26" s="29">
        <f>'Industrial_Sector_CHP&gt;Renew '!J26</f>
        <v>28972.463</v>
      </c>
      <c r="M26" s="29">
        <f>Table8.2d11!AD52*0.001</f>
        <v>5103.1729999999998</v>
      </c>
      <c r="N26" s="29">
        <f t="shared" si="62"/>
        <v>148254.26999999999</v>
      </c>
      <c r="P26" s="41">
        <f t="shared" si="72"/>
        <v>7317.5146428024991</v>
      </c>
      <c r="Q26" s="41">
        <f t="shared" si="3"/>
        <v>9919.118276068557</v>
      </c>
      <c r="R26" s="41">
        <f t="shared" si="72"/>
        <v>6565.0614516273599</v>
      </c>
      <c r="S26" s="41">
        <f t="shared" si="72"/>
        <v>6878.073700421287</v>
      </c>
      <c r="T26" s="41">
        <f t="shared" si="72"/>
        <v>7206.2140267528212</v>
      </c>
      <c r="U26" s="30"/>
      <c r="V26" s="107">
        <f t="shared" si="7"/>
        <v>0.75601853747615411</v>
      </c>
      <c r="W26" s="107">
        <f t="shared" si="8"/>
        <v>0.9535757672285492</v>
      </c>
      <c r="X26" s="107">
        <f t="shared" si="9"/>
        <v>0.49248802829117327</v>
      </c>
      <c r="Y26" s="107">
        <f t="shared" si="10"/>
        <v>0.68934722301341078</v>
      </c>
      <c r="Z26" s="107">
        <f t="shared" si="11"/>
        <v>0.69028893029412697</v>
      </c>
      <c r="AA26" s="30"/>
      <c r="AC26" s="106">
        <f>'Industrial Sector_CHP&gt;Fossil'!AE26</f>
        <v>0.77072472830003491</v>
      </c>
      <c r="AD26" s="31">
        <f t="shared" si="64"/>
        <v>0.9535757672285492</v>
      </c>
      <c r="AE26" s="106">
        <f>'Industrial_Sector_CHP&gt;Renew '!W26</f>
        <v>0.49280271980666579</v>
      </c>
      <c r="AF26" s="31">
        <f t="shared" si="13"/>
        <v>0.68934722301341078</v>
      </c>
      <c r="AG26" s="31"/>
      <c r="AH26" s="87">
        <f>'Industrial Sector_CHP&gt;Fossil'!AD26</f>
        <v>0.98091901001241055</v>
      </c>
      <c r="AI26" s="33">
        <v>1</v>
      </c>
      <c r="AJ26" s="87">
        <f>'Industrial_Sector_CHP&gt;Renew '!V26</f>
        <v>0.99936142496206959</v>
      </c>
      <c r="AK26" s="33">
        <v>1</v>
      </c>
      <c r="AL26" s="33"/>
      <c r="AN26" s="34">
        <f t="shared" si="14"/>
        <v>1.1345822265990622</v>
      </c>
      <c r="AO26" s="34">
        <f t="shared" si="15"/>
        <v>0.69028893029412697</v>
      </c>
      <c r="AP26" s="34">
        <f t="shared" si="16"/>
        <v>0.99262241114185568</v>
      </c>
      <c r="AQ26" s="34">
        <f t="shared" si="17"/>
        <v>0.98626616405986134</v>
      </c>
      <c r="AR26" s="34">
        <f t="shared" si="18"/>
        <v>0.70510322103186218</v>
      </c>
      <c r="AS26" s="34">
        <f t="shared" si="19"/>
        <v>0.7831895515297953</v>
      </c>
      <c r="AT26" s="34">
        <f t="shared" si="20"/>
        <v>0.78318955152979541</v>
      </c>
      <c r="AU26" s="34"/>
      <c r="AV26" s="34">
        <f t="shared" si="21"/>
        <v>0.97898989779672851</v>
      </c>
      <c r="AW26" s="32"/>
      <c r="AX26" s="12"/>
      <c r="AZ26" s="31">
        <f t="shared" si="73"/>
        <v>0.76219261067513333</v>
      </c>
      <c r="BA26" s="31">
        <f t="shared" si="65"/>
        <v>2.6916222368657525E-2</v>
      </c>
      <c r="BB26" s="31">
        <f t="shared" si="74"/>
        <v>0.17803682681363447</v>
      </c>
      <c r="BC26" s="31">
        <f t="shared" si="75"/>
        <v>3.2854340142574739E-2</v>
      </c>
      <c r="BE26" s="31">
        <f t="shared" si="76"/>
        <v>0.75450732113952235</v>
      </c>
      <c r="BF26" s="31">
        <f t="shared" si="66"/>
        <v>2.8283429928851574E-2</v>
      </c>
      <c r="BG26" s="31">
        <f t="shared" si="77"/>
        <v>0.17918029356415549</v>
      </c>
      <c r="BH26" s="31">
        <f t="shared" si="78"/>
        <v>3.7746300823376738E-2</v>
      </c>
      <c r="BI26" s="31">
        <f t="shared" si="41"/>
        <v>0.99971734545590607</v>
      </c>
      <c r="BJ26" s="31"/>
      <c r="BK26" s="31">
        <f t="shared" si="79"/>
        <v>0.75472064635973746</v>
      </c>
      <c r="BL26" s="31">
        <f t="shared" si="67"/>
        <v>2.8291426629147201E-2</v>
      </c>
      <c r="BM26" s="31">
        <f t="shared" si="80"/>
        <v>0.17923095400774808</v>
      </c>
      <c r="BN26" s="31">
        <f t="shared" si="81"/>
        <v>3.7756973003367375E-2</v>
      </c>
      <c r="BQ26" s="31">
        <f>LN(AC26/AC25)</f>
        <v>-2.1854007194885408E-2</v>
      </c>
      <c r="BR26" s="31">
        <f t="shared" si="68"/>
        <v>-8.014338879199074E-3</v>
      </c>
      <c r="BS26" s="31">
        <f t="shared" si="82"/>
        <v>-1.9144198249013266E-2</v>
      </c>
      <c r="BT26" s="31">
        <f t="shared" si="82"/>
        <v>-0.27194957198454039</v>
      </c>
      <c r="BV26" s="31">
        <f>J26/$N26</f>
        <v>0.75059953416518799</v>
      </c>
      <c r="BW26" s="31">
        <f t="shared" si="69"/>
        <v>1.9554566623949519E-2</v>
      </c>
      <c r="BX26" s="31">
        <f t="shared" si="83"/>
        <v>0.19542413854251889</v>
      </c>
      <c r="BY26" s="31">
        <f t="shared" si="83"/>
        <v>3.4421760668343654E-2</v>
      </c>
      <c r="CA26" s="31">
        <f t="shared" si="84"/>
        <v>1.1455250236783926E-2</v>
      </c>
      <c r="CB26" s="31">
        <f t="shared" si="70"/>
        <v>-0.12133808549092523</v>
      </c>
      <c r="CC26" s="31">
        <f t="shared" si="85"/>
        <v>-2.5051831698081048E-2</v>
      </c>
      <c r="CD26" s="31">
        <f t="shared" si="86"/>
        <v>-3.0583641149896184E-2</v>
      </c>
      <c r="CF26" s="31">
        <f t="shared" si="87"/>
        <v>-3.6178372337242312E-4</v>
      </c>
      <c r="CG26" s="31">
        <f t="shared" si="71"/>
        <v>0</v>
      </c>
      <c r="CH26" s="31">
        <f t="shared" si="88"/>
        <v>3.4193842100600926E-4</v>
      </c>
      <c r="CI26" s="31">
        <f t="shared" si="89"/>
        <v>0</v>
      </c>
      <c r="CK26" s="31">
        <f t="shared" si="30"/>
        <v>0.9700383879325033</v>
      </c>
      <c r="CL26" s="31">
        <f t="shared" si="58"/>
        <v>0.72130154981227423</v>
      </c>
      <c r="CM26" s="31">
        <f t="shared" si="31"/>
        <v>0.70510322103186218</v>
      </c>
      <c r="CN26" s="31"/>
      <c r="CO26" s="31">
        <f t="shared" si="32"/>
        <v>0.99956797026353517</v>
      </c>
      <c r="CP26" s="31">
        <f t="shared" si="59"/>
        <v>0.9941940084449562</v>
      </c>
      <c r="CQ26" s="31">
        <f t="shared" si="33"/>
        <v>0.99262241114185568</v>
      </c>
      <c r="CR26" s="31"/>
      <c r="CS26" s="31">
        <f t="shared" si="34"/>
        <v>0.99978826272336463</v>
      </c>
      <c r="CT26" s="31">
        <f t="shared" si="60"/>
        <v>0.98673755774654803</v>
      </c>
      <c r="CU26" s="31">
        <f t="shared" si="35"/>
        <v>0.98626616405986134</v>
      </c>
    </row>
    <row r="27" spans="1:99" x14ac:dyDescent="0.2">
      <c r="A27" s="198" t="s">
        <v>379</v>
      </c>
      <c r="B27" s="9">
        <f t="shared" si="36"/>
        <v>2007</v>
      </c>
      <c r="D27" s="35">
        <f>'Industrial Sector_CHP&gt;Fossil'!H27</f>
        <v>800.30300000000011</v>
      </c>
      <c r="E27" s="35">
        <f>Table8.4c11!N53*0.001</f>
        <v>15.715</v>
      </c>
      <c r="F27" s="35">
        <f>'Industrial_Sector_CHP&gt;Renew '!F27</f>
        <v>192.59800000000001</v>
      </c>
      <c r="G27" s="35">
        <f>Table8.4c11!AB53*0.001</f>
        <v>41.111000000000004</v>
      </c>
      <c r="H27" s="29">
        <f t="shared" si="61"/>
        <v>1049.7270000000003</v>
      </c>
      <c r="J27" s="29">
        <f>'Industrial Sector_CHP&gt;Fossil'!N27</f>
        <v>107929.18700000001</v>
      </c>
      <c r="K27" s="29">
        <f>Table8.2d11!P53*0.001</f>
        <v>1589.981</v>
      </c>
      <c r="L27" s="29">
        <f>'Industrial_Sector_CHP&gt;Renew '!J27</f>
        <v>28918.827000000001</v>
      </c>
      <c r="M27" s="29">
        <f>Table8.2d11!AD53*0.001</f>
        <v>4690.0870000000004</v>
      </c>
      <c r="N27" s="29">
        <f t="shared" si="62"/>
        <v>143128.08199999999</v>
      </c>
      <c r="P27" s="41">
        <f>D27/J27*1000000</f>
        <v>7415.0748490304113</v>
      </c>
      <c r="Q27" s="41">
        <f t="shared" si="3"/>
        <v>9883.7659066366214</v>
      </c>
      <c r="R27" s="41">
        <f t="shared" ref="R27:T28" si="90">F27/L27*1000000</f>
        <v>6659.9520098100802</v>
      </c>
      <c r="S27" s="41">
        <f t="shared" si="90"/>
        <v>8765.5090406638519</v>
      </c>
      <c r="T27" s="41">
        <f t="shared" si="90"/>
        <v>7334.1791864436518</v>
      </c>
      <c r="U27" s="30"/>
      <c r="V27" s="107">
        <f t="shared" si="7"/>
        <v>0.76609809700267251</v>
      </c>
      <c r="W27" s="107">
        <f t="shared" si="8"/>
        <v>0.95017716244673722</v>
      </c>
      <c r="X27" s="107">
        <f t="shared" si="9"/>
        <v>0.49960638723528833</v>
      </c>
      <c r="Y27" s="107">
        <f t="shared" si="10"/>
        <v>0.87851331327119486</v>
      </c>
      <c r="Z27" s="107">
        <f t="shared" si="11"/>
        <v>0.70254681395813801</v>
      </c>
      <c r="AA27" s="30"/>
      <c r="AC27" s="106">
        <f>'Industrial Sector_CHP&gt;Fossil'!AE27</f>
        <v>0.78083108415829749</v>
      </c>
      <c r="AD27" s="31">
        <f t="shared" si="64"/>
        <v>0.95017716244673722</v>
      </c>
      <c r="AE27" s="106">
        <f>'Industrial_Sector_CHP&gt;Renew '!W27</f>
        <v>0.49995436711233804</v>
      </c>
      <c r="AF27" s="31">
        <f t="shared" si="13"/>
        <v>0.87851331327119486</v>
      </c>
      <c r="AG27" s="31"/>
      <c r="AH27" s="87">
        <f>'Industrial Sector_CHP&gt;Fossil'!AD27</f>
        <v>0.98113165900470489</v>
      </c>
      <c r="AI27" s="33">
        <v>1</v>
      </c>
      <c r="AJ27" s="87">
        <f>'Industrial_Sector_CHP&gt;Renew '!V27</f>
        <v>0.99930397672279581</v>
      </c>
      <c r="AK27" s="33">
        <v>1</v>
      </c>
      <c r="AL27" s="33"/>
      <c r="AN27" s="34">
        <f t="shared" si="14"/>
        <v>1.0953517761371268</v>
      </c>
      <c r="AO27" s="34">
        <f t="shared" si="15"/>
        <v>0.70254681395813801</v>
      </c>
      <c r="AP27" s="34">
        <f t="shared" si="16"/>
        <v>0.98891772276834899</v>
      </c>
      <c r="AQ27" s="34">
        <f t="shared" si="17"/>
        <v>0.9864189999043258</v>
      </c>
      <c r="AR27" s="34">
        <f t="shared" si="18"/>
        <v>0.72020093300425003</v>
      </c>
      <c r="AS27" s="34">
        <f t="shared" si="19"/>
        <v>0.76953590048852571</v>
      </c>
      <c r="AT27" s="34">
        <f t="shared" si="20"/>
        <v>0.76953590048852605</v>
      </c>
      <c r="AU27" s="34"/>
      <c r="AV27" s="34">
        <f t="shared" si="21"/>
        <v>0.97548723108081814</v>
      </c>
      <c r="AW27" s="32"/>
      <c r="AX27" s="12"/>
      <c r="AZ27" s="31">
        <f>D27/$H27</f>
        <v>0.76239155513766899</v>
      </c>
      <c r="BA27" s="31">
        <f>E27/$H27</f>
        <v>1.4970559012009785E-2</v>
      </c>
      <c r="BB27" s="31">
        <f>F27/$H27</f>
        <v>0.18347437000286737</v>
      </c>
      <c r="BC27" s="31">
        <f>G27/$H27</f>
        <v>3.9163515847453666E-2</v>
      </c>
      <c r="BE27" s="31">
        <f>(AZ27-AZ26)/LN(AZ27/AZ26)</f>
        <v>0.76229207857942516</v>
      </c>
      <c r="BF27" s="31">
        <f>(BA27-BA26)/LN(BA27/BA26)</f>
        <v>2.0362725864838557E-2</v>
      </c>
      <c r="BG27" s="31">
        <f>(BB27-BB26)/LN(BB27/BB26)</f>
        <v>0.18074196643771243</v>
      </c>
      <c r="BH27" s="31">
        <f>(BC27-BC26)/LN(BC27/BC26)</f>
        <v>3.5916618726407175E-2</v>
      </c>
      <c r="BI27" s="31">
        <f>SUM(BE27:BH27)</f>
        <v>0.99931338960838334</v>
      </c>
      <c r="BJ27" s="31"/>
      <c r="BK27" s="31">
        <f>BE27/$BI27</f>
        <v>0.76281583585921586</v>
      </c>
      <c r="BL27" s="31">
        <f>BF27/$BI27</f>
        <v>2.0376716730292604E-2</v>
      </c>
      <c r="BM27" s="31">
        <f>BG27/$BI27</f>
        <v>0.18086615101649206</v>
      </c>
      <c r="BN27" s="31">
        <f>BH27/$BI27</f>
        <v>3.594129639399947E-2</v>
      </c>
      <c r="BQ27" s="31">
        <f>LN(AC27/AC26)</f>
        <v>1.302756718407066E-2</v>
      </c>
      <c r="BR27" s="31">
        <f>LN(AD27/AD26)</f>
        <v>-3.5704301112580682E-3</v>
      </c>
      <c r="BS27" s="31">
        <f t="shared" si="82"/>
        <v>1.4407897189612046E-2</v>
      </c>
      <c r="BT27" s="31">
        <f t="shared" si="82"/>
        <v>0.24248596586481047</v>
      </c>
      <c r="BV27" s="31">
        <f>J27/$N27</f>
        <v>0.75407415157006019</v>
      </c>
      <c r="BW27" s="31">
        <f>K27/$N27</f>
        <v>1.1108798341893522E-2</v>
      </c>
      <c r="BX27" s="31">
        <f t="shared" si="83"/>
        <v>0.20204858889955643</v>
      </c>
      <c r="BY27" s="31">
        <f t="shared" si="83"/>
        <v>3.2768461188489903E-2</v>
      </c>
      <c r="CA27" s="31">
        <f>LN(BV27/BV26)</f>
        <v>4.6184413457124717E-3</v>
      </c>
      <c r="CB27" s="31">
        <f>LN(BW27/BW26)</f>
        <v>-0.56547140830075915</v>
      </c>
      <c r="CC27" s="31">
        <f>LN(BX27/BX26)</f>
        <v>3.3335941609573157E-2</v>
      </c>
      <c r="CD27" s="31">
        <f>LN(BY27/BY26)</f>
        <v>-4.9222438280857747E-2</v>
      </c>
      <c r="CF27" s="31">
        <f>LN(AH27/AH26)</f>
        <v>2.1676197917312826E-4</v>
      </c>
      <c r="CG27" s="31">
        <f>LN(AI27/AI26)</f>
        <v>0</v>
      </c>
      <c r="CH27" s="31">
        <f>LN(AJ27/AJ26)</f>
        <v>-5.7486600049435248E-5</v>
      </c>
      <c r="CI27" s="31">
        <f>LN(AK27/AK26)</f>
        <v>0</v>
      </c>
      <c r="CK27" s="31">
        <f>EXP(SUMPRODUCT($BK27:$BN27,BQ27:BT27))</f>
        <v>1.0214120592872822</v>
      </c>
      <c r="CL27" s="31">
        <f>IF(ISERR(CK27),CL26,CK27*CL26)</f>
        <v>0.73674610136086316</v>
      </c>
      <c r="CM27" s="31">
        <f t="shared" si="31"/>
        <v>0.72020093300425003</v>
      </c>
      <c r="CN27" s="31"/>
      <c r="CO27" s="31">
        <f>EXP(SUMPRODUCT($BK27:$BN27,CA27:CD27))</f>
        <v>0.99626777681833212</v>
      </c>
      <c r="CP27" s="31">
        <f>IF(ISERR(CO27),CP26,CO27*CP26)</f>
        <v>0.99048345451956266</v>
      </c>
      <c r="CQ27" s="31">
        <f t="shared" si="33"/>
        <v>0.98891772276834899</v>
      </c>
      <c r="CR27" s="31"/>
      <c r="CS27" s="31">
        <f>EXP(SUMPRODUCT($BK27:$BN27,CF27:CI27))</f>
        <v>1.0001549640959346</v>
      </c>
      <c r="CT27" s="31">
        <f>IF(ISERR(CS27),CT26,CS27*CT26)</f>
        <v>0.98689046664010893</v>
      </c>
      <c r="CU27" s="31">
        <f t="shared" si="35"/>
        <v>0.9864189999043258</v>
      </c>
    </row>
    <row r="28" spans="1:99" x14ac:dyDescent="0.2">
      <c r="A28" s="198" t="s">
        <v>379</v>
      </c>
      <c r="B28" s="9">
        <f t="shared" si="36"/>
        <v>2008</v>
      </c>
      <c r="D28" s="35">
        <f>'Industrial Sector_CHP&gt;Fossil'!H28</f>
        <v>740.45500000000004</v>
      </c>
      <c r="E28" s="35">
        <f>Table8.4c11!N54*0.001</f>
        <v>16.513999999999999</v>
      </c>
      <c r="F28" s="35">
        <f>'Industrial_Sector_CHP&gt;Renew '!F28</f>
        <v>183.953</v>
      </c>
      <c r="G28" s="35">
        <f>Table8.4c11!AB54*0.001</f>
        <v>38.776000000000003</v>
      </c>
      <c r="H28" s="29">
        <f>SUM(D28:G28)</f>
        <v>979.69799999999998</v>
      </c>
      <c r="J28" s="29">
        <f>'Industrial Sector_CHP&gt;Fossil'!N28</f>
        <v>103850.18399999999</v>
      </c>
      <c r="K28" s="29">
        <f>Table8.2d11!P54*0.001</f>
        <v>1675.8890000000001</v>
      </c>
      <c r="L28" s="29">
        <f>'Industrial_Sector_CHP&gt;Renew '!J28</f>
        <v>27462.282999999999</v>
      </c>
      <c r="M28" s="29">
        <f>Table8.2d11!AD54*0.001</f>
        <v>4124.817</v>
      </c>
      <c r="N28" s="29">
        <f t="shared" si="62"/>
        <v>137113.17300000001</v>
      </c>
      <c r="P28" s="41">
        <f>D28/J28*1000000</f>
        <v>7130.0306988382426</v>
      </c>
      <c r="Q28" s="41">
        <f t="shared" si="3"/>
        <v>9853.8745704518606</v>
      </c>
      <c r="R28" s="41">
        <f t="shared" si="90"/>
        <v>6698.3870204818732</v>
      </c>
      <c r="S28" s="41">
        <f t="shared" si="90"/>
        <v>9400.6594716808049</v>
      </c>
      <c r="T28" s="41">
        <f t="shared" si="90"/>
        <v>7145.177801406433</v>
      </c>
      <c r="U28" s="30"/>
      <c r="V28" s="107">
        <f t="shared" si="7"/>
        <v>0.73664839009209182</v>
      </c>
      <c r="W28" s="107">
        <f t="shared" si="8"/>
        <v>0.94730355482935058</v>
      </c>
      <c r="X28" s="107">
        <f t="shared" si="9"/>
        <v>0.50248964777482363</v>
      </c>
      <c r="Y28" s="107">
        <f t="shared" si="10"/>
        <v>0.94217055291235918</v>
      </c>
      <c r="Z28" s="107">
        <f t="shared" si="11"/>
        <v>0.68444222208547068</v>
      </c>
      <c r="AA28" s="30"/>
      <c r="AC28" s="106">
        <f>'Industrial Sector_CHP&gt;Fossil'!AE28</f>
        <v>0.7512823161696528</v>
      </c>
      <c r="AD28" s="31">
        <f t="shared" si="64"/>
        <v>0.94730355482935058</v>
      </c>
      <c r="AE28" s="106">
        <f>'Industrial_Sector_CHP&gt;Renew '!W28</f>
        <v>0.50308083299673156</v>
      </c>
      <c r="AF28" s="31">
        <f t="shared" si="13"/>
        <v>0.94217055291235918</v>
      </c>
      <c r="AG28" s="31"/>
      <c r="AH28" s="87">
        <f>'Industrial Sector_CHP&gt;Fossil'!AD28</f>
        <v>0.98052140219116213</v>
      </c>
      <c r="AI28" s="33">
        <v>1</v>
      </c>
      <c r="AJ28" s="87">
        <f>'Industrial_Sector_CHP&gt;Renew '!V28</f>
        <v>0.99882487031281497</v>
      </c>
      <c r="AK28" s="33">
        <v>1</v>
      </c>
      <c r="AL28" s="33"/>
      <c r="AN28" s="34">
        <f t="shared" si="14"/>
        <v>1.0493199900306578</v>
      </c>
      <c r="AO28" s="34">
        <f t="shared" si="15"/>
        <v>0.68444222208547068</v>
      </c>
      <c r="AP28" s="34">
        <f t="shared" si="16"/>
        <v>0.9887939668245368</v>
      </c>
      <c r="AQ28" s="34">
        <f t="shared" si="17"/>
        <v>0.98586545395392933</v>
      </c>
      <c r="AR28" s="34">
        <f t="shared" si="18"/>
        <v>0.70212322033785857</v>
      </c>
      <c r="AS28" s="34">
        <f t="shared" si="19"/>
        <v>0.7181989056552871</v>
      </c>
      <c r="AT28" s="34">
        <f t="shared" si="20"/>
        <v>0.71819890565528732</v>
      </c>
      <c r="AU28" s="34"/>
      <c r="AV28" s="34">
        <f t="shared" si="21"/>
        <v>0.97481781297037851</v>
      </c>
      <c r="AW28" s="32"/>
      <c r="AX28" s="12"/>
      <c r="AZ28" s="31">
        <f t="shared" si="73"/>
        <v>0.75579923609112198</v>
      </c>
      <c r="BA28" s="31">
        <f>E28/$H28</f>
        <v>1.6856214874379657E-2</v>
      </c>
      <c r="BB28" s="31">
        <f t="shared" si="74"/>
        <v>0.18776500513423525</v>
      </c>
      <c r="BC28" s="31">
        <f t="shared" si="75"/>
        <v>3.9579543900263144E-2</v>
      </c>
      <c r="BE28" s="31">
        <f t="shared" si="76"/>
        <v>0.75909062470668554</v>
      </c>
      <c r="BF28" s="31">
        <f>(BA28-BA27)/LN(BA28/BA27)</f>
        <v>1.5894749424563155E-2</v>
      </c>
      <c r="BG28" s="31">
        <f t="shared" si="77"/>
        <v>0.18561142236875855</v>
      </c>
      <c r="BH28" s="31">
        <f t="shared" si="78"/>
        <v>3.9371163533363042E-2</v>
      </c>
      <c r="BI28" s="31">
        <f t="shared" si="41"/>
        <v>0.9999679600333703</v>
      </c>
      <c r="BJ28" s="31"/>
      <c r="BK28" s="31">
        <f t="shared" si="79"/>
        <v>0.75911494672424673</v>
      </c>
      <c r="BL28" s="31">
        <f>BF28/$BI28</f>
        <v>1.5895258708121734E-2</v>
      </c>
      <c r="BM28" s="31">
        <f t="shared" si="80"/>
        <v>0.18561736954308461</v>
      </c>
      <c r="BN28" s="31">
        <f t="shared" si="81"/>
        <v>3.9372425024546957E-2</v>
      </c>
      <c r="BQ28" s="31">
        <f>LN(AC28/AC27)</f>
        <v>-3.8577343503800272E-2</v>
      </c>
      <c r="BR28" s="31">
        <f>LN(AD28/AD27)</f>
        <v>-3.0288685287881483E-3</v>
      </c>
      <c r="BS28" s="31">
        <f t="shared" si="82"/>
        <v>6.2340304894639136E-3</v>
      </c>
      <c r="BT28" s="31">
        <f t="shared" si="82"/>
        <v>6.99552501739404E-2</v>
      </c>
      <c r="BV28" s="31">
        <f>J28/$N28</f>
        <v>0.75740486291568776</v>
      </c>
      <c r="BW28" s="31">
        <f>K28/$N28</f>
        <v>1.2222669516954436E-2</v>
      </c>
      <c r="BX28" s="31">
        <f t="shared" si="83"/>
        <v>0.20028916550563669</v>
      </c>
      <c r="BY28" s="31">
        <f t="shared" si="83"/>
        <v>3.008330206172094E-2</v>
      </c>
      <c r="CA28" s="31">
        <f t="shared" si="84"/>
        <v>4.4072285555047646E-3</v>
      </c>
      <c r="CB28" s="31">
        <f>LN(BW28/BW27)</f>
        <v>9.5554946872043856E-2</v>
      </c>
      <c r="CC28" s="31">
        <f t="shared" si="85"/>
        <v>-8.7460577090578417E-3</v>
      </c>
      <c r="CD28" s="31">
        <f t="shared" si="86"/>
        <v>-8.549623462901132E-2</v>
      </c>
      <c r="CF28" s="31">
        <f t="shared" si="87"/>
        <v>-6.2218630327776862E-4</v>
      </c>
      <c r="CG28" s="31">
        <f>LN(AI28/AI27)</f>
        <v>0</v>
      </c>
      <c r="CH28" s="31">
        <f t="shared" si="88"/>
        <v>-4.7955507961699973E-4</v>
      </c>
      <c r="CI28" s="31">
        <f t="shared" si="89"/>
        <v>0</v>
      </c>
      <c r="CK28" s="31">
        <f t="shared" si="30"/>
        <v>0.97489907074823967</v>
      </c>
      <c r="CL28" s="31">
        <f t="shared" si="58"/>
        <v>0.71825308959409384</v>
      </c>
      <c r="CM28" s="31">
        <f t="shared" si="31"/>
        <v>0.70212322033785857</v>
      </c>
      <c r="CN28" s="31"/>
      <c r="CO28" s="31">
        <f t="shared" si="32"/>
        <v>0.99987485718886127</v>
      </c>
      <c r="CP28" s="31">
        <f t="shared" si="59"/>
        <v>0.99035950263567762</v>
      </c>
      <c r="CQ28" s="31">
        <f t="shared" si="33"/>
        <v>0.9887939668245368</v>
      </c>
      <c r="CR28" s="31"/>
      <c r="CS28" s="31">
        <f t="shared" si="34"/>
        <v>0.99943883283832713</v>
      </c>
      <c r="CT28" s="31">
        <f t="shared" si="60"/>
        <v>0.98633665611806254</v>
      </c>
      <c r="CU28" s="31">
        <f t="shared" si="35"/>
        <v>0.98586545395392933</v>
      </c>
    </row>
    <row r="29" spans="1:99" x14ac:dyDescent="0.2">
      <c r="A29" s="198" t="s">
        <v>379</v>
      </c>
      <c r="B29" s="9">
        <f t="shared" si="36"/>
        <v>2009</v>
      </c>
      <c r="D29" s="35">
        <f>'Industrial Sector_CHP&gt;Fossil'!H29</f>
        <v>715.74</v>
      </c>
      <c r="E29" s="35">
        <f>Table8.4c11!N55*0.001</f>
        <v>18.234999999999999</v>
      </c>
      <c r="F29" s="35">
        <f>'Industrial_Sector_CHP&gt;Renew '!F29</f>
        <v>164.18900000000002</v>
      </c>
      <c r="G29" s="35">
        <f>Table8.4c11!AB55*0.001</f>
        <v>41.77</v>
      </c>
      <c r="H29" s="29">
        <f t="shared" ref="H29:H32" si="91">SUM(D29:G29)</f>
        <v>939.93399999999997</v>
      </c>
      <c r="J29" s="29">
        <f>'Industrial Sector_CHP&gt;Fossil'!N29</f>
        <v>99970.843000000008</v>
      </c>
      <c r="K29" s="29">
        <f>Table8.2d11!P55*0.001</f>
        <v>1868.336</v>
      </c>
      <c r="L29" s="29">
        <f>'Industrial_Sector_CHP&gt;Renew '!J29</f>
        <v>26032.626</v>
      </c>
      <c r="M29" s="29">
        <f>Table8.2d11!AD55*0.001</f>
        <v>4457.3060000000005</v>
      </c>
      <c r="N29" s="29">
        <f t="shared" ref="N29:N32" si="92">SUM(J29:M29)</f>
        <v>132329.111</v>
      </c>
      <c r="P29" s="41">
        <f t="shared" ref="P29:P32" si="93">D29/J29*1000000</f>
        <v>7159.4874917679745</v>
      </c>
      <c r="Q29" s="41">
        <f t="shared" ref="Q29:Q32" si="94">E29/K29*1000000</f>
        <v>9760.0217519760899</v>
      </c>
      <c r="R29" s="41">
        <f t="shared" ref="R29:R32" si="95">F29/L29*1000000</f>
        <v>6307.0471645849339</v>
      </c>
      <c r="S29" s="41">
        <f t="shared" ref="S29:S32" si="96">G29/M29*1000000</f>
        <v>9371.1313515383499</v>
      </c>
      <c r="T29" s="41">
        <f t="shared" ref="T29:T32" si="97">H29/N29*1000000</f>
        <v>7103.0024527256137</v>
      </c>
      <c r="U29" s="30"/>
      <c r="V29" s="107">
        <f t="shared" ref="V29:V32" si="98">P29/P$34</f>
        <v>0.73969175694498612</v>
      </c>
      <c r="W29" s="107">
        <f t="shared" ref="W29:W32" si="99">Q29/Q$34</f>
        <v>0.9382810015243338</v>
      </c>
      <c r="X29" s="107">
        <f t="shared" ref="X29:X32" si="100">R29/R$34</f>
        <v>0.47313269575807426</v>
      </c>
      <c r="Y29" s="107">
        <f t="shared" ref="Y29:Y32" si="101">S29/S$34</f>
        <v>0.93921113018623148</v>
      </c>
      <c r="Z29" s="107">
        <f t="shared" ref="Z29:Z32" si="102">T29/T$34</f>
        <v>0.68040221214161067</v>
      </c>
      <c r="AA29" s="30"/>
      <c r="AC29" s="106">
        <f>'Industrial Sector_CHP&gt;Fossil'!AE29</f>
        <v>0.75527608544061986</v>
      </c>
      <c r="AD29" s="31">
        <f t="shared" ref="AD29:AD32" si="103">W29</f>
        <v>0.9382810015243338</v>
      </c>
      <c r="AE29" s="106">
        <f>'Industrial_Sector_CHP&gt;Renew '!W29</f>
        <v>0.47362315961607976</v>
      </c>
      <c r="AF29" s="31">
        <f t="shared" ref="AF29:AF32" si="104">S29/S$34</f>
        <v>0.93921113018623148</v>
      </c>
      <c r="AG29" s="31"/>
      <c r="AH29" s="87">
        <f>'Industrial Sector_CHP&gt;Fossil'!AD29</f>
        <v>0.97936605064551774</v>
      </c>
      <c r="AI29" s="33">
        <v>1</v>
      </c>
      <c r="AJ29" s="87">
        <f>'Industrial_Sector_CHP&gt;Renew '!V29</f>
        <v>0.99896444283171582</v>
      </c>
      <c r="AK29" s="33">
        <v>1</v>
      </c>
      <c r="AL29" s="33"/>
      <c r="AN29" s="34">
        <f t="shared" ref="AN29:AN32" si="105">N29/N$34</f>
        <v>1.0127078120735036</v>
      </c>
      <c r="AO29" s="34">
        <f t="shared" ref="AO29:AO32" si="106">T29/T$34</f>
        <v>0.68040221214161067</v>
      </c>
      <c r="AP29" s="34">
        <f t="shared" ref="AP29:AP32" si="107">CQ29</f>
        <v>0.99093541799973806</v>
      </c>
      <c r="AQ29" s="34">
        <f t="shared" ref="AQ29:AQ32" si="108">CU29</f>
        <v>0.98500885563565144</v>
      </c>
      <c r="AR29" s="34">
        <f t="shared" ref="AR29:AR32" si="109">CM29</f>
        <v>0.69707616091981539</v>
      </c>
      <c r="AS29" s="34">
        <f t="shared" ref="AS29:AS32" si="110">AN29*AP29*AQ29*AR29</f>
        <v>0.68904863558790252</v>
      </c>
      <c r="AT29" s="34">
        <f t="shared" ref="AT29:AT32" si="111">AN29*AO29</f>
        <v>0.68904863558790241</v>
      </c>
      <c r="AU29" s="34"/>
      <c r="AV29" s="34">
        <f t="shared" ref="AV29:AV32" si="112">AP29*AQ29</f>
        <v>0.97608016209275794</v>
      </c>
      <c r="AW29" s="32"/>
      <c r="AX29" s="12"/>
      <c r="AZ29" s="31">
        <f t="shared" ref="AZ29:AZ32" si="113">D29/$H29</f>
        <v>0.76147899746152392</v>
      </c>
      <c r="BA29" s="31">
        <f t="shared" ref="BA29:BA32" si="114">E29/$H29</f>
        <v>1.9400298318818131E-2</v>
      </c>
      <c r="BB29" s="31">
        <f t="shared" ref="BB29:BB32" si="115">F29/$H29</f>
        <v>0.1746814138013946</v>
      </c>
      <c r="BC29" s="31">
        <f t="shared" ref="BC29:BC32" si="116">G29/$H29</f>
        <v>4.4439290418263416E-2</v>
      </c>
      <c r="BE29" s="31">
        <f t="shared" ref="BE29:BE32" si="117">(AZ29-AZ28)/LN(AZ29/AZ28)</f>
        <v>0.75863557317116459</v>
      </c>
      <c r="BF29" s="31">
        <f t="shared" ref="BF29:BF32" si="118">(BA29-BA28)/LN(BA29/BA28)</f>
        <v>1.8098464796940085E-2</v>
      </c>
      <c r="BG29" s="31">
        <f t="shared" ref="BG29:BG32" si="119">(BB29-BB28)/LN(BB29/BB28)</f>
        <v>0.18114446684714874</v>
      </c>
      <c r="BH29" s="31">
        <f t="shared" ref="BH29:BH32" si="120">(BC29-BC28)/LN(BC29/BC28)</f>
        <v>4.1962526396265305E-2</v>
      </c>
      <c r="BI29" s="31">
        <f t="shared" ref="BI29:BI32" si="121">SUM(BE29:BH29)</f>
        <v>0.99984103121151868</v>
      </c>
      <c r="BJ29" s="31"/>
      <c r="BK29" s="31">
        <f t="shared" ref="BK29:BK32" si="122">BE29/$BI29</f>
        <v>0.75875619172371556</v>
      </c>
      <c r="BL29" s="31">
        <f t="shared" ref="BL29:BL32" si="123">BF29/$BI29</f>
        <v>1.8101342345402619E-2</v>
      </c>
      <c r="BM29" s="31">
        <f t="shared" ref="BM29:BM32" si="124">BG29/$BI29</f>
        <v>0.18117326774202688</v>
      </c>
      <c r="BN29" s="31">
        <f t="shared" ref="BN29:BN32" si="125">BH29/$BI29</f>
        <v>4.1969198188854917E-2</v>
      </c>
      <c r="BQ29" s="31">
        <f t="shared" ref="BQ29:BQ32" si="126">LN(AC29/AC28)</f>
        <v>5.3018570298963476E-3</v>
      </c>
      <c r="BR29" s="31">
        <f t="shared" ref="BR29:BR32" si="127">LN(AD29/AD28)</f>
        <v>-9.570106136942971E-3</v>
      </c>
      <c r="BS29" s="31">
        <f t="shared" ref="BS29:BS32" si="128">LN(AE29/AE28)</f>
        <v>-6.0338875380802445E-2</v>
      </c>
      <c r="BT29" s="31">
        <f t="shared" ref="BT29:BT32" si="129">LN(AF29/AF28)</f>
        <v>-3.1460125221741192E-3</v>
      </c>
      <c r="BV29" s="31">
        <f t="shared" ref="BV29:BV32" si="130">J29/$N29</f>
        <v>0.75547128099424776</v>
      </c>
      <c r="BW29" s="31">
        <f t="shared" ref="BW29:BW32" si="131">K29/$N29</f>
        <v>1.4118858548063547E-2</v>
      </c>
      <c r="BX29" s="31">
        <f t="shared" ref="BX29:BX32" si="132">L29/$N29</f>
        <v>0.19672637262710849</v>
      </c>
      <c r="BY29" s="31">
        <f t="shared" ref="BY29:BY32" si="133">M29/$N29</f>
        <v>3.3683487830580228E-2</v>
      </c>
      <c r="CA29" s="31">
        <f t="shared" ref="CA29:CA32" si="134">LN(BV29/BV28)</f>
        <v>-2.5561682389642036E-3</v>
      </c>
      <c r="CB29" s="31">
        <f t="shared" ref="CB29:CB32" si="135">LN(BW29/BW28)</f>
        <v>0.14421900479687241</v>
      </c>
      <c r="CC29" s="31">
        <f t="shared" ref="CC29:CC32" si="136">LN(BX29/BX28)</f>
        <v>-1.7948358086955291E-2</v>
      </c>
      <c r="CD29" s="31">
        <f t="shared" ref="CD29:CD32" si="137">LN(BY29/BY28)</f>
        <v>0.11303747288270573</v>
      </c>
      <c r="CF29" s="31">
        <f t="shared" ref="CF29:CF32" si="138">LN(AH29/AH28)</f>
        <v>-1.1789979856281173E-3</v>
      </c>
      <c r="CG29" s="31">
        <f t="shared" ref="CG29:CG32" si="139">LN(AI29/AI28)</f>
        <v>0</v>
      </c>
      <c r="CH29" s="31">
        <f t="shared" ref="CH29:CH32" si="140">LN(AJ29/AJ28)</f>
        <v>1.3972696541075368E-4</v>
      </c>
      <c r="CI29" s="31">
        <f t="shared" ref="CI29:CI32" si="141">LN(AK29/AK28)</f>
        <v>0</v>
      </c>
      <c r="CK29" s="31">
        <f t="shared" ref="CK29:CK32" si="142">EXP(SUMPRODUCT($BK29:$BN29,BQ29:BT29))</f>
        <v>0.99281171841088722</v>
      </c>
      <c r="CL29" s="31">
        <f t="shared" ref="CL29:CL32" si="143">IF(ISERR(CK29),CL28,CK29*CL28)</f>
        <v>0.71309008413384123</v>
      </c>
      <c r="CM29" s="31">
        <f t="shared" ref="CM29:CM32" si="144">CL29/CL$34</f>
        <v>0.69707616091981539</v>
      </c>
      <c r="CN29" s="31"/>
      <c r="CO29" s="31">
        <f t="shared" ref="CO29:CO32" si="145">EXP(SUMPRODUCT($BK29:$BN29,CA29:CD29))</f>
        <v>1.0021657203088308</v>
      </c>
      <c r="CP29" s="31">
        <f t="shared" ref="CP29:CP32" si="146">IF(ISERR(CO29),CP28,CO29*CP28)</f>
        <v>0.99250434432357926</v>
      </c>
      <c r="CQ29" s="31">
        <f t="shared" ref="CQ29:CQ32" si="147">CP29/CP$34</f>
        <v>0.99093541799973806</v>
      </c>
      <c r="CR29" s="31"/>
      <c r="CS29" s="31">
        <f t="shared" ref="CS29:CS32" si="148">EXP(SUMPRODUCT($BK29:$BN29,CF29:CI29))</f>
        <v>0.99913112046391073</v>
      </c>
      <c r="CT29" s="31">
        <f t="shared" ref="CT29:CT32" si="149">IF(ISERR(CS29),CT28,CS29*CT28)</f>
        <v>0.98547964838186686</v>
      </c>
      <c r="CU29" s="31">
        <f t="shared" ref="CU29:CU32" si="150">CT29/CT$34</f>
        <v>0.98500885563565144</v>
      </c>
    </row>
    <row r="30" spans="1:99" x14ac:dyDescent="0.2">
      <c r="A30" s="198" t="s">
        <v>379</v>
      </c>
      <c r="B30" s="9">
        <f t="shared" si="36"/>
        <v>2010</v>
      </c>
      <c r="D30" s="35">
        <f>'Industrial Sector_CHP&gt;Fossil'!H30</f>
        <v>801.3309999999999</v>
      </c>
      <c r="E30" s="35">
        <f>Table8.4c11!N56*0.001</f>
        <v>16.27</v>
      </c>
      <c r="F30" s="35">
        <f>'Industrial_Sector_CHP&gt;Renew '!F30</f>
        <v>180.31099999999998</v>
      </c>
      <c r="G30" s="35">
        <f>Table8.4c11!AB56*0.001</f>
        <v>55.11</v>
      </c>
      <c r="H30" s="29">
        <f t="shared" si="91"/>
        <v>1053.0219999999997</v>
      </c>
      <c r="J30" s="29">
        <f>'Industrial Sector_CHP&gt;Fossil'!N30</f>
        <v>110624.897</v>
      </c>
      <c r="K30" s="29">
        <f>Table8.2d11!P56*0.001</f>
        <v>1667.69</v>
      </c>
      <c r="L30" s="29">
        <f>'Industrial_Sector_CHP&gt;Renew '!J30</f>
        <v>26574.314000000002</v>
      </c>
      <c r="M30" s="29">
        <f>Table8.2d11!AD56*0.001</f>
        <v>5213.5640000000003</v>
      </c>
      <c r="N30" s="29">
        <f t="shared" si="92"/>
        <v>144080.46500000003</v>
      </c>
      <c r="P30" s="41">
        <f t="shared" si="93"/>
        <v>7243.6768008922982</v>
      </c>
      <c r="Q30" s="41">
        <f t="shared" si="94"/>
        <v>9756.0098099766747</v>
      </c>
      <c r="R30" s="41">
        <f t="shared" si="95"/>
        <v>6785.161039340469</v>
      </c>
      <c r="S30" s="41">
        <f t="shared" si="96"/>
        <v>10570.504169508611</v>
      </c>
      <c r="T30" s="41">
        <f t="shared" si="97"/>
        <v>7308.5688611568512</v>
      </c>
      <c r="U30" s="30"/>
      <c r="V30" s="107">
        <f t="shared" si="98"/>
        <v>0.74838988485620306</v>
      </c>
      <c r="W30" s="107">
        <f t="shared" si="99"/>
        <v>0.93789531294156936</v>
      </c>
      <c r="X30" s="107">
        <f t="shared" si="100"/>
        <v>0.50899913222816073</v>
      </c>
      <c r="Y30" s="107">
        <f t="shared" si="101"/>
        <v>1.0594169257965529</v>
      </c>
      <c r="Z30" s="107">
        <f t="shared" si="102"/>
        <v>0.70009358068181848</v>
      </c>
      <c r="AA30" s="30"/>
      <c r="AC30" s="106">
        <f>'Industrial Sector_CHP&gt;Fossil'!AE30</f>
        <v>0.76190556874047821</v>
      </c>
      <c r="AD30" s="31">
        <f t="shared" si="103"/>
        <v>0.93789531294156936</v>
      </c>
      <c r="AE30" s="106">
        <f>'Industrial_Sector_CHP&gt;Renew '!W30</f>
        <v>0.50913702724313326</v>
      </c>
      <c r="AF30" s="31">
        <f t="shared" si="104"/>
        <v>1.0594169257965529</v>
      </c>
      <c r="AG30" s="31"/>
      <c r="AH30" s="87">
        <f>'Industrial Sector_CHP&gt;Fossil'!AD30</f>
        <v>0.98226068368732655</v>
      </c>
      <c r="AI30" s="33">
        <v>1</v>
      </c>
      <c r="AJ30" s="87">
        <f>'Industrial_Sector_CHP&gt;Renew '!V30</f>
        <v>0.99972915932726492</v>
      </c>
      <c r="AK30" s="33">
        <v>1</v>
      </c>
      <c r="AL30" s="33"/>
      <c r="AN30" s="34">
        <f t="shared" si="105"/>
        <v>1.1026403137604623</v>
      </c>
      <c r="AO30" s="34">
        <f t="shared" si="106"/>
        <v>0.70009358068181848</v>
      </c>
      <c r="AP30" s="34">
        <f t="shared" si="107"/>
        <v>0.99210602000136028</v>
      </c>
      <c r="AQ30" s="34">
        <f t="shared" si="108"/>
        <v>0.98735535836929322</v>
      </c>
      <c r="AR30" s="34">
        <f t="shared" si="109"/>
        <v>0.71470121960054711</v>
      </c>
      <c r="AS30" s="34">
        <f t="shared" si="110"/>
        <v>0.7719514054646861</v>
      </c>
      <c r="AT30" s="34">
        <f t="shared" si="111"/>
        <v>0.77195140546468588</v>
      </c>
      <c r="AU30" s="34"/>
      <c r="AV30" s="34">
        <f t="shared" si="112"/>
        <v>0.97956119491877625</v>
      </c>
      <c r="AW30" s="32"/>
      <c r="AX30" s="12"/>
      <c r="AZ30" s="31">
        <f t="shared" si="113"/>
        <v>0.76098220170138908</v>
      </c>
      <c r="BA30" s="31">
        <f t="shared" si="114"/>
        <v>1.545076930966305E-2</v>
      </c>
      <c r="BB30" s="31">
        <f t="shared" si="115"/>
        <v>0.17123194007342679</v>
      </c>
      <c r="BC30" s="31">
        <f t="shared" si="116"/>
        <v>5.2335088915521244E-2</v>
      </c>
      <c r="BE30" s="31">
        <f t="shared" si="117"/>
        <v>0.76123057256320192</v>
      </c>
      <c r="BF30" s="31">
        <f t="shared" si="118"/>
        <v>1.7350679275736105E-2</v>
      </c>
      <c r="BG30" s="31">
        <f t="shared" si="119"/>
        <v>0.17295094371721945</v>
      </c>
      <c r="BH30" s="31">
        <f t="shared" si="120"/>
        <v>4.8279629014836234E-2</v>
      </c>
      <c r="BI30" s="31">
        <f t="shared" si="121"/>
        <v>0.99981182457099371</v>
      </c>
      <c r="BJ30" s="31"/>
      <c r="BK30" s="31">
        <f t="shared" si="122"/>
        <v>0.76137384441300848</v>
      </c>
      <c r="BL30" s="31">
        <f t="shared" si="123"/>
        <v>1.7353944861755417E-2</v>
      </c>
      <c r="BM30" s="31">
        <f t="shared" si="124"/>
        <v>0.17298349496059467</v>
      </c>
      <c r="BN30" s="31">
        <f t="shared" si="125"/>
        <v>4.8288715764641409E-2</v>
      </c>
      <c r="BQ30" s="31">
        <f t="shared" si="126"/>
        <v>8.7392639836993951E-3</v>
      </c>
      <c r="BR30" s="31">
        <f t="shared" si="127"/>
        <v>-4.1114322275975041E-4</v>
      </c>
      <c r="BS30" s="31">
        <f t="shared" si="128"/>
        <v>7.2305205458941896E-2</v>
      </c>
      <c r="BT30" s="31">
        <f t="shared" si="129"/>
        <v>0.12043366604588063</v>
      </c>
      <c r="BV30" s="31">
        <f t="shared" si="130"/>
        <v>0.76779941680504693</v>
      </c>
      <c r="BW30" s="31">
        <f t="shared" si="131"/>
        <v>1.1574712782888366E-2</v>
      </c>
      <c r="BX30" s="31">
        <f t="shared" si="132"/>
        <v>0.18444078452967233</v>
      </c>
      <c r="BY30" s="31">
        <f t="shared" si="133"/>
        <v>3.6185085882392172E-2</v>
      </c>
      <c r="CA30" s="31">
        <f t="shared" si="134"/>
        <v>1.6186755253785219E-2</v>
      </c>
      <c r="CB30" s="31">
        <f t="shared" si="135"/>
        <v>-0.19868860333407121</v>
      </c>
      <c r="CC30" s="31">
        <f t="shared" si="136"/>
        <v>-6.4485330880932654E-2</v>
      </c>
      <c r="CD30" s="31">
        <f t="shared" si="137"/>
        <v>7.1639299813045551E-2</v>
      </c>
      <c r="CF30" s="31">
        <f t="shared" si="138"/>
        <v>2.9512598825775149E-3</v>
      </c>
      <c r="CG30" s="31">
        <f t="shared" si="139"/>
        <v>0</v>
      </c>
      <c r="CH30" s="31">
        <f t="shared" si="140"/>
        <v>7.6521637137213258E-4</v>
      </c>
      <c r="CI30" s="31">
        <f t="shared" si="141"/>
        <v>0</v>
      </c>
      <c r="CK30" s="31">
        <f t="shared" si="142"/>
        <v>1.0252842654344612</v>
      </c>
      <c r="CL30" s="31">
        <f t="shared" si="143"/>
        <v>0.73112004309976353</v>
      </c>
      <c r="CM30" s="31">
        <f t="shared" si="144"/>
        <v>0.71470121960054711</v>
      </c>
      <c r="CN30" s="31"/>
      <c r="CO30" s="31">
        <f t="shared" si="145"/>
        <v>1.0011813100837441</v>
      </c>
      <c r="CP30" s="31">
        <f t="shared" si="146"/>
        <v>0.9936767997136885</v>
      </c>
      <c r="CQ30" s="31">
        <f t="shared" si="147"/>
        <v>0.99210602000136028</v>
      </c>
      <c r="CR30" s="31"/>
      <c r="CS30" s="31">
        <f t="shared" si="148"/>
        <v>1.0023822148605228</v>
      </c>
      <c r="CT30" s="31">
        <f t="shared" si="149"/>
        <v>0.98782727264498493</v>
      </c>
      <c r="CU30" s="31">
        <f t="shared" si="150"/>
        <v>0.98735535836929322</v>
      </c>
    </row>
    <row r="31" spans="1:99" x14ac:dyDescent="0.2">
      <c r="A31" s="198" t="s">
        <v>379</v>
      </c>
      <c r="B31" s="9">
        <f t="shared" si="36"/>
        <v>2011</v>
      </c>
      <c r="D31" s="35">
        <f>'Industrial Sector_CHP&gt;Fossil'!H31</f>
        <v>788.05300000000011</v>
      </c>
      <c r="E31" s="35">
        <f>Table8.4c11!N57*0.001</f>
        <v>17.477</v>
      </c>
      <c r="F31" s="35">
        <f>'Industrial_Sector_CHP&gt;Renew '!F31</f>
        <v>188.149</v>
      </c>
      <c r="G31" s="35">
        <f>Table8.4c11!AB57*0.001</f>
        <v>57.176000000000002</v>
      </c>
      <c r="H31" s="29">
        <f t="shared" si="91"/>
        <v>1050.855</v>
      </c>
      <c r="J31" s="29">
        <f>'Industrial Sector_CHP&gt;Fossil'!N31</f>
        <v>106916.21100000001</v>
      </c>
      <c r="K31" s="29">
        <f>Table8.2d11!P57*0.001</f>
        <v>1798.75</v>
      </c>
      <c r="L31" s="29">
        <f>'Industrial_Sector_CHP&gt;Renew '!J31</f>
        <v>27607.402000000002</v>
      </c>
      <c r="M31" s="29">
        <f>Table8.2d11!AD57*0.001</f>
        <v>5540.808</v>
      </c>
      <c r="N31" s="29">
        <f t="shared" si="92"/>
        <v>141863.171</v>
      </c>
      <c r="P31" s="41">
        <f t="shared" si="93"/>
        <v>7370.7531592192327</v>
      </c>
      <c r="Q31" s="41">
        <f t="shared" si="94"/>
        <v>9716.1917998610152</v>
      </c>
      <c r="R31" s="41">
        <f t="shared" si="95"/>
        <v>6815.1650053851499</v>
      </c>
      <c r="S31" s="41">
        <f t="shared" si="96"/>
        <v>10319.072597354032</v>
      </c>
      <c r="T31" s="41">
        <f t="shared" si="97"/>
        <v>7407.5251003659014</v>
      </c>
      <c r="U31" s="30"/>
      <c r="V31" s="107">
        <f t="shared" si="98"/>
        <v>0.76151894400535292</v>
      </c>
      <c r="W31" s="107">
        <f t="shared" si="99"/>
        <v>0.9340674031930627</v>
      </c>
      <c r="X31" s="107">
        <f t="shared" si="100"/>
        <v>0.51124992518526202</v>
      </c>
      <c r="Y31" s="107">
        <f t="shared" si="101"/>
        <v>1.0342174784524456</v>
      </c>
      <c r="Z31" s="107">
        <f t="shared" si="102"/>
        <v>0.70957267695289128</v>
      </c>
      <c r="AA31" s="30"/>
      <c r="AC31" s="106">
        <f>'Industrial Sector_CHP&gt;Fossil'!AE31</f>
        <v>0.77734171958988174</v>
      </c>
      <c r="AD31" s="31">
        <f t="shared" si="103"/>
        <v>0.9340674031930627</v>
      </c>
      <c r="AE31" s="106">
        <f>'Industrial_Sector_CHP&gt;Renew '!W31</f>
        <v>0.51132729237787422</v>
      </c>
      <c r="AF31" s="31">
        <f t="shared" si="104"/>
        <v>1.0342174784524456</v>
      </c>
      <c r="AG31" s="31"/>
      <c r="AH31" s="87">
        <f>'Industrial Sector_CHP&gt;Fossil'!AD31</f>
        <v>0.97964501944797699</v>
      </c>
      <c r="AI31" s="33">
        <v>1</v>
      </c>
      <c r="AJ31" s="87">
        <f>'Industrial_Sector_CHP&gt;Renew '!V31</f>
        <v>0.99984869340290294</v>
      </c>
      <c r="AK31" s="33">
        <v>1</v>
      </c>
      <c r="AN31" s="34">
        <f t="shared" si="105"/>
        <v>1.085671477965414</v>
      </c>
      <c r="AO31" s="34">
        <f t="shared" si="106"/>
        <v>0.70957267695289128</v>
      </c>
      <c r="AP31" s="34">
        <f t="shared" si="107"/>
        <v>0.99298749155759014</v>
      </c>
      <c r="AQ31" s="34">
        <f t="shared" si="108"/>
        <v>0.98538901507059273</v>
      </c>
      <c r="AR31" s="34">
        <f t="shared" si="109"/>
        <v>0.72517928479150395</v>
      </c>
      <c r="AS31" s="34">
        <f t="shared" si="110"/>
        <v>0.77036281691132102</v>
      </c>
      <c r="AT31" s="34">
        <f t="shared" si="111"/>
        <v>0.77036281691132069</v>
      </c>
      <c r="AU31" s="34"/>
      <c r="AV31" s="34">
        <f t="shared" si="112"/>
        <v>0.97847896628335229</v>
      </c>
      <c r="AW31" s="32"/>
      <c r="AX31" s="12"/>
      <c r="AZ31" s="31">
        <f t="shared" si="113"/>
        <v>0.74991602076404462</v>
      </c>
      <c r="BA31" s="31">
        <f t="shared" si="114"/>
        <v>1.663121934044183E-2</v>
      </c>
      <c r="BB31" s="31">
        <f t="shared" si="115"/>
        <v>0.17904373105709159</v>
      </c>
      <c r="BC31" s="31">
        <f t="shared" si="116"/>
        <v>5.4409028838422045E-2</v>
      </c>
      <c r="BE31" s="31">
        <f t="shared" si="117"/>
        <v>0.75543560247894015</v>
      </c>
      <c r="BF31" s="31">
        <f t="shared" si="118"/>
        <v>1.6033752641216852E-2</v>
      </c>
      <c r="BG31" s="31">
        <f t="shared" si="119"/>
        <v>0.1751087954980162</v>
      </c>
      <c r="BH31" s="31">
        <f t="shared" si="120"/>
        <v>5.3365342410282075E-2</v>
      </c>
      <c r="BI31" s="31">
        <f t="shared" si="121"/>
        <v>0.99994349302845531</v>
      </c>
      <c r="BJ31" s="31"/>
      <c r="BK31" s="31">
        <f t="shared" si="122"/>
        <v>0.75547829226930407</v>
      </c>
      <c r="BL31" s="31">
        <f t="shared" si="123"/>
        <v>1.6034658711220375E-2</v>
      </c>
      <c r="BM31" s="31">
        <f t="shared" si="124"/>
        <v>0.17511869092490123</v>
      </c>
      <c r="BN31" s="31">
        <f t="shared" si="125"/>
        <v>5.3368358094574311E-2</v>
      </c>
      <c r="BQ31" s="31">
        <f t="shared" si="126"/>
        <v>2.00574247689678E-2</v>
      </c>
      <c r="BR31" s="31">
        <f t="shared" si="127"/>
        <v>-4.0897343210490652E-3</v>
      </c>
      <c r="BS31" s="31">
        <f t="shared" si="128"/>
        <v>4.2926900157023579E-3</v>
      </c>
      <c r="BT31" s="31">
        <f t="shared" si="129"/>
        <v>-2.407360548272194E-2</v>
      </c>
      <c r="BV31" s="31">
        <f t="shared" si="130"/>
        <v>0.75365727585491527</v>
      </c>
      <c r="BW31" s="31">
        <f t="shared" si="131"/>
        <v>1.2679471263193461E-2</v>
      </c>
      <c r="BX31" s="31">
        <f t="shared" si="132"/>
        <v>0.19460584311907142</v>
      </c>
      <c r="BY31" s="31">
        <f t="shared" si="133"/>
        <v>3.9057409762819975E-2</v>
      </c>
      <c r="CA31" s="31">
        <f t="shared" si="134"/>
        <v>-1.8590799633913264E-2</v>
      </c>
      <c r="CB31" s="31">
        <f t="shared" si="135"/>
        <v>9.1161463562277098E-2</v>
      </c>
      <c r="CC31" s="31">
        <f t="shared" si="136"/>
        <v>5.3647734700651428E-2</v>
      </c>
      <c r="CD31" s="31">
        <f t="shared" si="137"/>
        <v>7.6385567193205897E-2</v>
      </c>
      <c r="CF31" s="31">
        <f t="shared" si="138"/>
        <v>-2.6664541368583137E-3</v>
      </c>
      <c r="CG31" s="31">
        <f t="shared" si="139"/>
        <v>0</v>
      </c>
      <c r="CH31" s="31">
        <f t="shared" si="140"/>
        <v>1.1955931159893259E-4</v>
      </c>
      <c r="CI31" s="31">
        <f t="shared" si="141"/>
        <v>0</v>
      </c>
      <c r="CK31" s="31">
        <f t="shared" si="142"/>
        <v>1.0146607629924196</v>
      </c>
      <c r="CL31" s="31">
        <f t="shared" si="143"/>
        <v>0.74183882077065677</v>
      </c>
      <c r="CM31" s="31">
        <f t="shared" si="144"/>
        <v>0.72517928479150395</v>
      </c>
      <c r="CN31" s="31"/>
      <c r="CO31" s="31">
        <f t="shared" si="145"/>
        <v>1.000888485240951</v>
      </c>
      <c r="CP31" s="31">
        <f t="shared" si="146"/>
        <v>0.99455966688450947</v>
      </c>
      <c r="CQ31" s="31">
        <f t="shared" si="147"/>
        <v>0.99298749155759014</v>
      </c>
      <c r="CR31" s="31"/>
      <c r="CS31" s="31">
        <f t="shared" si="148"/>
        <v>0.99800847457601483</v>
      </c>
      <c r="CT31" s="31">
        <f t="shared" si="149"/>
        <v>0.98585998951700649</v>
      </c>
      <c r="CU31" s="31">
        <f t="shared" si="150"/>
        <v>0.98538901507059273</v>
      </c>
    </row>
    <row r="32" spans="1:99" x14ac:dyDescent="0.2">
      <c r="A32" s="198" t="s">
        <v>379</v>
      </c>
      <c r="B32" s="9">
        <f t="shared" si="36"/>
        <v>2012</v>
      </c>
      <c r="D32" s="35">
        <f>'Industrial Sector_CHP&gt;Fossil'!H32</f>
        <v>863.67900000000009</v>
      </c>
      <c r="E32" s="35">
        <f>Table8.4c11!N58*0.001</f>
        <v>22.527000000000001</v>
      </c>
      <c r="F32" s="35">
        <f>'Industrial_Sector_CHP&gt;Renew '!F32</f>
        <v>226.70000000000002</v>
      </c>
      <c r="G32" s="35">
        <f>Table8.4c11!AB58*0.001</f>
        <v>53.868000000000002</v>
      </c>
      <c r="H32" s="29">
        <f t="shared" si="91"/>
        <v>1166.7740000000001</v>
      </c>
      <c r="J32" s="29">
        <f>'Industrial Sector_CHP&gt;Fossil'!N32</f>
        <v>110938.167</v>
      </c>
      <c r="K32" s="29">
        <f>Table8.2d11!P58*0.001</f>
        <v>2353.192</v>
      </c>
      <c r="L32" s="29">
        <f>'Industrial_Sector_CHP&gt;Renew '!J32</f>
        <v>27673.518</v>
      </c>
      <c r="M32" s="29">
        <f>Table8.2d11!AD58*0.001</f>
        <v>5108.3240000000005</v>
      </c>
      <c r="N32" s="29">
        <f t="shared" si="92"/>
        <v>146073.201</v>
      </c>
      <c r="P32" s="41">
        <f t="shared" si="93"/>
        <v>7785.2286850926612</v>
      </c>
      <c r="Q32" s="41">
        <f t="shared" si="94"/>
        <v>9572.9545230478434</v>
      </c>
      <c r="R32" s="41">
        <f t="shared" si="95"/>
        <v>8191.9472616383655</v>
      </c>
      <c r="S32" s="41">
        <f t="shared" si="96"/>
        <v>10545.141615919427</v>
      </c>
      <c r="T32" s="41">
        <f t="shared" si="97"/>
        <v>7987.5979441293966</v>
      </c>
      <c r="U32" s="30"/>
      <c r="V32" s="107">
        <f t="shared" si="98"/>
        <v>0.80434102174437072</v>
      </c>
      <c r="W32" s="107">
        <f t="shared" si="99"/>
        <v>0.92029726835533343</v>
      </c>
      <c r="X32" s="107">
        <f t="shared" si="100"/>
        <v>0.61453133142409366</v>
      </c>
      <c r="Y32" s="107">
        <f t="shared" si="101"/>
        <v>1.0568749923066338</v>
      </c>
      <c r="Z32" s="107">
        <f t="shared" si="102"/>
        <v>0.76513831257343179</v>
      </c>
      <c r="AA32" s="30"/>
      <c r="AC32" s="106">
        <f>'Industrial Sector_CHP&gt;Fossil'!AE32</f>
        <v>0.82255006560799915</v>
      </c>
      <c r="AD32" s="31">
        <f t="shared" si="103"/>
        <v>0.92029726835533343</v>
      </c>
      <c r="AE32" s="106">
        <f>'Industrial_Sector_CHP&gt;Renew '!W32</f>
        <v>0.6146057794800549</v>
      </c>
      <c r="AF32" s="31">
        <f t="shared" si="104"/>
        <v>1.0568749923066338</v>
      </c>
      <c r="AG32" s="31"/>
      <c r="AH32" s="87">
        <f>'Industrial Sector_CHP&gt;Fossil'!AD32</f>
        <v>0.97786269234545808</v>
      </c>
      <c r="AI32" s="33">
        <v>1</v>
      </c>
      <c r="AJ32" s="87">
        <f>'Industrial_Sector_CHP&gt;Renew '!V32</f>
        <v>0.99987886860415698</v>
      </c>
      <c r="AK32" s="33">
        <v>1</v>
      </c>
      <c r="AN32" s="34">
        <f t="shared" si="105"/>
        <v>1.1178906188471494</v>
      </c>
      <c r="AO32" s="34">
        <f t="shared" si="106"/>
        <v>0.76513831257343179</v>
      </c>
      <c r="AP32" s="34">
        <f t="shared" si="107"/>
        <v>0.99245484832568653</v>
      </c>
      <c r="AQ32" s="34">
        <f t="shared" si="108"/>
        <v>0.98405816974055726</v>
      </c>
      <c r="AR32" s="34">
        <f t="shared" si="109"/>
        <v>0.78344483167325829</v>
      </c>
      <c r="AS32" s="34">
        <f t="shared" si="110"/>
        <v>0.8553409417463772</v>
      </c>
      <c r="AT32" s="34">
        <f t="shared" si="111"/>
        <v>0.85534094174637731</v>
      </c>
      <c r="AU32" s="34"/>
      <c r="AV32" s="34">
        <f t="shared" si="112"/>
        <v>0.97663330159351747</v>
      </c>
      <c r="AX32" s="12"/>
      <c r="AZ32" s="31">
        <f t="shared" si="113"/>
        <v>0.74022818472129137</v>
      </c>
      <c r="BA32" s="31">
        <f t="shared" si="114"/>
        <v>1.930708089141513E-2</v>
      </c>
      <c r="BB32" s="31">
        <f t="shared" si="115"/>
        <v>0.19429641044452481</v>
      </c>
      <c r="BC32" s="31">
        <f t="shared" si="116"/>
        <v>4.6168323942768694E-2</v>
      </c>
      <c r="BE32" s="31">
        <f t="shared" si="117"/>
        <v>0.74506160541130029</v>
      </c>
      <c r="BF32" s="31">
        <f t="shared" si="118"/>
        <v>1.7935894734403601E-2</v>
      </c>
      <c r="BG32" s="31">
        <f t="shared" si="119"/>
        <v>0.18656616734754872</v>
      </c>
      <c r="BH32" s="31">
        <f t="shared" si="120"/>
        <v>5.0175941905678721E-2</v>
      </c>
      <c r="BI32" s="31">
        <f t="shared" si="121"/>
        <v>0.99973960939893136</v>
      </c>
      <c r="BJ32" s="31"/>
      <c r="BK32" s="31">
        <f t="shared" si="122"/>
        <v>0.74525566298133383</v>
      </c>
      <c r="BL32" s="31">
        <f t="shared" si="123"/>
        <v>1.7940566289243169E-2</v>
      </c>
      <c r="BM32" s="31">
        <f t="shared" si="124"/>
        <v>0.18661476007709346</v>
      </c>
      <c r="BN32" s="31">
        <f t="shared" si="125"/>
        <v>5.0189010652329523E-2</v>
      </c>
      <c r="BQ32" s="31">
        <f t="shared" si="126"/>
        <v>5.6529303588361772E-2</v>
      </c>
      <c r="BR32" s="31">
        <f t="shared" si="127"/>
        <v>-1.4851866155271003E-2</v>
      </c>
      <c r="BS32" s="31">
        <f t="shared" si="128"/>
        <v>0.18397117423170717</v>
      </c>
      <c r="BT32" s="31">
        <f t="shared" si="129"/>
        <v>2.1671352097359431E-2</v>
      </c>
      <c r="BV32" s="31">
        <f t="shared" si="130"/>
        <v>0.75946967849359304</v>
      </c>
      <c r="BW32" s="31">
        <f t="shared" si="131"/>
        <v>1.6109676408063378E-2</v>
      </c>
      <c r="BX32" s="31">
        <f t="shared" si="132"/>
        <v>0.18944965818884191</v>
      </c>
      <c r="BY32" s="31">
        <f t="shared" si="133"/>
        <v>3.4970986909501629E-2</v>
      </c>
      <c r="CA32" s="31">
        <f t="shared" si="134"/>
        <v>7.6826748885430634E-3</v>
      </c>
      <c r="CB32" s="31">
        <f t="shared" si="135"/>
        <v>0.23943586093176988</v>
      </c>
      <c r="CC32" s="31">
        <f t="shared" si="136"/>
        <v>-2.6852862372613501E-2</v>
      </c>
      <c r="CD32" s="31">
        <f t="shared" si="137"/>
        <v>-0.1105138366523753</v>
      </c>
      <c r="CF32" s="31">
        <f t="shared" si="138"/>
        <v>-1.821017188655331E-3</v>
      </c>
      <c r="CG32" s="31">
        <f t="shared" si="139"/>
        <v>0</v>
      </c>
      <c r="CH32" s="31">
        <f t="shared" si="140"/>
        <v>3.0179312252046875E-5</v>
      </c>
      <c r="CI32" s="31">
        <f t="shared" si="141"/>
        <v>0</v>
      </c>
      <c r="CK32" s="31">
        <f t="shared" si="142"/>
        <v>1.0803464027499161</v>
      </c>
      <c r="CL32" s="31">
        <f t="shared" si="143"/>
        <v>0.80144290143981878</v>
      </c>
      <c r="CM32" s="31">
        <f t="shared" si="144"/>
        <v>0.78344483167325829</v>
      </c>
      <c r="CN32" s="31"/>
      <c r="CO32" s="31">
        <f t="shared" si="145"/>
        <v>0.99946359522508388</v>
      </c>
      <c r="CP32" s="31">
        <f t="shared" si="146"/>
        <v>0.99402618033025358</v>
      </c>
      <c r="CQ32" s="31">
        <f t="shared" si="147"/>
        <v>0.99245484832568653</v>
      </c>
      <c r="CR32" s="31"/>
      <c r="CS32" s="31">
        <f t="shared" si="148"/>
        <v>0.99864942138619217</v>
      </c>
      <c r="CT32" s="31">
        <f t="shared" si="149"/>
        <v>0.98452850809895598</v>
      </c>
      <c r="CU32" s="31">
        <f t="shared" si="150"/>
        <v>0.98405816974055726</v>
      </c>
    </row>
    <row r="33" spans="1:99" hidden="1" x14ac:dyDescent="0.2">
      <c r="AC33" s="105"/>
      <c r="AD33" s="105"/>
      <c r="AE33" s="105"/>
      <c r="AF33" s="105"/>
      <c r="AG33" s="105"/>
      <c r="AH33" s="105"/>
      <c r="AI33" s="105"/>
      <c r="AJ33" s="105"/>
      <c r="AK33" s="105"/>
      <c r="AN33" s="105"/>
      <c r="AO33" s="105"/>
      <c r="AP33" s="105"/>
      <c r="AQ33" s="105"/>
      <c r="AR33" s="105"/>
      <c r="AS33" s="105"/>
      <c r="AT33" s="105"/>
      <c r="AU33" s="105"/>
      <c r="AV33" s="105"/>
      <c r="AX33" s="12"/>
    </row>
    <row r="34" spans="1:99" hidden="1" x14ac:dyDescent="0.2">
      <c r="A34" s="9" t="s">
        <v>329</v>
      </c>
      <c r="B34" s="9">
        <v>1990</v>
      </c>
      <c r="D34" s="29"/>
      <c r="E34" s="29"/>
      <c r="F34" s="29"/>
      <c r="G34" s="29"/>
      <c r="H34" s="29"/>
      <c r="J34" s="35">
        <f>INDEX(J9:J30,Base_row-40,1)</f>
        <v>97761.809000000008</v>
      </c>
      <c r="K34" s="35">
        <f>INDEX(K9:K30,Base_row-40,1)</f>
        <v>2975.0940000000001</v>
      </c>
      <c r="L34" s="35">
        <f>INDEX(L9:L30,Base_row-40,1)</f>
        <v>26327.946</v>
      </c>
      <c r="M34" s="35">
        <f>INDEX(M9:M30,Base_row-40,1)</f>
        <v>3603.75</v>
      </c>
      <c r="N34" s="35">
        <f>INDEX(N9:N30,Base_row-40,1)</f>
        <v>130668.599</v>
      </c>
      <c r="P34" s="35">
        <f>INDEX(P9:P30,Base_row-40,1)</f>
        <v>9679.01483901551</v>
      </c>
      <c r="Q34" s="35">
        <f>INDEX(Q9:Q30,Base_row-40,1)</f>
        <v>10402.024272174256</v>
      </c>
      <c r="R34" s="35">
        <f>INDEX(R9:R30,Base_row-40,1)</f>
        <v>13330.39804928193</v>
      </c>
      <c r="S34" s="35">
        <f>INDEX(S9:S30,Base_row-40,1)</f>
        <v>9977.6621574748533</v>
      </c>
      <c r="T34" s="35">
        <f>INDEX(T9:T30,Base_row-40,1)</f>
        <v>10439.417047702485</v>
      </c>
      <c r="U34" s="35"/>
      <c r="V34" s="35"/>
      <c r="W34" s="35"/>
      <c r="X34" s="35"/>
      <c r="Y34" s="35"/>
      <c r="Z34" s="35"/>
      <c r="AA34" s="35"/>
      <c r="AC34" s="32"/>
      <c r="AD34" s="32"/>
      <c r="AE34" s="32"/>
      <c r="AF34" s="32"/>
      <c r="AG34" s="32"/>
      <c r="AH34" s="33"/>
      <c r="AI34" s="33"/>
      <c r="AJ34" s="33"/>
      <c r="AK34" s="33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12"/>
      <c r="BF34" s="31"/>
      <c r="BQ34" s="31" t="e">
        <f>LN(AC34/AC31)</f>
        <v>#NUM!</v>
      </c>
      <c r="BR34" s="31" t="e">
        <f>LN(AD34/AD31)</f>
        <v>#NUM!</v>
      </c>
      <c r="BS34" s="31" t="e">
        <f>LN(AE34/AE31)</f>
        <v>#NUM!</v>
      </c>
      <c r="BT34" s="31" t="e">
        <f>LN(AF34/AF31)</f>
        <v>#NUM!</v>
      </c>
      <c r="BV34" s="31">
        <f t="shared" ref="BV34:BY36" si="151">J34/$N34</f>
        <v>0.74816604561590205</v>
      </c>
      <c r="BW34" s="31">
        <f t="shared" si="151"/>
        <v>2.2768239827841118E-2</v>
      </c>
      <c r="BX34" s="31">
        <f t="shared" si="151"/>
        <v>0.20148640301867782</v>
      </c>
      <c r="BY34" s="31">
        <f t="shared" si="151"/>
        <v>2.7579311537579122E-2</v>
      </c>
      <c r="CK34" s="31"/>
      <c r="CL34" s="31">
        <f>INDEX(CL9:CL30,Base_row-40,1)</f>
        <v>1.0229729893400672</v>
      </c>
      <c r="CM34" s="31"/>
      <c r="CN34" s="31"/>
      <c r="CO34" s="31"/>
      <c r="CP34" s="31">
        <f>INDEX(CP9:CP30,Base_row-40,1)</f>
        <v>1.0015832780778067</v>
      </c>
      <c r="CQ34" s="31"/>
      <c r="CR34" s="31"/>
      <c r="CS34" s="31"/>
      <c r="CT34" s="31">
        <f>INDEX(CT9:CT30,Base_row-40,1)</f>
        <v>1.0004779578818219</v>
      </c>
      <c r="CU34" s="31"/>
    </row>
    <row r="35" spans="1:99" hidden="1" x14ac:dyDescent="0.2">
      <c r="A35" s="9" t="s">
        <v>330</v>
      </c>
      <c r="B35" s="9">
        <f>Base_year2</f>
        <v>1996</v>
      </c>
      <c r="J35" s="29"/>
      <c r="K35" s="29"/>
      <c r="L35" s="29"/>
      <c r="M35" s="29"/>
      <c r="N35" s="29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C35" s="32"/>
      <c r="AD35" s="32"/>
      <c r="AE35" s="32"/>
      <c r="AF35" s="32"/>
      <c r="AG35" s="32"/>
      <c r="AH35" s="33"/>
      <c r="AI35" s="33"/>
      <c r="AJ35" s="33"/>
      <c r="AK35" s="33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12"/>
      <c r="BF35" s="31"/>
      <c r="BQ35" s="31" t="e">
        <f t="shared" ref="BQ35:BT36" si="152">LN(AC35/AC34)</f>
        <v>#DIV/0!</v>
      </c>
      <c r="BR35" s="31" t="e">
        <f t="shared" si="152"/>
        <v>#DIV/0!</v>
      </c>
      <c r="BS35" s="31" t="e">
        <f t="shared" si="152"/>
        <v>#DIV/0!</v>
      </c>
      <c r="BT35" s="31" t="e">
        <f t="shared" si="152"/>
        <v>#DIV/0!</v>
      </c>
      <c r="BV35" s="31" t="e">
        <f t="shared" si="151"/>
        <v>#DIV/0!</v>
      </c>
      <c r="BW35" s="31" t="e">
        <f t="shared" si="151"/>
        <v>#DIV/0!</v>
      </c>
      <c r="BX35" s="31" t="e">
        <f t="shared" si="151"/>
        <v>#DIV/0!</v>
      </c>
      <c r="BY35" s="31" t="e">
        <f t="shared" si="151"/>
        <v>#DIV/0!</v>
      </c>
    </row>
    <row r="36" spans="1:99" x14ac:dyDescent="0.2">
      <c r="A36" s="9"/>
      <c r="B36" s="9"/>
      <c r="I36" s="104"/>
      <c r="J36" s="105"/>
      <c r="K36" s="105"/>
      <c r="L36" s="105"/>
      <c r="M36" s="105"/>
      <c r="N36" s="105"/>
      <c r="AC36" s="32"/>
      <c r="AD36" s="32"/>
      <c r="AE36" s="32"/>
      <c r="AF36" s="32"/>
      <c r="AG36" s="32"/>
      <c r="AH36" s="33"/>
      <c r="AI36" s="33"/>
      <c r="AJ36" s="33"/>
      <c r="AK36" s="33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12"/>
      <c r="BF36" s="31"/>
      <c r="BQ36" s="31" t="e">
        <f t="shared" si="152"/>
        <v>#DIV/0!</v>
      </c>
      <c r="BR36" s="31" t="e">
        <f t="shared" si="152"/>
        <v>#DIV/0!</v>
      </c>
      <c r="BS36" s="31" t="e">
        <f t="shared" si="152"/>
        <v>#DIV/0!</v>
      </c>
      <c r="BT36" s="31" t="e">
        <f t="shared" si="152"/>
        <v>#DIV/0!</v>
      </c>
      <c r="BV36" s="31" t="e">
        <f t="shared" si="151"/>
        <v>#DIV/0!</v>
      </c>
      <c r="BW36" s="31" t="e">
        <f t="shared" si="151"/>
        <v>#DIV/0!</v>
      </c>
      <c r="BX36" s="31" t="e">
        <f t="shared" si="151"/>
        <v>#DIV/0!</v>
      </c>
      <c r="BY36" s="31" t="e">
        <f t="shared" si="151"/>
        <v>#DIV/0!</v>
      </c>
    </row>
    <row r="37" spans="1:99" ht="15" x14ac:dyDescent="0.25">
      <c r="A37" s="9"/>
      <c r="B37" s="9"/>
      <c r="D37" s="199" t="s">
        <v>62</v>
      </c>
      <c r="E37" s="199"/>
      <c r="F37" s="199"/>
      <c r="G37" s="199"/>
      <c r="H37" s="199"/>
      <c r="I37" s="199"/>
      <c r="J37" s="199"/>
      <c r="K37" s="199"/>
      <c r="L37" s="199"/>
      <c r="M37" s="199"/>
      <c r="AH37" s="105"/>
      <c r="AI37" s="85"/>
      <c r="AJ37" s="77" t="s">
        <v>572</v>
      </c>
      <c r="AN37" s="105"/>
      <c r="AO37" s="105"/>
      <c r="AP37" s="105"/>
      <c r="AQ37" s="105"/>
      <c r="AR37" s="105"/>
      <c r="AS37" s="105"/>
      <c r="AT37" s="105"/>
      <c r="AU37" s="32"/>
      <c r="AV37" s="32"/>
      <c r="AW37" s="32"/>
      <c r="AX37" s="12"/>
    </row>
    <row r="38" spans="1:99" ht="15" x14ac:dyDescent="0.25">
      <c r="A38" s="9"/>
      <c r="B38" s="9"/>
      <c r="D38" s="200" t="s">
        <v>63</v>
      </c>
      <c r="E38" s="199" t="s">
        <v>65</v>
      </c>
      <c r="F38" s="199"/>
      <c r="G38" s="199"/>
      <c r="H38" s="199"/>
      <c r="I38" s="199"/>
      <c r="J38" s="199"/>
      <c r="K38" s="199"/>
      <c r="L38" s="199"/>
      <c r="M38" s="199"/>
      <c r="AT38" s="105"/>
      <c r="AU38" s="32"/>
      <c r="AV38" s="32"/>
      <c r="AW38" s="32"/>
      <c r="AX38" s="12"/>
    </row>
    <row r="39" spans="1:99" x14ac:dyDescent="0.2">
      <c r="A39" s="9"/>
      <c r="B39" s="9"/>
      <c r="AT39" s="105"/>
      <c r="AU39" s="32"/>
      <c r="AV39" s="32"/>
      <c r="AW39" s="32"/>
      <c r="AX39" s="12"/>
    </row>
    <row r="40" spans="1:99" x14ac:dyDescent="0.2">
      <c r="A40" s="9"/>
      <c r="B40" s="9"/>
      <c r="N40" s="81"/>
      <c r="AT40" s="105"/>
      <c r="AU40" s="32"/>
      <c r="AV40" s="32"/>
      <c r="AW40" s="32"/>
      <c r="AX40" s="12"/>
    </row>
    <row r="41" spans="1:99" x14ac:dyDescent="0.2">
      <c r="A41" s="9"/>
      <c r="B41" s="9"/>
      <c r="AT41" s="105"/>
      <c r="AU41" s="32"/>
      <c r="AV41" s="32"/>
      <c r="AW41" s="32"/>
      <c r="AX41" s="12"/>
    </row>
    <row r="42" spans="1:99" x14ac:dyDescent="0.2">
      <c r="A42" s="9"/>
      <c r="B42" s="9"/>
      <c r="AT42" s="105"/>
      <c r="AU42" s="32"/>
      <c r="AV42" s="32"/>
      <c r="AW42" s="32"/>
      <c r="AX42" s="12"/>
    </row>
    <row r="43" spans="1:99" x14ac:dyDescent="0.2">
      <c r="A43" s="9"/>
      <c r="B43" s="9"/>
      <c r="AT43" s="105"/>
      <c r="AU43" s="32"/>
      <c r="AV43" s="32"/>
      <c r="AW43" s="32"/>
      <c r="AX43" s="12"/>
    </row>
    <row r="44" spans="1:99" x14ac:dyDescent="0.2">
      <c r="A44" s="9"/>
      <c r="B44" s="9"/>
      <c r="AT44" s="105"/>
      <c r="AU44" s="32"/>
      <c r="AV44" s="32"/>
      <c r="AW44" s="32"/>
      <c r="AX44" s="12"/>
    </row>
    <row r="45" spans="1:99" x14ac:dyDescent="0.2">
      <c r="A45" s="9"/>
      <c r="B45" s="9"/>
      <c r="AT45" s="105"/>
      <c r="AU45" s="32"/>
      <c r="AV45" s="32"/>
      <c r="AW45" s="32"/>
      <c r="AX45" s="12"/>
    </row>
    <row r="46" spans="1:99" x14ac:dyDescent="0.2">
      <c r="A46" s="9"/>
      <c r="B46" s="9"/>
      <c r="AT46" s="105"/>
      <c r="AU46" s="32"/>
      <c r="AV46" s="32"/>
      <c r="AW46" s="32"/>
      <c r="AX46" s="12"/>
    </row>
    <row r="47" spans="1:99" x14ac:dyDescent="0.2">
      <c r="A47" s="9"/>
      <c r="B47" s="9"/>
      <c r="AT47" s="105"/>
      <c r="AU47" s="32"/>
      <c r="AV47" s="32"/>
      <c r="AW47" s="32"/>
      <c r="AX47" s="12"/>
    </row>
    <row r="48" spans="1:99" x14ac:dyDescent="0.2">
      <c r="A48" s="9"/>
      <c r="B48" s="9"/>
      <c r="AT48" s="105"/>
      <c r="AU48" s="32"/>
      <c r="AV48" s="32"/>
      <c r="AW48" s="32"/>
      <c r="AX48" s="12"/>
    </row>
    <row r="49" spans="1:50" x14ac:dyDescent="0.2">
      <c r="A49" s="9"/>
      <c r="B49" s="9"/>
      <c r="AT49" s="105"/>
      <c r="AU49" s="32"/>
      <c r="AV49" s="32"/>
      <c r="AW49" s="32"/>
      <c r="AX49" s="12"/>
    </row>
    <row r="50" spans="1:50" x14ac:dyDescent="0.2">
      <c r="A50" s="9"/>
      <c r="B50" s="9"/>
      <c r="AT50" s="105"/>
      <c r="AU50" s="32"/>
      <c r="AV50" s="32"/>
      <c r="AW50" s="32"/>
      <c r="AX50" s="12"/>
    </row>
    <row r="51" spans="1:50" x14ac:dyDescent="0.2">
      <c r="A51" s="9"/>
      <c r="B51" s="9"/>
      <c r="AT51" s="105"/>
      <c r="AU51" s="32"/>
      <c r="AV51" s="32"/>
      <c r="AW51" s="32"/>
      <c r="AX51" s="12"/>
    </row>
    <row r="52" spans="1:50" x14ac:dyDescent="0.2">
      <c r="A52" s="9"/>
      <c r="B52" s="9"/>
      <c r="AT52" s="105"/>
      <c r="AU52" s="32"/>
      <c r="AV52" s="32"/>
      <c r="AW52" s="32"/>
      <c r="AX52" s="12"/>
    </row>
    <row r="53" spans="1:50" x14ac:dyDescent="0.2">
      <c r="A53" s="9"/>
      <c r="B53" s="9"/>
      <c r="AT53" s="105"/>
      <c r="AU53" s="32"/>
      <c r="AV53" s="32"/>
      <c r="AW53" s="32"/>
      <c r="AX53" s="12"/>
    </row>
    <row r="54" spans="1:50" x14ac:dyDescent="0.2">
      <c r="A54" s="9"/>
      <c r="B54" s="9"/>
      <c r="AT54" s="105"/>
      <c r="AU54" s="32"/>
      <c r="AV54" s="32"/>
      <c r="AW54" s="32"/>
      <c r="AX54" s="12"/>
    </row>
    <row r="55" spans="1:50" x14ac:dyDescent="0.2">
      <c r="A55" s="9"/>
      <c r="B55" s="9"/>
      <c r="AT55" s="105"/>
      <c r="AU55" s="32"/>
      <c r="AV55" s="32"/>
      <c r="AW55" s="32"/>
      <c r="AX55" s="12"/>
    </row>
    <row r="56" spans="1:50" x14ac:dyDescent="0.2">
      <c r="A56" s="9"/>
      <c r="B56" s="9"/>
      <c r="AT56" s="105"/>
      <c r="AU56" s="32"/>
      <c r="AV56" s="32"/>
      <c r="AW56" s="32"/>
      <c r="AX56" s="12"/>
    </row>
    <row r="57" spans="1:50" x14ac:dyDescent="0.2">
      <c r="A57" s="9"/>
      <c r="B57" s="9"/>
      <c r="AT57" s="105"/>
      <c r="AU57" s="32"/>
      <c r="AV57" s="32"/>
      <c r="AW57" s="32"/>
      <c r="AX57" s="12"/>
    </row>
    <row r="58" spans="1:50" x14ac:dyDescent="0.2">
      <c r="A58" s="9"/>
      <c r="B58" s="9"/>
      <c r="AT58" s="105"/>
      <c r="AU58" s="32"/>
      <c r="AV58" s="32"/>
      <c r="AW58" s="32"/>
      <c r="AX58" s="12"/>
    </row>
    <row r="59" spans="1:50" x14ac:dyDescent="0.2">
      <c r="A59" s="9"/>
      <c r="B59" s="9"/>
      <c r="AT59" s="105"/>
      <c r="AU59" s="32"/>
      <c r="AV59" s="32"/>
      <c r="AW59" s="32"/>
      <c r="AX59" s="12"/>
    </row>
    <row r="60" spans="1:50" x14ac:dyDescent="0.2">
      <c r="A60" s="9"/>
      <c r="B60" s="9"/>
      <c r="AT60" s="105"/>
      <c r="AU60" s="32"/>
      <c r="AV60" s="32"/>
      <c r="AW60" s="32"/>
      <c r="AX60" s="12"/>
    </row>
    <row r="61" spans="1:50" x14ac:dyDescent="0.2">
      <c r="A61" s="9"/>
      <c r="B61" s="9"/>
      <c r="AT61" s="105"/>
      <c r="AU61" s="32" t="e">
        <f>AT61/AS61</f>
        <v>#DIV/0!</v>
      </c>
      <c r="AV61" s="32"/>
      <c r="AW61" s="32"/>
      <c r="AX61" s="12"/>
    </row>
    <row r="62" spans="1:50" x14ac:dyDescent="0.2">
      <c r="A62" s="9"/>
      <c r="B62" s="9"/>
      <c r="AT62" s="105"/>
      <c r="AU62" s="32"/>
      <c r="AV62" s="32"/>
      <c r="AW62" s="32"/>
      <c r="AX62" s="12"/>
    </row>
    <row r="63" spans="1:50" x14ac:dyDescent="0.2">
      <c r="A63" s="9"/>
      <c r="B63" s="9"/>
      <c r="AT63" s="105"/>
      <c r="AU63" s="32"/>
      <c r="AV63" s="32"/>
      <c r="AW63" s="32"/>
      <c r="AX63" s="12"/>
    </row>
    <row r="64" spans="1:50" x14ac:dyDescent="0.2">
      <c r="A64" s="9"/>
      <c r="B64" s="9"/>
      <c r="AT64" s="105"/>
      <c r="AU64" s="32"/>
      <c r="AV64" s="32"/>
      <c r="AW64" s="32"/>
      <c r="AX64" s="12"/>
    </row>
    <row r="65" spans="1:50" x14ac:dyDescent="0.2">
      <c r="A65" s="9"/>
      <c r="B65" s="9"/>
      <c r="AT65" s="105"/>
      <c r="AU65" s="32"/>
      <c r="AV65" s="32"/>
      <c r="AW65" s="32"/>
      <c r="AX65" s="12"/>
    </row>
    <row r="66" spans="1:50" x14ac:dyDescent="0.2">
      <c r="A66" s="9"/>
      <c r="B66" s="9"/>
      <c r="AT66" s="105"/>
      <c r="AU66" s="32"/>
      <c r="AV66" s="32"/>
      <c r="AW66" s="32"/>
      <c r="AX66" s="12"/>
    </row>
    <row r="67" spans="1:50" x14ac:dyDescent="0.2">
      <c r="A67" s="9"/>
      <c r="B67" s="9"/>
      <c r="AT67" s="105"/>
      <c r="AU67" s="32"/>
      <c r="AV67" s="32"/>
      <c r="AW67" s="32"/>
      <c r="AX67" s="12"/>
    </row>
    <row r="68" spans="1:50" x14ac:dyDescent="0.2">
      <c r="A68" s="9"/>
      <c r="B68" s="9"/>
      <c r="AT68" s="105"/>
      <c r="AU68" s="32"/>
      <c r="AV68" s="32"/>
      <c r="AW68" s="32"/>
      <c r="AX68" s="12"/>
    </row>
    <row r="69" spans="1:50" x14ac:dyDescent="0.2">
      <c r="A69" s="9"/>
      <c r="B69" s="9"/>
      <c r="AT69" s="105"/>
      <c r="AU69" s="32"/>
      <c r="AV69" s="32"/>
      <c r="AW69" s="32"/>
      <c r="AX69" s="12"/>
    </row>
    <row r="70" spans="1:50" x14ac:dyDescent="0.2">
      <c r="A70" s="9"/>
      <c r="B70" s="9"/>
      <c r="AT70" s="105"/>
      <c r="AU70" s="32"/>
      <c r="AV70" s="32"/>
      <c r="AW70" s="32"/>
      <c r="AX70" s="12"/>
    </row>
    <row r="71" spans="1:50" x14ac:dyDescent="0.2">
      <c r="A71" s="9"/>
      <c r="B71" s="9"/>
      <c r="AT71" s="105"/>
      <c r="AU71" s="105"/>
      <c r="AV71" s="105"/>
      <c r="AW71" s="105"/>
      <c r="AX71" s="12"/>
    </row>
    <row r="72" spans="1:50" x14ac:dyDescent="0.2">
      <c r="A72" s="9"/>
      <c r="B72" s="9"/>
      <c r="AT72" s="105"/>
      <c r="AU72" s="105"/>
      <c r="AV72" s="105"/>
      <c r="AW72" s="105"/>
      <c r="AX72" s="12"/>
    </row>
    <row r="73" spans="1:50" x14ac:dyDescent="0.2">
      <c r="A73" s="9"/>
      <c r="B73" s="9"/>
      <c r="AT73" s="105"/>
      <c r="AU73" s="105"/>
      <c r="AV73" s="105"/>
      <c r="AW73" s="105"/>
      <c r="AX73" s="12"/>
    </row>
    <row r="74" spans="1:50" x14ac:dyDescent="0.2">
      <c r="A74" s="9"/>
      <c r="B74" s="9"/>
      <c r="AT74" s="105"/>
      <c r="AU74" s="105"/>
      <c r="AV74" s="105"/>
      <c r="AW74" s="105"/>
      <c r="AX74" s="12"/>
    </row>
    <row r="75" spans="1:50" x14ac:dyDescent="0.2">
      <c r="A75" s="9"/>
      <c r="B75" s="9"/>
      <c r="AT75" s="105"/>
      <c r="AU75" s="105"/>
      <c r="AV75" s="105"/>
      <c r="AW75" s="105"/>
      <c r="AX75" s="12"/>
    </row>
    <row r="76" spans="1:50" x14ac:dyDescent="0.2">
      <c r="A76" s="9"/>
      <c r="B76" s="9"/>
      <c r="AT76" s="105"/>
      <c r="AU76" s="105"/>
      <c r="AV76" s="105"/>
      <c r="AW76" s="105"/>
      <c r="AX76" s="12"/>
    </row>
    <row r="77" spans="1:50" x14ac:dyDescent="0.2">
      <c r="A77" s="9"/>
      <c r="B77" s="9"/>
      <c r="AT77" s="105"/>
      <c r="AU77" s="105"/>
      <c r="AV77" s="105"/>
      <c r="AW77" s="105"/>
      <c r="AX77" s="12"/>
    </row>
    <row r="78" spans="1:50" x14ac:dyDescent="0.2">
      <c r="A78" s="9"/>
      <c r="B78" s="9"/>
      <c r="AT78" s="105"/>
      <c r="AU78" s="105"/>
      <c r="AV78" s="105"/>
      <c r="AW78" s="105"/>
      <c r="AX78" s="12"/>
    </row>
    <row r="79" spans="1:50" x14ac:dyDescent="0.2">
      <c r="A79" s="9"/>
      <c r="B79" s="9"/>
      <c r="AT79" s="105"/>
      <c r="AU79" s="105"/>
      <c r="AV79" s="105"/>
      <c r="AW79" s="105"/>
      <c r="AX79" s="12"/>
    </row>
    <row r="80" spans="1:50" x14ac:dyDescent="0.2">
      <c r="A80" s="9"/>
      <c r="B80" s="9"/>
      <c r="AT80" s="105"/>
      <c r="AU80" s="105"/>
      <c r="AV80" s="105"/>
      <c r="AW80" s="105"/>
      <c r="AX80" s="12"/>
    </row>
    <row r="81" spans="1:50" x14ac:dyDescent="0.2">
      <c r="A81" s="9"/>
      <c r="B81" s="9"/>
      <c r="AT81" s="105"/>
      <c r="AU81" s="105"/>
      <c r="AV81" s="105"/>
      <c r="AW81" s="105"/>
      <c r="AX81" s="12"/>
    </row>
    <row r="82" spans="1:50" x14ac:dyDescent="0.2">
      <c r="A82" s="9"/>
      <c r="B82" s="9"/>
      <c r="AT82" s="105"/>
      <c r="AU82" s="105"/>
      <c r="AV82" s="105"/>
      <c r="AW82" s="105"/>
      <c r="AX82" s="12"/>
    </row>
    <row r="83" spans="1:50" x14ac:dyDescent="0.2">
      <c r="A83" s="9"/>
      <c r="B83" s="9"/>
      <c r="AT83" s="105"/>
      <c r="AU83" s="105"/>
      <c r="AV83" s="105"/>
      <c r="AW83" s="105"/>
      <c r="AX83" s="12"/>
    </row>
    <row r="84" spans="1:50" x14ac:dyDescent="0.2">
      <c r="A84" s="9"/>
      <c r="B84" s="9"/>
      <c r="AT84" s="105"/>
      <c r="AU84" s="105"/>
      <c r="AV84" s="105"/>
      <c r="AW84" s="105"/>
      <c r="AX84" s="12"/>
    </row>
    <row r="85" spans="1:50" x14ac:dyDescent="0.2">
      <c r="A85" s="9"/>
      <c r="B85" s="9"/>
      <c r="AT85" s="105"/>
      <c r="AU85" s="105"/>
      <c r="AV85" s="105"/>
      <c r="AW85" s="105"/>
      <c r="AX85" s="12"/>
    </row>
    <row r="86" spans="1:50" x14ac:dyDescent="0.2">
      <c r="A86" s="9"/>
      <c r="B86" s="9"/>
      <c r="AX86" s="12"/>
    </row>
    <row r="87" spans="1:50" x14ac:dyDescent="0.2">
      <c r="A87" s="9"/>
      <c r="B87" s="9"/>
      <c r="AX87" s="12"/>
    </row>
    <row r="88" spans="1:50" x14ac:dyDescent="0.2">
      <c r="A88" s="9"/>
      <c r="B88" s="9"/>
      <c r="AX88" s="12"/>
    </row>
    <row r="89" spans="1:50" x14ac:dyDescent="0.2">
      <c r="A89" s="9"/>
      <c r="B89" s="9"/>
      <c r="AX89" s="12"/>
    </row>
    <row r="90" spans="1:50" x14ac:dyDescent="0.2">
      <c r="A90" s="9"/>
      <c r="B90" s="9"/>
      <c r="AX90" s="12"/>
    </row>
    <row r="91" spans="1:50" x14ac:dyDescent="0.2">
      <c r="A91" s="9"/>
      <c r="B91" s="9"/>
      <c r="AX91" s="12"/>
    </row>
    <row r="92" spans="1:50" x14ac:dyDescent="0.2">
      <c r="A92" s="9"/>
      <c r="B92" s="9"/>
      <c r="AX92" s="12"/>
    </row>
    <row r="93" spans="1:50" x14ac:dyDescent="0.2">
      <c r="A93" s="9"/>
      <c r="B93" s="9"/>
      <c r="AX93" s="12"/>
    </row>
    <row r="94" spans="1:50" x14ac:dyDescent="0.2">
      <c r="A94" s="9"/>
      <c r="B94" s="9"/>
      <c r="AX94" s="12"/>
    </row>
    <row r="95" spans="1:50" x14ac:dyDescent="0.2">
      <c r="A95" s="9"/>
      <c r="B95" s="9"/>
      <c r="AX95" s="12"/>
    </row>
    <row r="96" spans="1:50" x14ac:dyDescent="0.2">
      <c r="A96" s="9"/>
      <c r="B96" s="9"/>
      <c r="AX96" s="12"/>
    </row>
    <row r="97" spans="1:50" x14ac:dyDescent="0.2">
      <c r="A97" s="9"/>
      <c r="B97" s="9"/>
      <c r="AX97" s="12"/>
    </row>
    <row r="98" spans="1:50" x14ac:dyDescent="0.2">
      <c r="A98" s="9"/>
      <c r="B98" s="9"/>
      <c r="AX98" s="12"/>
    </row>
    <row r="99" spans="1:50" x14ac:dyDescent="0.2">
      <c r="A99" s="9"/>
      <c r="B99" s="9"/>
      <c r="AX99" s="12"/>
    </row>
    <row r="100" spans="1:50" x14ac:dyDescent="0.2">
      <c r="A100" s="9"/>
      <c r="B100" s="9"/>
      <c r="AX100" s="12"/>
    </row>
    <row r="101" spans="1:50" x14ac:dyDescent="0.2">
      <c r="A101" s="9"/>
      <c r="B101" s="9"/>
      <c r="AX101" s="12"/>
    </row>
    <row r="102" spans="1:50" x14ac:dyDescent="0.2">
      <c r="A102" s="9"/>
      <c r="B102" s="9"/>
      <c r="AX102" s="12"/>
    </row>
    <row r="103" spans="1:50" x14ac:dyDescent="0.2">
      <c r="A103" s="9"/>
      <c r="B103" s="9"/>
      <c r="AX103" s="12"/>
    </row>
    <row r="104" spans="1:50" x14ac:dyDescent="0.2">
      <c r="A104" s="9"/>
      <c r="B104" s="9"/>
      <c r="AX104" s="12"/>
    </row>
    <row r="105" spans="1:50" x14ac:dyDescent="0.2">
      <c r="A105" s="9"/>
      <c r="B105" s="9"/>
      <c r="AX105" s="12"/>
    </row>
    <row r="106" spans="1:50" x14ac:dyDescent="0.2">
      <c r="A106" s="9"/>
      <c r="B106" s="9"/>
      <c r="AX106" s="12"/>
    </row>
    <row r="107" spans="1:50" x14ac:dyDescent="0.2">
      <c r="A107" s="9"/>
      <c r="B107" s="9"/>
      <c r="AX107" s="12"/>
    </row>
    <row r="108" spans="1:50" x14ac:dyDescent="0.2">
      <c r="A108" s="9"/>
      <c r="B108" s="9"/>
      <c r="AX108" s="12"/>
    </row>
    <row r="109" spans="1:50" x14ac:dyDescent="0.2">
      <c r="A109" s="9"/>
      <c r="B109" s="9"/>
      <c r="AX109" s="12"/>
    </row>
    <row r="110" spans="1:50" x14ac:dyDescent="0.2">
      <c r="A110" s="9"/>
      <c r="B110" s="9"/>
      <c r="AX110" s="12"/>
    </row>
    <row r="111" spans="1:50" x14ac:dyDescent="0.2">
      <c r="A111" s="9"/>
      <c r="B111" s="9"/>
      <c r="AX111" s="12"/>
    </row>
    <row r="112" spans="1:50" x14ac:dyDescent="0.2">
      <c r="A112" s="9"/>
      <c r="B112" s="9"/>
      <c r="AX112" s="12"/>
    </row>
    <row r="113" spans="1:50" x14ac:dyDescent="0.2">
      <c r="A113" s="9"/>
      <c r="B113" s="9"/>
      <c r="AX113" s="12"/>
    </row>
    <row r="114" spans="1:50" x14ac:dyDescent="0.2">
      <c r="A114" s="9"/>
      <c r="B114" s="9"/>
      <c r="AX114" s="12"/>
    </row>
    <row r="115" spans="1:50" x14ac:dyDescent="0.2">
      <c r="A115" s="9"/>
      <c r="B115" s="9"/>
      <c r="AX115" s="12"/>
    </row>
    <row r="116" spans="1:50" x14ac:dyDescent="0.2">
      <c r="A116" s="9"/>
      <c r="B116" s="9"/>
      <c r="AX116" s="12"/>
    </row>
    <row r="117" spans="1:50" x14ac:dyDescent="0.2">
      <c r="A117" s="9"/>
      <c r="B117" s="9"/>
      <c r="AX117" s="12"/>
    </row>
    <row r="118" spans="1:50" x14ac:dyDescent="0.2">
      <c r="A118" s="9"/>
      <c r="B118" s="9"/>
      <c r="AX118" s="12"/>
    </row>
    <row r="119" spans="1:50" x14ac:dyDescent="0.2">
      <c r="A119" s="9"/>
      <c r="B119" s="9"/>
      <c r="AX119" s="12"/>
    </row>
    <row r="120" spans="1:50" x14ac:dyDescent="0.2">
      <c r="A120" s="9"/>
      <c r="B120" s="9"/>
      <c r="AX120" s="12"/>
    </row>
    <row r="121" spans="1:50" x14ac:dyDescent="0.2">
      <c r="A121" s="9"/>
      <c r="B121" s="9"/>
      <c r="AX121" s="12"/>
    </row>
    <row r="122" spans="1:50" x14ac:dyDescent="0.2">
      <c r="A122" s="9"/>
      <c r="B122" s="9"/>
      <c r="AX122" s="12"/>
    </row>
    <row r="123" spans="1:50" x14ac:dyDescent="0.2">
      <c r="A123" s="9"/>
      <c r="B123" s="9"/>
      <c r="AX123" s="12"/>
    </row>
    <row r="124" spans="1:50" x14ac:dyDescent="0.2">
      <c r="A124" s="9"/>
      <c r="B124" s="9"/>
      <c r="AX124" s="12"/>
    </row>
    <row r="125" spans="1:50" x14ac:dyDescent="0.2">
      <c r="A125" s="9"/>
      <c r="B125" s="9"/>
      <c r="AX125" s="12"/>
    </row>
    <row r="126" spans="1:50" x14ac:dyDescent="0.2">
      <c r="A126" s="9"/>
      <c r="B126" s="9"/>
      <c r="AX126" s="12"/>
    </row>
    <row r="127" spans="1:50" x14ac:dyDescent="0.2">
      <c r="A127" s="9"/>
      <c r="B127" s="9"/>
      <c r="AX127" s="12"/>
    </row>
    <row r="128" spans="1:50" x14ac:dyDescent="0.2">
      <c r="A128" s="9"/>
      <c r="B128" s="9"/>
      <c r="AX128" s="12"/>
    </row>
    <row r="129" spans="1:50" x14ac:dyDescent="0.2">
      <c r="A129" s="9"/>
      <c r="B129" s="9"/>
      <c r="AX129" s="12"/>
    </row>
    <row r="130" spans="1:50" x14ac:dyDescent="0.2">
      <c r="A130" s="9"/>
      <c r="B130" s="9"/>
      <c r="AX130" s="12"/>
    </row>
    <row r="131" spans="1:50" x14ac:dyDescent="0.2">
      <c r="A131" s="9"/>
      <c r="B131" s="9"/>
      <c r="AX131" s="12"/>
    </row>
    <row r="132" spans="1:50" x14ac:dyDescent="0.2">
      <c r="A132" s="9"/>
      <c r="B132" s="9"/>
      <c r="AX132" s="12"/>
    </row>
    <row r="133" spans="1:50" x14ac:dyDescent="0.2">
      <c r="A133" s="9"/>
      <c r="B133" s="9"/>
      <c r="AX133" s="12"/>
    </row>
    <row r="134" spans="1:50" x14ac:dyDescent="0.2">
      <c r="A134" s="9"/>
      <c r="B134" s="9"/>
      <c r="AX134" s="12"/>
    </row>
    <row r="135" spans="1:50" x14ac:dyDescent="0.2">
      <c r="A135" s="9"/>
      <c r="B135" s="9"/>
      <c r="AX135" s="12"/>
    </row>
    <row r="136" spans="1:50" x14ac:dyDescent="0.2">
      <c r="A136" s="9"/>
      <c r="B136" s="9"/>
      <c r="AX136" s="12"/>
    </row>
    <row r="137" spans="1:50" x14ac:dyDescent="0.2">
      <c r="A137" s="9"/>
      <c r="B137" s="9"/>
      <c r="AX137" s="12"/>
    </row>
    <row r="138" spans="1:50" x14ac:dyDescent="0.2">
      <c r="A138" s="9"/>
      <c r="B138" s="9"/>
      <c r="AX138" s="12"/>
    </row>
    <row r="139" spans="1:50" x14ac:dyDescent="0.2">
      <c r="A139" s="9"/>
      <c r="B139" s="9"/>
      <c r="AX139" s="12"/>
    </row>
    <row r="140" spans="1:50" x14ac:dyDescent="0.2">
      <c r="A140" s="9"/>
      <c r="B140" s="9"/>
      <c r="AX140" s="12"/>
    </row>
    <row r="141" spans="1:50" x14ac:dyDescent="0.2">
      <c r="A141" s="9"/>
      <c r="B141" s="9"/>
      <c r="AX141" s="12"/>
    </row>
    <row r="142" spans="1:50" x14ac:dyDescent="0.2">
      <c r="A142" s="9"/>
      <c r="B142" s="9"/>
      <c r="AX142" s="12"/>
    </row>
    <row r="143" spans="1:50" x14ac:dyDescent="0.2">
      <c r="A143" s="9"/>
      <c r="B143" s="9"/>
      <c r="AX143" s="12"/>
    </row>
    <row r="144" spans="1:50" x14ac:dyDescent="0.2">
      <c r="A144" s="9"/>
      <c r="B144" s="9"/>
      <c r="AX144" s="12"/>
    </row>
    <row r="145" spans="1:50" x14ac:dyDescent="0.2">
      <c r="A145" s="9"/>
      <c r="B145" s="9"/>
      <c r="AX145" s="12"/>
    </row>
    <row r="146" spans="1:50" x14ac:dyDescent="0.2">
      <c r="A146" s="9"/>
      <c r="B146" s="9"/>
      <c r="AX146" s="12"/>
    </row>
    <row r="147" spans="1:50" x14ac:dyDescent="0.2">
      <c r="A147" s="9"/>
      <c r="B147" s="9"/>
      <c r="AX147" s="12"/>
    </row>
    <row r="148" spans="1:50" x14ac:dyDescent="0.2">
      <c r="A148" s="9"/>
      <c r="B148" s="9"/>
      <c r="AX148" s="12"/>
    </row>
    <row r="149" spans="1:50" x14ac:dyDescent="0.2">
      <c r="A149" s="9"/>
      <c r="B149" s="9"/>
      <c r="AX149" s="12"/>
    </row>
    <row r="150" spans="1:50" x14ac:dyDescent="0.2">
      <c r="A150" s="9"/>
      <c r="B150" s="9"/>
      <c r="AX150" s="12"/>
    </row>
    <row r="151" spans="1:50" x14ac:dyDescent="0.2">
      <c r="A151" s="9"/>
      <c r="B151" s="9"/>
      <c r="AX151" s="12"/>
    </row>
    <row r="152" spans="1:50" x14ac:dyDescent="0.2">
      <c r="A152" s="9"/>
      <c r="B152" s="9"/>
      <c r="AX152" s="12"/>
    </row>
    <row r="153" spans="1:50" x14ac:dyDescent="0.2">
      <c r="A153" s="9"/>
      <c r="B153" s="9"/>
      <c r="AX153" s="12"/>
    </row>
    <row r="154" spans="1:50" x14ac:dyDescent="0.2">
      <c r="A154" s="9"/>
      <c r="B154" s="9"/>
      <c r="AX154" s="12"/>
    </row>
    <row r="155" spans="1:50" x14ac:dyDescent="0.2">
      <c r="A155" s="9"/>
      <c r="B155" s="9"/>
      <c r="AX155" s="12"/>
    </row>
    <row r="156" spans="1:50" x14ac:dyDescent="0.2">
      <c r="A156" s="9"/>
      <c r="B156" s="9"/>
      <c r="AX156" s="12"/>
    </row>
    <row r="157" spans="1:50" x14ac:dyDescent="0.2">
      <c r="A157" s="9"/>
      <c r="B157" s="9"/>
      <c r="AX157" s="12"/>
    </row>
    <row r="158" spans="1:50" x14ac:dyDescent="0.2">
      <c r="A158" s="9"/>
      <c r="B158" s="9"/>
      <c r="AX158" s="12"/>
    </row>
    <row r="159" spans="1:50" x14ac:dyDescent="0.2">
      <c r="A159" s="9"/>
      <c r="B159" s="9"/>
      <c r="AX159" s="12"/>
    </row>
    <row r="160" spans="1:50" x14ac:dyDescent="0.2">
      <c r="A160" s="9"/>
      <c r="B160" s="9"/>
      <c r="AX160" s="12"/>
    </row>
    <row r="161" spans="1:50" x14ac:dyDescent="0.2">
      <c r="A161" s="9"/>
      <c r="B161" s="9"/>
      <c r="AX161" s="12"/>
    </row>
    <row r="162" spans="1:50" x14ac:dyDescent="0.2">
      <c r="A162" s="9"/>
      <c r="B162" s="9"/>
      <c r="AX162" s="12"/>
    </row>
    <row r="163" spans="1:50" x14ac:dyDescent="0.2">
      <c r="A163" s="9"/>
      <c r="B163" s="9"/>
      <c r="AX163" s="12"/>
    </row>
    <row r="164" spans="1:50" x14ac:dyDescent="0.2">
      <c r="A164" s="9"/>
      <c r="B164" s="9"/>
      <c r="AX164" s="12"/>
    </row>
    <row r="165" spans="1:50" x14ac:dyDescent="0.2">
      <c r="A165" s="9"/>
      <c r="B165" s="9"/>
      <c r="AX165" s="12"/>
    </row>
    <row r="166" spans="1:50" x14ac:dyDescent="0.2">
      <c r="A166" s="9"/>
      <c r="B166" s="9"/>
      <c r="AX166" s="12"/>
    </row>
    <row r="167" spans="1:50" x14ac:dyDescent="0.2">
      <c r="A167" s="9"/>
      <c r="B167" s="9"/>
      <c r="AX167" s="12"/>
    </row>
    <row r="168" spans="1:50" x14ac:dyDescent="0.2">
      <c r="A168" s="9"/>
      <c r="B168" s="9"/>
      <c r="AX168" s="12"/>
    </row>
    <row r="169" spans="1:50" x14ac:dyDescent="0.2">
      <c r="A169" s="9"/>
      <c r="B169" s="9"/>
      <c r="AX169" s="12"/>
    </row>
    <row r="170" spans="1:50" x14ac:dyDescent="0.2">
      <c r="A170" s="9"/>
      <c r="B170" s="9"/>
      <c r="AX170" s="12"/>
    </row>
    <row r="171" spans="1:50" x14ac:dyDescent="0.2">
      <c r="A171" s="9"/>
      <c r="B171" s="9"/>
      <c r="AX171" s="12"/>
    </row>
    <row r="172" spans="1:50" x14ac:dyDescent="0.2">
      <c r="A172" s="9"/>
      <c r="B172" s="9"/>
      <c r="AX172" s="12"/>
    </row>
    <row r="173" spans="1:50" x14ac:dyDescent="0.2">
      <c r="A173" s="9"/>
      <c r="B173" s="9"/>
      <c r="AX173" s="12"/>
    </row>
    <row r="174" spans="1:50" x14ac:dyDescent="0.2">
      <c r="A174" s="9"/>
      <c r="B174" s="9"/>
      <c r="AX174" s="12"/>
    </row>
    <row r="175" spans="1:50" x14ac:dyDescent="0.2">
      <c r="A175" s="9"/>
      <c r="B175" s="9"/>
      <c r="AX175" s="12"/>
    </row>
    <row r="176" spans="1:50" x14ac:dyDescent="0.2">
      <c r="A176" s="9"/>
      <c r="B176" s="9"/>
      <c r="AX176" s="12"/>
    </row>
    <row r="177" spans="1:50" x14ac:dyDescent="0.2">
      <c r="A177" s="9"/>
      <c r="B177" s="9"/>
      <c r="AX177" s="12"/>
    </row>
    <row r="178" spans="1:50" x14ac:dyDescent="0.2">
      <c r="A178" s="9"/>
      <c r="B178" s="9"/>
      <c r="AX178" s="12"/>
    </row>
    <row r="179" spans="1:50" x14ac:dyDescent="0.2">
      <c r="A179" s="9"/>
      <c r="B179" s="9"/>
      <c r="AX179" s="12"/>
    </row>
    <row r="180" spans="1:50" x14ac:dyDescent="0.2">
      <c r="A180" s="9"/>
      <c r="B180" s="9"/>
      <c r="AX180" s="12"/>
    </row>
    <row r="181" spans="1:50" x14ac:dyDescent="0.2">
      <c r="A181" s="9"/>
      <c r="B181" s="9"/>
      <c r="AX181" s="12"/>
    </row>
    <row r="182" spans="1:50" x14ac:dyDescent="0.2">
      <c r="A182" s="9"/>
      <c r="B182" s="9"/>
      <c r="AX182" s="12"/>
    </row>
    <row r="183" spans="1:50" x14ac:dyDescent="0.2">
      <c r="A183" s="9"/>
      <c r="B183" s="9"/>
      <c r="AX183" s="12"/>
    </row>
    <row r="184" spans="1:50" x14ac:dyDescent="0.2">
      <c r="A184" s="9"/>
      <c r="B184" s="9"/>
      <c r="AX184" s="12"/>
    </row>
    <row r="185" spans="1:50" x14ac:dyDescent="0.2">
      <c r="A185" s="9"/>
      <c r="B185" s="9"/>
      <c r="AX185" s="12"/>
    </row>
    <row r="186" spans="1:50" x14ac:dyDescent="0.2">
      <c r="A186" s="9"/>
      <c r="B186" s="9"/>
      <c r="AX186" s="12"/>
    </row>
    <row r="187" spans="1:50" x14ac:dyDescent="0.2">
      <c r="A187" s="9"/>
      <c r="B187" s="9"/>
      <c r="AX187" s="12"/>
    </row>
    <row r="188" spans="1:50" x14ac:dyDescent="0.2">
      <c r="A188" s="9"/>
      <c r="B188" s="9"/>
      <c r="AX188" s="12"/>
    </row>
    <row r="189" spans="1:50" x14ac:dyDescent="0.2">
      <c r="A189" s="9"/>
      <c r="B189" s="9"/>
      <c r="AX189" s="12"/>
    </row>
    <row r="190" spans="1:50" x14ac:dyDescent="0.2">
      <c r="A190" s="9"/>
      <c r="B190" s="9"/>
      <c r="AX190" s="12"/>
    </row>
    <row r="191" spans="1:50" x14ac:dyDescent="0.2">
      <c r="A191" s="9"/>
      <c r="B191" s="9"/>
      <c r="AX191" s="12"/>
    </row>
    <row r="192" spans="1:50" x14ac:dyDescent="0.2">
      <c r="A192" s="9"/>
      <c r="B192" s="9"/>
      <c r="AX192" s="12"/>
    </row>
    <row r="193" spans="1:50" x14ac:dyDescent="0.2">
      <c r="A193" s="9"/>
      <c r="B193" s="9"/>
      <c r="AX193" s="12"/>
    </row>
    <row r="194" spans="1:50" x14ac:dyDescent="0.2">
      <c r="A194" s="9"/>
      <c r="B194" s="9"/>
      <c r="AX194" s="12"/>
    </row>
    <row r="195" spans="1:50" x14ac:dyDescent="0.2">
      <c r="A195" s="9"/>
      <c r="B195" s="9"/>
      <c r="AX195" s="12"/>
    </row>
    <row r="196" spans="1:50" x14ac:dyDescent="0.2">
      <c r="A196" s="9"/>
      <c r="B196" s="9"/>
      <c r="AX196" s="12"/>
    </row>
    <row r="197" spans="1:50" x14ac:dyDescent="0.2">
      <c r="A197" s="9"/>
      <c r="B197" s="9"/>
      <c r="AX197" s="12"/>
    </row>
    <row r="198" spans="1:50" x14ac:dyDescent="0.2">
      <c r="A198" s="9"/>
      <c r="B198" s="9"/>
      <c r="AX198" s="12"/>
    </row>
    <row r="199" spans="1:50" x14ac:dyDescent="0.2">
      <c r="A199" s="9"/>
      <c r="B199" s="9"/>
      <c r="AX199" s="12"/>
    </row>
    <row r="200" spans="1:50" x14ac:dyDescent="0.2">
      <c r="A200" s="9"/>
      <c r="B200" s="9"/>
      <c r="AX200" s="12"/>
    </row>
    <row r="201" spans="1:50" x14ac:dyDescent="0.2">
      <c r="A201" s="9"/>
      <c r="B201" s="9"/>
      <c r="AX201" s="12"/>
    </row>
    <row r="202" spans="1:50" x14ac:dyDescent="0.2">
      <c r="A202" s="9"/>
      <c r="B202" s="9"/>
      <c r="AX202" s="12"/>
    </row>
    <row r="203" spans="1:50" x14ac:dyDescent="0.2">
      <c r="A203" s="9"/>
      <c r="B203" s="9"/>
      <c r="AX203" s="12"/>
    </row>
    <row r="204" spans="1:50" x14ac:dyDescent="0.2">
      <c r="A204" s="9"/>
      <c r="B204" s="9"/>
      <c r="AX204" s="12"/>
    </row>
    <row r="205" spans="1:50" x14ac:dyDescent="0.2">
      <c r="A205" s="9"/>
      <c r="B205" s="9"/>
      <c r="AX205" s="12"/>
    </row>
    <row r="206" spans="1:50" x14ac:dyDescent="0.2">
      <c r="A206" s="9"/>
      <c r="B206" s="9"/>
      <c r="AX206" s="12"/>
    </row>
    <row r="207" spans="1:50" x14ac:dyDescent="0.2">
      <c r="A207" s="9"/>
      <c r="B207" s="9"/>
      <c r="AX207" s="12"/>
    </row>
    <row r="208" spans="1:50" x14ac:dyDescent="0.2">
      <c r="A208" s="9"/>
      <c r="B208" s="9"/>
      <c r="AX208" s="12"/>
    </row>
    <row r="209" spans="1:50" x14ac:dyDescent="0.2">
      <c r="A209" s="9"/>
      <c r="B209" s="9"/>
      <c r="AX209" s="12"/>
    </row>
    <row r="210" spans="1:50" x14ac:dyDescent="0.2">
      <c r="A210" s="9"/>
      <c r="B210" s="9"/>
      <c r="AX210" s="12"/>
    </row>
    <row r="211" spans="1:50" x14ac:dyDescent="0.2">
      <c r="A211" s="9"/>
      <c r="B211" s="9"/>
      <c r="AX211" s="12"/>
    </row>
    <row r="212" spans="1:50" x14ac:dyDescent="0.2">
      <c r="A212" s="9"/>
      <c r="B212" s="9"/>
      <c r="AX212" s="12"/>
    </row>
    <row r="213" spans="1:50" x14ac:dyDescent="0.2">
      <c r="A213" s="9"/>
      <c r="B213" s="9"/>
      <c r="AX213" s="12"/>
    </row>
    <row r="214" spans="1:50" x14ac:dyDescent="0.2">
      <c r="A214" s="9"/>
      <c r="B214" s="9"/>
      <c r="AX214" s="12"/>
    </row>
    <row r="215" spans="1:50" x14ac:dyDescent="0.2">
      <c r="A215" s="9"/>
      <c r="B215" s="9"/>
      <c r="AX215" s="12"/>
    </row>
    <row r="216" spans="1:50" x14ac:dyDescent="0.2">
      <c r="AX216" s="12"/>
    </row>
    <row r="217" spans="1:50" x14ac:dyDescent="0.2">
      <c r="AX217" s="12"/>
    </row>
    <row r="218" spans="1:50" x14ac:dyDescent="0.2">
      <c r="AX218" s="12"/>
    </row>
    <row r="219" spans="1:50" x14ac:dyDescent="0.2">
      <c r="AX219" s="12"/>
    </row>
    <row r="220" spans="1:50" x14ac:dyDescent="0.2">
      <c r="AX220" s="12"/>
    </row>
    <row r="221" spans="1:50" x14ac:dyDescent="0.2">
      <c r="AX221" s="12"/>
    </row>
    <row r="222" spans="1:50" x14ac:dyDescent="0.2">
      <c r="AX222" s="12"/>
    </row>
    <row r="223" spans="1:50" x14ac:dyDescent="0.2">
      <c r="AX223" s="12"/>
    </row>
    <row r="224" spans="1:50" x14ac:dyDescent="0.2">
      <c r="AX224" s="12"/>
    </row>
    <row r="225" spans="50:50" x14ac:dyDescent="0.2">
      <c r="AX225" s="12"/>
    </row>
    <row r="226" spans="50:50" x14ac:dyDescent="0.2">
      <c r="AX226" s="12"/>
    </row>
    <row r="227" spans="50:50" x14ac:dyDescent="0.2">
      <c r="AX227" s="12"/>
    </row>
    <row r="228" spans="50:50" x14ac:dyDescent="0.2">
      <c r="AX228" s="12"/>
    </row>
    <row r="229" spans="50:50" x14ac:dyDescent="0.2">
      <c r="AX229" s="12"/>
    </row>
    <row r="230" spans="50:50" x14ac:dyDescent="0.2">
      <c r="AX230" s="12"/>
    </row>
    <row r="231" spans="50:50" x14ac:dyDescent="0.2">
      <c r="AX231" s="12"/>
    </row>
    <row r="232" spans="50:50" x14ac:dyDescent="0.2">
      <c r="AX232" s="12"/>
    </row>
    <row r="233" spans="50:50" x14ac:dyDescent="0.2">
      <c r="AX233" s="12"/>
    </row>
    <row r="234" spans="50:50" x14ac:dyDescent="0.2">
      <c r="AX234" s="12"/>
    </row>
    <row r="235" spans="50:50" x14ac:dyDescent="0.2">
      <c r="AX235" s="12"/>
    </row>
    <row r="236" spans="50:50" x14ac:dyDescent="0.2">
      <c r="AX236" s="12"/>
    </row>
    <row r="237" spans="50:50" x14ac:dyDescent="0.2">
      <c r="AX237" s="12"/>
    </row>
    <row r="238" spans="50:50" x14ac:dyDescent="0.2">
      <c r="AX238" s="12"/>
    </row>
    <row r="239" spans="50:50" x14ac:dyDescent="0.2">
      <c r="AX239" s="12"/>
    </row>
    <row r="240" spans="50:50" x14ac:dyDescent="0.2">
      <c r="AX240" s="12"/>
    </row>
    <row r="241" spans="50:50" x14ac:dyDescent="0.2">
      <c r="AX241" s="12"/>
    </row>
    <row r="242" spans="50:50" x14ac:dyDescent="0.2">
      <c r="AX242" s="12"/>
    </row>
    <row r="243" spans="50:50" x14ac:dyDescent="0.2">
      <c r="AX243" s="12"/>
    </row>
    <row r="244" spans="50:50" x14ac:dyDescent="0.2">
      <c r="AX244" s="12"/>
    </row>
    <row r="245" spans="50:50" x14ac:dyDescent="0.2">
      <c r="AX245" s="12"/>
    </row>
    <row r="246" spans="50:50" x14ac:dyDescent="0.2">
      <c r="AX246" s="12"/>
    </row>
    <row r="247" spans="50:50" x14ac:dyDescent="0.2">
      <c r="AX247" s="12"/>
    </row>
    <row r="248" spans="50:50" x14ac:dyDescent="0.2">
      <c r="AX248" s="12"/>
    </row>
    <row r="249" spans="50:50" x14ac:dyDescent="0.2">
      <c r="AX249" s="12"/>
    </row>
    <row r="250" spans="50:50" x14ac:dyDescent="0.2">
      <c r="AX250" s="12"/>
    </row>
    <row r="251" spans="50:50" x14ac:dyDescent="0.2">
      <c r="AX251" s="12"/>
    </row>
    <row r="252" spans="50:50" x14ac:dyDescent="0.2">
      <c r="AX252" s="12"/>
    </row>
    <row r="253" spans="50:50" x14ac:dyDescent="0.2">
      <c r="AX253" s="12"/>
    </row>
    <row r="254" spans="50:50" x14ac:dyDescent="0.2">
      <c r="AX254" s="12"/>
    </row>
    <row r="255" spans="50:50" x14ac:dyDescent="0.2">
      <c r="AX255" s="12"/>
    </row>
    <row r="256" spans="50:50" x14ac:dyDescent="0.2">
      <c r="AX256" s="12"/>
    </row>
    <row r="257" spans="50:50" x14ac:dyDescent="0.2">
      <c r="AX257" s="12"/>
    </row>
    <row r="258" spans="50:50" x14ac:dyDescent="0.2">
      <c r="AX258" s="12"/>
    </row>
    <row r="259" spans="50:50" x14ac:dyDescent="0.2">
      <c r="AX259" s="12"/>
    </row>
    <row r="260" spans="50:50" x14ac:dyDescent="0.2">
      <c r="AX260" s="12"/>
    </row>
    <row r="261" spans="50:50" x14ac:dyDescent="0.2">
      <c r="AX261" s="12"/>
    </row>
    <row r="262" spans="50:50" x14ac:dyDescent="0.2">
      <c r="AX262" s="12"/>
    </row>
    <row r="263" spans="50:50" x14ac:dyDescent="0.2">
      <c r="AX263" s="12"/>
    </row>
    <row r="264" spans="50:50" x14ac:dyDescent="0.2">
      <c r="AX264" s="12"/>
    </row>
    <row r="265" spans="50:50" x14ac:dyDescent="0.2">
      <c r="AX265" s="12"/>
    </row>
    <row r="266" spans="50:50" x14ac:dyDescent="0.2">
      <c r="AX266" s="12"/>
    </row>
    <row r="267" spans="50:50" x14ac:dyDescent="0.2">
      <c r="AX267" s="12"/>
    </row>
    <row r="268" spans="50:50" x14ac:dyDescent="0.2">
      <c r="AX268" s="12"/>
    </row>
    <row r="269" spans="50:50" x14ac:dyDescent="0.2">
      <c r="AX269" s="12"/>
    </row>
    <row r="270" spans="50:50" x14ac:dyDescent="0.2">
      <c r="AX270" s="12"/>
    </row>
    <row r="271" spans="50:50" x14ac:dyDescent="0.2">
      <c r="AX271" s="12"/>
    </row>
    <row r="272" spans="50:50" x14ac:dyDescent="0.2">
      <c r="AX272" s="12"/>
    </row>
    <row r="273" spans="50:50" x14ac:dyDescent="0.2">
      <c r="AX273" s="12"/>
    </row>
    <row r="274" spans="50:50" x14ac:dyDescent="0.2">
      <c r="AX274" s="12"/>
    </row>
    <row r="275" spans="50:50" x14ac:dyDescent="0.2">
      <c r="AX275" s="12"/>
    </row>
    <row r="276" spans="50:50" x14ac:dyDescent="0.2">
      <c r="AX276" s="12"/>
    </row>
    <row r="277" spans="50:50" x14ac:dyDescent="0.2">
      <c r="AX277" s="12"/>
    </row>
    <row r="278" spans="50:50" x14ac:dyDescent="0.2">
      <c r="AX278" s="12"/>
    </row>
    <row r="279" spans="50:50" x14ac:dyDescent="0.2">
      <c r="AX279" s="12"/>
    </row>
    <row r="280" spans="50:50" x14ac:dyDescent="0.2">
      <c r="AX280" s="12"/>
    </row>
    <row r="281" spans="50:50" x14ac:dyDescent="0.2">
      <c r="AX281" s="12"/>
    </row>
    <row r="282" spans="50:50" x14ac:dyDescent="0.2">
      <c r="AX282" s="12"/>
    </row>
    <row r="283" spans="50:50" x14ac:dyDescent="0.2">
      <c r="AX283" s="12"/>
    </row>
    <row r="284" spans="50:50" x14ac:dyDescent="0.2">
      <c r="AX284" s="12"/>
    </row>
    <row r="285" spans="50:50" x14ac:dyDescent="0.2">
      <c r="AX285" s="12"/>
    </row>
    <row r="286" spans="50:50" x14ac:dyDescent="0.2">
      <c r="AX286" s="12"/>
    </row>
    <row r="287" spans="50:50" x14ac:dyDescent="0.2">
      <c r="AX287" s="12"/>
    </row>
    <row r="288" spans="50:50" x14ac:dyDescent="0.2">
      <c r="AX288" s="12"/>
    </row>
    <row r="289" spans="50:50" x14ac:dyDescent="0.2">
      <c r="AX289" s="12"/>
    </row>
    <row r="290" spans="50:50" x14ac:dyDescent="0.2">
      <c r="AX290" s="12"/>
    </row>
    <row r="291" spans="50:50" x14ac:dyDescent="0.2">
      <c r="AX291" s="12"/>
    </row>
    <row r="292" spans="50:50" x14ac:dyDescent="0.2">
      <c r="AX292" s="12"/>
    </row>
    <row r="293" spans="50:50" x14ac:dyDescent="0.2">
      <c r="AX293" s="12"/>
    </row>
    <row r="294" spans="50:50" x14ac:dyDescent="0.2">
      <c r="AX294" s="12"/>
    </row>
    <row r="295" spans="50:50" x14ac:dyDescent="0.2">
      <c r="AX295" s="12"/>
    </row>
    <row r="296" spans="50:50" x14ac:dyDescent="0.2">
      <c r="AX296" s="12"/>
    </row>
    <row r="297" spans="50:50" x14ac:dyDescent="0.2">
      <c r="AX297" s="12"/>
    </row>
    <row r="298" spans="50:50" x14ac:dyDescent="0.2">
      <c r="AX298" s="12"/>
    </row>
    <row r="299" spans="50:50" x14ac:dyDescent="0.2">
      <c r="AX299" s="12"/>
    </row>
    <row r="300" spans="50:50" x14ac:dyDescent="0.2">
      <c r="AX300" s="12"/>
    </row>
    <row r="301" spans="50:50" x14ac:dyDescent="0.2">
      <c r="AX301" s="12"/>
    </row>
    <row r="302" spans="50:50" x14ac:dyDescent="0.2">
      <c r="AX302" s="12"/>
    </row>
    <row r="303" spans="50:50" x14ac:dyDescent="0.2">
      <c r="AX303" s="12"/>
    </row>
    <row r="304" spans="50:50" x14ac:dyDescent="0.2">
      <c r="AX304" s="12"/>
    </row>
    <row r="305" spans="50:50" x14ac:dyDescent="0.2">
      <c r="AX305" s="12"/>
    </row>
    <row r="306" spans="50:50" x14ac:dyDescent="0.2">
      <c r="AX306" s="12"/>
    </row>
    <row r="307" spans="50:50" x14ac:dyDescent="0.2">
      <c r="AX307" s="12"/>
    </row>
    <row r="308" spans="50:50" x14ac:dyDescent="0.2">
      <c r="AX308" s="12"/>
    </row>
    <row r="309" spans="50:50" x14ac:dyDescent="0.2">
      <c r="AX309" s="12"/>
    </row>
    <row r="310" spans="50:50" x14ac:dyDescent="0.2">
      <c r="AX310" s="12"/>
    </row>
    <row r="311" spans="50:50" x14ac:dyDescent="0.2">
      <c r="AX311" s="12"/>
    </row>
    <row r="312" spans="50:50" x14ac:dyDescent="0.2">
      <c r="AX312" s="12"/>
    </row>
    <row r="313" spans="50:50" x14ac:dyDescent="0.2">
      <c r="AX313" s="12"/>
    </row>
    <row r="314" spans="50:50" x14ac:dyDescent="0.2">
      <c r="AX314" s="12"/>
    </row>
    <row r="315" spans="50:50" x14ac:dyDescent="0.2">
      <c r="AX315" s="12"/>
    </row>
    <row r="316" spans="50:50" x14ac:dyDescent="0.2">
      <c r="AX316" s="12"/>
    </row>
    <row r="317" spans="50:50" x14ac:dyDescent="0.2">
      <c r="AX317" s="12"/>
    </row>
    <row r="318" spans="50:50" x14ac:dyDescent="0.2">
      <c r="AX318" s="12"/>
    </row>
    <row r="319" spans="50:50" x14ac:dyDescent="0.2">
      <c r="AX319" s="12"/>
    </row>
    <row r="320" spans="50:50" x14ac:dyDescent="0.2">
      <c r="AX320" s="12"/>
    </row>
    <row r="321" spans="50:50" x14ac:dyDescent="0.2">
      <c r="AX321" s="12"/>
    </row>
    <row r="322" spans="50:50" x14ac:dyDescent="0.2">
      <c r="AX322" s="12"/>
    </row>
    <row r="323" spans="50:50" x14ac:dyDescent="0.2">
      <c r="AX323" s="12"/>
    </row>
    <row r="324" spans="50:50" x14ac:dyDescent="0.2">
      <c r="AX324" s="12"/>
    </row>
    <row r="325" spans="50:50" x14ac:dyDescent="0.2">
      <c r="AX325" s="12"/>
    </row>
    <row r="326" spans="50:50" x14ac:dyDescent="0.2">
      <c r="AX326" s="12"/>
    </row>
    <row r="327" spans="50:50" x14ac:dyDescent="0.2">
      <c r="AX327" s="12"/>
    </row>
    <row r="328" spans="50:50" x14ac:dyDescent="0.2">
      <c r="AX328" s="12"/>
    </row>
    <row r="329" spans="50:50" x14ac:dyDescent="0.2">
      <c r="AX329" s="12"/>
    </row>
    <row r="330" spans="50:50" x14ac:dyDescent="0.2">
      <c r="AX330" s="12"/>
    </row>
    <row r="331" spans="50:50" x14ac:dyDescent="0.2">
      <c r="AX331" s="12"/>
    </row>
    <row r="332" spans="50:50" x14ac:dyDescent="0.2">
      <c r="AX332" s="12"/>
    </row>
    <row r="333" spans="50:50" x14ac:dyDescent="0.2">
      <c r="AX333" s="12"/>
    </row>
    <row r="334" spans="50:50" x14ac:dyDescent="0.2">
      <c r="AX334" s="12"/>
    </row>
    <row r="335" spans="50:50" x14ac:dyDescent="0.2">
      <c r="AX335" s="12"/>
    </row>
    <row r="336" spans="50:50" x14ac:dyDescent="0.2">
      <c r="AX336" s="12"/>
    </row>
    <row r="337" spans="50:50" x14ac:dyDescent="0.2">
      <c r="AX337" s="12"/>
    </row>
    <row r="338" spans="50:50" x14ac:dyDescent="0.2">
      <c r="AX338" s="12"/>
    </row>
    <row r="339" spans="50:50" x14ac:dyDescent="0.2">
      <c r="AX339" s="12"/>
    </row>
    <row r="340" spans="50:50" x14ac:dyDescent="0.2">
      <c r="AX340" s="12"/>
    </row>
    <row r="341" spans="50:50" x14ac:dyDescent="0.2">
      <c r="AX341" s="12"/>
    </row>
    <row r="342" spans="50:50" x14ac:dyDescent="0.2">
      <c r="AX342" s="12"/>
    </row>
    <row r="343" spans="50:50" x14ac:dyDescent="0.2">
      <c r="AX343" s="12"/>
    </row>
    <row r="344" spans="50:50" x14ac:dyDescent="0.2">
      <c r="AX344" s="12"/>
    </row>
    <row r="345" spans="50:50" x14ac:dyDescent="0.2">
      <c r="AX345" s="12"/>
    </row>
    <row r="346" spans="50:50" x14ac:dyDescent="0.2">
      <c r="AX346" s="12"/>
    </row>
    <row r="347" spans="50:50" x14ac:dyDescent="0.2">
      <c r="AX347" s="12"/>
    </row>
    <row r="348" spans="50:50" x14ac:dyDescent="0.2">
      <c r="AX348" s="12"/>
    </row>
    <row r="349" spans="50:50" x14ac:dyDescent="0.2">
      <c r="AX349" s="12"/>
    </row>
    <row r="350" spans="50:50" x14ac:dyDescent="0.2">
      <c r="AX350" s="12"/>
    </row>
    <row r="351" spans="50:50" x14ac:dyDescent="0.2">
      <c r="AX351" s="12"/>
    </row>
    <row r="352" spans="50:50" x14ac:dyDescent="0.2">
      <c r="AX352" s="12"/>
    </row>
    <row r="353" spans="50:50" x14ac:dyDescent="0.2">
      <c r="AX353" s="12"/>
    </row>
    <row r="354" spans="50:50" x14ac:dyDescent="0.2">
      <c r="AX354" s="12"/>
    </row>
    <row r="355" spans="50:50" x14ac:dyDescent="0.2">
      <c r="AX355" s="12"/>
    </row>
    <row r="356" spans="50:50" x14ac:dyDescent="0.2">
      <c r="AX356" s="12"/>
    </row>
    <row r="357" spans="50:50" x14ac:dyDescent="0.2">
      <c r="AX357" s="12"/>
    </row>
    <row r="358" spans="50:50" x14ac:dyDescent="0.2">
      <c r="AX358" s="12"/>
    </row>
    <row r="359" spans="50:50" x14ac:dyDescent="0.2">
      <c r="AX359" s="12"/>
    </row>
    <row r="360" spans="50:50" x14ac:dyDescent="0.2">
      <c r="AX360" s="12"/>
    </row>
    <row r="361" spans="50:50" x14ac:dyDescent="0.2">
      <c r="AX361" s="12"/>
    </row>
    <row r="362" spans="50:50" x14ac:dyDescent="0.2">
      <c r="AX362" s="12"/>
    </row>
    <row r="363" spans="50:50" x14ac:dyDescent="0.2">
      <c r="AX363" s="12"/>
    </row>
    <row r="364" spans="50:50" x14ac:dyDescent="0.2">
      <c r="AX364" s="12"/>
    </row>
    <row r="365" spans="50:50" x14ac:dyDescent="0.2">
      <c r="AX365" s="12"/>
    </row>
    <row r="366" spans="50:50" x14ac:dyDescent="0.2">
      <c r="AX366" s="12"/>
    </row>
    <row r="367" spans="50:50" x14ac:dyDescent="0.2">
      <c r="AX367" s="12"/>
    </row>
    <row r="368" spans="50:50" x14ac:dyDescent="0.2">
      <c r="AX368" s="12"/>
    </row>
    <row r="369" spans="50:50" x14ac:dyDescent="0.2">
      <c r="AX369" s="12"/>
    </row>
    <row r="370" spans="50:50" x14ac:dyDescent="0.2">
      <c r="AX370" s="12"/>
    </row>
    <row r="371" spans="50:50" x14ac:dyDescent="0.2">
      <c r="AX371" s="12"/>
    </row>
    <row r="372" spans="50:50" x14ac:dyDescent="0.2">
      <c r="AX372" s="12"/>
    </row>
    <row r="373" spans="50:50" x14ac:dyDescent="0.2">
      <c r="AX373" s="12"/>
    </row>
    <row r="374" spans="50:50" x14ac:dyDescent="0.2">
      <c r="AX374" s="12"/>
    </row>
    <row r="375" spans="50:50" x14ac:dyDescent="0.2">
      <c r="AX375" s="12"/>
    </row>
    <row r="376" spans="50:50" x14ac:dyDescent="0.2">
      <c r="AX376" s="12"/>
    </row>
    <row r="377" spans="50:50" x14ac:dyDescent="0.2">
      <c r="AX377" s="12"/>
    </row>
    <row r="378" spans="50:50" x14ac:dyDescent="0.2">
      <c r="AX378" s="12"/>
    </row>
    <row r="379" spans="50:50" x14ac:dyDescent="0.2">
      <c r="AX379" s="12"/>
    </row>
    <row r="380" spans="50:50" x14ac:dyDescent="0.2">
      <c r="AX380" s="12"/>
    </row>
    <row r="381" spans="50:50" x14ac:dyDescent="0.2">
      <c r="AX381" s="12"/>
    </row>
    <row r="382" spans="50:50" x14ac:dyDescent="0.2">
      <c r="AX382" s="12"/>
    </row>
    <row r="383" spans="50:50" x14ac:dyDescent="0.2">
      <c r="AX383" s="12"/>
    </row>
    <row r="384" spans="50:50" x14ac:dyDescent="0.2">
      <c r="AX384" s="12"/>
    </row>
    <row r="385" spans="50:50" x14ac:dyDescent="0.2">
      <c r="AX385" s="12"/>
    </row>
    <row r="386" spans="50:50" x14ac:dyDescent="0.2">
      <c r="AX386" s="12"/>
    </row>
    <row r="387" spans="50:50" x14ac:dyDescent="0.2">
      <c r="AX387" s="12"/>
    </row>
    <row r="388" spans="50:50" x14ac:dyDescent="0.2">
      <c r="AX388" s="12"/>
    </row>
    <row r="389" spans="50:50" x14ac:dyDescent="0.2">
      <c r="AX389" s="12"/>
    </row>
    <row r="390" spans="50:50" x14ac:dyDescent="0.2">
      <c r="AX390" s="12"/>
    </row>
    <row r="391" spans="50:50" x14ac:dyDescent="0.2">
      <c r="AX391" s="12"/>
    </row>
    <row r="392" spans="50:50" x14ac:dyDescent="0.2">
      <c r="AX392" s="12"/>
    </row>
    <row r="393" spans="50:50" x14ac:dyDescent="0.2">
      <c r="AX393" s="12"/>
    </row>
    <row r="394" spans="50:50" x14ac:dyDescent="0.2">
      <c r="AX394" s="12"/>
    </row>
    <row r="395" spans="50:50" x14ac:dyDescent="0.2">
      <c r="AX395" s="12"/>
    </row>
    <row r="396" spans="50:50" x14ac:dyDescent="0.2">
      <c r="AX396" s="12"/>
    </row>
    <row r="397" spans="50:50" x14ac:dyDescent="0.2">
      <c r="AX397" s="12"/>
    </row>
    <row r="398" spans="50:50" x14ac:dyDescent="0.2">
      <c r="AX398" s="12"/>
    </row>
    <row r="399" spans="50:50" x14ac:dyDescent="0.2">
      <c r="AX399" s="12"/>
    </row>
    <row r="400" spans="50:50" x14ac:dyDescent="0.2">
      <c r="AX400" s="12"/>
    </row>
    <row r="401" spans="50:50" x14ac:dyDescent="0.2">
      <c r="AX401" s="12"/>
    </row>
    <row r="402" spans="50:50" x14ac:dyDescent="0.2">
      <c r="AX402" s="12"/>
    </row>
    <row r="403" spans="50:50" x14ac:dyDescent="0.2">
      <c r="AX403" s="12"/>
    </row>
    <row r="404" spans="50:50" x14ac:dyDescent="0.2">
      <c r="AX404" s="12"/>
    </row>
    <row r="405" spans="50:50" x14ac:dyDescent="0.2">
      <c r="AX405" s="12"/>
    </row>
    <row r="406" spans="50:50" x14ac:dyDescent="0.2">
      <c r="AX406" s="12"/>
    </row>
    <row r="407" spans="50:50" x14ac:dyDescent="0.2">
      <c r="AX407" s="12"/>
    </row>
    <row r="408" spans="50:50" x14ac:dyDescent="0.2">
      <c r="AX408" s="12"/>
    </row>
    <row r="409" spans="50:50" x14ac:dyDescent="0.2">
      <c r="AX409" s="12"/>
    </row>
    <row r="410" spans="50:50" x14ac:dyDescent="0.2">
      <c r="AX410" s="12"/>
    </row>
    <row r="411" spans="50:50" x14ac:dyDescent="0.2">
      <c r="AX411" s="12"/>
    </row>
    <row r="412" spans="50:50" x14ac:dyDescent="0.2">
      <c r="AX412" s="12"/>
    </row>
    <row r="413" spans="50:50" x14ac:dyDescent="0.2">
      <c r="AX413" s="12"/>
    </row>
    <row r="414" spans="50:50" x14ac:dyDescent="0.2">
      <c r="AX414" s="12"/>
    </row>
    <row r="415" spans="50:50" x14ac:dyDescent="0.2">
      <c r="AX415" s="12"/>
    </row>
    <row r="416" spans="50:50" x14ac:dyDescent="0.2">
      <c r="AX416" s="12"/>
    </row>
    <row r="417" spans="50:50" x14ac:dyDescent="0.2">
      <c r="AX417" s="12"/>
    </row>
    <row r="418" spans="50:50" x14ac:dyDescent="0.2">
      <c r="AX418" s="12"/>
    </row>
    <row r="419" spans="50:50" x14ac:dyDescent="0.2">
      <c r="AX419" s="12"/>
    </row>
    <row r="420" spans="50:50" x14ac:dyDescent="0.2">
      <c r="AX420" s="12"/>
    </row>
    <row r="421" spans="50:50" x14ac:dyDescent="0.2">
      <c r="AX421" s="12"/>
    </row>
    <row r="422" spans="50:50" x14ac:dyDescent="0.2">
      <c r="AX422" s="12"/>
    </row>
    <row r="423" spans="50:50" x14ac:dyDescent="0.2">
      <c r="AX423" s="12"/>
    </row>
    <row r="424" spans="50:50" x14ac:dyDescent="0.2">
      <c r="AX424" s="12"/>
    </row>
    <row r="425" spans="50:50" x14ac:dyDescent="0.2">
      <c r="AX425" s="12"/>
    </row>
    <row r="426" spans="50:50" x14ac:dyDescent="0.2">
      <c r="AX426" s="12"/>
    </row>
    <row r="427" spans="50:50" x14ac:dyDescent="0.2">
      <c r="AX427" s="12"/>
    </row>
    <row r="428" spans="50:50" x14ac:dyDescent="0.2">
      <c r="AX428" s="12"/>
    </row>
    <row r="429" spans="50:50" x14ac:dyDescent="0.2">
      <c r="AX429" s="12"/>
    </row>
    <row r="430" spans="50:50" x14ac:dyDescent="0.2">
      <c r="AX430" s="12"/>
    </row>
    <row r="431" spans="50:50" x14ac:dyDescent="0.2">
      <c r="AX431" s="12"/>
    </row>
    <row r="432" spans="50:50" x14ac:dyDescent="0.2">
      <c r="AX432" s="12"/>
    </row>
    <row r="433" spans="50:50" x14ac:dyDescent="0.2">
      <c r="AX433" s="12"/>
    </row>
    <row r="434" spans="50:50" x14ac:dyDescent="0.2">
      <c r="AX434" s="12"/>
    </row>
    <row r="435" spans="50:50" x14ac:dyDescent="0.2">
      <c r="AX435" s="12"/>
    </row>
    <row r="436" spans="50:50" x14ac:dyDescent="0.2">
      <c r="AX436" s="12"/>
    </row>
    <row r="437" spans="50:50" x14ac:dyDescent="0.2">
      <c r="AX437" s="12"/>
    </row>
    <row r="438" spans="50:50" x14ac:dyDescent="0.2">
      <c r="AX438" s="12"/>
    </row>
    <row r="439" spans="50:50" x14ac:dyDescent="0.2">
      <c r="AX439" s="12"/>
    </row>
    <row r="440" spans="50:50" x14ac:dyDescent="0.2">
      <c r="AX440" s="12"/>
    </row>
    <row r="441" spans="50:50" x14ac:dyDescent="0.2">
      <c r="AX441" s="12"/>
    </row>
    <row r="442" spans="50:50" x14ac:dyDescent="0.2">
      <c r="AX442" s="12"/>
    </row>
    <row r="443" spans="50:50" x14ac:dyDescent="0.2">
      <c r="AX443" s="12"/>
    </row>
    <row r="444" spans="50:50" x14ac:dyDescent="0.2">
      <c r="AX444" s="12"/>
    </row>
    <row r="445" spans="50:50" x14ac:dyDescent="0.2">
      <c r="AX445" s="12"/>
    </row>
    <row r="446" spans="50:50" x14ac:dyDescent="0.2">
      <c r="AX446" s="12"/>
    </row>
    <row r="447" spans="50:50" x14ac:dyDescent="0.2">
      <c r="AX447" s="12"/>
    </row>
    <row r="448" spans="50:50" x14ac:dyDescent="0.2">
      <c r="AX448" s="12"/>
    </row>
    <row r="449" spans="50:50" x14ac:dyDescent="0.2">
      <c r="AX449" s="12"/>
    </row>
    <row r="450" spans="50:50" x14ac:dyDescent="0.2">
      <c r="AX450" s="12"/>
    </row>
    <row r="451" spans="50:50" x14ac:dyDescent="0.2">
      <c r="AX451" s="12"/>
    </row>
    <row r="452" spans="50:50" x14ac:dyDescent="0.2">
      <c r="AX452" s="12"/>
    </row>
    <row r="453" spans="50:50" x14ac:dyDescent="0.2">
      <c r="AX453" s="12"/>
    </row>
    <row r="454" spans="50:50" x14ac:dyDescent="0.2">
      <c r="AX454" s="12"/>
    </row>
    <row r="455" spans="50:50" x14ac:dyDescent="0.2">
      <c r="AX455" s="12"/>
    </row>
    <row r="456" spans="50:50" x14ac:dyDescent="0.2">
      <c r="AX456" s="12"/>
    </row>
    <row r="457" spans="50:50" x14ac:dyDescent="0.2">
      <c r="AX457" s="12"/>
    </row>
    <row r="458" spans="50:50" x14ac:dyDescent="0.2">
      <c r="AX458" s="12"/>
    </row>
    <row r="459" spans="50:50" x14ac:dyDescent="0.2">
      <c r="AX459" s="12"/>
    </row>
    <row r="460" spans="50:50" x14ac:dyDescent="0.2">
      <c r="AX460" s="12"/>
    </row>
    <row r="461" spans="50:50" x14ac:dyDescent="0.2">
      <c r="AX461" s="12"/>
    </row>
    <row r="462" spans="50:50" x14ac:dyDescent="0.2">
      <c r="AX462" s="12"/>
    </row>
    <row r="463" spans="50:50" x14ac:dyDescent="0.2">
      <c r="AX463" s="12"/>
    </row>
    <row r="464" spans="50:50" x14ac:dyDescent="0.2">
      <c r="AX464" s="12"/>
    </row>
    <row r="465" spans="50:50" x14ac:dyDescent="0.2">
      <c r="AX465" s="12"/>
    </row>
    <row r="466" spans="50:50" x14ac:dyDescent="0.2">
      <c r="AX466" s="12"/>
    </row>
    <row r="467" spans="50:50" x14ac:dyDescent="0.2">
      <c r="AX467" s="12"/>
    </row>
    <row r="468" spans="50:50" x14ac:dyDescent="0.2">
      <c r="AX468" s="12"/>
    </row>
    <row r="469" spans="50:50" x14ac:dyDescent="0.2">
      <c r="AX469" s="12"/>
    </row>
    <row r="470" spans="50:50" x14ac:dyDescent="0.2">
      <c r="AX470" s="12"/>
    </row>
    <row r="471" spans="50:50" x14ac:dyDescent="0.2">
      <c r="AX471" s="12"/>
    </row>
    <row r="472" spans="50:50" x14ac:dyDescent="0.2">
      <c r="AX472" s="12"/>
    </row>
    <row r="473" spans="50:50" x14ac:dyDescent="0.2">
      <c r="AX473" s="12"/>
    </row>
    <row r="474" spans="50:50" x14ac:dyDescent="0.2">
      <c r="AX474" s="12"/>
    </row>
    <row r="475" spans="50:50" x14ac:dyDescent="0.2">
      <c r="AX475" s="12"/>
    </row>
    <row r="476" spans="50:50" x14ac:dyDescent="0.2">
      <c r="AX476" s="12"/>
    </row>
    <row r="477" spans="50:50" x14ac:dyDescent="0.2">
      <c r="AX477" s="12"/>
    </row>
    <row r="478" spans="50:50" x14ac:dyDescent="0.2">
      <c r="AX478" s="12"/>
    </row>
    <row r="479" spans="50:50" x14ac:dyDescent="0.2">
      <c r="AX479" s="12"/>
    </row>
    <row r="480" spans="50:50" x14ac:dyDescent="0.2">
      <c r="AX480" s="12"/>
    </row>
    <row r="481" spans="50:50" x14ac:dyDescent="0.2">
      <c r="AX481" s="12"/>
    </row>
    <row r="482" spans="50:50" x14ac:dyDescent="0.2">
      <c r="AX482" s="12"/>
    </row>
    <row r="483" spans="50:50" x14ac:dyDescent="0.2">
      <c r="AX483" s="12"/>
    </row>
    <row r="484" spans="50:50" x14ac:dyDescent="0.2">
      <c r="AX484" s="12"/>
    </row>
    <row r="485" spans="50:50" x14ac:dyDescent="0.2">
      <c r="AX485" s="12"/>
    </row>
    <row r="486" spans="50:50" x14ac:dyDescent="0.2">
      <c r="AX486" s="12"/>
    </row>
    <row r="487" spans="50:50" x14ac:dyDescent="0.2">
      <c r="AX487" s="12"/>
    </row>
    <row r="488" spans="50:50" x14ac:dyDescent="0.2">
      <c r="AX488" s="12"/>
    </row>
    <row r="489" spans="50:50" x14ac:dyDescent="0.2">
      <c r="AX489" s="12"/>
    </row>
    <row r="490" spans="50:50" x14ac:dyDescent="0.2">
      <c r="AX490" s="12"/>
    </row>
    <row r="491" spans="50:50" x14ac:dyDescent="0.2">
      <c r="AX491" s="12"/>
    </row>
    <row r="492" spans="50:50" x14ac:dyDescent="0.2">
      <c r="AX492" s="12"/>
    </row>
    <row r="493" spans="50:50" x14ac:dyDescent="0.2">
      <c r="AX493" s="12"/>
    </row>
    <row r="494" spans="50:50" x14ac:dyDescent="0.2">
      <c r="AX494" s="12"/>
    </row>
    <row r="495" spans="50:50" x14ac:dyDescent="0.2">
      <c r="AX495" s="12"/>
    </row>
    <row r="496" spans="50:50" x14ac:dyDescent="0.2">
      <c r="AX496" s="12"/>
    </row>
    <row r="497" spans="50:50" x14ac:dyDescent="0.2">
      <c r="AX497" s="12"/>
    </row>
    <row r="498" spans="50:50" x14ac:dyDescent="0.2">
      <c r="AX498" s="12"/>
    </row>
    <row r="499" spans="50:50" x14ac:dyDescent="0.2">
      <c r="AX499" s="12"/>
    </row>
    <row r="500" spans="50:50" x14ac:dyDescent="0.2">
      <c r="AX500" s="12"/>
    </row>
    <row r="501" spans="50:50" x14ac:dyDescent="0.2">
      <c r="AX501" s="12"/>
    </row>
    <row r="502" spans="50:50" x14ac:dyDescent="0.2">
      <c r="AX502" s="12"/>
    </row>
    <row r="503" spans="50:50" x14ac:dyDescent="0.2">
      <c r="AX503" s="12"/>
    </row>
    <row r="504" spans="50:50" x14ac:dyDescent="0.2">
      <c r="AX504" s="12"/>
    </row>
    <row r="505" spans="50:50" x14ac:dyDescent="0.2">
      <c r="AX505" s="12"/>
    </row>
    <row r="506" spans="50:50" x14ac:dyDescent="0.2">
      <c r="AX506" s="12"/>
    </row>
    <row r="507" spans="50:50" x14ac:dyDescent="0.2">
      <c r="AX507" s="12"/>
    </row>
    <row r="508" spans="50:50" x14ac:dyDescent="0.2">
      <c r="AX508" s="12"/>
    </row>
    <row r="509" spans="50:50" x14ac:dyDescent="0.2">
      <c r="AX509" s="12"/>
    </row>
    <row r="510" spans="50:50" x14ac:dyDescent="0.2">
      <c r="AX510" s="12"/>
    </row>
    <row r="511" spans="50:50" x14ac:dyDescent="0.2">
      <c r="AX511" s="12"/>
    </row>
    <row r="512" spans="50:50" x14ac:dyDescent="0.2">
      <c r="AX512" s="12"/>
    </row>
    <row r="513" spans="50:50" x14ac:dyDescent="0.2">
      <c r="AX513" s="12"/>
    </row>
    <row r="514" spans="50:50" x14ac:dyDescent="0.2">
      <c r="AX514" s="12"/>
    </row>
    <row r="515" spans="50:50" x14ac:dyDescent="0.2">
      <c r="AX515" s="12"/>
    </row>
    <row r="516" spans="50:50" x14ac:dyDescent="0.2">
      <c r="AX516" s="12"/>
    </row>
    <row r="517" spans="50:50" x14ac:dyDescent="0.2">
      <c r="AX517" s="12"/>
    </row>
    <row r="518" spans="50:50" x14ac:dyDescent="0.2">
      <c r="AX518" s="12"/>
    </row>
    <row r="519" spans="50:50" x14ac:dyDescent="0.2">
      <c r="AX519" s="12"/>
    </row>
    <row r="520" spans="50:50" x14ac:dyDescent="0.2">
      <c r="AX520" s="12"/>
    </row>
    <row r="521" spans="50:50" x14ac:dyDescent="0.2">
      <c r="AX521" s="12"/>
    </row>
    <row r="522" spans="50:50" x14ac:dyDescent="0.2">
      <c r="AX522" s="12"/>
    </row>
    <row r="523" spans="50:50" x14ac:dyDescent="0.2">
      <c r="AX523" s="12"/>
    </row>
    <row r="524" spans="50:50" x14ac:dyDescent="0.2">
      <c r="AX524" s="12"/>
    </row>
    <row r="525" spans="50:50" x14ac:dyDescent="0.2">
      <c r="AX525" s="12"/>
    </row>
    <row r="526" spans="50:50" x14ac:dyDescent="0.2">
      <c r="AX526" s="12"/>
    </row>
    <row r="527" spans="50:50" x14ac:dyDescent="0.2">
      <c r="AX527" s="12"/>
    </row>
    <row r="528" spans="50:50" x14ac:dyDescent="0.2">
      <c r="AX528" s="12"/>
    </row>
    <row r="529" spans="50:50" x14ac:dyDescent="0.2">
      <c r="AX529" s="12"/>
    </row>
    <row r="530" spans="50:50" x14ac:dyDescent="0.2">
      <c r="AX530" s="12"/>
    </row>
    <row r="531" spans="50:50" x14ac:dyDescent="0.2">
      <c r="AX531" s="12"/>
    </row>
    <row r="532" spans="50:50" x14ac:dyDescent="0.2">
      <c r="AX532" s="12"/>
    </row>
    <row r="533" spans="50:50" x14ac:dyDescent="0.2">
      <c r="AX533" s="12"/>
    </row>
    <row r="534" spans="50:50" x14ac:dyDescent="0.2">
      <c r="AX534" s="12"/>
    </row>
    <row r="535" spans="50:50" x14ac:dyDescent="0.2">
      <c r="AX535" s="12"/>
    </row>
    <row r="536" spans="50:50" x14ac:dyDescent="0.2">
      <c r="AX536" s="12"/>
    </row>
    <row r="537" spans="50:50" x14ac:dyDescent="0.2">
      <c r="AX537" s="12"/>
    </row>
    <row r="538" spans="50:50" x14ac:dyDescent="0.2">
      <c r="AX538" s="12"/>
    </row>
    <row r="539" spans="50:50" x14ac:dyDescent="0.2">
      <c r="AX539" s="12"/>
    </row>
    <row r="540" spans="50:50" x14ac:dyDescent="0.2">
      <c r="AX540" s="12"/>
    </row>
    <row r="541" spans="50:50" x14ac:dyDescent="0.2">
      <c r="AX541" s="12"/>
    </row>
    <row r="542" spans="50:50" x14ac:dyDescent="0.2">
      <c r="AX542" s="12"/>
    </row>
    <row r="543" spans="50:50" x14ac:dyDescent="0.2">
      <c r="AX543" s="12"/>
    </row>
    <row r="544" spans="50:50" x14ac:dyDescent="0.2">
      <c r="AX544" s="12"/>
    </row>
    <row r="545" spans="50:50" x14ac:dyDescent="0.2">
      <c r="AX545" s="12"/>
    </row>
    <row r="546" spans="50:50" x14ac:dyDescent="0.2">
      <c r="AX546" s="12"/>
    </row>
    <row r="547" spans="50:50" x14ac:dyDescent="0.2">
      <c r="AX547" s="12"/>
    </row>
    <row r="548" spans="50:50" x14ac:dyDescent="0.2">
      <c r="AX548" s="12"/>
    </row>
    <row r="549" spans="50:50" x14ac:dyDescent="0.2">
      <c r="AX549" s="12"/>
    </row>
    <row r="550" spans="50:50" x14ac:dyDescent="0.2">
      <c r="AX550" s="12"/>
    </row>
    <row r="551" spans="50:50" x14ac:dyDescent="0.2">
      <c r="AX551" s="12"/>
    </row>
    <row r="552" spans="50:50" x14ac:dyDescent="0.2">
      <c r="AX552" s="12"/>
    </row>
    <row r="553" spans="50:50" x14ac:dyDescent="0.2">
      <c r="AX553" s="12"/>
    </row>
    <row r="554" spans="50:50" x14ac:dyDescent="0.2">
      <c r="AX554" s="12"/>
    </row>
    <row r="555" spans="50:50" x14ac:dyDescent="0.2">
      <c r="AX555" s="12"/>
    </row>
    <row r="556" spans="50:50" x14ac:dyDescent="0.2">
      <c r="AX556" s="12"/>
    </row>
    <row r="557" spans="50:50" x14ac:dyDescent="0.2">
      <c r="AX557" s="12"/>
    </row>
    <row r="558" spans="50:50" x14ac:dyDescent="0.2">
      <c r="AX558" s="12"/>
    </row>
    <row r="559" spans="50:50" x14ac:dyDescent="0.2">
      <c r="AX559" s="12"/>
    </row>
    <row r="560" spans="50:50" x14ac:dyDescent="0.2">
      <c r="AX560" s="12"/>
    </row>
    <row r="561" spans="50:50" x14ac:dyDescent="0.2">
      <c r="AX561" s="12"/>
    </row>
    <row r="562" spans="50:50" x14ac:dyDescent="0.2">
      <c r="AX562" s="12"/>
    </row>
    <row r="563" spans="50:50" x14ac:dyDescent="0.2">
      <c r="AX563" s="12"/>
    </row>
    <row r="564" spans="50:50" x14ac:dyDescent="0.2">
      <c r="AX564" s="12"/>
    </row>
    <row r="565" spans="50:50" x14ac:dyDescent="0.2">
      <c r="AX565" s="12"/>
    </row>
    <row r="566" spans="50:50" x14ac:dyDescent="0.2">
      <c r="AX566" s="12"/>
    </row>
    <row r="567" spans="50:50" x14ac:dyDescent="0.2">
      <c r="AX567" s="12"/>
    </row>
    <row r="568" spans="50:50" x14ac:dyDescent="0.2">
      <c r="AX568" s="12"/>
    </row>
    <row r="569" spans="50:50" x14ac:dyDescent="0.2">
      <c r="AX569" s="12"/>
    </row>
    <row r="570" spans="50:50" x14ac:dyDescent="0.2">
      <c r="AX570" s="12"/>
    </row>
    <row r="571" spans="50:50" x14ac:dyDescent="0.2">
      <c r="AX571" s="12"/>
    </row>
    <row r="572" spans="50:50" x14ac:dyDescent="0.2">
      <c r="AX572" s="12"/>
    </row>
    <row r="573" spans="50:50" x14ac:dyDescent="0.2">
      <c r="AX573" s="12"/>
    </row>
    <row r="574" spans="50:50" x14ac:dyDescent="0.2">
      <c r="AX574" s="12"/>
    </row>
    <row r="575" spans="50:50" x14ac:dyDescent="0.2">
      <c r="AX575" s="12"/>
    </row>
    <row r="576" spans="50:50" x14ac:dyDescent="0.2">
      <c r="AX576" s="12"/>
    </row>
    <row r="577" spans="50:50" x14ac:dyDescent="0.2">
      <c r="AX577" s="12"/>
    </row>
    <row r="578" spans="50:50" x14ac:dyDescent="0.2">
      <c r="AX578" s="12"/>
    </row>
    <row r="579" spans="50:50" x14ac:dyDescent="0.2">
      <c r="AX579" s="12"/>
    </row>
    <row r="580" spans="50:50" x14ac:dyDescent="0.2">
      <c r="AX580" s="12"/>
    </row>
    <row r="581" spans="50:50" x14ac:dyDescent="0.2">
      <c r="AX581" s="12"/>
    </row>
    <row r="582" spans="50:50" x14ac:dyDescent="0.2">
      <c r="AX582" s="12"/>
    </row>
    <row r="583" spans="50:50" x14ac:dyDescent="0.2">
      <c r="AX583" s="12"/>
    </row>
    <row r="584" spans="50:50" x14ac:dyDescent="0.2">
      <c r="AX584" s="12"/>
    </row>
    <row r="585" spans="50:50" x14ac:dyDescent="0.2">
      <c r="AX585" s="12"/>
    </row>
    <row r="586" spans="50:50" x14ac:dyDescent="0.2">
      <c r="AX586" s="12"/>
    </row>
    <row r="587" spans="50:50" x14ac:dyDescent="0.2">
      <c r="AX587" s="12"/>
    </row>
    <row r="588" spans="50:50" x14ac:dyDescent="0.2">
      <c r="AX588" s="12"/>
    </row>
    <row r="589" spans="50:50" x14ac:dyDescent="0.2">
      <c r="AX589" s="12"/>
    </row>
    <row r="590" spans="50:50" x14ac:dyDescent="0.2">
      <c r="AX590" s="12"/>
    </row>
    <row r="591" spans="50:50" x14ac:dyDescent="0.2">
      <c r="AX591" s="12"/>
    </row>
    <row r="592" spans="50:50" x14ac:dyDescent="0.2">
      <c r="AX592" s="12"/>
    </row>
    <row r="593" spans="50:50" x14ac:dyDescent="0.2">
      <c r="AX593" s="12"/>
    </row>
    <row r="594" spans="50:50" x14ac:dyDescent="0.2">
      <c r="AX594" s="12"/>
    </row>
    <row r="595" spans="50:50" x14ac:dyDescent="0.2">
      <c r="AX595" s="12"/>
    </row>
    <row r="596" spans="50:50" x14ac:dyDescent="0.2">
      <c r="AX596" s="12"/>
    </row>
    <row r="597" spans="50:50" x14ac:dyDescent="0.2">
      <c r="AX597" s="12"/>
    </row>
    <row r="598" spans="50:50" x14ac:dyDescent="0.2">
      <c r="AX598" s="12"/>
    </row>
    <row r="599" spans="50:50" x14ac:dyDescent="0.2">
      <c r="AX599" s="12"/>
    </row>
    <row r="600" spans="50:50" x14ac:dyDescent="0.2">
      <c r="AX600" s="12"/>
    </row>
    <row r="601" spans="50:50" x14ac:dyDescent="0.2">
      <c r="AX601" s="12"/>
    </row>
    <row r="602" spans="50:50" x14ac:dyDescent="0.2">
      <c r="AX602" s="12"/>
    </row>
    <row r="603" spans="50:50" x14ac:dyDescent="0.2">
      <c r="AX603" s="12"/>
    </row>
    <row r="604" spans="50:50" x14ac:dyDescent="0.2">
      <c r="AX604" s="12"/>
    </row>
    <row r="605" spans="50:50" x14ac:dyDescent="0.2">
      <c r="AX605" s="12"/>
    </row>
    <row r="606" spans="50:50" x14ac:dyDescent="0.2">
      <c r="AX606" s="12"/>
    </row>
    <row r="607" spans="50:50" x14ac:dyDescent="0.2">
      <c r="AX607" s="12"/>
    </row>
    <row r="608" spans="50:50" x14ac:dyDescent="0.2">
      <c r="AX608" s="12"/>
    </row>
    <row r="609" spans="50:50" x14ac:dyDescent="0.2">
      <c r="AX609" s="12"/>
    </row>
    <row r="610" spans="50:50" x14ac:dyDescent="0.2">
      <c r="AX610" s="12"/>
    </row>
    <row r="611" spans="50:50" x14ac:dyDescent="0.2">
      <c r="AX611" s="12"/>
    </row>
    <row r="612" spans="50:50" x14ac:dyDescent="0.2">
      <c r="AX612" s="12"/>
    </row>
    <row r="613" spans="50:50" x14ac:dyDescent="0.2">
      <c r="AX613" s="12"/>
    </row>
    <row r="614" spans="50:50" x14ac:dyDescent="0.2">
      <c r="AX614" s="12"/>
    </row>
    <row r="615" spans="50:50" x14ac:dyDescent="0.2">
      <c r="AX615" s="12"/>
    </row>
    <row r="616" spans="50:50" x14ac:dyDescent="0.2">
      <c r="AX616" s="12"/>
    </row>
    <row r="617" spans="50:50" x14ac:dyDescent="0.2">
      <c r="AX617" s="12"/>
    </row>
    <row r="618" spans="50:50" x14ac:dyDescent="0.2">
      <c r="AX618" s="12"/>
    </row>
    <row r="619" spans="50:50" x14ac:dyDescent="0.2">
      <c r="AX619" s="12"/>
    </row>
    <row r="620" spans="50:50" x14ac:dyDescent="0.2">
      <c r="AX620" s="12"/>
    </row>
    <row r="621" spans="50:50" x14ac:dyDescent="0.2">
      <c r="AX621" s="12"/>
    </row>
    <row r="622" spans="50:50" x14ac:dyDescent="0.2">
      <c r="AX622" s="12"/>
    </row>
    <row r="623" spans="50:50" x14ac:dyDescent="0.2">
      <c r="AX623" s="12"/>
    </row>
    <row r="624" spans="50:50" x14ac:dyDescent="0.2">
      <c r="AX624" s="12"/>
    </row>
    <row r="625" spans="50:50" x14ac:dyDescent="0.2">
      <c r="AX625" s="12"/>
    </row>
    <row r="626" spans="50:50" x14ac:dyDescent="0.2">
      <c r="AX626" s="12"/>
    </row>
    <row r="627" spans="50:50" x14ac:dyDescent="0.2">
      <c r="AX627" s="12"/>
    </row>
    <row r="628" spans="50:50" x14ac:dyDescent="0.2">
      <c r="AX628" s="12"/>
    </row>
    <row r="629" spans="50:50" x14ac:dyDescent="0.2">
      <c r="AX629" s="12"/>
    </row>
    <row r="630" spans="50:50" x14ac:dyDescent="0.2">
      <c r="AX630" s="12"/>
    </row>
    <row r="631" spans="50:50" x14ac:dyDescent="0.2">
      <c r="AX631" s="12"/>
    </row>
    <row r="632" spans="50:50" x14ac:dyDescent="0.2">
      <c r="AX632" s="12"/>
    </row>
    <row r="633" spans="50:50" x14ac:dyDescent="0.2">
      <c r="AX633" s="12"/>
    </row>
    <row r="634" spans="50:50" x14ac:dyDescent="0.2">
      <c r="AX634" s="12"/>
    </row>
    <row r="635" spans="50:50" x14ac:dyDescent="0.2">
      <c r="AX635" s="12"/>
    </row>
    <row r="636" spans="50:50" x14ac:dyDescent="0.2">
      <c r="AX636" s="12"/>
    </row>
    <row r="637" spans="50:50" x14ac:dyDescent="0.2">
      <c r="AX637" s="12"/>
    </row>
    <row r="638" spans="50:50" x14ac:dyDescent="0.2">
      <c r="AX638" s="12"/>
    </row>
    <row r="639" spans="50:50" x14ac:dyDescent="0.2">
      <c r="AX639" s="12"/>
    </row>
    <row r="640" spans="50:50" x14ac:dyDescent="0.2">
      <c r="AX640" s="12"/>
    </row>
    <row r="641" spans="50:50" x14ac:dyDescent="0.2">
      <c r="AX641" s="12"/>
    </row>
    <row r="642" spans="50:50" x14ac:dyDescent="0.2">
      <c r="AX642" s="12"/>
    </row>
    <row r="643" spans="50:50" x14ac:dyDescent="0.2">
      <c r="AX643" s="12"/>
    </row>
    <row r="644" spans="50:50" x14ac:dyDescent="0.2">
      <c r="AX644" s="12"/>
    </row>
    <row r="645" spans="50:50" x14ac:dyDescent="0.2">
      <c r="AX645" s="12"/>
    </row>
    <row r="646" spans="50:50" x14ac:dyDescent="0.2">
      <c r="AX646" s="12"/>
    </row>
    <row r="647" spans="50:50" x14ac:dyDescent="0.2">
      <c r="AX647" s="12"/>
    </row>
    <row r="648" spans="50:50" x14ac:dyDescent="0.2">
      <c r="AX648" s="12"/>
    </row>
    <row r="649" spans="50:50" x14ac:dyDescent="0.2">
      <c r="AX649" s="12"/>
    </row>
    <row r="650" spans="50:50" x14ac:dyDescent="0.2">
      <c r="AX650" s="12"/>
    </row>
    <row r="651" spans="50:50" x14ac:dyDescent="0.2">
      <c r="AX651" s="12"/>
    </row>
    <row r="652" spans="50:50" x14ac:dyDescent="0.2">
      <c r="AX652" s="12"/>
    </row>
    <row r="653" spans="50:50" x14ac:dyDescent="0.2">
      <c r="AX653" s="12"/>
    </row>
    <row r="654" spans="50:50" x14ac:dyDescent="0.2">
      <c r="AX654" s="12"/>
    </row>
    <row r="655" spans="50:50" x14ac:dyDescent="0.2">
      <c r="AX655" s="12"/>
    </row>
    <row r="656" spans="50:50" x14ac:dyDescent="0.2">
      <c r="AX656" s="12"/>
    </row>
    <row r="657" spans="50:50" x14ac:dyDescent="0.2">
      <c r="AX657" s="12"/>
    </row>
    <row r="658" spans="50:50" x14ac:dyDescent="0.2">
      <c r="AX658" s="12"/>
    </row>
    <row r="659" spans="50:50" x14ac:dyDescent="0.2">
      <c r="AX659" s="12"/>
    </row>
    <row r="660" spans="50:50" x14ac:dyDescent="0.2">
      <c r="AX660" s="12"/>
    </row>
    <row r="661" spans="50:50" x14ac:dyDescent="0.2">
      <c r="AX661" s="12"/>
    </row>
    <row r="662" spans="50:50" x14ac:dyDescent="0.2">
      <c r="AX662" s="12"/>
    </row>
    <row r="663" spans="50:50" x14ac:dyDescent="0.2">
      <c r="AX663" s="12"/>
    </row>
    <row r="664" spans="50:50" x14ac:dyDescent="0.2">
      <c r="AX664" s="12"/>
    </row>
    <row r="665" spans="50:50" x14ac:dyDescent="0.2">
      <c r="AX665" s="12"/>
    </row>
    <row r="666" spans="50:50" x14ac:dyDescent="0.2">
      <c r="AX666" s="12"/>
    </row>
    <row r="667" spans="50:50" x14ac:dyDescent="0.2">
      <c r="AX667" s="12"/>
    </row>
    <row r="668" spans="50:50" x14ac:dyDescent="0.2">
      <c r="AX668" s="12"/>
    </row>
    <row r="669" spans="50:50" x14ac:dyDescent="0.2">
      <c r="AX669" s="12"/>
    </row>
    <row r="670" spans="50:50" x14ac:dyDescent="0.2">
      <c r="AX670" s="12"/>
    </row>
    <row r="671" spans="50:50" x14ac:dyDescent="0.2">
      <c r="AX671" s="12"/>
    </row>
    <row r="672" spans="50:50" x14ac:dyDescent="0.2">
      <c r="AX672" s="12"/>
    </row>
    <row r="673" spans="50:50" x14ac:dyDescent="0.2">
      <c r="AX673" s="12"/>
    </row>
    <row r="674" spans="50:50" x14ac:dyDescent="0.2">
      <c r="AX674" s="12"/>
    </row>
    <row r="675" spans="50:50" x14ac:dyDescent="0.2">
      <c r="AX675" s="12"/>
    </row>
    <row r="676" spans="50:50" x14ac:dyDescent="0.2">
      <c r="AX676" s="12"/>
    </row>
    <row r="677" spans="50:50" x14ac:dyDescent="0.2">
      <c r="AX677" s="12"/>
    </row>
    <row r="678" spans="50:50" x14ac:dyDescent="0.2">
      <c r="AX678" s="12"/>
    </row>
    <row r="679" spans="50:50" x14ac:dyDescent="0.2">
      <c r="AX679" s="12"/>
    </row>
    <row r="680" spans="50:50" x14ac:dyDescent="0.2">
      <c r="AX680" s="12"/>
    </row>
    <row r="681" spans="50:50" x14ac:dyDescent="0.2">
      <c r="AX681" s="12"/>
    </row>
    <row r="682" spans="50:50" x14ac:dyDescent="0.2">
      <c r="AX682" s="12"/>
    </row>
    <row r="683" spans="50:50" x14ac:dyDescent="0.2">
      <c r="AX683" s="12"/>
    </row>
    <row r="684" spans="50:50" x14ac:dyDescent="0.2">
      <c r="AX684" s="12"/>
    </row>
    <row r="685" spans="50:50" x14ac:dyDescent="0.2">
      <c r="AX685" s="12"/>
    </row>
    <row r="686" spans="50:50" x14ac:dyDescent="0.2">
      <c r="AX686" s="12"/>
    </row>
    <row r="687" spans="50:50" x14ac:dyDescent="0.2">
      <c r="AX687" s="12"/>
    </row>
    <row r="688" spans="50:50" x14ac:dyDescent="0.2">
      <c r="AX688" s="12"/>
    </row>
    <row r="689" spans="50:50" x14ac:dyDescent="0.2">
      <c r="AX689" s="12"/>
    </row>
    <row r="690" spans="50:50" x14ac:dyDescent="0.2">
      <c r="AX690" s="12"/>
    </row>
    <row r="691" spans="50:50" x14ac:dyDescent="0.2">
      <c r="AX691" s="12"/>
    </row>
    <row r="692" spans="50:50" x14ac:dyDescent="0.2">
      <c r="AX692" s="12"/>
    </row>
    <row r="693" spans="50:50" x14ac:dyDescent="0.2">
      <c r="AX693" s="12"/>
    </row>
    <row r="694" spans="50:50" x14ac:dyDescent="0.2">
      <c r="AX694" s="12"/>
    </row>
    <row r="695" spans="50:50" x14ac:dyDescent="0.2">
      <c r="AX695" s="12"/>
    </row>
  </sheetData>
  <mergeCells count="1">
    <mergeCell ref="AC1:AK1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Z695"/>
  <sheetViews>
    <sheetView workbookViewId="0">
      <selection activeCell="C38" sqref="C38"/>
    </sheetView>
  </sheetViews>
  <sheetFormatPr defaultRowHeight="12.75" x14ac:dyDescent="0.2"/>
  <cols>
    <col min="1" max="1" width="6.42578125" style="10" customWidth="1"/>
    <col min="2" max="2" width="6.85546875" style="10" customWidth="1"/>
    <col min="3" max="3" width="9.140625" style="10"/>
    <col min="4" max="4" width="11" style="10" customWidth="1"/>
    <col min="5" max="6" width="10.5703125" style="10" customWidth="1"/>
    <col min="7" max="7" width="11.28515625" style="10" customWidth="1"/>
    <col min="8" max="8" width="10.5703125" style="10" customWidth="1"/>
    <col min="9" max="9" width="9.140625" style="10"/>
    <col min="10" max="10" width="12" style="10" customWidth="1"/>
    <col min="11" max="11" width="11.85546875" style="10" customWidth="1"/>
    <col min="12" max="13" width="12.140625" style="10" customWidth="1"/>
    <col min="14" max="14" width="15.7109375" style="10" customWidth="1"/>
    <col min="15" max="15" width="9.140625" style="10"/>
    <col min="16" max="16" width="10.7109375" style="10" customWidth="1"/>
    <col min="17" max="17" width="14.85546875" style="10" customWidth="1"/>
    <col min="18" max="18" width="11" style="10" customWidth="1"/>
    <col min="19" max="19" width="10.28515625" style="10" customWidth="1"/>
    <col min="20" max="20" width="9.85546875" style="10" customWidth="1"/>
    <col min="21" max="21" width="9.140625" style="10"/>
    <col min="22" max="22" width="11.7109375" style="10" customWidth="1"/>
    <col min="23" max="25" width="11.140625" style="10" customWidth="1"/>
    <col min="26" max="26" width="10.140625" style="10" customWidth="1"/>
    <col min="27" max="27" width="9.140625" style="10"/>
    <col min="28" max="28" width="10.140625" style="10" customWidth="1"/>
    <col min="29" max="29" width="9.140625" style="10"/>
    <col min="30" max="30" width="10.7109375" style="10" customWidth="1"/>
    <col min="31" max="31" width="10.42578125" style="10" customWidth="1"/>
    <col min="32" max="32" width="10.28515625" style="10" customWidth="1"/>
    <col min="33" max="34" width="9.140625" style="10"/>
    <col min="35" max="35" width="10.85546875" style="10" customWidth="1"/>
    <col min="36" max="36" width="6.42578125" style="10" customWidth="1"/>
    <col min="37" max="37" width="9.140625" style="10"/>
    <col min="38" max="38" width="13.140625" style="10" customWidth="1"/>
    <col min="39" max="39" width="9.85546875" style="10" customWidth="1"/>
    <col min="40" max="41" width="10.5703125" style="10" customWidth="1"/>
    <col min="42" max="42" width="9.140625" style="10"/>
    <col min="43" max="43" width="11.140625" style="10" customWidth="1"/>
    <col min="44" max="44" width="9.140625" style="10"/>
    <col min="45" max="46" width="10.7109375" style="10" customWidth="1"/>
    <col min="47" max="47" width="9.5703125" style="10" customWidth="1"/>
    <col min="48" max="48" width="9.140625" style="10"/>
    <col min="49" max="49" width="11.42578125" style="10" customWidth="1"/>
    <col min="50" max="50" width="9.140625" style="10"/>
    <col min="51" max="52" width="10.28515625" style="10" customWidth="1"/>
    <col min="53" max="54" width="9.140625" style="10"/>
    <col min="55" max="55" width="11.7109375" style="10" customWidth="1"/>
    <col min="56" max="58" width="10.85546875" style="10" customWidth="1"/>
    <col min="59" max="59" width="7.140625" style="10" customWidth="1"/>
    <col min="60" max="60" width="12.85546875" style="10" customWidth="1"/>
    <col min="61" max="63" width="11" style="10" customWidth="1"/>
    <col min="64" max="64" width="9.140625" style="10"/>
    <col min="65" max="65" width="11.140625" style="10" customWidth="1"/>
    <col min="66" max="66" width="9.85546875" style="10" customWidth="1"/>
    <col min="67" max="68" width="10.7109375" style="10" customWidth="1"/>
    <col min="69" max="16384" width="9.140625" style="10"/>
  </cols>
  <sheetData>
    <row r="1" spans="1:78" ht="15.75" x14ac:dyDescent="0.25">
      <c r="A1" s="9"/>
      <c r="B1" s="9"/>
      <c r="D1" s="11" t="s">
        <v>598</v>
      </c>
      <c r="AJ1" s="12"/>
    </row>
    <row r="2" spans="1:78" x14ac:dyDescent="0.2">
      <c r="A2" s="9"/>
      <c r="B2" s="9"/>
      <c r="AJ2" s="12"/>
    </row>
    <row r="3" spans="1:78" x14ac:dyDescent="0.2">
      <c r="A3" s="9"/>
      <c r="B3" s="9"/>
      <c r="AJ3" s="12"/>
    </row>
    <row r="4" spans="1:78" x14ac:dyDescent="0.2">
      <c r="A4" s="9"/>
      <c r="B4" s="9"/>
      <c r="D4" s="13" t="s">
        <v>60</v>
      </c>
      <c r="G4" s="77"/>
      <c r="H4" s="103"/>
      <c r="J4" s="13" t="s">
        <v>345</v>
      </c>
      <c r="M4" s="77"/>
      <c r="N4" s="103"/>
      <c r="P4" s="13" t="s">
        <v>344</v>
      </c>
      <c r="V4" s="13" t="s">
        <v>296</v>
      </c>
      <c r="AB4" s="13" t="s">
        <v>613</v>
      </c>
      <c r="AC4" s="13"/>
      <c r="AD4" s="13" t="str">
        <f>index_label</f>
        <v>1990 = 1</v>
      </c>
      <c r="AJ4" s="12"/>
      <c r="AL4" s="13" t="s">
        <v>298</v>
      </c>
      <c r="AQ4" s="13" t="s">
        <v>299</v>
      </c>
      <c r="AW4" s="13" t="s">
        <v>300</v>
      </c>
      <c r="AX4" s="13"/>
      <c r="AY4" s="13"/>
      <c r="AZ4" s="13"/>
      <c r="BC4" s="13" t="s">
        <v>301</v>
      </c>
      <c r="BH4" s="13" t="s">
        <v>302</v>
      </c>
      <c r="BM4" s="13" t="s">
        <v>303</v>
      </c>
      <c r="BS4" s="13" t="s">
        <v>305</v>
      </c>
      <c r="BW4" s="13" t="s">
        <v>306</v>
      </c>
    </row>
    <row r="5" spans="1:78" x14ac:dyDescent="0.2">
      <c r="A5" s="198" t="s">
        <v>379</v>
      </c>
      <c r="B5" s="9"/>
      <c r="AB5" s="14" t="s">
        <v>308</v>
      </c>
      <c r="AC5" s="14" t="s">
        <v>309</v>
      </c>
      <c r="AD5" s="14" t="s">
        <v>310</v>
      </c>
      <c r="AE5" s="14" t="s">
        <v>311</v>
      </c>
      <c r="AF5" s="14" t="s">
        <v>312</v>
      </c>
      <c r="AG5" s="14" t="s">
        <v>313</v>
      </c>
      <c r="AJ5" s="12"/>
      <c r="AW5" s="13" t="s">
        <v>314</v>
      </c>
      <c r="AX5" s="13"/>
      <c r="AY5" s="13"/>
      <c r="AZ5" s="13"/>
      <c r="BW5" s="10" t="s">
        <v>315</v>
      </c>
    </row>
    <row r="6" spans="1:78" ht="49.5" customHeight="1" x14ac:dyDescent="0.2">
      <c r="A6" s="9"/>
      <c r="B6" s="9"/>
      <c r="D6" s="36" t="s">
        <v>288</v>
      </c>
      <c r="E6" s="36" t="s">
        <v>289</v>
      </c>
      <c r="F6" s="36" t="s">
        <v>290</v>
      </c>
      <c r="G6" s="36" t="s">
        <v>291</v>
      </c>
      <c r="H6" s="37" t="s">
        <v>282</v>
      </c>
      <c r="I6" s="16"/>
      <c r="J6" s="37" t="str">
        <f>D6</f>
        <v>Coal</v>
      </c>
      <c r="K6" s="37" t="str">
        <f>E6</f>
        <v>Petroleum</v>
      </c>
      <c r="L6" s="37" t="str">
        <f>F6</f>
        <v>Natural Gas</v>
      </c>
      <c r="M6" s="37" t="str">
        <f>G6</f>
        <v>Other Gases</v>
      </c>
      <c r="N6" s="37" t="str">
        <f>H6</f>
        <v>Total</v>
      </c>
      <c r="O6" s="16"/>
      <c r="P6" s="37" t="str">
        <f>D6</f>
        <v>Coal</v>
      </c>
      <c r="Q6" s="37" t="str">
        <f>E6</f>
        <v>Petroleum</v>
      </c>
      <c r="R6" s="37" t="str">
        <f>F6</f>
        <v>Natural Gas</v>
      </c>
      <c r="S6" s="37" t="str">
        <f>G6</f>
        <v>Other Gases</v>
      </c>
      <c r="T6" s="37" t="s">
        <v>282</v>
      </c>
      <c r="U6" s="16"/>
      <c r="V6" s="37" t="str">
        <f>D6</f>
        <v>Coal</v>
      </c>
      <c r="W6" s="15" t="str">
        <f>E6</f>
        <v>Petroleum</v>
      </c>
      <c r="X6" s="15" t="str">
        <f>F6</f>
        <v>Natural Gas</v>
      </c>
      <c r="Y6" s="37" t="str">
        <f>G6</f>
        <v>Other Gases</v>
      </c>
      <c r="Z6" s="17"/>
      <c r="AA6" s="16"/>
      <c r="AB6" s="44" t="s">
        <v>347</v>
      </c>
      <c r="AC6" s="18" t="s">
        <v>317</v>
      </c>
      <c r="AD6" s="44" t="s">
        <v>540</v>
      </c>
      <c r="AE6" s="44" t="s">
        <v>82</v>
      </c>
      <c r="AF6" s="19" t="s">
        <v>319</v>
      </c>
      <c r="AG6" s="121" t="s">
        <v>320</v>
      </c>
      <c r="AJ6" s="12"/>
      <c r="AL6" s="37" t="str">
        <f>D6</f>
        <v>Coal</v>
      </c>
      <c r="AM6" s="37" t="str">
        <f>E6</f>
        <v>Petroleum</v>
      </c>
      <c r="AN6" s="37" t="str">
        <f>F6</f>
        <v>Natural Gas</v>
      </c>
      <c r="AO6" s="37" t="str">
        <f>G6</f>
        <v>Other Gases</v>
      </c>
      <c r="AQ6" s="37" t="str">
        <f>D6</f>
        <v>Coal</v>
      </c>
      <c r="AR6" s="37" t="str">
        <f>E6</f>
        <v>Petroleum</v>
      </c>
      <c r="AS6" s="37" t="str">
        <f>F6</f>
        <v>Natural Gas</v>
      </c>
      <c r="AT6" s="37" t="str">
        <f>G6</f>
        <v>Other Gases</v>
      </c>
      <c r="AU6" s="37" t="s">
        <v>282</v>
      </c>
      <c r="AV6" s="16"/>
      <c r="AW6" s="37" t="str">
        <f>D6</f>
        <v>Coal</v>
      </c>
      <c r="AX6" s="37" t="str">
        <f>E6</f>
        <v>Petroleum</v>
      </c>
      <c r="AY6" s="37" t="str">
        <f>F6</f>
        <v>Natural Gas</v>
      </c>
      <c r="AZ6" s="37" t="str">
        <f>G6</f>
        <v>Other Gases</v>
      </c>
      <c r="BA6" s="16"/>
      <c r="BB6" s="16"/>
      <c r="BC6" s="37" t="str">
        <f>D6</f>
        <v>Coal</v>
      </c>
      <c r="BD6" s="37" t="str">
        <f>E6</f>
        <v>Petroleum</v>
      </c>
      <c r="BE6" s="37" t="str">
        <f>F6</f>
        <v>Natural Gas</v>
      </c>
      <c r="BF6" s="37" t="str">
        <f>G6</f>
        <v>Other Gases</v>
      </c>
      <c r="BG6" s="16"/>
      <c r="BH6" s="37" t="str">
        <f>D6</f>
        <v>Coal</v>
      </c>
      <c r="BI6" s="37" t="str">
        <f>E6</f>
        <v>Petroleum</v>
      </c>
      <c r="BJ6" s="37" t="str">
        <f>F6</f>
        <v>Natural Gas</v>
      </c>
      <c r="BK6" s="37" t="str">
        <f>G6</f>
        <v>Other Gases</v>
      </c>
      <c r="BL6" s="16"/>
      <c r="BM6" s="37" t="str">
        <f>D6</f>
        <v>Coal</v>
      </c>
      <c r="BN6" s="37" t="str">
        <f>E6</f>
        <v>Petroleum</v>
      </c>
      <c r="BO6" s="37" t="str">
        <f>F6</f>
        <v>Natural Gas</v>
      </c>
      <c r="BP6" s="37" t="str">
        <f>G6</f>
        <v>Other Gases</v>
      </c>
      <c r="BQ6" s="16"/>
      <c r="BR6" s="16"/>
      <c r="BS6" s="20" t="s">
        <v>321</v>
      </c>
      <c r="BT6" s="20" t="s">
        <v>322</v>
      </c>
      <c r="BU6" s="20" t="s">
        <v>322</v>
      </c>
      <c r="BW6" s="20" t="s">
        <v>321</v>
      </c>
      <c r="BX6" s="20" t="s">
        <v>322</v>
      </c>
      <c r="BY6" s="20" t="s">
        <v>322</v>
      </c>
    </row>
    <row r="7" spans="1:78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38" t="str">
        <f>$A7</f>
        <v>Primary</v>
      </c>
      <c r="H7" s="38" t="str">
        <f>$A7</f>
        <v>Primary</v>
      </c>
      <c r="I7" s="16"/>
      <c r="J7" s="38"/>
      <c r="K7" s="38"/>
      <c r="L7" s="38"/>
      <c r="M7" s="38"/>
      <c r="N7" s="38"/>
      <c r="O7" s="16"/>
      <c r="P7" s="38" t="str">
        <f>$A7</f>
        <v>Primary</v>
      </c>
      <c r="Q7" s="38" t="str">
        <f>$A7</f>
        <v>Primary</v>
      </c>
      <c r="R7" s="38" t="str">
        <f>$A7</f>
        <v>Primary</v>
      </c>
      <c r="S7" s="38" t="str">
        <f>$A7</f>
        <v>Primary</v>
      </c>
      <c r="T7" s="38" t="str">
        <f>$A7</f>
        <v>Primary</v>
      </c>
      <c r="U7" s="16"/>
      <c r="V7" s="38" t="str">
        <f>$A7</f>
        <v>Primary</v>
      </c>
      <c r="W7" s="38" t="str">
        <f>$A7</f>
        <v>Primary</v>
      </c>
      <c r="X7" s="38" t="str">
        <f>$A7</f>
        <v>Primary</v>
      </c>
      <c r="Y7" s="38" t="str">
        <f>$A7</f>
        <v>Primary</v>
      </c>
      <c r="Z7" s="17"/>
      <c r="AA7" s="16"/>
      <c r="AB7" s="23"/>
      <c r="AC7" s="23"/>
      <c r="AD7" s="23"/>
      <c r="AE7" s="23"/>
      <c r="AF7" s="24" t="s">
        <v>323</v>
      </c>
      <c r="AG7" s="25" t="s">
        <v>324</v>
      </c>
      <c r="AJ7" s="12"/>
      <c r="BS7" s="10" t="s">
        <v>325</v>
      </c>
      <c r="BT7" s="10" t="s">
        <v>325</v>
      </c>
      <c r="BU7" s="10" t="str">
        <f>index_label</f>
        <v>1990 = 1</v>
      </c>
      <c r="BW7" s="10" t="s">
        <v>325</v>
      </c>
      <c r="BX7" s="10" t="s">
        <v>325</v>
      </c>
      <c r="BY7" s="10" t="str">
        <f>index_label</f>
        <v>1990 = 1</v>
      </c>
    </row>
    <row r="8" spans="1:78" ht="22.5" customHeight="1" thickBot="1" x14ac:dyDescent="0.25">
      <c r="A8" s="9"/>
      <c r="B8" s="9"/>
      <c r="D8" s="38" t="s">
        <v>326</v>
      </c>
      <c r="E8" s="38" t="s">
        <v>327</v>
      </c>
      <c r="F8" s="38" t="s">
        <v>327</v>
      </c>
      <c r="G8" s="38" t="s">
        <v>327</v>
      </c>
      <c r="H8" s="38" t="s">
        <v>327</v>
      </c>
      <c r="I8" s="16"/>
      <c r="J8" s="39" t="s">
        <v>331</v>
      </c>
      <c r="K8" s="39" t="s">
        <v>331</v>
      </c>
      <c r="L8" s="39" t="s">
        <v>331</v>
      </c>
      <c r="M8" s="39" t="s">
        <v>331</v>
      </c>
      <c r="N8" s="39" t="s">
        <v>331</v>
      </c>
      <c r="O8" s="16"/>
      <c r="P8" s="40" t="s">
        <v>346</v>
      </c>
      <c r="Q8" s="40" t="s">
        <v>346</v>
      </c>
      <c r="R8" s="40" t="s">
        <v>346</v>
      </c>
      <c r="S8" s="40" t="s">
        <v>346</v>
      </c>
      <c r="T8" s="40" t="s">
        <v>346</v>
      </c>
      <c r="U8" s="16"/>
      <c r="V8" s="38" t="str">
        <f>index_label</f>
        <v>1990 = 1</v>
      </c>
      <c r="W8" s="38" t="str">
        <f>index_label</f>
        <v>1990 = 1</v>
      </c>
      <c r="X8" s="38" t="str">
        <f>index_label</f>
        <v>1990 = 1</v>
      </c>
      <c r="Y8" s="38" t="str">
        <f>index_label</f>
        <v>1990 = 1</v>
      </c>
      <c r="Z8" s="17"/>
      <c r="AA8" s="16"/>
      <c r="AB8" s="26"/>
      <c r="AC8" s="26"/>
      <c r="AD8" s="26"/>
      <c r="AE8" s="26"/>
      <c r="AF8" s="27"/>
      <c r="AG8" s="26"/>
      <c r="AJ8" s="12"/>
      <c r="BS8" s="28"/>
      <c r="BT8" s="28"/>
      <c r="BU8" s="28"/>
      <c r="BW8" s="28"/>
      <c r="BX8" s="28"/>
      <c r="BY8" s="28"/>
    </row>
    <row r="9" spans="1:78" x14ac:dyDescent="0.2">
      <c r="A9" s="198" t="s">
        <v>379</v>
      </c>
      <c r="B9" s="9">
        <v>1989</v>
      </c>
      <c r="D9" s="90">
        <f>Table8.4c11!B35*0.001</f>
        <v>229.22900000000001</v>
      </c>
      <c r="E9" s="90">
        <f>Table8.4c11!D35*0.001</f>
        <v>51.986000000000004</v>
      </c>
      <c r="F9" s="90">
        <f>Table8.4c11!F35*0.001</f>
        <v>455.774</v>
      </c>
      <c r="G9" s="90">
        <f>Table8.4c11!H35*0.001</f>
        <v>82.570000000000007</v>
      </c>
      <c r="H9" s="29">
        <f t="shared" ref="H9:H28" si="0">SUM(D9:G9)</f>
        <v>819.55900000000008</v>
      </c>
      <c r="J9" s="29">
        <f>Table8.2d11!B35*0.001</f>
        <v>20676.682000000001</v>
      </c>
      <c r="K9" s="29">
        <f>Table8.2d11!D35*0.001</f>
        <v>4795.9070000000002</v>
      </c>
      <c r="L9" s="29">
        <f>Table8.2d11!F35*0.001</f>
        <v>53178.643000000004</v>
      </c>
      <c r="M9" s="29">
        <f>Table8.2d11!H35*0.001</f>
        <v>7297.1239999999998</v>
      </c>
      <c r="N9" s="29">
        <f t="shared" ref="N9:N28" si="1">SUM(J9:M9)</f>
        <v>85948.356</v>
      </c>
      <c r="P9" s="41">
        <f t="shared" ref="P9:P21" si="2">D9/J9*1000000</f>
        <v>11086.353216633115</v>
      </c>
      <c r="Q9" s="41">
        <f t="shared" ref="Q9:Q21" si="3">E9/K9*1000000</f>
        <v>10839.659734853074</v>
      </c>
      <c r="R9" s="41">
        <f t="shared" ref="R9:R21" si="4">F9/L9*1000000</f>
        <v>8570.6211044159209</v>
      </c>
      <c r="S9" s="41">
        <f t="shared" ref="S9:S21" si="5">G9/M9*1000000</f>
        <v>11315.416868344297</v>
      </c>
      <c r="T9" s="41">
        <f t="shared" ref="T9:T21" si="6">H9/N9*1000000</f>
        <v>9535.4819817612351</v>
      </c>
      <c r="V9" s="31">
        <f t="shared" ref="V9:V28" si="7">P9/P$34</f>
        <v>1.003109110567117</v>
      </c>
      <c r="W9" s="31">
        <f t="shared" ref="W9:W28" si="8">Q9/Q$34</f>
        <v>0.96680167966811359</v>
      </c>
      <c r="X9" s="31">
        <f t="shared" ref="X9:X28" si="9">R9/R$34</f>
        <v>0.97048344553821753</v>
      </c>
      <c r="Y9" s="31">
        <f t="shared" ref="Y9:Y28" si="10">S9/S$34</f>
        <v>1.0443025644074801</v>
      </c>
      <c r="Z9" s="31"/>
      <c r="AB9" s="34">
        <f t="shared" ref="AB9:AB27" si="11">N9/N$34</f>
        <v>0.87916085922673537</v>
      </c>
      <c r="AC9" s="34">
        <f t="shared" ref="AC9:AC27" si="12">T9/T$34</f>
        <v>0.98517071627210417</v>
      </c>
      <c r="AD9" s="34">
        <f t="shared" ref="AD9:AD27" si="13">BY9</f>
        <v>0.99886146500401429</v>
      </c>
      <c r="AE9" s="34">
        <f t="shared" ref="AE9:AE27" si="14">BU9</f>
        <v>0.98629364610451276</v>
      </c>
      <c r="AF9" s="34">
        <f t="shared" ref="AF9:AF27" si="15">AB9*AD9*AE9</f>
        <v>0.86612353340280168</v>
      </c>
      <c r="AG9" s="34">
        <f t="shared" ref="AG9:AG27" si="16">AB9*AC9</f>
        <v>0.86612353340280146</v>
      </c>
      <c r="AJ9" s="12"/>
      <c r="AL9" s="31">
        <f t="shared" ref="AL9:AL28" si="17">D9/$H9</f>
        <v>0.27969798391574002</v>
      </c>
      <c r="AM9" s="31">
        <f t="shared" ref="AM9:AM28" si="18">E9/$H9</f>
        <v>6.3431674839761379E-2</v>
      </c>
      <c r="AN9" s="31">
        <f t="shared" ref="AN9:AN28" si="19">F9/$H9</f>
        <v>0.55612103582536454</v>
      </c>
      <c r="AO9" s="31">
        <f t="shared" ref="AO9:AO28" si="20">G9/$H9</f>
        <v>0.10074930541913395</v>
      </c>
      <c r="AQ9" s="31"/>
      <c r="AR9" s="31"/>
      <c r="AS9" s="31"/>
      <c r="AT9" s="31"/>
      <c r="AU9" s="31"/>
      <c r="AV9" s="31"/>
      <c r="AW9" s="31"/>
      <c r="AX9" s="31"/>
      <c r="AY9" s="31"/>
      <c r="AZ9" s="31"/>
      <c r="BC9" s="31"/>
      <c r="BD9" s="31"/>
      <c r="BE9" s="31"/>
      <c r="BF9" s="31"/>
      <c r="BH9" s="31">
        <f t="shared" ref="BH9:BH28" si="21">J9/$N9</f>
        <v>0.24057100056689859</v>
      </c>
      <c r="BI9" s="31">
        <f t="shared" ref="BI9:BI28" si="22">K9/$N9</f>
        <v>5.5799868935247583E-2</v>
      </c>
      <c r="BJ9" s="31">
        <f t="shared" ref="BJ9:BJ28" si="23">L9/$N9</f>
        <v>0.61872786723227147</v>
      </c>
      <c r="BK9" s="31">
        <f t="shared" ref="BK9:BK28" si="24">M9/$N9</f>
        <v>8.4901263265582408E-2</v>
      </c>
      <c r="BM9" s="31"/>
      <c r="BN9" s="31"/>
      <c r="BO9" s="31"/>
      <c r="BP9" s="31"/>
      <c r="BS9" s="31">
        <f t="shared" ref="BS9:BS28" si="25">EXP(SUMPRODUCT($AW9:$AZ9,BC9:BF9))</f>
        <v>1</v>
      </c>
      <c r="BT9" s="31">
        <v>1</v>
      </c>
      <c r="BU9" s="31">
        <f t="shared" ref="BU9:BU28" si="26">BT9/BT$34</f>
        <v>0.98629364610451276</v>
      </c>
      <c r="BV9" s="31"/>
      <c r="BW9" s="31">
        <f t="shared" ref="BW9:BW28" si="27">EXP(SUMPRODUCT($AW9:$AZ9,BM9:BP9))</f>
        <v>1</v>
      </c>
      <c r="BX9" s="31">
        <v>1</v>
      </c>
      <c r="BY9" s="31">
        <f t="shared" ref="BY9:BY28" si="28">BX9/BX$34</f>
        <v>0.99886146500401429</v>
      </c>
      <c r="BZ9" s="31"/>
    </row>
    <row r="10" spans="1:78" x14ac:dyDescent="0.2">
      <c r="A10" s="198" t="s">
        <v>379</v>
      </c>
      <c r="B10" s="9">
        <f t="shared" ref="B10:B32" si="29">B9+1</f>
        <v>1990</v>
      </c>
      <c r="D10" s="90">
        <f>Table8.4c11!B36*0.001</f>
        <v>233.273</v>
      </c>
      <c r="E10" s="90">
        <f>Table8.4c11!D36*0.001</f>
        <v>78.567999999999998</v>
      </c>
      <c r="F10" s="90">
        <f>Table8.4c11!F36*0.001</f>
        <v>529.93600000000004</v>
      </c>
      <c r="G10" s="90">
        <f>Table8.4c11!H36*0.001</f>
        <v>104.461</v>
      </c>
      <c r="H10" s="29">
        <f t="shared" si="0"/>
        <v>946.23800000000006</v>
      </c>
      <c r="J10" s="29">
        <f>Table8.2d11!B36*0.001</f>
        <v>21106.875</v>
      </c>
      <c r="K10" s="29">
        <f>Table8.2d11!D36*0.001</f>
        <v>7007.57</v>
      </c>
      <c r="L10" s="29">
        <f>Table8.2d11!F36*0.001</f>
        <v>60006.633000000002</v>
      </c>
      <c r="M10" s="29">
        <f>Table8.2d11!H36*0.001</f>
        <v>9640.7309999999998</v>
      </c>
      <c r="N10" s="29">
        <f t="shared" si="1"/>
        <v>97761.809000000008</v>
      </c>
      <c r="P10" s="41">
        <f t="shared" si="2"/>
        <v>11051.991353528174</v>
      </c>
      <c r="Q10" s="41">
        <f t="shared" si="3"/>
        <v>11211.875157864995</v>
      </c>
      <c r="R10" s="41">
        <f t="shared" si="4"/>
        <v>8831.290367516538</v>
      </c>
      <c r="S10" s="41">
        <f t="shared" si="5"/>
        <v>10835.381673858548</v>
      </c>
      <c r="T10" s="41">
        <f t="shared" si="6"/>
        <v>9679.01483901551</v>
      </c>
      <c r="V10" s="31">
        <f t="shared" si="7"/>
        <v>1</v>
      </c>
      <c r="W10" s="31">
        <f t="shared" si="8"/>
        <v>1</v>
      </c>
      <c r="X10" s="31">
        <f t="shared" si="9"/>
        <v>1</v>
      </c>
      <c r="Y10" s="31">
        <f t="shared" si="10"/>
        <v>1</v>
      </c>
      <c r="Z10" s="31"/>
      <c r="AB10" s="34">
        <f t="shared" si="11"/>
        <v>1</v>
      </c>
      <c r="AC10" s="34">
        <f t="shared" si="12"/>
        <v>1</v>
      </c>
      <c r="AD10" s="34">
        <f t="shared" si="13"/>
        <v>1</v>
      </c>
      <c r="AE10" s="34">
        <f t="shared" si="14"/>
        <v>1</v>
      </c>
      <c r="AF10" s="34">
        <f t="shared" si="15"/>
        <v>1</v>
      </c>
      <c r="AG10" s="34">
        <f t="shared" si="16"/>
        <v>1</v>
      </c>
      <c r="AJ10" s="12"/>
      <c r="AL10" s="31">
        <f t="shared" si="17"/>
        <v>0.24652677233423301</v>
      </c>
      <c r="AM10" s="31">
        <f t="shared" si="18"/>
        <v>8.3031964474054087E-2</v>
      </c>
      <c r="AN10" s="31">
        <f t="shared" si="19"/>
        <v>0.56004514720398035</v>
      </c>
      <c r="AO10" s="31">
        <f t="shared" si="20"/>
        <v>0.11039611598773247</v>
      </c>
      <c r="AQ10" s="31">
        <f t="shared" ref="AQ10:AQ28" si="30">(AL10-AL9)/LN(AL10/AL9)</f>
        <v>0.26276351019825905</v>
      </c>
      <c r="AR10" s="31">
        <f t="shared" ref="AR10:AR28" si="31">(AM10-AM9)/LN(AM10/AM9)</f>
        <v>7.2792548582175057E-2</v>
      </c>
      <c r="AS10" s="31">
        <f t="shared" ref="AS10:AS28" si="32">(AN10-AN9)/LN(AN10/AN9)</f>
        <v>0.55808079217055484</v>
      </c>
      <c r="AT10" s="31">
        <f t="shared" ref="AT10:AT28" si="33">(AO10-AO9)/LN(AO10/AO9)</f>
        <v>0.10549921253369557</v>
      </c>
      <c r="AU10" s="31">
        <f t="shared" ref="AU10:AU28" si="34">SUM(AQ10:AT10)</f>
        <v>0.99913606348468442</v>
      </c>
      <c r="AV10" s="31"/>
      <c r="AW10" s="31">
        <f t="shared" ref="AW10:AW28" si="35">AQ10/$AU10</f>
        <v>0.26299071748228103</v>
      </c>
      <c r="AX10" s="31">
        <f t="shared" ref="AX10:AX28" si="36">AR10/$AU10</f>
        <v>7.2855491101278702E-2</v>
      </c>
      <c r="AY10" s="31">
        <f t="shared" ref="AY10:AY28" si="37">AS10/$AU10</f>
        <v>0.5585633554494448</v>
      </c>
      <c r="AZ10" s="31">
        <f t="shared" ref="AZ10:AZ28" si="38">AT10/$AU10</f>
        <v>0.10559043596699555</v>
      </c>
      <c r="BC10" s="31">
        <f t="shared" ref="BC10:BC28" si="39">LN(V10/V9)</f>
        <v>-3.1042872776985003E-3</v>
      </c>
      <c r="BD10" s="31">
        <f t="shared" ref="BD10:BD28" si="40">LN(W10/W9)</f>
        <v>3.376189280624884E-2</v>
      </c>
      <c r="BE10" s="31">
        <f t="shared" ref="BE10:BE28" si="41">LN(X10/X9)</f>
        <v>2.996093418139174E-2</v>
      </c>
      <c r="BF10" s="31">
        <f t="shared" ref="BF10:BF28" si="42">LN(Y10/Y9)</f>
        <v>-4.3349260123715906E-2</v>
      </c>
      <c r="BH10" s="31">
        <f t="shared" si="21"/>
        <v>0.21590102736335412</v>
      </c>
      <c r="BI10" s="31">
        <f t="shared" si="22"/>
        <v>7.1680036117171261E-2</v>
      </c>
      <c r="BJ10" s="31">
        <f t="shared" si="23"/>
        <v>0.61380444586494909</v>
      </c>
      <c r="BK10" s="31">
        <f t="shared" si="24"/>
        <v>9.8614490654525419E-2</v>
      </c>
      <c r="BM10" s="31">
        <f t="shared" ref="BM10:BM28" si="43">LN(BH10/BH9)</f>
        <v>-0.10819517060487809</v>
      </c>
      <c r="BN10" s="31">
        <f t="shared" ref="BN10:BN28" si="44">LN(BI10/BI9)</f>
        <v>0.25044075197951637</v>
      </c>
      <c r="BO10" s="31">
        <f t="shared" ref="BO10:BO28" si="45">LN(BJ10/BJ9)</f>
        <v>-7.9891577723320683E-3</v>
      </c>
      <c r="BP10" s="31">
        <f t="shared" ref="BP10:BP28" si="46">LN(BK10/BK9)</f>
        <v>0.14972924219240166</v>
      </c>
      <c r="BS10" s="31">
        <f t="shared" si="25"/>
        <v>1.013896828748337</v>
      </c>
      <c r="BT10" s="31">
        <f t="shared" ref="BT10:BT28" si="47">IF(ISERR(BS10),BT9,BS10*BT9)</f>
        <v>1.013896828748337</v>
      </c>
      <c r="BU10" s="31">
        <f t="shared" si="26"/>
        <v>1</v>
      </c>
      <c r="BV10" s="31"/>
      <c r="BW10" s="31">
        <f t="shared" si="27"/>
        <v>1.0011398327354446</v>
      </c>
      <c r="BX10" s="31">
        <f t="shared" ref="BX10:BX28" si="48">IF(ISERR(BW10),BX9,BW10*BX9)</f>
        <v>1.0011398327354446</v>
      </c>
      <c r="BY10" s="31">
        <f t="shared" si="28"/>
        <v>1</v>
      </c>
      <c r="BZ10" s="31"/>
    </row>
    <row r="11" spans="1:78" x14ac:dyDescent="0.2">
      <c r="A11" s="198" t="s">
        <v>379</v>
      </c>
      <c r="B11" s="9">
        <f t="shared" si="29"/>
        <v>1991</v>
      </c>
      <c r="D11" s="90">
        <f>Table8.4c11!B37*0.001</f>
        <v>228.066</v>
      </c>
      <c r="E11" s="90">
        <f>Table8.4c11!D37*0.001</f>
        <v>73.62</v>
      </c>
      <c r="F11" s="90">
        <f>Table8.4c11!F37*0.001</f>
        <v>537.34900000000005</v>
      </c>
      <c r="G11" s="90">
        <f>Table8.4c11!H37*0.001</f>
        <v>117.80200000000001</v>
      </c>
      <c r="H11" s="29">
        <f t="shared" si="0"/>
        <v>956.8370000000001</v>
      </c>
      <c r="J11" s="29">
        <f>Table8.2d11!B37*0.001</f>
        <v>21001.912</v>
      </c>
      <c r="K11" s="29">
        <f>Table8.2d11!D37*0.001</f>
        <v>6540.0150000000003</v>
      </c>
      <c r="L11" s="29">
        <f>Table8.2d11!F37*0.001</f>
        <v>60566.633999999998</v>
      </c>
      <c r="M11" s="29">
        <f>Table8.2d11!H37*0.001</f>
        <v>10500.865</v>
      </c>
      <c r="N11" s="29">
        <f t="shared" si="1"/>
        <v>98609.426000000007</v>
      </c>
      <c r="P11" s="41">
        <f t="shared" si="2"/>
        <v>10859.297001149229</v>
      </c>
      <c r="Q11" s="41">
        <f t="shared" si="3"/>
        <v>11256.854915470376</v>
      </c>
      <c r="R11" s="41">
        <f t="shared" si="4"/>
        <v>8872.0301015902605</v>
      </c>
      <c r="S11" s="41">
        <f t="shared" si="5"/>
        <v>11218.31391985327</v>
      </c>
      <c r="T11" s="41">
        <f t="shared" si="6"/>
        <v>9703.3015890387596</v>
      </c>
      <c r="V11" s="31">
        <f t="shared" si="7"/>
        <v>0.98256473913025366</v>
      </c>
      <c r="W11" s="31">
        <f t="shared" si="8"/>
        <v>1.0040117961511397</v>
      </c>
      <c r="X11" s="31">
        <f t="shared" si="9"/>
        <v>1.00461311228352</v>
      </c>
      <c r="Y11" s="31">
        <f t="shared" si="10"/>
        <v>1.0353409097640358</v>
      </c>
      <c r="Z11" s="31"/>
      <c r="AB11" s="34">
        <f t="shared" si="11"/>
        <v>1.008670226223003</v>
      </c>
      <c r="AC11" s="34">
        <f t="shared" si="12"/>
        <v>1.0025092171493892</v>
      </c>
      <c r="AD11" s="34">
        <f t="shared" si="13"/>
        <v>0.99981723846811843</v>
      </c>
      <c r="AE11" s="34">
        <f t="shared" si="14"/>
        <v>1.0026924707613518</v>
      </c>
      <c r="AF11" s="34">
        <f t="shared" si="15"/>
        <v>1.0112011988527201</v>
      </c>
      <c r="AG11" s="34">
        <f t="shared" si="16"/>
        <v>1.0112011988527201</v>
      </c>
      <c r="AJ11" s="12"/>
      <c r="AL11" s="31">
        <f t="shared" si="17"/>
        <v>0.23835407702670358</v>
      </c>
      <c r="AM11" s="31">
        <f t="shared" si="18"/>
        <v>7.6941004580717509E-2</v>
      </c>
      <c r="AN11" s="31">
        <f t="shared" si="19"/>
        <v>0.56158885996256414</v>
      </c>
      <c r="AO11" s="31">
        <f t="shared" si="20"/>
        <v>0.12311605843001472</v>
      </c>
      <c r="AQ11" s="31">
        <f t="shared" si="30"/>
        <v>0.24241746439735962</v>
      </c>
      <c r="AR11" s="31">
        <f t="shared" si="31"/>
        <v>7.9947817426487225E-2</v>
      </c>
      <c r="AS11" s="31">
        <f t="shared" si="32"/>
        <v>0.56081664947930765</v>
      </c>
      <c r="AT11" s="31">
        <f t="shared" si="33"/>
        <v>0.11664051496289296</v>
      </c>
      <c r="AU11" s="31">
        <f t="shared" si="34"/>
        <v>0.99982244626604744</v>
      </c>
      <c r="AV11" s="31"/>
      <c r="AW11" s="31">
        <f t="shared" si="35"/>
        <v>0.24246051416698602</v>
      </c>
      <c r="AX11" s="31">
        <f t="shared" si="36"/>
        <v>7.9962014980821436E-2</v>
      </c>
      <c r="AY11" s="31">
        <f t="shared" si="37"/>
        <v>0.56091624225255421</v>
      </c>
      <c r="AZ11" s="31">
        <f t="shared" si="38"/>
        <v>0.11666122859963832</v>
      </c>
      <c r="BC11" s="31">
        <f t="shared" si="39"/>
        <v>-1.7589045164986349E-2</v>
      </c>
      <c r="BD11" s="31">
        <f t="shared" si="40"/>
        <v>4.0037703550382595E-3</v>
      </c>
      <c r="BE11" s="31">
        <f t="shared" si="41"/>
        <v>4.6025044918287907E-3</v>
      </c>
      <c r="BF11" s="31">
        <f t="shared" si="42"/>
        <v>3.4730753897710451E-2</v>
      </c>
      <c r="BH11" s="31">
        <f t="shared" si="21"/>
        <v>0.2129807752861273</v>
      </c>
      <c r="BI11" s="31">
        <f t="shared" si="22"/>
        <v>6.6322412220511245E-2</v>
      </c>
      <c r="BJ11" s="31">
        <f t="shared" si="23"/>
        <v>0.61420734768296892</v>
      </c>
      <c r="BK11" s="31">
        <f t="shared" si="24"/>
        <v>0.10648946481039245</v>
      </c>
      <c r="BM11" s="31">
        <f t="shared" si="43"/>
        <v>-1.3618191260894055E-2</v>
      </c>
      <c r="BN11" s="31">
        <f t="shared" si="44"/>
        <v>-7.7684389923376979E-2</v>
      </c>
      <c r="BO11" s="31">
        <f t="shared" si="45"/>
        <v>6.5618560765220394E-4</v>
      </c>
      <c r="BP11" s="31">
        <f t="shared" si="46"/>
        <v>7.682784343596033E-2</v>
      </c>
      <c r="BS11" s="31">
        <f t="shared" si="25"/>
        <v>1.0026924707613518</v>
      </c>
      <c r="BT11" s="31">
        <f t="shared" si="47"/>
        <v>1.0166267163147693</v>
      </c>
      <c r="BU11" s="31">
        <f t="shared" si="26"/>
        <v>1.0026924707613518</v>
      </c>
      <c r="BV11" s="31"/>
      <c r="BW11" s="31">
        <f t="shared" si="27"/>
        <v>0.99981723846811843</v>
      </c>
      <c r="BX11" s="31">
        <f t="shared" si="48"/>
        <v>1.0009568628859862</v>
      </c>
      <c r="BY11" s="31">
        <f t="shared" si="28"/>
        <v>0.99981723846811843</v>
      </c>
      <c r="BZ11" s="31"/>
    </row>
    <row r="12" spans="1:78" x14ac:dyDescent="0.2">
      <c r="A12" s="198" t="s">
        <v>379</v>
      </c>
      <c r="B12" s="9">
        <f t="shared" si="29"/>
        <v>1992</v>
      </c>
      <c r="D12" s="90">
        <f>Table8.4c11!B38*0.001</f>
        <v>246.43600000000001</v>
      </c>
      <c r="E12" s="90">
        <f>Table8.4c11!D38*0.001</f>
        <v>83.572000000000003</v>
      </c>
      <c r="F12" s="90">
        <f>Table8.4c11!F38*0.001</f>
        <v>558.71299999999997</v>
      </c>
      <c r="G12" s="90">
        <f>Table8.4c11!H38*0.001</f>
        <v>128.31300000000002</v>
      </c>
      <c r="H12" s="29">
        <f t="shared" si="0"/>
        <v>1017.034</v>
      </c>
      <c r="J12" s="29">
        <f>Table8.2d11!B38*0.001</f>
        <v>22743.402000000002</v>
      </c>
      <c r="K12" s="29">
        <f>Table8.2d11!D38*0.001</f>
        <v>7614.7179999999998</v>
      </c>
      <c r="L12" s="29">
        <f>Table8.2d11!F38*0.001</f>
        <v>65933.032000000007</v>
      </c>
      <c r="M12" s="29">
        <f>Table8.2d11!H38*0.001</f>
        <v>11952.702000000001</v>
      </c>
      <c r="N12" s="29">
        <f t="shared" si="1"/>
        <v>108243.85400000001</v>
      </c>
      <c r="P12" s="41">
        <f t="shared" si="2"/>
        <v>10835.494179806521</v>
      </c>
      <c r="Q12" s="41">
        <f t="shared" si="3"/>
        <v>10975.061716008395</v>
      </c>
      <c r="R12" s="41">
        <f t="shared" si="4"/>
        <v>8473.9467161164357</v>
      </c>
      <c r="S12" s="41">
        <f t="shared" si="5"/>
        <v>10735.062247849901</v>
      </c>
      <c r="T12" s="41">
        <f t="shared" si="6"/>
        <v>9395.7667102281848</v>
      </c>
      <c r="V12" s="31">
        <f t="shared" si="7"/>
        <v>0.98041102577839612</v>
      </c>
      <c r="W12" s="31">
        <f t="shared" si="8"/>
        <v>0.97887833760880949</v>
      </c>
      <c r="X12" s="31">
        <f t="shared" si="9"/>
        <v>0.95953664339760669</v>
      </c>
      <c r="Y12" s="31">
        <f t="shared" si="10"/>
        <v>0.99074149586712956</v>
      </c>
      <c r="Z12" s="31"/>
      <c r="AB12" s="34">
        <f t="shared" si="11"/>
        <v>1.1072202438479837</v>
      </c>
      <c r="AC12" s="34">
        <f t="shared" si="12"/>
        <v>0.97073585137553775</v>
      </c>
      <c r="AD12" s="34">
        <f t="shared" si="13"/>
        <v>1.0011436467403363</v>
      </c>
      <c r="AE12" s="34">
        <f t="shared" si="14"/>
        <v>0.96962694068548083</v>
      </c>
      <c r="AF12" s="34">
        <f t="shared" si="15"/>
        <v>1.0748183860720033</v>
      </c>
      <c r="AG12" s="34">
        <f t="shared" si="16"/>
        <v>1.0748183860720029</v>
      </c>
      <c r="AJ12" s="12"/>
      <c r="AL12" s="31">
        <f t="shared" si="17"/>
        <v>0.24230851672608783</v>
      </c>
      <c r="AM12" s="31">
        <f t="shared" si="18"/>
        <v>8.2172277426320064E-2</v>
      </c>
      <c r="AN12" s="31">
        <f t="shared" si="19"/>
        <v>0.54935528212429474</v>
      </c>
      <c r="AO12" s="31">
        <f t="shared" si="20"/>
        <v>0.12616392372329738</v>
      </c>
      <c r="AQ12" s="31">
        <f t="shared" si="30"/>
        <v>0.24032587454349</v>
      </c>
      <c r="AR12" s="31">
        <f t="shared" si="31"/>
        <v>7.9527967398520097E-2</v>
      </c>
      <c r="AS12" s="31">
        <f t="shared" si="32"/>
        <v>0.55544961787936975</v>
      </c>
      <c r="AT12" s="31">
        <f t="shared" si="33"/>
        <v>0.12463377995271196</v>
      </c>
      <c r="AU12" s="31">
        <f t="shared" si="34"/>
        <v>0.99993723977409177</v>
      </c>
      <c r="AV12" s="31"/>
      <c r="AW12" s="31">
        <f t="shared" si="35"/>
        <v>0.24034095839633396</v>
      </c>
      <c r="AX12" s="31">
        <f t="shared" si="36"/>
        <v>7.9532958904988127E-2</v>
      </c>
      <c r="AY12" s="31">
        <f t="shared" si="37"/>
        <v>0.5554844802108363</v>
      </c>
      <c r="AZ12" s="31">
        <f t="shared" si="38"/>
        <v>0.12464160248784166</v>
      </c>
      <c r="BC12" s="31">
        <f t="shared" si="39"/>
        <v>-2.1943360224368877E-3</v>
      </c>
      <c r="BD12" s="31">
        <f t="shared" si="40"/>
        <v>-2.5351686634486819E-2</v>
      </c>
      <c r="BE12" s="31">
        <f t="shared" si="41"/>
        <v>-4.5907278658918839E-2</v>
      </c>
      <c r="BF12" s="31">
        <f t="shared" si="42"/>
        <v>-4.403238437666962E-2</v>
      </c>
      <c r="BH12" s="31">
        <f t="shared" si="21"/>
        <v>0.2101126406678018</v>
      </c>
      <c r="BI12" s="31">
        <f t="shared" si="22"/>
        <v>7.034780930841579E-2</v>
      </c>
      <c r="BJ12" s="31">
        <f t="shared" si="23"/>
        <v>0.60911571016309163</v>
      </c>
      <c r="BK12" s="31">
        <f t="shared" si="24"/>
        <v>0.11042383986069085</v>
      </c>
      <c r="BM12" s="31">
        <f t="shared" si="43"/>
        <v>-1.3558133716077269E-2</v>
      </c>
      <c r="BN12" s="31">
        <f t="shared" si="44"/>
        <v>5.8923760570996637E-2</v>
      </c>
      <c r="BO12" s="31">
        <f t="shared" si="45"/>
        <v>-8.3243210188568909E-3</v>
      </c>
      <c r="BP12" s="31">
        <f t="shared" si="46"/>
        <v>3.6279993010037349E-2</v>
      </c>
      <c r="BS12" s="31">
        <f t="shared" si="25"/>
        <v>0.96702325883551887</v>
      </c>
      <c r="BT12" s="31">
        <f t="shared" si="47"/>
        <v>0.98310168022996081</v>
      </c>
      <c r="BU12" s="31">
        <f t="shared" si="26"/>
        <v>0.96962694068548083</v>
      </c>
      <c r="BV12" s="31"/>
      <c r="BW12" s="31">
        <f t="shared" si="27"/>
        <v>1.0013266507329381</v>
      </c>
      <c r="BX12" s="31">
        <f t="shared" si="48"/>
        <v>1.0022847830417734</v>
      </c>
      <c r="BY12" s="31">
        <f t="shared" si="28"/>
        <v>1.0011436467403363</v>
      </c>
      <c r="BZ12" s="31"/>
    </row>
    <row r="13" spans="1:78" x14ac:dyDescent="0.2">
      <c r="A13" s="198" t="s">
        <v>379</v>
      </c>
      <c r="B13" s="9">
        <f t="shared" si="29"/>
        <v>1993</v>
      </c>
      <c r="D13" s="90">
        <f>Table8.4c11!B39*0.001</f>
        <v>256.32800000000003</v>
      </c>
      <c r="E13" s="90">
        <f>Table8.4c11!D39*0.001</f>
        <v>77.067999999999998</v>
      </c>
      <c r="F13" s="90">
        <f>Table8.4c11!F39*0.001</f>
        <v>562.31299999999999</v>
      </c>
      <c r="G13" s="90">
        <f>Table8.4c11!H39*0.001</f>
        <v>123.098</v>
      </c>
      <c r="H13" s="29">
        <f t="shared" si="0"/>
        <v>1018.807</v>
      </c>
      <c r="J13" s="29">
        <f>Table8.2d11!B39*0.001</f>
        <v>23742.233</v>
      </c>
      <c r="K13" s="29">
        <f>Table8.2d11!D39*0.001</f>
        <v>7028.473</v>
      </c>
      <c r="L13" s="29">
        <f>Table8.2d11!F39*0.001</f>
        <v>68233.827000000005</v>
      </c>
      <c r="M13" s="29">
        <f>Table8.2d11!H39*0.001</f>
        <v>11889.737999999999</v>
      </c>
      <c r="N13" s="29">
        <f t="shared" si="1"/>
        <v>110894.27099999999</v>
      </c>
      <c r="P13" s="41">
        <f t="shared" si="2"/>
        <v>10796.288622051683</v>
      </c>
      <c r="Q13" s="41">
        <f t="shared" si="3"/>
        <v>10965.112905747807</v>
      </c>
      <c r="R13" s="41">
        <f t="shared" si="4"/>
        <v>8240.9711535013266</v>
      </c>
      <c r="S13" s="41">
        <f t="shared" si="5"/>
        <v>10353.297944832762</v>
      </c>
      <c r="T13" s="41">
        <f t="shared" si="6"/>
        <v>9187.192366321613</v>
      </c>
      <c r="V13" s="31">
        <f t="shared" si="7"/>
        <v>0.97686365078499071</v>
      </c>
      <c r="W13" s="31">
        <f t="shared" si="8"/>
        <v>0.97799099181513027</v>
      </c>
      <c r="X13" s="31">
        <f t="shared" si="9"/>
        <v>0.93315595009914543</v>
      </c>
      <c r="Y13" s="31">
        <f t="shared" si="10"/>
        <v>0.95550837584347748</v>
      </c>
      <c r="Z13" s="31"/>
      <c r="AB13" s="34">
        <f t="shared" si="11"/>
        <v>1.1343312090307165</v>
      </c>
      <c r="AC13" s="34">
        <f t="shared" si="12"/>
        <v>0.94918672190568498</v>
      </c>
      <c r="AD13" s="34">
        <f t="shared" si="13"/>
        <v>0.99948478661100237</v>
      </c>
      <c r="AE13" s="34">
        <f t="shared" si="14"/>
        <v>0.94967600770006189</v>
      </c>
      <c r="AF13" s="34">
        <f t="shared" si="15"/>
        <v>1.0766921218551782</v>
      </c>
      <c r="AG13" s="34">
        <f t="shared" si="16"/>
        <v>1.0766921218551782</v>
      </c>
      <c r="AJ13" s="12"/>
      <c r="AL13" s="31">
        <f t="shared" si="17"/>
        <v>0.25159622970788387</v>
      </c>
      <c r="AM13" s="31">
        <f t="shared" si="18"/>
        <v>7.5645338125866823E-2</v>
      </c>
      <c r="AN13" s="31">
        <f t="shared" si="19"/>
        <v>0.55193279983353072</v>
      </c>
      <c r="AO13" s="31">
        <f t="shared" si="20"/>
        <v>0.12082563233271856</v>
      </c>
      <c r="AQ13" s="31">
        <f t="shared" si="30"/>
        <v>0.2469232617507191</v>
      </c>
      <c r="AR13" s="31">
        <f t="shared" si="31"/>
        <v>7.8863797607285208E-2</v>
      </c>
      <c r="AS13" s="31">
        <f t="shared" si="32"/>
        <v>0.55064303554908833</v>
      </c>
      <c r="AT13" s="31">
        <f t="shared" si="33"/>
        <v>0.12347554583439355</v>
      </c>
      <c r="AU13" s="31">
        <f t="shared" si="34"/>
        <v>0.99990564074148625</v>
      </c>
      <c r="AV13" s="31"/>
      <c r="AW13" s="31">
        <f t="shared" si="35"/>
        <v>0.24694656344533833</v>
      </c>
      <c r="AX13" s="31">
        <f t="shared" si="36"/>
        <v>7.8871239838994481E-2</v>
      </c>
      <c r="AY13" s="31">
        <f t="shared" si="37"/>
        <v>0.55069499872083483</v>
      </c>
      <c r="AZ13" s="31">
        <f t="shared" si="38"/>
        <v>0.12348719799483228</v>
      </c>
      <c r="BC13" s="31">
        <f t="shared" si="39"/>
        <v>-3.6248145649093134E-3</v>
      </c>
      <c r="BD13" s="31">
        <f t="shared" si="40"/>
        <v>-9.0690353326626397E-4</v>
      </c>
      <c r="BE13" s="31">
        <f t="shared" si="41"/>
        <v>-2.7878168847511174E-2</v>
      </c>
      <c r="BF13" s="31">
        <f t="shared" si="42"/>
        <v>-3.6210118934031039E-2</v>
      </c>
      <c r="BH13" s="31">
        <f t="shared" si="21"/>
        <v>0.21409792215505885</v>
      </c>
      <c r="BI13" s="31">
        <f t="shared" si="22"/>
        <v>6.3379946832420223E-2</v>
      </c>
      <c r="BJ13" s="31">
        <f t="shared" si="23"/>
        <v>0.61530524872651005</v>
      </c>
      <c r="BK13" s="31">
        <f t="shared" si="24"/>
        <v>0.10721688228601096</v>
      </c>
      <c r="BM13" s="31">
        <f t="shared" si="43"/>
        <v>1.8789719480490352E-2</v>
      </c>
      <c r="BN13" s="31">
        <f t="shared" si="44"/>
        <v>-0.10430412778851851</v>
      </c>
      <c r="BO13" s="31">
        <f t="shared" si="45"/>
        <v>1.0110234133629372E-2</v>
      </c>
      <c r="BP13" s="31">
        <f t="shared" si="46"/>
        <v>-2.9472331049577881E-2</v>
      </c>
      <c r="BS13" s="31">
        <f t="shared" si="25"/>
        <v>0.97942411442145516</v>
      </c>
      <c r="BT13" s="31">
        <f t="shared" si="47"/>
        <v>0.96287349254547394</v>
      </c>
      <c r="BU13" s="31">
        <f t="shared" si="26"/>
        <v>0.94967600770006189</v>
      </c>
      <c r="BV13" s="31"/>
      <c r="BW13" s="31">
        <f t="shared" si="27"/>
        <v>0.99834303485345477</v>
      </c>
      <c r="BX13" s="31">
        <f t="shared" si="48"/>
        <v>1.0006240320893605</v>
      </c>
      <c r="BY13" s="31">
        <f t="shared" si="28"/>
        <v>0.99948478661100237</v>
      </c>
      <c r="BZ13" s="31"/>
    </row>
    <row r="14" spans="1:78" x14ac:dyDescent="0.2">
      <c r="A14" s="198" t="s">
        <v>379</v>
      </c>
      <c r="B14" s="9">
        <f t="shared" si="29"/>
        <v>1994</v>
      </c>
      <c r="D14" s="90">
        <f>Table8.4c11!B40*0.001</f>
        <v>261.20800000000003</v>
      </c>
      <c r="E14" s="90">
        <f>Table8.4c11!D40*0.001</f>
        <v>75.004000000000005</v>
      </c>
      <c r="F14" s="90">
        <f>Table8.4c11!F40*0.001</f>
        <v>584.00900000000001</v>
      </c>
      <c r="G14" s="90">
        <f>Table8.4c11!H40*0.001</f>
        <v>123.185</v>
      </c>
      <c r="H14" s="29">
        <f t="shared" si="0"/>
        <v>1043.4059999999999</v>
      </c>
      <c r="J14" s="29">
        <f>Table8.2d11!B40*0.001</f>
        <v>23568.143</v>
      </c>
      <c r="K14" s="29">
        <f>Table8.2d11!D40*0.001</f>
        <v>6807.7619999999997</v>
      </c>
      <c r="L14" s="29">
        <f>Table8.2d11!F40*0.001</f>
        <v>69599.974000000002</v>
      </c>
      <c r="M14" s="29">
        <f>Table8.2d11!H40*0.001</f>
        <v>12112.481</v>
      </c>
      <c r="N14" s="29">
        <f t="shared" si="1"/>
        <v>112088.36</v>
      </c>
      <c r="P14" s="41">
        <f t="shared" si="2"/>
        <v>11083.096364444158</v>
      </c>
      <c r="Q14" s="41">
        <f t="shared" si="3"/>
        <v>11017.423934620512</v>
      </c>
      <c r="R14" s="41">
        <f t="shared" si="4"/>
        <v>8390.937042591424</v>
      </c>
      <c r="S14" s="41">
        <f t="shared" si="5"/>
        <v>10170.088192501602</v>
      </c>
      <c r="T14" s="41">
        <f t="shared" si="6"/>
        <v>9308.7810366749945</v>
      </c>
      <c r="V14" s="31">
        <f t="shared" si="7"/>
        <v>1.0028144259184617</v>
      </c>
      <c r="W14" s="31">
        <f t="shared" si="8"/>
        <v>0.98265667245607191</v>
      </c>
      <c r="X14" s="31">
        <f t="shared" si="9"/>
        <v>0.95013714795916659</v>
      </c>
      <c r="Y14" s="31">
        <f t="shared" si="10"/>
        <v>0.93859990341069077</v>
      </c>
      <c r="Z14" s="31"/>
      <c r="AB14" s="34">
        <f t="shared" si="11"/>
        <v>1.1465454776926232</v>
      </c>
      <c r="AC14" s="34">
        <f t="shared" si="12"/>
        <v>0.96174881343831342</v>
      </c>
      <c r="AD14" s="34">
        <f t="shared" si="13"/>
        <v>0.99781222195749564</v>
      </c>
      <c r="AE14" s="34">
        <f t="shared" si="14"/>
        <v>0.96385751975613876</v>
      </c>
      <c r="AF14" s="34">
        <f t="shared" si="15"/>
        <v>1.1026887527239446</v>
      </c>
      <c r="AG14" s="34">
        <f t="shared" si="16"/>
        <v>1.1026887527239446</v>
      </c>
      <c r="AJ14" s="12"/>
      <c r="AL14" s="31">
        <f t="shared" si="17"/>
        <v>0.25034166949394582</v>
      </c>
      <c r="AM14" s="31">
        <f t="shared" si="18"/>
        <v>7.1883811287264981E-2</v>
      </c>
      <c r="AN14" s="31">
        <f t="shared" si="19"/>
        <v>0.55971405186475831</v>
      </c>
      <c r="AO14" s="31">
        <f t="shared" si="20"/>
        <v>0.11806046735403095</v>
      </c>
      <c r="AQ14" s="31">
        <f t="shared" si="30"/>
        <v>0.25096842698515343</v>
      </c>
      <c r="AR14" s="31">
        <f t="shared" si="31"/>
        <v>7.3748587427789461E-2</v>
      </c>
      <c r="AS14" s="31">
        <f t="shared" si="32"/>
        <v>0.5558143479250679</v>
      </c>
      <c r="AT14" s="31">
        <f t="shared" si="33"/>
        <v>0.11943771507603686</v>
      </c>
      <c r="AU14" s="31">
        <f t="shared" si="34"/>
        <v>0.99996907741404761</v>
      </c>
      <c r="AV14" s="31"/>
      <c r="AW14" s="31">
        <f t="shared" si="35"/>
        <v>0.25097618781789321</v>
      </c>
      <c r="AX14" s="31">
        <f t="shared" si="36"/>
        <v>7.375086799534411E-2</v>
      </c>
      <c r="AY14" s="31">
        <f t="shared" si="37"/>
        <v>0.55583153567350485</v>
      </c>
      <c r="AZ14" s="31">
        <f t="shared" si="38"/>
        <v>0.11944140851325788</v>
      </c>
      <c r="BC14" s="31">
        <f t="shared" si="39"/>
        <v>2.6218668589534849E-2</v>
      </c>
      <c r="BD14" s="31">
        <f t="shared" si="40"/>
        <v>4.7593349207269613E-3</v>
      </c>
      <c r="BE14" s="31">
        <f t="shared" si="41"/>
        <v>1.8034004480050072E-2</v>
      </c>
      <c r="BF14" s="31">
        <f t="shared" si="42"/>
        <v>-1.7854229116686125E-2</v>
      </c>
      <c r="BH14" s="31">
        <f t="shared" si="21"/>
        <v>0.21026396496478314</v>
      </c>
      <c r="BI14" s="31">
        <f t="shared" si="22"/>
        <v>6.0735673177839337E-2</v>
      </c>
      <c r="BJ14" s="31">
        <f t="shared" si="23"/>
        <v>0.62093846319100399</v>
      </c>
      <c r="BK14" s="31">
        <f t="shared" si="24"/>
        <v>0.10806189866637356</v>
      </c>
      <c r="BM14" s="31">
        <f t="shared" si="43"/>
        <v>-1.8069773120535933E-2</v>
      </c>
      <c r="BN14" s="31">
        <f t="shared" si="44"/>
        <v>-4.2616293448176239E-2</v>
      </c>
      <c r="BO14" s="31">
        <f t="shared" si="45"/>
        <v>9.1134998696996341E-3</v>
      </c>
      <c r="BP14" s="31">
        <f t="shared" si="46"/>
        <v>7.85047849568795E-3</v>
      </c>
      <c r="BS14" s="31">
        <f t="shared" si="25"/>
        <v>1.0149330002454435</v>
      </c>
      <c r="BT14" s="31">
        <f t="shared" si="47"/>
        <v>0.97725208264598662</v>
      </c>
      <c r="BU14" s="31">
        <f t="shared" si="26"/>
        <v>0.96385751975613876</v>
      </c>
      <c r="BV14" s="31"/>
      <c r="BW14" s="31">
        <f t="shared" si="27"/>
        <v>0.99832657317458728</v>
      </c>
      <c r="BX14" s="31">
        <f t="shared" si="48"/>
        <v>0.99894956099190946</v>
      </c>
      <c r="BY14" s="31">
        <f t="shared" si="28"/>
        <v>0.99781222195749564</v>
      </c>
      <c r="BZ14" s="31"/>
    </row>
    <row r="15" spans="1:78" x14ac:dyDescent="0.2">
      <c r="A15" s="198" t="s">
        <v>379</v>
      </c>
      <c r="B15" s="9">
        <f t="shared" si="29"/>
        <v>1995</v>
      </c>
      <c r="D15" s="90">
        <f>Table8.4c11!B41*0.001</f>
        <v>258.94</v>
      </c>
      <c r="E15" s="90">
        <f>Table8.4c11!D41*0.001</f>
        <v>66.406000000000006</v>
      </c>
      <c r="F15" s="90">
        <f>Table8.4c11!F41*0.001</f>
        <v>617.30000000000007</v>
      </c>
      <c r="G15" s="90">
        <f>Table8.4c11!H41*0.001</f>
        <v>114.35300000000001</v>
      </c>
      <c r="H15" s="29">
        <f t="shared" si="0"/>
        <v>1056.999</v>
      </c>
      <c r="J15" s="29">
        <f>Table8.2d11!B41*0.001</f>
        <v>22372.406999999999</v>
      </c>
      <c r="K15" s="29">
        <f>Table8.2d11!D41*0.001</f>
        <v>6029.6410000000005</v>
      </c>
      <c r="L15" s="29">
        <f>Table8.2d11!F41*0.001</f>
        <v>71717.179000000004</v>
      </c>
      <c r="M15" s="29">
        <f>Table8.2d11!H41*0.001</f>
        <v>11943.119000000001</v>
      </c>
      <c r="N15" s="29">
        <f t="shared" si="1"/>
        <v>112062.34600000001</v>
      </c>
      <c r="P15" s="41">
        <f t="shared" si="2"/>
        <v>11574.078730107136</v>
      </c>
      <c r="Q15" s="41">
        <f t="shared" si="3"/>
        <v>11013.259330033081</v>
      </c>
      <c r="R15" s="41">
        <f t="shared" si="4"/>
        <v>8607.4216611336597</v>
      </c>
      <c r="S15" s="86">
        <f t="shared" si="5"/>
        <v>9574.8020261708843</v>
      </c>
      <c r="T15" s="41">
        <f t="shared" si="6"/>
        <v>9432.2405136869074</v>
      </c>
      <c r="V15" s="31">
        <f t="shared" si="7"/>
        <v>1.0472392132674166</v>
      </c>
      <c r="W15" s="31">
        <f t="shared" si="8"/>
        <v>0.98228522659810502</v>
      </c>
      <c r="X15" s="31">
        <f t="shared" si="9"/>
        <v>0.9746505100538515</v>
      </c>
      <c r="Y15" s="31">
        <f t="shared" si="10"/>
        <v>0.88366079888732119</v>
      </c>
      <c r="Z15" s="31"/>
      <c r="AB15" s="34">
        <f t="shared" si="11"/>
        <v>1.1462793819619275</v>
      </c>
      <c r="AC15" s="34">
        <f t="shared" si="12"/>
        <v>0.97450418979275966</v>
      </c>
      <c r="AD15" s="34">
        <f t="shared" si="13"/>
        <v>0.9925529920885664</v>
      </c>
      <c r="AE15" s="34">
        <f t="shared" si="14"/>
        <v>0.9818157796715441</v>
      </c>
      <c r="AF15" s="34">
        <f t="shared" si="15"/>
        <v>1.1170540603949537</v>
      </c>
      <c r="AG15" s="34">
        <f t="shared" si="16"/>
        <v>1.1170540603949535</v>
      </c>
      <c r="AJ15" s="12"/>
      <c r="AL15" s="31">
        <f t="shared" si="17"/>
        <v>0.24497657992107844</v>
      </c>
      <c r="AM15" s="31">
        <f t="shared" si="18"/>
        <v>6.282503578527511E-2</v>
      </c>
      <c r="AN15" s="31">
        <f t="shared" si="19"/>
        <v>0.58401190540388404</v>
      </c>
      <c r="AO15" s="31">
        <f t="shared" si="20"/>
        <v>0.10818647888976243</v>
      </c>
      <c r="AQ15" s="31">
        <f t="shared" si="30"/>
        <v>0.24764943898634098</v>
      </c>
      <c r="AR15" s="31">
        <f t="shared" si="31"/>
        <v>6.7252771455636143E-2</v>
      </c>
      <c r="AS15" s="31">
        <f t="shared" si="32"/>
        <v>0.57177693576788213</v>
      </c>
      <c r="AT15" s="31">
        <f t="shared" si="33"/>
        <v>0.11305161563866752</v>
      </c>
      <c r="AU15" s="31">
        <f t="shared" si="34"/>
        <v>0.99973076184852683</v>
      </c>
      <c r="AV15" s="31"/>
      <c r="AW15" s="31">
        <f t="shared" si="35"/>
        <v>0.24771613362024697</v>
      </c>
      <c r="AX15" s="31">
        <f t="shared" si="36"/>
        <v>6.7270883343915622E-2</v>
      </c>
      <c r="AY15" s="31">
        <f t="shared" si="37"/>
        <v>0.57193092139192803</v>
      </c>
      <c r="AZ15" s="31">
        <f t="shared" si="38"/>
        <v>0.1130820616439093</v>
      </c>
      <c r="BC15" s="31">
        <f t="shared" si="39"/>
        <v>4.334690789977353E-2</v>
      </c>
      <c r="BD15" s="31">
        <f t="shared" si="40"/>
        <v>-3.7807312528704087E-4</v>
      </c>
      <c r="BE15" s="31">
        <f t="shared" si="41"/>
        <v>2.5472615064445019E-2</v>
      </c>
      <c r="BF15" s="31">
        <f t="shared" si="42"/>
        <v>-6.0316023116902144E-2</v>
      </c>
      <c r="BH15" s="31">
        <f t="shared" si="21"/>
        <v>0.19964250079147905</v>
      </c>
      <c r="BI15" s="31">
        <f t="shared" si="22"/>
        <v>5.3806128599163901E-2</v>
      </c>
      <c r="BJ15" s="31">
        <f t="shared" si="23"/>
        <v>0.63997570602350229</v>
      </c>
      <c r="BK15" s="31">
        <f t="shared" si="24"/>
        <v>0.10657566458585474</v>
      </c>
      <c r="BM15" s="31">
        <f t="shared" si="43"/>
        <v>-5.183544637920693E-2</v>
      </c>
      <c r="BN15" s="31">
        <f t="shared" si="44"/>
        <v>-0.12114384678168241</v>
      </c>
      <c r="BO15" s="31">
        <f t="shared" si="45"/>
        <v>3.0198232361702625E-2</v>
      </c>
      <c r="BP15" s="31">
        <f t="shared" si="46"/>
        <v>-1.3849000261226738E-2</v>
      </c>
      <c r="BS15" s="31">
        <f t="shared" si="25"/>
        <v>1.018631654105836</v>
      </c>
      <c r="BT15" s="31">
        <f t="shared" si="47"/>
        <v>0.99545990542405449</v>
      </c>
      <c r="BU15" s="31">
        <f t="shared" si="26"/>
        <v>0.9818157796715441</v>
      </c>
      <c r="BV15" s="31"/>
      <c r="BW15" s="31">
        <f t="shared" si="27"/>
        <v>0.9947292388756156</v>
      </c>
      <c r="BX15" s="31">
        <f t="shared" si="48"/>
        <v>0.99368433648061238</v>
      </c>
      <c r="BY15" s="31">
        <f t="shared" si="28"/>
        <v>0.9925529920885664</v>
      </c>
      <c r="BZ15" s="31"/>
    </row>
    <row r="16" spans="1:78" x14ac:dyDescent="0.2">
      <c r="A16" s="198" t="s">
        <v>379</v>
      </c>
      <c r="B16" s="9">
        <f t="shared" si="29"/>
        <v>1996</v>
      </c>
      <c r="D16" s="90">
        <f>Table8.4c11!B42*0.001</f>
        <v>261.00200000000001</v>
      </c>
      <c r="E16" s="90">
        <f>Table8.4c11!D42*0.001</f>
        <v>74.468000000000004</v>
      </c>
      <c r="F16" s="90">
        <f>Table8.4c11!F42*0.001</f>
        <v>625.83900000000006</v>
      </c>
      <c r="G16" s="90">
        <f>Table8.4c11!H42*0.001</f>
        <v>142.995</v>
      </c>
      <c r="H16" s="29">
        <f t="shared" si="0"/>
        <v>1104.3040000000001</v>
      </c>
      <c r="J16" s="29">
        <f>Table8.2d11!B42*0.001</f>
        <v>22171.701000000001</v>
      </c>
      <c r="K16" s="29">
        <f>Table8.2d11!D42*0.001</f>
        <v>6259.5740000000005</v>
      </c>
      <c r="L16" s="29">
        <f>Table8.2d11!F42*0.001</f>
        <v>71049.259000000005</v>
      </c>
      <c r="M16" s="29">
        <f>Table8.2d11!H42*0.001</f>
        <v>13014.669</v>
      </c>
      <c r="N16" s="29">
        <f t="shared" si="1"/>
        <v>112495.20300000001</v>
      </c>
      <c r="P16" s="41">
        <f t="shared" si="2"/>
        <v>11771.852777556398</v>
      </c>
      <c r="Q16" s="41">
        <f t="shared" si="3"/>
        <v>11896.65622612657</v>
      </c>
      <c r="R16" s="41">
        <f t="shared" si="4"/>
        <v>8808.5225491232777</v>
      </c>
      <c r="S16" s="86">
        <f t="shared" si="5"/>
        <v>10987.217577335237</v>
      </c>
      <c r="T16" s="41">
        <f t="shared" si="6"/>
        <v>9816.4541291596233</v>
      </c>
      <c r="V16" s="31">
        <f t="shared" si="7"/>
        <v>1.0651340922193555</v>
      </c>
      <c r="W16" s="31">
        <f t="shared" si="8"/>
        <v>1.0610764085953284</v>
      </c>
      <c r="X16" s="31">
        <f t="shared" si="9"/>
        <v>0.99742191486795573</v>
      </c>
      <c r="Y16" s="31">
        <f t="shared" si="10"/>
        <v>1.0140129723203943</v>
      </c>
      <c r="Z16" s="31"/>
      <c r="AB16" s="34">
        <f t="shared" si="11"/>
        <v>1.150707051666771</v>
      </c>
      <c r="AC16" s="34">
        <f t="shared" si="12"/>
        <v>1.0141997189207836</v>
      </c>
      <c r="AD16" s="34">
        <f t="shared" si="13"/>
        <v>0.99375956452364389</v>
      </c>
      <c r="AE16" s="34">
        <f t="shared" si="14"/>
        <v>1.0205685108620186</v>
      </c>
      <c r="AF16" s="34">
        <f t="shared" si="15"/>
        <v>1.1670467683606025</v>
      </c>
      <c r="AG16" s="34">
        <f t="shared" si="16"/>
        <v>1.1670467683606027</v>
      </c>
      <c r="AJ16" s="12"/>
      <c r="AL16" s="31">
        <f t="shared" si="17"/>
        <v>0.23634977325084397</v>
      </c>
      <c r="AM16" s="31">
        <f t="shared" si="18"/>
        <v>6.7434329677335231E-2</v>
      </c>
      <c r="AN16" s="31">
        <f t="shared" si="19"/>
        <v>0.56672709688636458</v>
      </c>
      <c r="AO16" s="31">
        <f t="shared" si="20"/>
        <v>0.12948880018545617</v>
      </c>
      <c r="AQ16" s="31">
        <f t="shared" si="30"/>
        <v>0.24063740468537595</v>
      </c>
      <c r="AR16" s="31">
        <f t="shared" si="31"/>
        <v>6.5102489947227421E-2</v>
      </c>
      <c r="AS16" s="31">
        <f t="shared" si="32"/>
        <v>0.57532622712987613</v>
      </c>
      <c r="AT16" s="31">
        <f t="shared" si="33"/>
        <v>0.11851874148716848</v>
      </c>
      <c r="AU16" s="31">
        <f t="shared" si="34"/>
        <v>0.99958486324964801</v>
      </c>
      <c r="AV16" s="31"/>
      <c r="AW16" s="31">
        <f t="shared" si="35"/>
        <v>0.24073734360388804</v>
      </c>
      <c r="AX16" s="31">
        <f t="shared" si="36"/>
        <v>6.5129527607670434E-2</v>
      </c>
      <c r="AY16" s="31">
        <f t="shared" si="37"/>
        <v>0.57556516538224878</v>
      </c>
      <c r="AZ16" s="31">
        <f t="shared" si="38"/>
        <v>0.11856796340619279</v>
      </c>
      <c r="BC16" s="31">
        <f t="shared" si="39"/>
        <v>1.6943318685830197E-2</v>
      </c>
      <c r="BD16" s="31">
        <f t="shared" si="40"/>
        <v>7.7157430697333357E-2</v>
      </c>
      <c r="BE16" s="31">
        <f t="shared" si="41"/>
        <v>2.3094909353753579E-2</v>
      </c>
      <c r="BF16" s="31">
        <f t="shared" si="42"/>
        <v>0.1375976999491165</v>
      </c>
      <c r="BH16" s="31">
        <f t="shared" si="21"/>
        <v>0.19709019059239352</v>
      </c>
      <c r="BI16" s="31">
        <f t="shared" si="22"/>
        <v>5.5643030396593886E-2</v>
      </c>
      <c r="BJ16" s="31">
        <f t="shared" si="23"/>
        <v>0.63157589928523439</v>
      </c>
      <c r="BK16" s="31">
        <f t="shared" si="24"/>
        <v>0.11569087972577817</v>
      </c>
      <c r="BM16" s="31">
        <f t="shared" si="43"/>
        <v>-1.2866826791834072E-2</v>
      </c>
      <c r="BN16" s="31">
        <f t="shared" si="44"/>
        <v>3.3569454762409613E-2</v>
      </c>
      <c r="BO16" s="31">
        <f t="shared" si="45"/>
        <v>-1.3212092834627109E-2</v>
      </c>
      <c r="BP16" s="31">
        <f t="shared" si="46"/>
        <v>8.2066605693121047E-2</v>
      </c>
      <c r="BS16" s="31">
        <f t="shared" si="25"/>
        <v>1.0394704709303397</v>
      </c>
      <c r="BT16" s="31">
        <f t="shared" si="47"/>
        <v>1.0347511766834134</v>
      </c>
      <c r="BU16" s="31">
        <f t="shared" si="26"/>
        <v>1.0205685108620186</v>
      </c>
      <c r="BV16" s="31"/>
      <c r="BW16" s="31">
        <f t="shared" si="27"/>
        <v>1.001215625205601</v>
      </c>
      <c r="BX16" s="31">
        <f t="shared" si="48"/>
        <v>0.99489228420644915</v>
      </c>
      <c r="BY16" s="31">
        <f t="shared" si="28"/>
        <v>0.99375956452364389</v>
      </c>
      <c r="BZ16" s="31"/>
    </row>
    <row r="17" spans="1:78" x14ac:dyDescent="0.2">
      <c r="A17" s="198" t="s">
        <v>379</v>
      </c>
      <c r="B17" s="9">
        <f t="shared" si="29"/>
        <v>1997</v>
      </c>
      <c r="D17" s="90">
        <f>Table8.4c11!B43*0.001</f>
        <v>259.53199999999998</v>
      </c>
      <c r="E17" s="90">
        <f>Table8.4c11!D43*0.001</f>
        <v>62.724000000000004</v>
      </c>
      <c r="F17" s="90">
        <f>Table8.4c11!F43*0.001</f>
        <v>636.56000000000006</v>
      </c>
      <c r="G17" s="90">
        <f>Table8.4c11!H43*0.001</f>
        <v>104.974</v>
      </c>
      <c r="H17" s="29">
        <f t="shared" si="0"/>
        <v>1063.79</v>
      </c>
      <c r="J17" s="29">
        <f>Table8.2d11!B43*0.001</f>
        <v>23214.152000000002</v>
      </c>
      <c r="K17" s="29">
        <f>Table8.2d11!D43*0.001</f>
        <v>5648.6450000000004</v>
      </c>
      <c r="L17" s="29">
        <f>Table8.2d11!F43*0.001</f>
        <v>75077.846999999994</v>
      </c>
      <c r="M17" s="29">
        <f>Table8.2d11!H43*0.001</f>
        <v>11814.154</v>
      </c>
      <c r="N17" s="29">
        <f t="shared" si="1"/>
        <v>115754.798</v>
      </c>
      <c r="P17" s="41">
        <f t="shared" si="2"/>
        <v>11179.904396249322</v>
      </c>
      <c r="Q17" s="41">
        <f t="shared" si="3"/>
        <v>11104.255976433285</v>
      </c>
      <c r="R17" s="41">
        <f t="shared" si="4"/>
        <v>8478.6661503492505</v>
      </c>
      <c r="S17" s="86">
        <f t="shared" si="5"/>
        <v>8885.4436805208388</v>
      </c>
      <c r="T17" s="41">
        <f t="shared" si="6"/>
        <v>9190.0294275490851</v>
      </c>
      <c r="V17" s="31">
        <f t="shared" si="7"/>
        <v>1.0115737552292161</v>
      </c>
      <c r="W17" s="31">
        <f t="shared" si="8"/>
        <v>0.99040132182026519</v>
      </c>
      <c r="X17" s="31">
        <f t="shared" si="9"/>
        <v>0.96007104256651798</v>
      </c>
      <c r="Y17" s="31">
        <f t="shared" si="10"/>
        <v>0.82003975014169261</v>
      </c>
      <c r="Z17" s="31"/>
      <c r="AB17" s="34">
        <f t="shared" si="11"/>
        <v>1.1840492640638429</v>
      </c>
      <c r="AC17" s="34">
        <f t="shared" si="12"/>
        <v>0.94947983657434276</v>
      </c>
      <c r="AD17" s="34">
        <f t="shared" si="13"/>
        <v>0.99094293978430303</v>
      </c>
      <c r="AE17" s="34">
        <f t="shared" si="14"/>
        <v>0.95815793064837262</v>
      </c>
      <c r="AF17" s="34">
        <f t="shared" si="15"/>
        <v>1.1242309017393084</v>
      </c>
      <c r="AG17" s="34">
        <f t="shared" si="16"/>
        <v>1.1242309017393084</v>
      </c>
      <c r="AJ17" s="12"/>
      <c r="AL17" s="31">
        <f t="shared" si="17"/>
        <v>0.24396920444824635</v>
      </c>
      <c r="AM17" s="31">
        <f t="shared" si="18"/>
        <v>5.8962765207418763E-2</v>
      </c>
      <c r="AN17" s="31">
        <f t="shared" si="19"/>
        <v>0.59838877974036242</v>
      </c>
      <c r="AO17" s="31">
        <f t="shared" si="20"/>
        <v>9.867925060397259E-2</v>
      </c>
      <c r="AQ17" s="31">
        <f t="shared" si="30"/>
        <v>0.24013934264434683</v>
      </c>
      <c r="AR17" s="31">
        <f t="shared" si="31"/>
        <v>6.3103801623085209E-2</v>
      </c>
      <c r="AS17" s="31">
        <f t="shared" si="32"/>
        <v>0.5824145105699039</v>
      </c>
      <c r="AT17" s="31">
        <f t="shared" si="33"/>
        <v>0.11338725222306958</v>
      </c>
      <c r="AU17" s="31">
        <f t="shared" si="34"/>
        <v>0.9990449070604055</v>
      </c>
      <c r="AV17" s="31"/>
      <c r="AW17" s="31">
        <f t="shared" si="35"/>
        <v>0.24036891730015819</v>
      </c>
      <c r="AX17" s="31">
        <f t="shared" si="36"/>
        <v>6.3164129236955066E-2</v>
      </c>
      <c r="AY17" s="31">
        <f t="shared" si="37"/>
        <v>0.58297130234475958</v>
      </c>
      <c r="AZ17" s="31">
        <f t="shared" si="38"/>
        <v>0.11349565111812719</v>
      </c>
      <c r="BC17" s="31">
        <f t="shared" si="39"/>
        <v>-5.1593407768123489E-2</v>
      </c>
      <c r="BD17" s="31">
        <f t="shared" si="40"/>
        <v>-6.8928915100015156E-2</v>
      </c>
      <c r="BE17" s="31">
        <f t="shared" si="41"/>
        <v>-3.816658046850914E-2</v>
      </c>
      <c r="BF17" s="31">
        <f t="shared" si="42"/>
        <v>-0.21231816241873711</v>
      </c>
      <c r="BH17" s="31">
        <f t="shared" si="21"/>
        <v>0.20054591603192123</v>
      </c>
      <c r="BI17" s="31">
        <f t="shared" si="22"/>
        <v>4.8798366008120035E-2</v>
      </c>
      <c r="BJ17" s="31">
        <f t="shared" si="23"/>
        <v>0.64859382329879744</v>
      </c>
      <c r="BK17" s="31">
        <f t="shared" si="24"/>
        <v>0.10206189466116126</v>
      </c>
      <c r="BM17" s="31">
        <f t="shared" si="43"/>
        <v>1.7381783932658868E-2</v>
      </c>
      <c r="BN17" s="31">
        <f t="shared" si="44"/>
        <v>-0.13126000106663138</v>
      </c>
      <c r="BO17" s="31">
        <f t="shared" si="45"/>
        <v>2.6588547238944819E-2</v>
      </c>
      <c r="BP17" s="31">
        <f t="shared" si="46"/>
        <v>-0.1253423645234493</v>
      </c>
      <c r="BS17" s="31">
        <f t="shared" si="25"/>
        <v>0.93884724097461014</v>
      </c>
      <c r="BT17" s="31">
        <f t="shared" si="47"/>
        <v>0.97147328732445404</v>
      </c>
      <c r="BU17" s="31">
        <f t="shared" si="26"/>
        <v>0.95815793064837262</v>
      </c>
      <c r="BV17" s="31"/>
      <c r="BW17" s="31">
        <f t="shared" si="27"/>
        <v>0.99716568791899773</v>
      </c>
      <c r="BX17" s="31">
        <f t="shared" si="48"/>
        <v>0.99207244898602687</v>
      </c>
      <c r="BY17" s="31">
        <f t="shared" si="28"/>
        <v>0.99094293978430303</v>
      </c>
      <c r="BZ17" s="31"/>
    </row>
    <row r="18" spans="1:78" x14ac:dyDescent="0.2">
      <c r="A18" s="198" t="s">
        <v>379</v>
      </c>
      <c r="B18" s="9">
        <f t="shared" si="29"/>
        <v>1998</v>
      </c>
      <c r="D18" s="90">
        <f>Table8.4c11!B44*0.001</f>
        <v>244.512</v>
      </c>
      <c r="E18" s="90">
        <f>Table8.4c11!D44*0.001</f>
        <v>67.015000000000001</v>
      </c>
      <c r="F18" s="90">
        <f>Table8.4c11!F44*0.001</f>
        <v>642.59299999999996</v>
      </c>
      <c r="G18" s="90">
        <f>Table8.4c11!H44*0.001</f>
        <v>102.18300000000001</v>
      </c>
      <c r="H18" s="29">
        <f t="shared" si="0"/>
        <v>1056.3029999999999</v>
      </c>
      <c r="J18" s="29">
        <f>Table8.2d11!B44*0.001</f>
        <v>22336.919000000002</v>
      </c>
      <c r="K18" s="29">
        <f>Table8.2d11!D44*0.001</f>
        <v>6206.3339999999998</v>
      </c>
      <c r="L18" s="29">
        <f>Table8.2d11!F44*0.001</f>
        <v>77085.312000000005</v>
      </c>
      <c r="M18" s="29">
        <f>Table8.2d11!H44*0.001</f>
        <v>11169.911</v>
      </c>
      <c r="N18" s="29">
        <f t="shared" si="1"/>
        <v>116798.476</v>
      </c>
      <c r="P18" s="41">
        <f t="shared" si="2"/>
        <v>10946.541015795417</v>
      </c>
      <c r="Q18" s="41">
        <f t="shared" si="3"/>
        <v>10797.839755320936</v>
      </c>
      <c r="R18" s="41">
        <f t="shared" si="4"/>
        <v>8336.1276399841245</v>
      </c>
      <c r="S18" s="86">
        <f t="shared" si="5"/>
        <v>9148.0585655516861</v>
      </c>
      <c r="T18" s="41">
        <f t="shared" si="6"/>
        <v>9043.8080716053173</v>
      </c>
      <c r="V18" s="31">
        <f t="shared" si="7"/>
        <v>0.9904587024763557</v>
      </c>
      <c r="W18" s="31">
        <f t="shared" si="8"/>
        <v>0.96307170774608397</v>
      </c>
      <c r="X18" s="31">
        <f t="shared" si="9"/>
        <v>0.94393087454651781</v>
      </c>
      <c r="Y18" s="31">
        <f t="shared" si="10"/>
        <v>0.84427654151051279</v>
      </c>
      <c r="Z18" s="31"/>
      <c r="AB18" s="34">
        <f t="shared" si="11"/>
        <v>1.1947249871368479</v>
      </c>
      <c r="AC18" s="34">
        <f t="shared" si="12"/>
        <v>0.93437278710951932</v>
      </c>
      <c r="AD18" s="34">
        <f t="shared" si="13"/>
        <v>0.98903372786815891</v>
      </c>
      <c r="AE18" s="34">
        <f t="shared" si="14"/>
        <v>0.94473298612731826</v>
      </c>
      <c r="AF18" s="34">
        <f t="shared" si="15"/>
        <v>1.1163185160604412</v>
      </c>
      <c r="AG18" s="34">
        <f t="shared" si="16"/>
        <v>1.1163185160604412</v>
      </c>
      <c r="AJ18" s="12"/>
      <c r="AL18" s="31">
        <f t="shared" si="17"/>
        <v>0.23147903584482865</v>
      </c>
      <c r="AM18" s="31">
        <f t="shared" si="18"/>
        <v>6.344297043556632E-2</v>
      </c>
      <c r="AN18" s="31">
        <f t="shared" si="19"/>
        <v>0.6083415459389967</v>
      </c>
      <c r="AO18" s="31">
        <f t="shared" si="20"/>
        <v>9.6736447780608428E-2</v>
      </c>
      <c r="AQ18" s="31">
        <f t="shared" si="30"/>
        <v>0.2376694233295652</v>
      </c>
      <c r="AR18" s="31">
        <f t="shared" si="31"/>
        <v>6.1175527851897483E-2</v>
      </c>
      <c r="AS18" s="31">
        <f t="shared" si="32"/>
        <v>0.60335148133052641</v>
      </c>
      <c r="AT18" s="31">
        <f t="shared" si="33"/>
        <v>9.7704629916379931E-2</v>
      </c>
      <c r="AU18" s="31">
        <f t="shared" si="34"/>
        <v>0.99990106242836907</v>
      </c>
      <c r="AV18" s="31"/>
      <c r="AW18" s="31">
        <f t="shared" si="35"/>
        <v>0.23769294009185171</v>
      </c>
      <c r="AX18" s="31">
        <f t="shared" si="36"/>
        <v>6.1181581008951047E-2</v>
      </c>
      <c r="AY18" s="31">
        <f t="shared" si="37"/>
        <v>0.60341118136750582</v>
      </c>
      <c r="AZ18" s="31">
        <f t="shared" si="38"/>
        <v>9.7714297531691335E-2</v>
      </c>
      <c r="BC18" s="31">
        <f t="shared" si="39"/>
        <v>-2.1094398980384475E-2</v>
      </c>
      <c r="BD18" s="31">
        <f t="shared" si="40"/>
        <v>-2.7982364663915637E-2</v>
      </c>
      <c r="BE18" s="31">
        <f t="shared" si="41"/>
        <v>-1.6954347048914492E-2</v>
      </c>
      <c r="BF18" s="31">
        <f t="shared" si="42"/>
        <v>2.912728188071733E-2</v>
      </c>
      <c r="BH18" s="31">
        <f t="shared" si="21"/>
        <v>0.1912432401943327</v>
      </c>
      <c r="BI18" s="31">
        <f t="shared" si="22"/>
        <v>5.3137114563035909E-2</v>
      </c>
      <c r="BJ18" s="31">
        <f t="shared" si="23"/>
        <v>0.65998559775728582</v>
      </c>
      <c r="BK18" s="31">
        <f t="shared" si="24"/>
        <v>9.5634047485345625E-2</v>
      </c>
      <c r="BM18" s="31">
        <f t="shared" si="43"/>
        <v>-4.7497101476009648E-2</v>
      </c>
      <c r="BN18" s="31">
        <f t="shared" si="44"/>
        <v>8.5178811222939896E-2</v>
      </c>
      <c r="BO18" s="31">
        <f t="shared" si="45"/>
        <v>1.7411342503223324E-2</v>
      </c>
      <c r="BP18" s="31">
        <f t="shared" si="46"/>
        <v>-6.5050537755932822E-2</v>
      </c>
      <c r="BS18" s="31">
        <f t="shared" si="25"/>
        <v>0.9859887977841294</v>
      </c>
      <c r="BT18" s="31">
        <f t="shared" si="47"/>
        <v>0.95786177864843458</v>
      </c>
      <c r="BU18" s="31">
        <f t="shared" si="26"/>
        <v>0.94473298612731826</v>
      </c>
      <c r="BV18" s="31"/>
      <c r="BW18" s="31">
        <f t="shared" si="27"/>
        <v>0.99807333819184418</v>
      </c>
      <c r="BX18" s="31">
        <f t="shared" si="48"/>
        <v>0.99016106088764189</v>
      </c>
      <c r="BY18" s="31">
        <f t="shared" si="28"/>
        <v>0.98903372786815891</v>
      </c>
      <c r="BZ18" s="31"/>
    </row>
    <row r="19" spans="1:78" x14ac:dyDescent="0.2">
      <c r="A19" s="198" t="s">
        <v>379</v>
      </c>
      <c r="B19" s="9">
        <f t="shared" si="29"/>
        <v>1999</v>
      </c>
      <c r="D19" s="90">
        <f>Table8.4c11!B45*0.001</f>
        <v>241.55100000000002</v>
      </c>
      <c r="E19" s="90">
        <f>Table8.4c11!D45*0.001</f>
        <v>67.805000000000007</v>
      </c>
      <c r="F19" s="90">
        <f>Table8.4c11!F45*0.001</f>
        <v>660.04600000000005</v>
      </c>
      <c r="G19" s="90">
        <f>Table8.4c11!H45*0.001</f>
        <v>112.06400000000001</v>
      </c>
      <c r="H19" s="29">
        <f t="shared" si="0"/>
        <v>1081.4660000000001</v>
      </c>
      <c r="J19" s="29">
        <f>Table8.2d11!B45*0.001</f>
        <v>21474.219000000001</v>
      </c>
      <c r="K19" s="29">
        <f>Table8.2d11!D45*0.001</f>
        <v>6088.1140000000005</v>
      </c>
      <c r="L19" s="29">
        <f>Table8.2d11!F45*0.001</f>
        <v>78793.14</v>
      </c>
      <c r="M19" s="29">
        <f>Table8.2d11!H45*0.001</f>
        <v>12518.998</v>
      </c>
      <c r="N19" s="29">
        <f t="shared" si="1"/>
        <v>118874.47099999999</v>
      </c>
      <c r="P19" s="41">
        <f t="shared" si="2"/>
        <v>11248.418394168375</v>
      </c>
      <c r="Q19" s="41">
        <f t="shared" si="3"/>
        <v>11137.275024744937</v>
      </c>
      <c r="R19" s="41">
        <f t="shared" si="4"/>
        <v>8376.9475362956746</v>
      </c>
      <c r="S19" s="86">
        <f t="shared" si="5"/>
        <v>8951.5151292459686</v>
      </c>
      <c r="T19" s="41">
        <f t="shared" si="6"/>
        <v>9097.5462679451193</v>
      </c>
      <c r="V19" s="31">
        <f t="shared" si="7"/>
        <v>1.0177729998474434</v>
      </c>
      <c r="W19" s="31">
        <f t="shared" si="8"/>
        <v>0.99334632859627159</v>
      </c>
      <c r="X19" s="31">
        <f t="shared" si="9"/>
        <v>0.94855306389969485</v>
      </c>
      <c r="Y19" s="31">
        <f t="shared" si="10"/>
        <v>0.82613750015307741</v>
      </c>
      <c r="Z19" s="31"/>
      <c r="AB19" s="34">
        <f t="shared" si="11"/>
        <v>1.215960222258162</v>
      </c>
      <c r="AC19" s="34">
        <f t="shared" si="12"/>
        <v>0.93992481871951195</v>
      </c>
      <c r="AD19" s="34">
        <f t="shared" si="13"/>
        <v>0.98605548381494579</v>
      </c>
      <c r="AE19" s="34">
        <f t="shared" si="14"/>
        <v>0.95321696815988577</v>
      </c>
      <c r="AF19" s="34">
        <f t="shared" si="15"/>
        <v>1.1429111914761405</v>
      </c>
      <c r="AG19" s="34">
        <f t="shared" si="16"/>
        <v>1.1429111914761403</v>
      </c>
      <c r="AJ19" s="12"/>
      <c r="AL19" s="31">
        <f t="shared" si="17"/>
        <v>0.22335514939905646</v>
      </c>
      <c r="AM19" s="31">
        <f t="shared" si="18"/>
        <v>6.2697301625756152E-2</v>
      </c>
      <c r="AN19" s="31">
        <f t="shared" si="19"/>
        <v>0.61032524369698171</v>
      </c>
      <c r="AO19" s="31">
        <f t="shared" si="20"/>
        <v>0.10362230527820569</v>
      </c>
      <c r="AQ19" s="31">
        <f t="shared" si="30"/>
        <v>0.22739290683121885</v>
      </c>
      <c r="AR19" s="31">
        <f t="shared" si="31"/>
        <v>6.306940136288991E-2</v>
      </c>
      <c r="AS19" s="31">
        <f t="shared" si="32"/>
        <v>0.60933285665345849</v>
      </c>
      <c r="AT19" s="31">
        <f t="shared" si="33"/>
        <v>0.10013992232016389</v>
      </c>
      <c r="AU19" s="31">
        <f t="shared" si="34"/>
        <v>0.99993508716773116</v>
      </c>
      <c r="AV19" s="31"/>
      <c r="AW19" s="31">
        <f t="shared" si="35"/>
        <v>0.22740766850706129</v>
      </c>
      <c r="AX19" s="31">
        <f t="shared" si="36"/>
        <v>6.3073495642133132E-2</v>
      </c>
      <c r="AY19" s="31">
        <f t="shared" si="37"/>
        <v>0.60937241274267606</v>
      </c>
      <c r="AZ19" s="31">
        <f t="shared" si="38"/>
        <v>0.10014642310812943</v>
      </c>
      <c r="BC19" s="31">
        <f t="shared" si="39"/>
        <v>2.7204014191466321E-2</v>
      </c>
      <c r="BD19" s="31">
        <f t="shared" si="40"/>
        <v>3.0951501326968729E-2</v>
      </c>
      <c r="BE19" s="31">
        <f t="shared" si="41"/>
        <v>4.8847955326842257E-3</v>
      </c>
      <c r="BF19" s="31">
        <f t="shared" si="42"/>
        <v>-2.1718872003085761E-2</v>
      </c>
      <c r="BH19" s="31">
        <f t="shared" si="21"/>
        <v>0.18064617927931728</v>
      </c>
      <c r="BI19" s="31">
        <f t="shared" si="22"/>
        <v>5.1214646414704135E-2</v>
      </c>
      <c r="BJ19" s="31">
        <f t="shared" si="23"/>
        <v>0.66282641964396216</v>
      </c>
      <c r="BK19" s="31">
        <f t="shared" si="24"/>
        <v>0.10531275466201655</v>
      </c>
      <c r="BM19" s="31">
        <f t="shared" si="43"/>
        <v>-5.700581917443532E-2</v>
      </c>
      <c r="BN19" s="31">
        <f t="shared" si="44"/>
        <v>-3.685008615680084E-2</v>
      </c>
      <c r="BO19" s="31">
        <f t="shared" si="45"/>
        <v>4.2951322132440328E-3</v>
      </c>
      <c r="BP19" s="31">
        <f t="shared" si="46"/>
        <v>9.6405636802511005E-2</v>
      </c>
      <c r="BS19" s="31">
        <f t="shared" si="25"/>
        <v>1.0089802961864869</v>
      </c>
      <c r="BT19" s="31">
        <f t="shared" si="47"/>
        <v>0.96646366112641269</v>
      </c>
      <c r="BU19" s="31">
        <f t="shared" si="26"/>
        <v>0.95321696815988577</v>
      </c>
      <c r="BV19" s="31"/>
      <c r="BW19" s="31">
        <f t="shared" si="27"/>
        <v>0.99698873357976103</v>
      </c>
      <c r="BX19" s="31">
        <f t="shared" si="48"/>
        <v>0.98717942213436272</v>
      </c>
      <c r="BY19" s="31">
        <f t="shared" si="28"/>
        <v>0.98605548381494579</v>
      </c>
      <c r="BZ19" s="31"/>
    </row>
    <row r="20" spans="1:78" x14ac:dyDescent="0.2">
      <c r="A20" s="198" t="s">
        <v>379</v>
      </c>
      <c r="B20" s="9">
        <f t="shared" si="29"/>
        <v>2000</v>
      </c>
      <c r="D20" s="90">
        <f>Table8.4c11!B46*0.001</f>
        <v>245.178</v>
      </c>
      <c r="E20" s="90">
        <f>Table8.4c11!D46*0.001</f>
        <v>61.496000000000002</v>
      </c>
      <c r="F20" s="90">
        <f>Table8.4c11!F46*0.001</f>
        <v>660.40600000000006</v>
      </c>
      <c r="G20" s="90">
        <f>Table8.4c11!H46*0.001</f>
        <v>107.149</v>
      </c>
      <c r="H20" s="29">
        <f t="shared" si="0"/>
        <v>1074.229</v>
      </c>
      <c r="J20" s="29">
        <f>Table8.2d11!B46*0.001</f>
        <v>22055.972000000002</v>
      </c>
      <c r="K20" s="29">
        <f>Table8.2d11!D46*0.001</f>
        <v>5596.85</v>
      </c>
      <c r="L20" s="29">
        <f>Table8.2d11!F46*0.001</f>
        <v>78798.437000000005</v>
      </c>
      <c r="M20" s="29">
        <f>Table8.2d11!H46*0.001</f>
        <v>11926.758</v>
      </c>
      <c r="N20" s="29">
        <f t="shared" si="1"/>
        <v>118378.01700000001</v>
      </c>
      <c r="P20" s="41">
        <f t="shared" si="2"/>
        <v>11116.172980270376</v>
      </c>
      <c r="Q20" s="41">
        <f t="shared" si="3"/>
        <v>10987.609101548192</v>
      </c>
      <c r="R20" s="41">
        <f t="shared" si="4"/>
        <v>8380.9530384466889</v>
      </c>
      <c r="S20" s="86">
        <f t="shared" si="5"/>
        <v>8983.9166687208726</v>
      </c>
      <c r="T20" s="41">
        <f t="shared" si="6"/>
        <v>9074.5649168966902</v>
      </c>
      <c r="V20" s="31">
        <f t="shared" si="7"/>
        <v>1.0058072454718048</v>
      </c>
      <c r="W20" s="31">
        <f t="shared" si="8"/>
        <v>0.9799974533109671</v>
      </c>
      <c r="X20" s="31">
        <f t="shared" si="9"/>
        <v>0.94900662187189644</v>
      </c>
      <c r="Y20" s="31">
        <f t="shared" si="10"/>
        <v>0.8291278460818301</v>
      </c>
      <c r="Z20" s="31"/>
      <c r="AB20" s="34">
        <f t="shared" si="11"/>
        <v>1.2108820224470274</v>
      </c>
      <c r="AC20" s="34">
        <f t="shared" si="12"/>
        <v>0.93755047056211549</v>
      </c>
      <c r="AD20" s="34">
        <f t="shared" si="13"/>
        <v>0.98634324972470788</v>
      </c>
      <c r="AE20" s="34">
        <f t="shared" si="14"/>
        <v>0.9505316438509509</v>
      </c>
      <c r="AF20" s="34">
        <f t="shared" si="15"/>
        <v>1.1352630099404166</v>
      </c>
      <c r="AG20" s="34">
        <f t="shared" si="16"/>
        <v>1.1352630099404166</v>
      </c>
      <c r="AJ20" s="12"/>
      <c r="AL20" s="31">
        <f t="shared" si="17"/>
        <v>0.22823625130209665</v>
      </c>
      <c r="AM20" s="31">
        <f t="shared" si="18"/>
        <v>5.7246639217522523E-2</v>
      </c>
      <c r="AN20" s="31">
        <f t="shared" si="19"/>
        <v>0.61477208304746944</v>
      </c>
      <c r="AO20" s="31">
        <f t="shared" si="20"/>
        <v>9.9745026432911416E-2</v>
      </c>
      <c r="AQ20" s="31">
        <f t="shared" si="30"/>
        <v>0.22578690704094426</v>
      </c>
      <c r="AR20" s="31">
        <f t="shared" si="31"/>
        <v>5.9930664876206165E-2</v>
      </c>
      <c r="AS20" s="31">
        <f t="shared" si="32"/>
        <v>0.61254597318464055</v>
      </c>
      <c r="AT20" s="31">
        <f t="shared" si="33"/>
        <v>0.10167134435126414</v>
      </c>
      <c r="AU20" s="31">
        <f t="shared" si="34"/>
        <v>0.99993488945305509</v>
      </c>
      <c r="AV20" s="31"/>
      <c r="AW20" s="31">
        <f t="shared" si="35"/>
        <v>0.22580160910721428</v>
      </c>
      <c r="AX20" s="31">
        <f t="shared" si="36"/>
        <v>5.9934567248660635E-2</v>
      </c>
      <c r="AY20" s="31">
        <f t="shared" si="37"/>
        <v>0.61258585898496976</v>
      </c>
      <c r="AZ20" s="31">
        <f t="shared" si="38"/>
        <v>0.10167796465915534</v>
      </c>
      <c r="BC20" s="31">
        <f t="shared" si="39"/>
        <v>-1.1826458445583112E-2</v>
      </c>
      <c r="BD20" s="31">
        <f t="shared" si="40"/>
        <v>-1.3529400226271035E-2</v>
      </c>
      <c r="BE20" s="31">
        <f t="shared" si="41"/>
        <v>4.7804344099424838E-4</v>
      </c>
      <c r="BF20" s="31">
        <f t="shared" si="42"/>
        <v>3.6131357292517254E-3</v>
      </c>
      <c r="BH20" s="31">
        <f t="shared" si="21"/>
        <v>0.1863181404702868</v>
      </c>
      <c r="BI20" s="31">
        <f t="shared" si="22"/>
        <v>4.7279470815937051E-2</v>
      </c>
      <c r="BJ20" s="31">
        <f t="shared" si="23"/>
        <v>0.66565092909099843</v>
      </c>
      <c r="BK20" s="31">
        <f t="shared" si="24"/>
        <v>0.10075145962277776</v>
      </c>
      <c r="BM20" s="31">
        <f t="shared" si="43"/>
        <v>3.0915337706679591E-2</v>
      </c>
      <c r="BN20" s="31">
        <f t="shared" si="44"/>
        <v>-7.994937344561176E-2</v>
      </c>
      <c r="BO20" s="31">
        <f t="shared" si="45"/>
        <v>4.252257226240206E-3</v>
      </c>
      <c r="BP20" s="31">
        <f t="shared" si="46"/>
        <v>-4.4277850406560168E-2</v>
      </c>
      <c r="BS20" s="31">
        <f t="shared" si="25"/>
        <v>0.99718288238813169</v>
      </c>
      <c r="BT20" s="31">
        <f t="shared" si="47"/>
        <v>0.96374101932542278</v>
      </c>
      <c r="BU20" s="31">
        <f t="shared" si="26"/>
        <v>0.9505316438509509</v>
      </c>
      <c r="BV20" s="31"/>
      <c r="BW20" s="31">
        <f t="shared" si="27"/>
        <v>1.0002918354134078</v>
      </c>
      <c r="BX20" s="31">
        <f t="shared" si="48"/>
        <v>0.98746751604912897</v>
      </c>
      <c r="BY20" s="31">
        <f t="shared" si="28"/>
        <v>0.98634324972470788</v>
      </c>
      <c r="BZ20" s="31"/>
    </row>
    <row r="21" spans="1:78" x14ac:dyDescent="0.2">
      <c r="A21" s="198" t="s">
        <v>379</v>
      </c>
      <c r="B21" s="9">
        <f t="shared" si="29"/>
        <v>2001</v>
      </c>
      <c r="D21" s="90">
        <f>Table8.4c11!B47*0.001</f>
        <v>227.35</v>
      </c>
      <c r="E21" s="90">
        <f>Table8.4c11!D47*0.001</f>
        <v>61.806000000000004</v>
      </c>
      <c r="F21" s="90">
        <f>Table8.4c11!F47*0.001</f>
        <v>673.98500000000001</v>
      </c>
      <c r="G21" s="90">
        <f>Table8.4c11!H47*0.001</f>
        <v>87.864000000000004</v>
      </c>
      <c r="H21" s="29">
        <f t="shared" si="0"/>
        <v>1051.0050000000001</v>
      </c>
      <c r="J21" s="29">
        <f>Table8.2d11!B47*0.001</f>
        <v>20134.647000000001</v>
      </c>
      <c r="K21" s="29">
        <f>Table8.2d11!D47*0.001</f>
        <v>5293.0010000000002</v>
      </c>
      <c r="L21" s="29">
        <f>Table8.2d11!F47*0.001</f>
        <v>79755.122000000003</v>
      </c>
      <c r="M21" s="29">
        <f>Table8.2d11!H47*0.001</f>
        <v>8453.6759999999995</v>
      </c>
      <c r="N21" s="29">
        <f t="shared" si="1"/>
        <v>113636.446</v>
      </c>
      <c r="P21" s="41">
        <f t="shared" si="2"/>
        <v>11291.481792553899</v>
      </c>
      <c r="Q21" s="41">
        <f t="shared" si="3"/>
        <v>11676.92959060465</v>
      </c>
      <c r="R21" s="41">
        <f t="shared" si="4"/>
        <v>8450.6798196609852</v>
      </c>
      <c r="S21" s="86">
        <f t="shared" si="5"/>
        <v>10393.584991901749</v>
      </c>
      <c r="T21" s="41">
        <f t="shared" si="6"/>
        <v>9248.837296442729</v>
      </c>
      <c r="V21" s="31">
        <f t="shared" si="7"/>
        <v>1.0216694377841031</v>
      </c>
      <c r="W21" s="31">
        <f t="shared" si="8"/>
        <v>1.0414787380515402</v>
      </c>
      <c r="X21" s="31">
        <f t="shared" si="9"/>
        <v>0.95690204579213889</v>
      </c>
      <c r="Y21" s="31">
        <f t="shared" si="10"/>
        <v>0.95922647717867859</v>
      </c>
      <c r="Z21" s="31"/>
      <c r="AB21" s="34">
        <f t="shared" si="11"/>
        <v>1.1623807615916761</v>
      </c>
      <c r="AC21" s="34">
        <f t="shared" si="12"/>
        <v>0.95555564799438453</v>
      </c>
      <c r="AD21" s="34">
        <f t="shared" si="13"/>
        <v>0.97992855588223993</v>
      </c>
      <c r="AE21" s="34">
        <f t="shared" si="14"/>
        <v>0.97512787259688283</v>
      </c>
      <c r="AF21" s="34">
        <f t="shared" si="15"/>
        <v>1.11071950185894</v>
      </c>
      <c r="AG21" s="34">
        <f t="shared" si="16"/>
        <v>1.1107195018589402</v>
      </c>
      <c r="AJ21" s="12"/>
      <c r="AL21" s="31">
        <f t="shared" si="17"/>
        <v>0.21631676347876552</v>
      </c>
      <c r="AM21" s="31">
        <f t="shared" si="18"/>
        <v>5.8806570853611538E-2</v>
      </c>
      <c r="AN21" s="31">
        <f t="shared" si="19"/>
        <v>0.64127668279408756</v>
      </c>
      <c r="AO21" s="31">
        <f t="shared" si="20"/>
        <v>8.3599982873535331E-2</v>
      </c>
      <c r="AQ21" s="31">
        <f t="shared" si="30"/>
        <v>0.22222323236583674</v>
      </c>
      <c r="AR21" s="31">
        <f t="shared" si="31"/>
        <v>5.8023110224926282E-2</v>
      </c>
      <c r="AS21" s="31">
        <f t="shared" si="32"/>
        <v>0.627931157076285</v>
      </c>
      <c r="AT21" s="31">
        <f t="shared" si="33"/>
        <v>9.1435061929606404E-2</v>
      </c>
      <c r="AU21" s="31">
        <f t="shared" si="34"/>
        <v>0.99961256159665435</v>
      </c>
      <c r="AV21" s="31"/>
      <c r="AW21" s="31">
        <f t="shared" si="35"/>
        <v>0.22230936355069961</v>
      </c>
      <c r="AX21" s="31">
        <f t="shared" si="36"/>
        <v>5.804559931924777E-2</v>
      </c>
      <c r="AY21" s="31">
        <f t="shared" si="37"/>
        <v>0.6281745360155413</v>
      </c>
      <c r="AZ21" s="31">
        <f t="shared" si="38"/>
        <v>9.1470501114511438E-2</v>
      </c>
      <c r="BC21" s="31">
        <f t="shared" si="39"/>
        <v>1.5647544646061527E-2</v>
      </c>
      <c r="BD21" s="31">
        <f t="shared" si="40"/>
        <v>6.0846872756801292E-2</v>
      </c>
      <c r="BE21" s="31">
        <f t="shared" si="41"/>
        <v>8.2852543981261316E-3</v>
      </c>
      <c r="BF21" s="31">
        <f t="shared" si="42"/>
        <v>0.14575284625680435</v>
      </c>
      <c r="BH21" s="31">
        <f t="shared" si="21"/>
        <v>0.17718476517648221</v>
      </c>
      <c r="BI21" s="31">
        <f t="shared" si="22"/>
        <v>4.6578375039993777E-2</v>
      </c>
      <c r="BJ21" s="31">
        <f t="shared" si="23"/>
        <v>0.70184456490305935</v>
      </c>
      <c r="BK21" s="31">
        <f t="shared" si="24"/>
        <v>7.4392294880464671E-2</v>
      </c>
      <c r="BM21" s="31">
        <f t="shared" si="43"/>
        <v>-5.0262586052243007E-2</v>
      </c>
      <c r="BN21" s="31">
        <f t="shared" si="44"/>
        <v>-1.4939801989852588E-2</v>
      </c>
      <c r="BO21" s="31">
        <f t="shared" si="45"/>
        <v>5.2946559350332774E-2</v>
      </c>
      <c r="BP21" s="31">
        <f t="shared" si="46"/>
        <v>-0.30330431525147494</v>
      </c>
      <c r="BS21" s="31">
        <f t="shared" si="25"/>
        <v>1.0258762860816328</v>
      </c>
      <c r="BT21" s="31">
        <f t="shared" si="47"/>
        <v>0.9886790576500919</v>
      </c>
      <c r="BU21" s="31">
        <f t="shared" si="26"/>
        <v>0.97512787259688283</v>
      </c>
      <c r="BV21" s="31"/>
      <c r="BW21" s="31">
        <f t="shared" si="27"/>
        <v>0.99349648933648771</v>
      </c>
      <c r="BX21" s="31">
        <f t="shared" si="48"/>
        <v>0.98104551052863143</v>
      </c>
      <c r="BY21" s="31">
        <f t="shared" si="28"/>
        <v>0.97992855588223993</v>
      </c>
      <c r="BZ21" s="31"/>
    </row>
    <row r="22" spans="1:78" x14ac:dyDescent="0.2">
      <c r="A22" s="198" t="s">
        <v>379</v>
      </c>
      <c r="B22" s="9">
        <f t="shared" si="29"/>
        <v>2002</v>
      </c>
      <c r="D22" s="90">
        <f>Table8.4c11!B48*0.001</f>
        <v>254.821</v>
      </c>
      <c r="E22" s="90">
        <f>Table8.4c11!D48*0.001</f>
        <v>55.402000000000001</v>
      </c>
      <c r="F22" s="90">
        <f>Table8.4c11!F48*0.001</f>
        <v>697.31500000000005</v>
      </c>
      <c r="G22" s="90">
        <f>Table8.4c11!H48*0.001</f>
        <v>105.73700000000001</v>
      </c>
      <c r="H22" s="29">
        <f t="shared" si="0"/>
        <v>1113.2750000000001</v>
      </c>
      <c r="J22" s="29">
        <f>Table8.2d11!B48*0.001</f>
        <v>21525.308000000001</v>
      </c>
      <c r="K22" s="29">
        <f>Table8.2d11!D48*0.001</f>
        <v>4402.817</v>
      </c>
      <c r="L22" s="29">
        <f>Table8.2d11!F48*0.001</f>
        <v>79012.938999999998</v>
      </c>
      <c r="M22" s="29">
        <f>Table8.2d11!H48*0.001</f>
        <v>9492.8209999999999</v>
      </c>
      <c r="N22" s="29">
        <f t="shared" si="1"/>
        <v>114433.88499999999</v>
      </c>
      <c r="P22" s="41">
        <f t="shared" ref="P22:T24" si="49">D22/J22*1000000</f>
        <v>11838.204591544054</v>
      </c>
      <c r="Q22" s="41">
        <f t="shared" si="49"/>
        <v>12583.307459746795</v>
      </c>
      <c r="R22" s="41">
        <f t="shared" si="49"/>
        <v>8825.3266974412909</v>
      </c>
      <c r="S22" s="86">
        <f t="shared" si="49"/>
        <v>11138.627811479855</v>
      </c>
      <c r="T22" s="41">
        <f t="shared" si="49"/>
        <v>9728.5432544739706</v>
      </c>
      <c r="V22" s="31">
        <f t="shared" si="7"/>
        <v>1.0711376993400283</v>
      </c>
      <c r="W22" s="31">
        <f t="shared" si="8"/>
        <v>1.1223196193831819</v>
      </c>
      <c r="X22" s="31">
        <f t="shared" si="9"/>
        <v>0.9993247113584689</v>
      </c>
      <c r="Y22" s="31">
        <f t="shared" si="10"/>
        <v>1.027986659514996</v>
      </c>
      <c r="Z22" s="31"/>
      <c r="AB22" s="34">
        <f t="shared" si="11"/>
        <v>1.1705377198983704</v>
      </c>
      <c r="AC22" s="34">
        <f t="shared" si="12"/>
        <v>1.005117092625875</v>
      </c>
      <c r="AD22" s="34">
        <f t="shared" si="13"/>
        <v>0.98219723092070288</v>
      </c>
      <c r="AE22" s="34">
        <f t="shared" si="14"/>
        <v>1.0233352945657233</v>
      </c>
      <c r="AF22" s="34">
        <f t="shared" si="15"/>
        <v>1.1765274698331711</v>
      </c>
      <c r="AG22" s="34">
        <f t="shared" si="16"/>
        <v>1.1765274698331709</v>
      </c>
      <c r="AJ22" s="12"/>
      <c r="AL22" s="31">
        <f t="shared" si="17"/>
        <v>0.22889313062810174</v>
      </c>
      <c r="AM22" s="31">
        <f t="shared" si="18"/>
        <v>4.9764882890570614E-2</v>
      </c>
      <c r="AN22" s="31">
        <f t="shared" si="19"/>
        <v>0.62636365677842398</v>
      </c>
      <c r="AO22" s="31">
        <f t="shared" si="20"/>
        <v>9.4978329702903597E-2</v>
      </c>
      <c r="AQ22" s="31">
        <f t="shared" si="30"/>
        <v>0.22254572454488769</v>
      </c>
      <c r="AR22" s="31">
        <f t="shared" si="31"/>
        <v>5.415999728040885E-2</v>
      </c>
      <c r="AS22" s="31">
        <f t="shared" si="32"/>
        <v>0.63379092824370209</v>
      </c>
      <c r="AT22" s="31">
        <f t="shared" si="33"/>
        <v>8.9168194197135522E-2</v>
      </c>
      <c r="AU22" s="31">
        <f t="shared" si="34"/>
        <v>0.99966484426613411</v>
      </c>
      <c r="AV22" s="31"/>
      <c r="AW22" s="31">
        <f t="shared" si="35"/>
        <v>0.22262033702731757</v>
      </c>
      <c r="AX22" s="31">
        <f t="shared" si="36"/>
        <v>5.4178155399841381E-2</v>
      </c>
      <c r="AY22" s="31">
        <f t="shared" si="37"/>
        <v>0.63400341812457717</v>
      </c>
      <c r="AZ22" s="31">
        <f t="shared" si="38"/>
        <v>8.919808944826399E-2</v>
      </c>
      <c r="BC22" s="31">
        <f t="shared" si="39"/>
        <v>4.7283360947201758E-2</v>
      </c>
      <c r="BD22" s="31">
        <f t="shared" si="40"/>
        <v>7.4756065520742584E-2</v>
      </c>
      <c r="BE22" s="31">
        <f t="shared" si="41"/>
        <v>4.3378731510366662E-2</v>
      </c>
      <c r="BF22" s="31">
        <f t="shared" si="42"/>
        <v>6.923026207579086E-2</v>
      </c>
      <c r="BH22" s="31">
        <f t="shared" si="21"/>
        <v>0.18810257119209053</v>
      </c>
      <c r="BI22" s="31">
        <f t="shared" si="22"/>
        <v>3.8474766455757405E-2</v>
      </c>
      <c r="BJ22" s="31">
        <f t="shared" si="23"/>
        <v>0.69046802876612989</v>
      </c>
      <c r="BK22" s="31">
        <f t="shared" si="24"/>
        <v>8.2954633586022189E-2</v>
      </c>
      <c r="BM22" s="31">
        <f t="shared" si="43"/>
        <v>5.9794346323465537E-2</v>
      </c>
      <c r="BN22" s="31">
        <f t="shared" si="44"/>
        <v>-0.19113376880830829</v>
      </c>
      <c r="BO22" s="31">
        <f t="shared" si="45"/>
        <v>-1.634229178461697E-2</v>
      </c>
      <c r="BP22" s="31">
        <f t="shared" si="46"/>
        <v>0.10894150202318569</v>
      </c>
      <c r="BS22" s="31">
        <f t="shared" si="25"/>
        <v>1.0494370259773811</v>
      </c>
      <c r="BT22" s="31">
        <f t="shared" si="47"/>
        <v>1.0375564099064321</v>
      </c>
      <c r="BU22" s="31">
        <f t="shared" si="26"/>
        <v>1.0233352945657233</v>
      </c>
      <c r="BV22" s="31"/>
      <c r="BW22" s="31">
        <f t="shared" si="27"/>
        <v>1.002315143307994</v>
      </c>
      <c r="BX22" s="31">
        <f t="shared" si="48"/>
        <v>0.98331677147716934</v>
      </c>
      <c r="BY22" s="31">
        <f t="shared" si="28"/>
        <v>0.98219723092070288</v>
      </c>
      <c r="BZ22" s="31"/>
    </row>
    <row r="23" spans="1:78" x14ac:dyDescent="0.2">
      <c r="A23" s="198" t="s">
        <v>379</v>
      </c>
      <c r="B23" s="9">
        <f t="shared" si="29"/>
        <v>2003</v>
      </c>
      <c r="D23" s="90">
        <f>Table8.4c11!B49*0.001</f>
        <v>217.066</v>
      </c>
      <c r="E23" s="90">
        <f>Table8.4c11!D49*0.001</f>
        <v>61.498000000000005</v>
      </c>
      <c r="F23" s="90">
        <f>Table8.4c11!F49*0.001</f>
        <v>687.28600000000006</v>
      </c>
      <c r="G23" s="90">
        <f>Table8.4c11!H49*0.001</f>
        <v>126.739</v>
      </c>
      <c r="H23" s="29">
        <f t="shared" si="0"/>
        <v>1092.5890000000002</v>
      </c>
      <c r="J23" s="29">
        <f>Table8.2d11!B49*0.001</f>
        <v>19817.123</v>
      </c>
      <c r="K23" s="29">
        <f>Table8.2d11!D49*0.001</f>
        <v>5284.95</v>
      </c>
      <c r="L23" s="29">
        <f>Table8.2d11!F49*0.001</f>
        <v>78705.341</v>
      </c>
      <c r="M23" s="29">
        <f>Table8.2d11!H49*0.001</f>
        <v>12952.927</v>
      </c>
      <c r="N23" s="29">
        <f t="shared" si="1"/>
        <v>116760.341</v>
      </c>
      <c r="P23" s="41">
        <f t="shared" si="49"/>
        <v>10953.456765646557</v>
      </c>
      <c r="Q23" s="41">
        <f t="shared" si="49"/>
        <v>11636.439322983189</v>
      </c>
      <c r="R23" s="41">
        <f t="shared" si="49"/>
        <v>8732.3933962753563</v>
      </c>
      <c r="S23" s="86">
        <f t="shared" si="49"/>
        <v>9784.5838241812071</v>
      </c>
      <c r="T23" s="41">
        <f t="shared" si="49"/>
        <v>9357.5351925359664</v>
      </c>
      <c r="V23" s="31">
        <f t="shared" si="7"/>
        <v>0.99108444942366325</v>
      </c>
      <c r="W23" s="31">
        <f t="shared" si="8"/>
        <v>1.037867364659369</v>
      </c>
      <c r="X23" s="31">
        <f t="shared" si="9"/>
        <v>0.9888015264898381</v>
      </c>
      <c r="Y23" s="31">
        <f t="shared" si="10"/>
        <v>0.90302161185401553</v>
      </c>
      <c r="Z23" s="31"/>
      <c r="AB23" s="34">
        <f t="shared" si="11"/>
        <v>1.1943349063845574</v>
      </c>
      <c r="AC23" s="34">
        <f t="shared" si="12"/>
        <v>0.96678591242740131</v>
      </c>
      <c r="AD23" s="34">
        <f t="shared" si="13"/>
        <v>0.9843041055097157</v>
      </c>
      <c r="AE23" s="34">
        <f t="shared" si="14"/>
        <v>0.98220245858545652</v>
      </c>
      <c r="AF23" s="34">
        <f t="shared" si="15"/>
        <v>1.1546661622128893</v>
      </c>
      <c r="AG23" s="34">
        <f t="shared" si="16"/>
        <v>1.1546661622128893</v>
      </c>
      <c r="AJ23" s="12"/>
      <c r="AL23" s="31">
        <f t="shared" si="17"/>
        <v>0.19867122952912758</v>
      </c>
      <c r="AM23" s="31">
        <f t="shared" si="18"/>
        <v>5.6286490162357476E-2</v>
      </c>
      <c r="AN23" s="31">
        <f t="shared" si="19"/>
        <v>0.62904349210910959</v>
      </c>
      <c r="AO23" s="31">
        <f t="shared" si="20"/>
        <v>0.11599878819940525</v>
      </c>
      <c r="AQ23" s="31">
        <f t="shared" si="30"/>
        <v>0.21342567102383522</v>
      </c>
      <c r="AR23" s="31">
        <f t="shared" si="31"/>
        <v>5.2958778173124152E-2</v>
      </c>
      <c r="AS23" s="31">
        <f t="shared" si="32"/>
        <v>0.62770262103115815</v>
      </c>
      <c r="AT23" s="31">
        <f t="shared" si="33"/>
        <v>0.10513857196320607</v>
      </c>
      <c r="AU23" s="31">
        <f t="shared" si="34"/>
        <v>0.99922564219132359</v>
      </c>
      <c r="AV23" s="31"/>
      <c r="AW23" s="31">
        <f t="shared" si="35"/>
        <v>0.21359106693437938</v>
      </c>
      <c r="AX23" s="31">
        <f t="shared" si="36"/>
        <v>5.2999818996822781E-2</v>
      </c>
      <c r="AY23" s="31">
        <f t="shared" si="37"/>
        <v>0.62818906413829878</v>
      </c>
      <c r="AZ23" s="31">
        <f t="shared" si="38"/>
        <v>0.10522004993049908</v>
      </c>
      <c r="BC23" s="31">
        <f t="shared" si="39"/>
        <v>-7.7676885925300115E-2</v>
      </c>
      <c r="BD23" s="31">
        <f t="shared" si="40"/>
        <v>-7.8229635426785821E-2</v>
      </c>
      <c r="BE23" s="31">
        <f t="shared" si="41"/>
        <v>-1.0586131748121246E-2</v>
      </c>
      <c r="BF23" s="31">
        <f t="shared" si="42"/>
        <v>-0.12961098228167903</v>
      </c>
      <c r="BH23" s="31">
        <f t="shared" si="21"/>
        <v>0.16972477838172809</v>
      </c>
      <c r="BI23" s="31">
        <f t="shared" si="22"/>
        <v>4.5263228547782329E-2</v>
      </c>
      <c r="BJ23" s="31">
        <f t="shared" si="23"/>
        <v>0.67407597756159343</v>
      </c>
      <c r="BK23" s="31">
        <f t="shared" si="24"/>
        <v>0.11093601550889612</v>
      </c>
      <c r="BM23" s="31">
        <f t="shared" si="43"/>
        <v>-0.10280923105861545</v>
      </c>
      <c r="BN23" s="31">
        <f t="shared" si="44"/>
        <v>0.16249236133854986</v>
      </c>
      <c r="BO23" s="31">
        <f t="shared" si="45"/>
        <v>-2.402683929602557E-2</v>
      </c>
      <c r="BP23" s="31">
        <f t="shared" si="46"/>
        <v>0.29065972318738936</v>
      </c>
      <c r="BS23" s="31">
        <f t="shared" si="25"/>
        <v>0.95980512330738832</v>
      </c>
      <c r="BT23" s="31">
        <f t="shared" si="47"/>
        <v>0.99585195794861414</v>
      </c>
      <c r="BU23" s="31">
        <f t="shared" si="26"/>
        <v>0.98220245858545652</v>
      </c>
      <c r="BV23" s="31"/>
      <c r="BW23" s="31">
        <f t="shared" si="27"/>
        <v>1.0021450626439232</v>
      </c>
      <c r="BX23" s="31">
        <f t="shared" si="48"/>
        <v>0.9854260475508082</v>
      </c>
      <c r="BY23" s="31">
        <f t="shared" si="28"/>
        <v>0.9843041055097157</v>
      </c>
      <c r="BZ23" s="31"/>
    </row>
    <row r="24" spans="1:78" x14ac:dyDescent="0.2">
      <c r="A24" s="198" t="s">
        <v>379</v>
      </c>
      <c r="B24" s="9">
        <f t="shared" si="29"/>
        <v>2004</v>
      </c>
      <c r="D24" s="90">
        <f>Table8.4c11!B50*0.001</f>
        <v>150.58100000000002</v>
      </c>
      <c r="E24" s="90">
        <f>Table8.4c11!D50*0.001</f>
        <v>41.555</v>
      </c>
      <c r="F24" s="90">
        <f>Table8.4c11!F50*0.001</f>
        <v>585.13200000000006</v>
      </c>
      <c r="G24" s="90">
        <f>Table8.4c11!H50*0.001</f>
        <v>107.995</v>
      </c>
      <c r="H24" s="29">
        <f t="shared" si="0"/>
        <v>885.26300000000003</v>
      </c>
      <c r="J24" s="29">
        <f>Table8.2d11!B50*0.001</f>
        <v>19772.837</v>
      </c>
      <c r="K24" s="29">
        <f>Table8.2d11!D50*0.001</f>
        <v>5967.3</v>
      </c>
      <c r="L24" s="29">
        <f>Table8.2d11!F50*0.001</f>
        <v>78959.12</v>
      </c>
      <c r="M24" s="29">
        <f>Table8.2d11!H50*0.001</f>
        <v>11684.198</v>
      </c>
      <c r="N24" s="29">
        <f t="shared" si="1"/>
        <v>116383.455</v>
      </c>
      <c r="P24" s="41">
        <f t="shared" si="49"/>
        <v>7615.5485426800424</v>
      </c>
      <c r="Q24" s="41">
        <f t="shared" si="49"/>
        <v>6963.7859668526808</v>
      </c>
      <c r="R24" s="41">
        <f t="shared" si="49"/>
        <v>7410.5689121155365</v>
      </c>
      <c r="S24" s="86">
        <f t="shared" si="49"/>
        <v>9242.8252242901053</v>
      </c>
      <c r="T24" s="41">
        <f t="shared" si="49"/>
        <v>7606.4334058479362</v>
      </c>
      <c r="V24" s="31">
        <f t="shared" si="7"/>
        <v>0.68906573476904676</v>
      </c>
      <c r="W24" s="31">
        <f t="shared" si="8"/>
        <v>0.62110805452267892</v>
      </c>
      <c r="X24" s="31">
        <f t="shared" si="9"/>
        <v>0.83912640211370093</v>
      </c>
      <c r="Y24" s="31">
        <f t="shared" si="10"/>
        <v>0.85302257940662618</v>
      </c>
      <c r="Z24" s="31"/>
      <c r="AB24" s="34">
        <f t="shared" si="11"/>
        <v>1.1904797608644904</v>
      </c>
      <c r="AC24" s="34">
        <f t="shared" si="12"/>
        <v>0.78586855505034192</v>
      </c>
      <c r="AD24" s="34">
        <f t="shared" si="13"/>
        <v>0.98320315644428369</v>
      </c>
      <c r="AE24" s="34">
        <f t="shared" si="14"/>
        <v>0.79929417425021831</v>
      </c>
      <c r="AF24" s="34">
        <f t="shared" si="15"/>
        <v>0.93556060948725372</v>
      </c>
      <c r="AG24" s="34">
        <f t="shared" si="16"/>
        <v>0.93556060948725361</v>
      </c>
      <c r="AJ24" s="12"/>
      <c r="AL24" s="31">
        <f t="shared" si="17"/>
        <v>0.17009747385805124</v>
      </c>
      <c r="AM24" s="31">
        <f t="shared" si="18"/>
        <v>4.6940852605383936E-2</v>
      </c>
      <c r="AN24" s="31">
        <f t="shared" si="19"/>
        <v>0.66096967793751693</v>
      </c>
      <c r="AO24" s="31">
        <f t="shared" si="20"/>
        <v>0.12199199559904797</v>
      </c>
      <c r="AQ24" s="31">
        <f t="shared" si="30"/>
        <v>0.18401475651731281</v>
      </c>
      <c r="AR24" s="31">
        <f t="shared" si="31"/>
        <v>5.1472344698218341E-2</v>
      </c>
      <c r="AS24" s="31">
        <f t="shared" si="32"/>
        <v>0.64487487475590854</v>
      </c>
      <c r="AT24" s="31">
        <f t="shared" si="33"/>
        <v>0.11897023363431913</v>
      </c>
      <c r="AU24" s="31">
        <f t="shared" si="34"/>
        <v>0.99933220960575886</v>
      </c>
      <c r="AV24" s="31"/>
      <c r="AW24" s="31">
        <f t="shared" si="35"/>
        <v>0.18413772191922792</v>
      </c>
      <c r="AX24" s="31">
        <f t="shared" si="36"/>
        <v>5.1506740404699269E-2</v>
      </c>
      <c r="AY24" s="31">
        <f t="shared" si="37"/>
        <v>0.64530580377301627</v>
      </c>
      <c r="AZ24" s="31">
        <f t="shared" si="38"/>
        <v>0.11904973390305656</v>
      </c>
      <c r="BC24" s="31">
        <f t="shared" si="39"/>
        <v>-0.36346307455662474</v>
      </c>
      <c r="BD24" s="31">
        <f t="shared" si="40"/>
        <v>-0.51341820821095951</v>
      </c>
      <c r="BE24" s="31">
        <f t="shared" si="41"/>
        <v>-0.16413227730136845</v>
      </c>
      <c r="BF24" s="31">
        <f t="shared" si="42"/>
        <v>-5.6960468800186889E-2</v>
      </c>
      <c r="BH24" s="31">
        <f t="shared" si="21"/>
        <v>0.16989388225328075</v>
      </c>
      <c r="BI24" s="31">
        <f t="shared" si="22"/>
        <v>5.1272751784177568E-2</v>
      </c>
      <c r="BJ24" s="31">
        <f t="shared" si="23"/>
        <v>0.67843938814155325</v>
      </c>
      <c r="BK24" s="31">
        <f t="shared" si="24"/>
        <v>0.10039397782098838</v>
      </c>
      <c r="BM24" s="31">
        <f t="shared" si="43"/>
        <v>9.9584566532143551E-4</v>
      </c>
      <c r="BN24" s="31">
        <f t="shared" si="44"/>
        <v>0.12466448574050319</v>
      </c>
      <c r="BO24" s="31">
        <f t="shared" si="45"/>
        <v>6.4523122307416783E-3</v>
      </c>
      <c r="BP24" s="31">
        <f t="shared" si="46"/>
        <v>-9.9851374655964345E-2</v>
      </c>
      <c r="BS24" s="31">
        <f t="shared" si="25"/>
        <v>0.81377741143240656</v>
      </c>
      <c r="BT24" s="31">
        <f t="shared" si="47"/>
        <v>0.81040182850931697</v>
      </c>
      <c r="BU24" s="31">
        <f t="shared" si="26"/>
        <v>0.79929417425021831</v>
      </c>
      <c r="BV24" s="31"/>
      <c r="BW24" s="31">
        <f t="shared" si="27"/>
        <v>0.99888149499807088</v>
      </c>
      <c r="BX24" s="31">
        <f t="shared" si="48"/>
        <v>0.9843238435875914</v>
      </c>
      <c r="BY24" s="31">
        <f t="shared" si="28"/>
        <v>0.98320315644428369</v>
      </c>
      <c r="BZ24" s="31"/>
    </row>
    <row r="25" spans="1:78" x14ac:dyDescent="0.2">
      <c r="A25" s="198" t="s">
        <v>379</v>
      </c>
      <c r="B25" s="9">
        <f t="shared" si="29"/>
        <v>2005</v>
      </c>
      <c r="D25" s="90">
        <f>Table8.4c11!B51*0.001</f>
        <v>144.88900000000001</v>
      </c>
      <c r="E25" s="90">
        <f>Table8.4c11!D51*0.001</f>
        <v>38.704999999999998</v>
      </c>
      <c r="F25" s="90">
        <f>Table8.4c11!F51*0.001</f>
        <v>534.49800000000005</v>
      </c>
      <c r="G25" s="90">
        <f>Table8.4c11!H51*0.001</f>
        <v>85.492000000000004</v>
      </c>
      <c r="H25" s="29">
        <f t="shared" si="0"/>
        <v>803.58400000000006</v>
      </c>
      <c r="J25" s="29">
        <f>Table8.2d11!B51*0.001</f>
        <v>19466.106</v>
      </c>
      <c r="K25" s="29">
        <f>Table8.2d11!D51*0.001</f>
        <v>5368.36</v>
      </c>
      <c r="L25" s="29">
        <f>Table8.2d11!F51*0.001</f>
        <v>72882.307000000001</v>
      </c>
      <c r="M25" s="29">
        <f>Table8.2d11!H51*0.001</f>
        <v>9686.987000000001</v>
      </c>
      <c r="N25" s="29">
        <f t="shared" si="1"/>
        <v>107403.76000000001</v>
      </c>
      <c r="P25" s="10">
        <f t="shared" ref="P25:P28" si="50">D25/J25*1000000</f>
        <v>7443.1424548905679</v>
      </c>
      <c r="Q25" s="10">
        <f t="shared" ref="Q25:Q28" si="51">E25/K25*1000000</f>
        <v>7209.8368961843098</v>
      </c>
      <c r="R25" s="10">
        <f t="shared" ref="R25:R28" si="52">F25/L25*1000000</f>
        <v>7333.7140658843309</v>
      </c>
      <c r="S25" s="86">
        <f t="shared" ref="S25:S28" si="53">G25/M25*1000000</f>
        <v>8825.4479953364225</v>
      </c>
      <c r="T25" s="30">
        <f t="shared" ref="T25:T28" si="54">H25/N25*1000000</f>
        <v>7481.8982128744847</v>
      </c>
      <c r="V25" s="31">
        <f t="shared" si="7"/>
        <v>0.67346618512458956</v>
      </c>
      <c r="W25" s="31">
        <f t="shared" si="8"/>
        <v>0.64305361901275682</v>
      </c>
      <c r="X25" s="31">
        <f t="shared" si="9"/>
        <v>0.83042384076276921</v>
      </c>
      <c r="Y25" s="31">
        <f t="shared" si="10"/>
        <v>0.81450273381958538</v>
      </c>
      <c r="Z25" s="31"/>
      <c r="AB25" s="34">
        <f t="shared" si="11"/>
        <v>1.0986269699653368</v>
      </c>
      <c r="AC25" s="34">
        <f t="shared" si="12"/>
        <v>0.77300203970298875</v>
      </c>
      <c r="AD25" s="34">
        <f t="shared" si="13"/>
        <v>0.98127395474692192</v>
      </c>
      <c r="AE25" s="34">
        <f t="shared" si="14"/>
        <v>0.78775354829666477</v>
      </c>
      <c r="AF25" s="34">
        <f t="shared" si="15"/>
        <v>0.8492408886559194</v>
      </c>
      <c r="AG25" s="34">
        <f t="shared" si="16"/>
        <v>0.84924088865591951</v>
      </c>
      <c r="AJ25" s="12"/>
      <c r="AL25" s="31">
        <f t="shared" si="17"/>
        <v>0.18030349036317297</v>
      </c>
      <c r="AM25" s="31">
        <f t="shared" si="18"/>
        <v>4.8165468700222994E-2</v>
      </c>
      <c r="AN25" s="31">
        <f t="shared" si="19"/>
        <v>0.66514266087926088</v>
      </c>
      <c r="AO25" s="31">
        <f t="shared" si="20"/>
        <v>0.10638838005734311</v>
      </c>
      <c r="AQ25" s="31">
        <f t="shared" si="30"/>
        <v>0.17515092633556698</v>
      </c>
      <c r="AR25" s="31">
        <f t="shared" si="31"/>
        <v>4.7550532452296949E-2</v>
      </c>
      <c r="AS25" s="31">
        <f t="shared" si="32"/>
        <v>0.66305398082650724</v>
      </c>
      <c r="AT25" s="31">
        <f t="shared" si="33"/>
        <v>0.11401228532891126</v>
      </c>
      <c r="AU25" s="31">
        <f t="shared" si="34"/>
        <v>0.99976772494328248</v>
      </c>
      <c r="AV25" s="31"/>
      <c r="AW25" s="31">
        <f t="shared" si="35"/>
        <v>0.1751916189788017</v>
      </c>
      <c r="AX25" s="31">
        <f t="shared" si="36"/>
        <v>4.7561579820947435E-2</v>
      </c>
      <c r="AY25" s="31">
        <f t="shared" si="37"/>
        <v>0.66320802750871233</v>
      </c>
      <c r="AZ25" s="31">
        <f t="shared" si="38"/>
        <v>0.11403877369153846</v>
      </c>
      <c r="BC25" s="31">
        <f t="shared" si="39"/>
        <v>-2.289888560803726E-2</v>
      </c>
      <c r="BD25" s="31">
        <f t="shared" si="40"/>
        <v>3.4723041944531692E-2</v>
      </c>
      <c r="BE25" s="31">
        <f t="shared" si="41"/>
        <v>-1.0425131207108399E-2</v>
      </c>
      <c r="BF25" s="31">
        <f t="shared" si="42"/>
        <v>-4.6208233248059262E-2</v>
      </c>
      <c r="BH25" s="31">
        <f t="shared" si="21"/>
        <v>0.18124231404934052</v>
      </c>
      <c r="BI25" s="31">
        <f t="shared" si="22"/>
        <v>4.9982980111683235E-2</v>
      </c>
      <c r="BJ25" s="31">
        <f t="shared" si="23"/>
        <v>0.6785824537241526</v>
      </c>
      <c r="BK25" s="31">
        <f t="shared" si="24"/>
        <v>9.019225211482354E-2</v>
      </c>
      <c r="BM25" s="31">
        <f t="shared" si="43"/>
        <v>6.4660867487593768E-2</v>
      </c>
      <c r="BN25" s="31">
        <f t="shared" si="44"/>
        <v>-2.5476907046434457E-2</v>
      </c>
      <c r="BO25" s="31">
        <f t="shared" si="45"/>
        <v>2.1085229244759796E-4</v>
      </c>
      <c r="BP25" s="31">
        <f t="shared" si="46"/>
        <v>-0.10715869694818332</v>
      </c>
      <c r="BS25" s="31">
        <f t="shared" si="25"/>
        <v>0.98556147870791222</v>
      </c>
      <c r="BT25" s="31">
        <f t="shared" si="47"/>
        <v>0.79870082445323831</v>
      </c>
      <c r="BU25" s="31">
        <f t="shared" si="26"/>
        <v>0.78775354829666477</v>
      </c>
      <c r="BV25" s="31"/>
      <c r="BW25" s="31">
        <f t="shared" si="27"/>
        <v>0.99803784021164188</v>
      </c>
      <c r="BX25" s="31">
        <f t="shared" si="48"/>
        <v>0.98239244292298167</v>
      </c>
      <c r="BY25" s="31">
        <f t="shared" si="28"/>
        <v>0.98127395474692192</v>
      </c>
      <c r="BZ25" s="31"/>
    </row>
    <row r="26" spans="1:78" x14ac:dyDescent="0.2">
      <c r="A26" s="198" t="s">
        <v>379</v>
      </c>
      <c r="B26" s="9">
        <f t="shared" si="29"/>
        <v>2006</v>
      </c>
      <c r="D26" s="90">
        <f>Table8.4c11!B52*0.001</f>
        <v>142.80700000000002</v>
      </c>
      <c r="E26" s="90">
        <f>Table8.4c11!D52*0.001</f>
        <v>30.712</v>
      </c>
      <c r="F26" s="90">
        <f>Table8.4c11!F52*0.001</f>
        <v>553.68700000000001</v>
      </c>
      <c r="G26" s="90">
        <f>Table8.4c11!H52*0.001</f>
        <v>87.084000000000003</v>
      </c>
      <c r="H26" s="29">
        <f t="shared" si="0"/>
        <v>814.29</v>
      </c>
      <c r="J26" s="29">
        <f>Table8.2d11!B52*0.001</f>
        <v>19463.843000000001</v>
      </c>
      <c r="K26" s="29">
        <f>Table8.2d11!D52*0.001</f>
        <v>4223.2169999999996</v>
      </c>
      <c r="L26" s="29">
        <f>Table8.2d11!F52*0.001</f>
        <v>77669.286999999997</v>
      </c>
      <c r="M26" s="29">
        <f>Table8.2d11!H52*0.001</f>
        <v>9923.2389999999996</v>
      </c>
      <c r="N26" s="29">
        <f t="shared" si="1"/>
        <v>111279.586</v>
      </c>
      <c r="P26" s="10">
        <f t="shared" si="50"/>
        <v>7337.0402751399106</v>
      </c>
      <c r="Q26" s="10">
        <f t="shared" si="51"/>
        <v>7272.1813726360742</v>
      </c>
      <c r="R26" s="10">
        <f t="shared" si="52"/>
        <v>7128.7766553077799</v>
      </c>
      <c r="S26" s="86">
        <f t="shared" si="53"/>
        <v>8775.7636392714121</v>
      </c>
      <c r="T26" s="30">
        <f t="shared" si="54"/>
        <v>7317.5146428024991</v>
      </c>
      <c r="V26" s="31">
        <f t="shared" si="7"/>
        <v>0.66386590800197076</v>
      </c>
      <c r="W26" s="31">
        <f t="shared" si="8"/>
        <v>0.64861419434685075</v>
      </c>
      <c r="X26" s="31">
        <f t="shared" si="9"/>
        <v>0.80721801216377342</v>
      </c>
      <c r="Y26" s="31">
        <f t="shared" si="10"/>
        <v>0.80991735256025432</v>
      </c>
      <c r="Z26" s="31"/>
      <c r="AB26" s="34">
        <f t="shared" si="11"/>
        <v>1.1382725743137587</v>
      </c>
      <c r="AC26" s="34">
        <f t="shared" si="12"/>
        <v>0.75601853747615411</v>
      </c>
      <c r="AD26" s="34">
        <f t="shared" si="13"/>
        <v>0.98091901001241055</v>
      </c>
      <c r="AE26" s="34">
        <f t="shared" si="14"/>
        <v>0.77072472830003491</v>
      </c>
      <c r="AF26" s="34">
        <f t="shared" si="15"/>
        <v>0.86055516688190514</v>
      </c>
      <c r="AG26" s="34">
        <f t="shared" si="16"/>
        <v>0.86055516688190481</v>
      </c>
      <c r="AJ26" s="12"/>
      <c r="AL26" s="31">
        <f t="shared" si="17"/>
        <v>0.17537609451178329</v>
      </c>
      <c r="AM26" s="31">
        <f t="shared" si="18"/>
        <v>3.7716292721266378E-2</v>
      </c>
      <c r="AN26" s="31">
        <f t="shared" si="19"/>
        <v>0.67996291247589924</v>
      </c>
      <c r="AO26" s="31">
        <f t="shared" si="20"/>
        <v>0.1069447002910511</v>
      </c>
      <c r="AQ26" s="31">
        <f t="shared" si="30"/>
        <v>0.17782841493480273</v>
      </c>
      <c r="AR26" s="31">
        <f t="shared" si="31"/>
        <v>4.2728147007536736E-2</v>
      </c>
      <c r="AS26" s="31">
        <f t="shared" si="32"/>
        <v>0.67252557109783562</v>
      </c>
      <c r="AT26" s="31">
        <f t="shared" si="33"/>
        <v>0.10666629838268989</v>
      </c>
      <c r="AU26" s="31">
        <f t="shared" si="34"/>
        <v>0.99974843142286496</v>
      </c>
      <c r="AV26" s="31"/>
      <c r="AW26" s="31">
        <f t="shared" si="35"/>
        <v>0.17787316223313623</v>
      </c>
      <c r="AX26" s="31">
        <f t="shared" si="36"/>
        <v>4.2738898771488995E-2</v>
      </c>
      <c r="AY26" s="31">
        <f t="shared" si="37"/>
        <v>0.6726947999715106</v>
      </c>
      <c r="AZ26" s="31">
        <f t="shared" si="38"/>
        <v>0.10669313902386419</v>
      </c>
      <c r="BC26" s="31">
        <f t="shared" si="39"/>
        <v>-1.4357603603145074E-2</v>
      </c>
      <c r="BD26" s="31">
        <f t="shared" si="40"/>
        <v>8.6099686431999611E-3</v>
      </c>
      <c r="BE26" s="31">
        <f t="shared" si="41"/>
        <v>-2.8342438808157854E-2</v>
      </c>
      <c r="BF26" s="31">
        <f t="shared" si="42"/>
        <v>-5.6455758910462055E-3</v>
      </c>
      <c r="BH26" s="31">
        <f t="shared" si="21"/>
        <v>0.17490937646011734</v>
      </c>
      <c r="BI26" s="31">
        <f t="shared" si="22"/>
        <v>3.7951408266382297E-2</v>
      </c>
      <c r="BJ26" s="31">
        <f t="shared" si="23"/>
        <v>0.69796527639849415</v>
      </c>
      <c r="BK26" s="31">
        <f t="shared" si="24"/>
        <v>8.9173938875006242E-2</v>
      </c>
      <c r="BM26" s="31">
        <f t="shared" si="43"/>
        <v>-3.5566896596451465E-2</v>
      </c>
      <c r="BN26" s="31">
        <f t="shared" si="44"/>
        <v>-0.27537593809163197</v>
      </c>
      <c r="BO26" s="31">
        <f t="shared" si="45"/>
        <v>2.8163358809970299E-2</v>
      </c>
      <c r="BP26" s="31">
        <f t="shared" si="46"/>
        <v>-1.1354694828769208E-2</v>
      </c>
      <c r="BS26" s="31">
        <f t="shared" si="25"/>
        <v>0.97838306151276522</v>
      </c>
      <c r="BT26" s="31">
        <f t="shared" si="47"/>
        <v>0.78143535786132901</v>
      </c>
      <c r="BU26" s="31">
        <f t="shared" si="26"/>
        <v>0.77072472830003491</v>
      </c>
      <c r="BV26" s="31"/>
      <c r="BW26" s="31">
        <f t="shared" si="27"/>
        <v>0.99963828171246738</v>
      </c>
      <c r="BX26" s="31">
        <f t="shared" si="48"/>
        <v>0.98203709361084257</v>
      </c>
      <c r="BY26" s="31">
        <f t="shared" si="28"/>
        <v>0.98091901001241055</v>
      </c>
      <c r="BZ26" s="31"/>
    </row>
    <row r="27" spans="1:78" x14ac:dyDescent="0.2">
      <c r="A27" s="198" t="s">
        <v>379</v>
      </c>
      <c r="B27" s="9">
        <f t="shared" si="29"/>
        <v>2007</v>
      </c>
      <c r="D27" s="90">
        <f>Table8.4c11!B53*0.001</f>
        <v>110.727</v>
      </c>
      <c r="E27" s="90">
        <f>Table8.4c11!D53*0.001</f>
        <v>29.987000000000002</v>
      </c>
      <c r="F27" s="90">
        <f>Table8.4c11!F53*0.001</f>
        <v>571.697</v>
      </c>
      <c r="G27" s="90">
        <f>Table8.4c11!H53*0.001</f>
        <v>87.891999999999996</v>
      </c>
      <c r="H27" s="29">
        <f t="shared" si="0"/>
        <v>800.30300000000011</v>
      </c>
      <c r="J27" s="29">
        <f>Table8.2d11!B53*0.001</f>
        <v>16694.156999999999</v>
      </c>
      <c r="K27" s="29">
        <f>Table8.2d11!D53*0.001</f>
        <v>4243.3090000000002</v>
      </c>
      <c r="L27" s="29">
        <f>Table8.2d11!F53*0.001</f>
        <v>77580.498000000007</v>
      </c>
      <c r="M27" s="29">
        <f>Table8.2d11!H53*0.001</f>
        <v>9411.223</v>
      </c>
      <c r="N27" s="29">
        <f t="shared" si="1"/>
        <v>107929.18700000001</v>
      </c>
      <c r="P27" s="10">
        <f t="shared" si="50"/>
        <v>6632.6799250779786</v>
      </c>
      <c r="Q27" s="10">
        <f t="shared" si="51"/>
        <v>7066.8904857034922</v>
      </c>
      <c r="R27" s="10">
        <f t="shared" si="52"/>
        <v>7369.0813379413985</v>
      </c>
      <c r="S27" s="86">
        <f t="shared" si="53"/>
        <v>9339.0625214172487</v>
      </c>
      <c r="T27" s="30">
        <f t="shared" si="54"/>
        <v>7415.0748490304113</v>
      </c>
      <c r="V27" s="31">
        <f t="shared" si="7"/>
        <v>0.60013437514684631</v>
      </c>
      <c r="W27" s="31">
        <f t="shared" si="8"/>
        <v>0.63030406477066003</v>
      </c>
      <c r="X27" s="31">
        <f t="shared" si="9"/>
        <v>0.8344286091018509</v>
      </c>
      <c r="Y27" s="31">
        <f t="shared" si="10"/>
        <v>0.86190434287595785</v>
      </c>
      <c r="Z27" s="31"/>
      <c r="AB27" s="34">
        <f t="shared" si="11"/>
        <v>1.104001532950357</v>
      </c>
      <c r="AC27" s="34">
        <f t="shared" si="12"/>
        <v>0.76609809700267251</v>
      </c>
      <c r="AD27" s="34">
        <f t="shared" si="13"/>
        <v>0.98113165900470489</v>
      </c>
      <c r="AE27" s="34">
        <f t="shared" si="14"/>
        <v>0.78083108415829749</v>
      </c>
      <c r="AF27" s="34">
        <f t="shared" si="15"/>
        <v>0.84577347348130205</v>
      </c>
      <c r="AG27" s="34">
        <f t="shared" si="16"/>
        <v>0.84577347348130172</v>
      </c>
      <c r="AJ27" s="12"/>
      <c r="AL27" s="31">
        <f t="shared" si="17"/>
        <v>0.13835634753337173</v>
      </c>
      <c r="AM27" s="31">
        <f t="shared" si="18"/>
        <v>3.7469558404754195E-2</v>
      </c>
      <c r="AN27" s="31">
        <f t="shared" si="19"/>
        <v>0.71435068967628501</v>
      </c>
      <c r="AO27" s="31">
        <f t="shared" si="20"/>
        <v>0.10982340438558894</v>
      </c>
      <c r="AQ27" s="31">
        <f t="shared" si="30"/>
        <v>0.15613545633269116</v>
      </c>
      <c r="AR27" s="31">
        <f t="shared" si="31"/>
        <v>3.7592790612978724E-2</v>
      </c>
      <c r="AS27" s="31">
        <f t="shared" si="32"/>
        <v>0.69701542791979731</v>
      </c>
      <c r="AT27" s="31">
        <f t="shared" si="33"/>
        <v>0.1083776804545315</v>
      </c>
      <c r="AU27" s="31">
        <f t="shared" si="34"/>
        <v>0.99912135531999868</v>
      </c>
      <c r="AV27" s="31"/>
      <c r="AW27" s="31">
        <f t="shared" si="35"/>
        <v>0.15627276456590608</v>
      </c>
      <c r="AX27" s="31">
        <f t="shared" si="36"/>
        <v>3.7625850366233539E-2</v>
      </c>
      <c r="AY27" s="31">
        <f t="shared" si="37"/>
        <v>0.69762839539803168</v>
      </c>
      <c r="AZ27" s="31">
        <f t="shared" si="38"/>
        <v>0.10847298966982873</v>
      </c>
      <c r="BC27" s="31">
        <f t="shared" si="39"/>
        <v>-0.10092659458322968</v>
      </c>
      <c r="BD27" s="31">
        <f t="shared" si="40"/>
        <v>-2.8635732782228675E-2</v>
      </c>
      <c r="BE27" s="31">
        <f t="shared" si="41"/>
        <v>3.3153406967816393E-2</v>
      </c>
      <c r="BF27" s="31">
        <f t="shared" si="42"/>
        <v>6.2212084779915099E-2</v>
      </c>
      <c r="BH27" s="31">
        <f t="shared" si="21"/>
        <v>0.15467694572738697</v>
      </c>
      <c r="BI27" s="31">
        <f t="shared" si="22"/>
        <v>3.9315676490734613E-2</v>
      </c>
      <c r="BJ27" s="31">
        <f t="shared" si="23"/>
        <v>0.71880925036524179</v>
      </c>
      <c r="BK27" s="31">
        <f t="shared" si="24"/>
        <v>8.7198127416636614E-2</v>
      </c>
      <c r="BM27" s="31">
        <f t="shared" si="43"/>
        <v>-0.1229292702000602</v>
      </c>
      <c r="BN27" s="31">
        <f t="shared" si="44"/>
        <v>3.5316720610897502E-2</v>
      </c>
      <c r="BO27" s="31">
        <f t="shared" si="45"/>
        <v>2.9426669759888474E-2</v>
      </c>
      <c r="BP27" s="31">
        <f t="shared" si="46"/>
        <v>-2.2405975714530374E-2</v>
      </c>
      <c r="BS27" s="31">
        <f t="shared" si="25"/>
        <v>1.0131127956417771</v>
      </c>
      <c r="BT27" s="31">
        <f t="shared" si="47"/>
        <v>0.7916821600162236</v>
      </c>
      <c r="BU27" s="31">
        <f t="shared" si="26"/>
        <v>0.78083108415829749</v>
      </c>
      <c r="BV27" s="31"/>
      <c r="BW27" s="31">
        <f t="shared" si="27"/>
        <v>1.0002167854737485</v>
      </c>
      <c r="BX27" s="31">
        <f t="shared" si="48"/>
        <v>0.98224998498741956</v>
      </c>
      <c r="BY27" s="31">
        <f t="shared" si="28"/>
        <v>0.98113165900470489</v>
      </c>
      <c r="BZ27" s="31"/>
    </row>
    <row r="28" spans="1:78" x14ac:dyDescent="0.2">
      <c r="A28" s="198" t="s">
        <v>379</v>
      </c>
      <c r="B28" s="9">
        <f t="shared" si="29"/>
        <v>2008</v>
      </c>
      <c r="D28" s="90">
        <f>Table8.4c11!B54*0.001</f>
        <v>109.29600000000001</v>
      </c>
      <c r="E28" s="90">
        <f>Table8.4c11!D54*0.001</f>
        <v>20.853000000000002</v>
      </c>
      <c r="F28" s="90">
        <f>Table8.4c11!F54*0.001</f>
        <v>536.899</v>
      </c>
      <c r="G28" s="90">
        <f>Table8.4c11!H54*0.001</f>
        <v>73.406999999999996</v>
      </c>
      <c r="H28" s="29">
        <f t="shared" si="0"/>
        <v>740.45500000000004</v>
      </c>
      <c r="J28" s="29">
        <f>Table8.2d11!B54*0.001</f>
        <v>15702.543</v>
      </c>
      <c r="K28" s="29">
        <f>Table8.2d11!D54*0.001</f>
        <v>3219.1669999999999</v>
      </c>
      <c r="L28" s="29">
        <f>Table8.2d11!F54*0.001</f>
        <v>76421.301000000007</v>
      </c>
      <c r="M28" s="29">
        <f>Table8.2d11!H54*0.001</f>
        <v>8507.1730000000007</v>
      </c>
      <c r="N28" s="29">
        <f t="shared" si="1"/>
        <v>103850.18399999999</v>
      </c>
      <c r="P28" s="10">
        <f t="shared" si="50"/>
        <v>6960.401254752177</v>
      </c>
      <c r="Q28" s="10">
        <f t="shared" si="51"/>
        <v>6477.7627255746602</v>
      </c>
      <c r="R28" s="10">
        <f t="shared" si="52"/>
        <v>7025.5150458639791</v>
      </c>
      <c r="S28" s="86">
        <f t="shared" si="53"/>
        <v>8628.8359246955479</v>
      </c>
      <c r="T28" s="30">
        <f t="shared" si="54"/>
        <v>7130.0306988382426</v>
      </c>
      <c r="V28" s="31">
        <f t="shared" si="7"/>
        <v>0.6297870702305769</v>
      </c>
      <c r="W28" s="31">
        <f t="shared" si="8"/>
        <v>0.57775908439638557</v>
      </c>
      <c r="X28" s="31">
        <f t="shared" si="9"/>
        <v>0.79552531436463636</v>
      </c>
      <c r="Y28" s="31">
        <f t="shared" si="10"/>
        <v>0.79635735818272879</v>
      </c>
      <c r="Z28" s="31"/>
      <c r="AB28" s="34">
        <f t="shared" ref="AB28:AB32" si="55">N28/N$34</f>
        <v>1.0622776425914948</v>
      </c>
      <c r="AC28" s="34">
        <f t="shared" ref="AC28:AC32" si="56">T28/T$34</f>
        <v>0.73664839009209182</v>
      </c>
      <c r="AD28" s="34">
        <f t="shared" ref="AD28:AD32" si="57">BY28</f>
        <v>0.98052140219116213</v>
      </c>
      <c r="AE28" s="34">
        <f t="shared" ref="AE28:AE32" si="58">BU28</f>
        <v>0.7512823161696528</v>
      </c>
      <c r="AF28" s="34">
        <f t="shared" ref="AF28:AF32" si="59">AB28*AD28*AE28</f>
        <v>0.78252511524584722</v>
      </c>
      <c r="AG28" s="34">
        <f t="shared" ref="AG28:AG32" si="60">AB28*AC28</f>
        <v>0.78252511524584711</v>
      </c>
      <c r="AJ28" s="12"/>
      <c r="AL28" s="31">
        <f t="shared" si="17"/>
        <v>0.14760653922250508</v>
      </c>
      <c r="AM28" s="31">
        <f t="shared" si="18"/>
        <v>2.81624136510659E-2</v>
      </c>
      <c r="AN28" s="31">
        <f t="shared" si="19"/>
        <v>0.7250933547615992</v>
      </c>
      <c r="AO28" s="31">
        <f t="shared" si="20"/>
        <v>9.9137692364829721E-2</v>
      </c>
      <c r="AQ28" s="31">
        <f t="shared" si="30"/>
        <v>0.14293155932023041</v>
      </c>
      <c r="AR28" s="31">
        <f t="shared" si="31"/>
        <v>3.2594822424858907E-2</v>
      </c>
      <c r="AS28" s="31">
        <f t="shared" si="32"/>
        <v>0.71970865981840726</v>
      </c>
      <c r="AT28" s="31">
        <f t="shared" si="33"/>
        <v>0.10438941165339979</v>
      </c>
      <c r="AU28" s="31">
        <f t="shared" si="34"/>
        <v>0.99962445321689641</v>
      </c>
      <c r="AV28" s="31"/>
      <c r="AW28" s="31">
        <f t="shared" si="35"/>
        <v>0.14298525697351805</v>
      </c>
      <c r="AX28" s="31">
        <f t="shared" si="36"/>
        <v>3.2607067904316812E-2</v>
      </c>
      <c r="AY28" s="31">
        <f t="shared" si="37"/>
        <v>0.71997904563289672</v>
      </c>
      <c r="AZ28" s="31">
        <f t="shared" si="38"/>
        <v>0.1044286294892684</v>
      </c>
      <c r="BC28" s="31">
        <f t="shared" si="39"/>
        <v>4.8228189775960023E-2</v>
      </c>
      <c r="BD28" s="31">
        <f t="shared" si="40"/>
        <v>-8.704537266369701E-2</v>
      </c>
      <c r="BE28" s="31">
        <f t="shared" si="41"/>
        <v>-4.7744520907769997E-2</v>
      </c>
      <c r="BF28" s="31">
        <f t="shared" si="42"/>
        <v>-7.9096265823869472E-2</v>
      </c>
      <c r="BH28" s="31">
        <f t="shared" si="21"/>
        <v>0.15120380528165459</v>
      </c>
      <c r="BI28" s="31">
        <f t="shared" si="22"/>
        <v>3.0998182920889194E-2</v>
      </c>
      <c r="BJ28" s="31">
        <f t="shared" si="23"/>
        <v>0.73588026574897558</v>
      </c>
      <c r="BK28" s="31">
        <f t="shared" si="24"/>
        <v>8.1917746048480775E-2</v>
      </c>
      <c r="BM28" s="31">
        <f t="shared" si="43"/>
        <v>-2.2710090158672792E-2</v>
      </c>
      <c r="BN28" s="31">
        <f t="shared" si="44"/>
        <v>-0.23769474492059992</v>
      </c>
      <c r="BO28" s="31">
        <f t="shared" si="45"/>
        <v>2.3471399083645438E-2</v>
      </c>
      <c r="BP28" s="31">
        <f t="shared" si="46"/>
        <v>-6.2467209248448598E-2</v>
      </c>
      <c r="BS28" s="31">
        <f t="shared" si="25"/>
        <v>0.96215728524627464</v>
      </c>
      <c r="BT28" s="31">
        <f t="shared" si="47"/>
        <v>0.76172275785911647</v>
      </c>
      <c r="BU28" s="31">
        <f t="shared" si="26"/>
        <v>0.7512823161696528</v>
      </c>
      <c r="BV28" s="31"/>
      <c r="BW28" s="31">
        <f t="shared" si="27"/>
        <v>0.99937800721448344</v>
      </c>
      <c r="BX28" s="31">
        <f t="shared" si="48"/>
        <v>0.98163903258318363</v>
      </c>
      <c r="BY28" s="31">
        <f t="shared" si="28"/>
        <v>0.98052140219116213</v>
      </c>
      <c r="BZ28" s="31"/>
    </row>
    <row r="29" spans="1:78" x14ac:dyDescent="0.2">
      <c r="A29" s="198" t="s">
        <v>379</v>
      </c>
      <c r="B29" s="9">
        <f t="shared" si="29"/>
        <v>2009</v>
      </c>
      <c r="D29" s="90">
        <f>Table8.4c11!B55*0.001</f>
        <v>98.829000000000008</v>
      </c>
      <c r="E29" s="90">
        <f>Table8.4c11!D55*0.001</f>
        <v>19.530999999999999</v>
      </c>
      <c r="F29" s="90">
        <f>Table8.4c11!F55*0.001</f>
        <v>535.11099999999999</v>
      </c>
      <c r="G29" s="90">
        <f>Table8.4c11!H55*0.001</f>
        <v>62.268999999999998</v>
      </c>
      <c r="H29" s="29">
        <f t="shared" ref="H29:H32" si="61">SUM(D29:G29)</f>
        <v>715.74</v>
      </c>
      <c r="J29" s="29">
        <f>Table8.2d11!B55*0.001</f>
        <v>13685.701000000001</v>
      </c>
      <c r="K29" s="29">
        <f>Table8.2d11!D55*0.001</f>
        <v>2962.9169999999999</v>
      </c>
      <c r="L29" s="29">
        <f>Table8.2d11!F55*0.001</f>
        <v>75747.923999999999</v>
      </c>
      <c r="M29" s="29">
        <f>Table8.2d11!H55*0.001</f>
        <v>7574.3010000000004</v>
      </c>
      <c r="N29" s="29">
        <f t="shared" ref="N29:N32" si="62">SUM(J29:M29)</f>
        <v>99970.843000000008</v>
      </c>
      <c r="P29" s="10">
        <f t="shared" ref="P29:P32" si="63">D29/J29*1000000</f>
        <v>7221.3326887676412</v>
      </c>
      <c r="Q29" s="10">
        <f t="shared" ref="Q29:Q32" si="64">E29/K29*1000000</f>
        <v>6591.8147555263949</v>
      </c>
      <c r="R29" s="10">
        <f t="shared" ref="R29:R32" si="65">F29/L29*1000000</f>
        <v>7064.365222735345</v>
      </c>
      <c r="S29" s="86">
        <f t="shared" ref="S29:S32" si="66">G29/M29*1000000</f>
        <v>8221.0886522729943</v>
      </c>
      <c r="T29" s="30">
        <f t="shared" ref="T29:T32" si="67">H29/N29*1000000</f>
        <v>7159.4874917679745</v>
      </c>
      <c r="V29" s="31">
        <f t="shared" ref="V29:V32" si="68">P29/P$34</f>
        <v>0.65339651993686587</v>
      </c>
      <c r="W29" s="31">
        <f t="shared" ref="W29:W32" si="69">Q29/Q$34</f>
        <v>0.58793151571102864</v>
      </c>
      <c r="X29" s="31">
        <f t="shared" ref="X29:X32" si="70">R29/R$34</f>
        <v>0.79992446502717895</v>
      </c>
      <c r="Y29" s="31">
        <f t="shared" ref="Y29:Y32" si="71">S29/S$34</f>
        <v>0.75872626361720141</v>
      </c>
      <c r="Z29" s="31"/>
      <c r="AB29" s="34">
        <f t="shared" si="55"/>
        <v>1.0225960835074155</v>
      </c>
      <c r="AC29" s="34">
        <f t="shared" si="56"/>
        <v>0.73969175694498612</v>
      </c>
      <c r="AD29" s="34">
        <f t="shared" si="57"/>
        <v>0.97936605064551774</v>
      </c>
      <c r="AE29" s="34">
        <f t="shared" si="58"/>
        <v>0.75527608544061986</v>
      </c>
      <c r="AF29" s="34">
        <f t="shared" si="59"/>
        <v>0.75640589365466226</v>
      </c>
      <c r="AG29" s="34">
        <f t="shared" si="60"/>
        <v>0.75640589365466193</v>
      </c>
      <c r="AJ29" s="12"/>
      <c r="AL29" s="31">
        <f t="shared" ref="AL29:AL32" si="72">D29/$H29</f>
        <v>0.1380794701986755</v>
      </c>
      <c r="AM29" s="31">
        <f t="shared" ref="AM29:AM32" si="73">E29/$H29</f>
        <v>2.7287841953782099E-2</v>
      </c>
      <c r="AN29" s="31">
        <f t="shared" ref="AN29:AN32" si="74">F29/$H29</f>
        <v>0.74763321876659117</v>
      </c>
      <c r="AO29" s="31">
        <f t="shared" ref="AO29:AO32" si="75">G29/$H29</f>
        <v>8.6999469080951186E-2</v>
      </c>
      <c r="AQ29" s="31">
        <f t="shared" ref="AQ29:AQ32" si="76">(AL29-AL28)/LN(AL29/AL28)</f>
        <v>0.14279003748202029</v>
      </c>
      <c r="AR29" s="31">
        <f t="shared" ref="AR29:AR32" si="77">(AM29-AM28)/LN(AM29/AM28)</f>
        <v>2.7722828665443375E-2</v>
      </c>
      <c r="AS29" s="31">
        <f t="shared" ref="AS29:AS32" si="78">(AN29-AN28)/LN(AN29/AN28)</f>
        <v>0.73630578828737792</v>
      </c>
      <c r="AT29" s="31">
        <f t="shared" ref="AT29:AT32" si="79">(AO29-AO28)/LN(AO29/AO28)</f>
        <v>9.2936506149498485E-2</v>
      </c>
      <c r="AU29" s="31">
        <f t="shared" ref="AU29:AU32" si="80">SUM(AQ29:AT29)</f>
        <v>0.99975516058434</v>
      </c>
      <c r="AV29" s="31"/>
      <c r="AW29" s="31">
        <f t="shared" ref="AW29:AW32" si="81">AQ29/$AU29</f>
        <v>0.14282500667319578</v>
      </c>
      <c r="AX29" s="31">
        <f t="shared" ref="AX29:AX32" si="82">AR29/$AU29</f>
        <v>2.7729617968903358E-2</v>
      </c>
      <c r="AY29" s="31">
        <f t="shared" ref="AY29:AY32" si="83">AS29/$AU29</f>
        <v>0.73648610911597556</v>
      </c>
      <c r="AZ29" s="31">
        <f t="shared" ref="AZ29:AZ32" si="84">AT29/$AU29</f>
        <v>9.295926624192534E-2</v>
      </c>
      <c r="BC29" s="31">
        <f t="shared" ref="BC29:BC32" si="85">LN(V29/V28)</f>
        <v>3.6802394573812916E-2</v>
      </c>
      <c r="BD29" s="31">
        <f t="shared" ref="BD29:BD32" si="86">LN(W29/W28)</f>
        <v>1.7453498455713888E-2</v>
      </c>
      <c r="BE29" s="31">
        <f t="shared" ref="BE29:BE32" si="87">LN(X29/X28)</f>
        <v>5.5146352683512834E-3</v>
      </c>
      <c r="BF29" s="31">
        <f t="shared" ref="BF29:BF32" si="88">LN(Y29/Y28)</f>
        <v>-4.8406969191936385E-2</v>
      </c>
      <c r="BH29" s="31">
        <f t="shared" ref="BH29:BH32" si="89">J29/$N29</f>
        <v>0.13689692503643286</v>
      </c>
      <c r="BI29" s="31">
        <f t="shared" ref="BI29:BI32" si="90">K29/$N29</f>
        <v>2.9637811496698089E-2</v>
      </c>
      <c r="BJ29" s="31">
        <f t="shared" ref="BJ29:BJ32" si="91">L29/$N29</f>
        <v>0.75770016263641982</v>
      </c>
      <c r="BK29" s="31">
        <f t="shared" ref="BK29:BK32" si="92">M29/$N29</f>
        <v>7.5765100830449128E-2</v>
      </c>
      <c r="BM29" s="31">
        <f t="shared" ref="BM29:BM32" si="93">LN(BH29/BH28)</f>
        <v>-9.9400359978023947E-2</v>
      </c>
      <c r="BN29" s="31">
        <f t="shared" ref="BN29:BN32" si="94">LN(BI29/BI28)</f>
        <v>-4.4877625753931255E-2</v>
      </c>
      <c r="BO29" s="31">
        <f t="shared" ref="BO29:BO32" si="95">LN(BJ29/BJ28)</f>
        <v>2.922032049380191E-2</v>
      </c>
      <c r="BP29" s="31">
        <f t="shared" ref="BP29:BP32" si="96">LN(BK29/BK28)</f>
        <v>-7.8077871437300841E-2</v>
      </c>
      <c r="BS29" s="31">
        <f t="shared" ref="BS29:BS32" si="97">EXP(SUMPRODUCT($AW29:$AZ29,BC29:BF29))</f>
        <v>1.0053159367457614</v>
      </c>
      <c r="BT29" s="31">
        <f t="shared" ref="BT29:BT32" si="98">IF(ISERR(BS29),BT28,BS29*BT28)</f>
        <v>0.76577202785770249</v>
      </c>
      <c r="BU29" s="31">
        <f t="shared" ref="BU29:BU32" si="99">BT29/BT$34</f>
        <v>0.75527608544061986</v>
      </c>
      <c r="BV29" s="31"/>
      <c r="BW29" s="31">
        <f t="shared" ref="BW29:BW32" si="100">EXP(SUMPRODUCT($AW29:$AZ29,BM29:BP29))</f>
        <v>0.99882169675943577</v>
      </c>
      <c r="BX29" s="31">
        <f t="shared" ref="BX29:BX32" si="101">IF(ISERR(BW29),BX28,BW29*BX28)</f>
        <v>0.98048236413002654</v>
      </c>
      <c r="BY29" s="31">
        <f t="shared" ref="BY29:BY32" si="102">BX29/BX$34</f>
        <v>0.97936605064551774</v>
      </c>
      <c r="BZ29" s="31"/>
    </row>
    <row r="30" spans="1:78" x14ac:dyDescent="0.2">
      <c r="A30" s="198" t="s">
        <v>379</v>
      </c>
      <c r="B30" s="9">
        <f t="shared" si="29"/>
        <v>2010</v>
      </c>
      <c r="D30" s="90">
        <f>Table8.4c11!B56*0.001</f>
        <v>146.31800000000001</v>
      </c>
      <c r="E30" s="90">
        <f>Table8.4c11!D56*0.001</f>
        <v>14.280000000000001</v>
      </c>
      <c r="F30" s="90">
        <f>Table8.4c11!F56*0.001</f>
        <v>570.279</v>
      </c>
      <c r="G30" s="90">
        <f>Table8.4c11!H56*0.001</f>
        <v>70.454000000000008</v>
      </c>
      <c r="H30" s="29">
        <f t="shared" si="61"/>
        <v>801.3309999999999</v>
      </c>
      <c r="J30" s="29">
        <f>Table8.2d11!B56*0.001</f>
        <v>18441.386999999999</v>
      </c>
      <c r="K30" s="29">
        <f>Table8.2d11!D56*0.001</f>
        <v>2258.29</v>
      </c>
      <c r="L30" s="29">
        <f>Table8.2d11!F56*0.001</f>
        <v>81582.683000000005</v>
      </c>
      <c r="M30" s="29">
        <f>Table8.2d11!H56*0.001</f>
        <v>8342.5370000000003</v>
      </c>
      <c r="N30" s="29">
        <f t="shared" si="62"/>
        <v>110624.897</v>
      </c>
      <c r="P30" s="10">
        <f t="shared" si="63"/>
        <v>7934.2188307202723</v>
      </c>
      <c r="Q30" s="10">
        <f t="shared" si="64"/>
        <v>6323.3685664817194</v>
      </c>
      <c r="R30" s="10">
        <f t="shared" si="65"/>
        <v>6990.1966818129777</v>
      </c>
      <c r="S30" s="86">
        <f t="shared" si="66"/>
        <v>8445.1528354024686</v>
      </c>
      <c r="T30" s="30">
        <f t="shared" si="67"/>
        <v>7243.6768008922982</v>
      </c>
      <c r="V30" s="31">
        <f t="shared" si="68"/>
        <v>0.7178994786480174</v>
      </c>
      <c r="W30" s="31">
        <f t="shared" si="69"/>
        <v>0.5639884923304691</v>
      </c>
      <c r="X30" s="31">
        <f t="shared" si="70"/>
        <v>0.7915260840617907</v>
      </c>
      <c r="Y30" s="31">
        <f t="shared" si="71"/>
        <v>0.77940520136704106</v>
      </c>
      <c r="Z30" s="31"/>
      <c r="AB30" s="34">
        <f t="shared" si="55"/>
        <v>1.1315757976614365</v>
      </c>
      <c r="AC30" s="34">
        <f t="shared" si="56"/>
        <v>0.74838988485620306</v>
      </c>
      <c r="AD30" s="34">
        <f t="shared" si="57"/>
        <v>0.98226068368732655</v>
      </c>
      <c r="AE30" s="34">
        <f t="shared" si="58"/>
        <v>0.76190556874047821</v>
      </c>
      <c r="AF30" s="34">
        <f t="shared" si="59"/>
        <v>0.84685988091790909</v>
      </c>
      <c r="AG30" s="34">
        <f t="shared" si="60"/>
        <v>0.84685988091790854</v>
      </c>
      <c r="AJ30" s="12"/>
      <c r="AL30" s="31">
        <f t="shared" si="72"/>
        <v>0.18259370971546093</v>
      </c>
      <c r="AM30" s="31">
        <f t="shared" si="73"/>
        <v>1.7820351390374269E-2</v>
      </c>
      <c r="AN30" s="31">
        <f t="shared" si="74"/>
        <v>0.7116647178257175</v>
      </c>
      <c r="AO30" s="31">
        <f t="shared" si="75"/>
        <v>8.7921221068447394E-2</v>
      </c>
      <c r="AQ30" s="31">
        <f t="shared" si="76"/>
        <v>0.15930136995392385</v>
      </c>
      <c r="AR30" s="31">
        <f t="shared" si="77"/>
        <v>2.2218934667370595E-2</v>
      </c>
      <c r="AS30" s="31">
        <f t="shared" si="78"/>
        <v>0.72950118687743137</v>
      </c>
      <c r="AT30" s="31">
        <f t="shared" si="79"/>
        <v>8.745953553351267E-2</v>
      </c>
      <c r="AU30" s="31">
        <f t="shared" si="80"/>
        <v>0.99848102703223851</v>
      </c>
      <c r="AV30" s="31"/>
      <c r="AW30" s="31">
        <f t="shared" si="81"/>
        <v>0.15954371254044911</v>
      </c>
      <c r="AX30" s="31">
        <f t="shared" si="82"/>
        <v>2.2252735971770448E-2</v>
      </c>
      <c r="AY30" s="31">
        <f t="shared" si="83"/>
        <v>0.73061096518349522</v>
      </c>
      <c r="AZ30" s="31">
        <f t="shared" si="84"/>
        <v>8.7592586304285194E-2</v>
      </c>
      <c r="BC30" s="31">
        <f t="shared" si="85"/>
        <v>9.4145384295043572E-2</v>
      </c>
      <c r="BD30" s="31">
        <f t="shared" si="86"/>
        <v>-4.1576623615760658E-2</v>
      </c>
      <c r="BE30" s="31">
        <f t="shared" si="87"/>
        <v>-1.055447048959801E-2</v>
      </c>
      <c r="BF30" s="31">
        <f t="shared" si="88"/>
        <v>2.6890008086572055E-2</v>
      </c>
      <c r="BH30" s="31">
        <f t="shared" si="89"/>
        <v>0.16670195860159762</v>
      </c>
      <c r="BI30" s="31">
        <f t="shared" si="90"/>
        <v>2.041393991083219E-2</v>
      </c>
      <c r="BJ30" s="31">
        <f t="shared" si="91"/>
        <v>0.7374712674308751</v>
      </c>
      <c r="BK30" s="31">
        <f t="shared" si="92"/>
        <v>7.5412834056695216E-2</v>
      </c>
      <c r="BM30" s="31">
        <f t="shared" si="93"/>
        <v>0.19697926829003012</v>
      </c>
      <c r="BN30" s="31">
        <f t="shared" si="94"/>
        <v>-0.37283296510847408</v>
      </c>
      <c r="BO30" s="31">
        <f t="shared" si="95"/>
        <v>-2.7060615542902445E-2</v>
      </c>
      <c r="BP30" s="31">
        <f t="shared" si="96"/>
        <v>-4.6603019359003055E-3</v>
      </c>
      <c r="BS30" s="31">
        <f t="shared" si="97"/>
        <v>1.0087775628378208</v>
      </c>
      <c r="BT30" s="31">
        <f t="shared" si="98"/>
        <v>0.77249363995166898</v>
      </c>
      <c r="BU30" s="31">
        <f t="shared" si="99"/>
        <v>0.76190556874047821</v>
      </c>
      <c r="BV30" s="31"/>
      <c r="BW30" s="31">
        <f t="shared" si="100"/>
        <v>1.0029556191374012</v>
      </c>
      <c r="BX30" s="31">
        <f t="shared" si="101"/>
        <v>0.98338029656933357</v>
      </c>
      <c r="BY30" s="31">
        <f t="shared" si="102"/>
        <v>0.98226068368732655</v>
      </c>
      <c r="BZ30" s="31"/>
    </row>
    <row r="31" spans="1:78" x14ac:dyDescent="0.2">
      <c r="A31" s="198" t="s">
        <v>379</v>
      </c>
      <c r="B31" s="9">
        <f t="shared" si="29"/>
        <v>2011</v>
      </c>
      <c r="D31" s="90">
        <f>Table8.4c11!B57*0.001</f>
        <v>116.47500000000001</v>
      </c>
      <c r="E31" s="90">
        <f>Table8.4c11!D57*0.001</f>
        <v>12.439</v>
      </c>
      <c r="F31" s="90">
        <f>Table8.4c11!F57*0.001</f>
        <v>585.58400000000006</v>
      </c>
      <c r="G31" s="90">
        <f>Table8.4c11!H57*0.001</f>
        <v>73.555000000000007</v>
      </c>
      <c r="H31" s="29">
        <f t="shared" si="61"/>
        <v>788.05300000000011</v>
      </c>
      <c r="J31" s="29">
        <f>Table8.2d11!B57*0.001</f>
        <v>14490.130000000001</v>
      </c>
      <c r="K31" s="29">
        <f>Table8.2d11!D57*0.001</f>
        <v>1891.095</v>
      </c>
      <c r="L31" s="29">
        <f>Table8.2d11!F57*0.001</f>
        <v>81911.328999999998</v>
      </c>
      <c r="M31" s="29">
        <f>Table8.2d11!H57*0.001</f>
        <v>8623.6570000000011</v>
      </c>
      <c r="N31" s="29">
        <f t="shared" si="62"/>
        <v>106916.21100000001</v>
      </c>
      <c r="P31" s="10">
        <f t="shared" si="63"/>
        <v>8038.2301608060116</v>
      </c>
      <c r="Q31" s="10">
        <f t="shared" si="64"/>
        <v>6577.6706088271612</v>
      </c>
      <c r="R31" s="10">
        <f t="shared" si="65"/>
        <v>7148.9988887861909</v>
      </c>
      <c r="S31" s="86">
        <f t="shared" si="66"/>
        <v>8529.4440630001864</v>
      </c>
      <c r="T31" s="30">
        <f t="shared" si="67"/>
        <v>7370.7531592192327</v>
      </c>
      <c r="V31" s="31">
        <f t="shared" si="68"/>
        <v>0.72731057269963695</v>
      </c>
      <c r="W31" s="31">
        <f t="shared" si="69"/>
        <v>0.58666998305033791</v>
      </c>
      <c r="X31" s="31">
        <f t="shared" si="70"/>
        <v>0.80950785120618485</v>
      </c>
      <c r="Y31" s="31">
        <f t="shared" si="71"/>
        <v>0.7871844591850724</v>
      </c>
      <c r="Z31" s="31"/>
      <c r="AB31" s="34">
        <f t="shared" si="55"/>
        <v>1.0936398588941822</v>
      </c>
      <c r="AC31" s="34">
        <f t="shared" si="56"/>
        <v>0.76151894400535292</v>
      </c>
      <c r="AD31" s="34">
        <f t="shared" si="57"/>
        <v>0.97964501944797699</v>
      </c>
      <c r="AE31" s="34">
        <f t="shared" si="58"/>
        <v>0.77734171958988174</v>
      </c>
      <c r="AF31" s="34">
        <f t="shared" si="59"/>
        <v>0.83282747046726158</v>
      </c>
      <c r="AG31" s="34">
        <f t="shared" si="60"/>
        <v>0.8328274704672608</v>
      </c>
      <c r="AJ31" s="12"/>
      <c r="AL31" s="31">
        <f t="shared" si="72"/>
        <v>0.14780097277721169</v>
      </c>
      <c r="AM31" s="31">
        <f t="shared" si="73"/>
        <v>1.5784471349008251E-2</v>
      </c>
      <c r="AN31" s="31">
        <f t="shared" si="74"/>
        <v>0.74307692502915412</v>
      </c>
      <c r="AO31" s="31">
        <f t="shared" si="75"/>
        <v>9.333763084462593E-2</v>
      </c>
      <c r="AQ31" s="31">
        <f t="shared" si="76"/>
        <v>0.16458487412825493</v>
      </c>
      <c r="AR31" s="31">
        <f t="shared" si="77"/>
        <v>1.6781834600569367E-2</v>
      </c>
      <c r="AS31" s="31">
        <f t="shared" si="78"/>
        <v>0.72725776017459975</v>
      </c>
      <c r="AT31" s="31">
        <f t="shared" si="79"/>
        <v>9.0602443840788791E-2</v>
      </c>
      <c r="AU31" s="31">
        <f t="shared" si="80"/>
        <v>0.99922691274421283</v>
      </c>
      <c r="AV31" s="31"/>
      <c r="AW31" s="31">
        <f t="shared" si="81"/>
        <v>0.16471221103948208</v>
      </c>
      <c r="AX31" s="31">
        <f t="shared" si="82"/>
        <v>1.679481846068458E-2</v>
      </c>
      <c r="AY31" s="31">
        <f t="shared" si="83"/>
        <v>0.72782042887266274</v>
      </c>
      <c r="AZ31" s="31">
        <f t="shared" si="84"/>
        <v>9.0672541627170589E-2</v>
      </c>
      <c r="BC31" s="31">
        <f t="shared" si="85"/>
        <v>1.3024026607639905E-2</v>
      </c>
      <c r="BD31" s="31">
        <f t="shared" si="86"/>
        <v>3.9428604654302174E-2</v>
      </c>
      <c r="BE31" s="31">
        <f t="shared" si="87"/>
        <v>2.2463637900157447E-2</v>
      </c>
      <c r="BF31" s="31">
        <f t="shared" si="88"/>
        <v>9.9315372191620607E-3</v>
      </c>
      <c r="BH31" s="31">
        <f t="shared" si="89"/>
        <v>0.13552790418283717</v>
      </c>
      <c r="BI31" s="31">
        <f t="shared" si="90"/>
        <v>1.7687635787991027E-2</v>
      </c>
      <c r="BJ31" s="31">
        <f t="shared" si="91"/>
        <v>0.7661263734832503</v>
      </c>
      <c r="BK31" s="31">
        <f t="shared" si="92"/>
        <v>8.0658086545921465E-2</v>
      </c>
      <c r="BM31" s="31">
        <f t="shared" si="93"/>
        <v>-0.20702998490070354</v>
      </c>
      <c r="BN31" s="31">
        <f t="shared" si="94"/>
        <v>-0.14335214401604934</v>
      </c>
      <c r="BO31" s="31">
        <f t="shared" si="95"/>
        <v>3.8120006531534543E-2</v>
      </c>
      <c r="BP31" s="31">
        <f t="shared" si="96"/>
        <v>6.7241593215353002E-2</v>
      </c>
      <c r="BS31" s="31">
        <f t="shared" si="97"/>
        <v>1.0202599265351495</v>
      </c>
      <c r="BT31" s="31">
        <f t="shared" si="98"/>
        <v>0.78814430434596006</v>
      </c>
      <c r="BU31" s="31">
        <f t="shared" si="99"/>
        <v>0.77734171958988174</v>
      </c>
      <c r="BV31" s="31"/>
      <c r="BW31" s="31">
        <f t="shared" si="100"/>
        <v>0.99733709769434054</v>
      </c>
      <c r="BX31" s="31">
        <f t="shared" si="101"/>
        <v>0.98076165091025902</v>
      </c>
      <c r="BY31" s="31">
        <f t="shared" si="102"/>
        <v>0.97964501944797699</v>
      </c>
      <c r="BZ31" s="31"/>
    </row>
    <row r="32" spans="1:78" x14ac:dyDescent="0.2">
      <c r="A32" s="198" t="s">
        <v>379</v>
      </c>
      <c r="B32" s="9">
        <f t="shared" si="29"/>
        <v>2012</v>
      </c>
      <c r="D32" s="90">
        <f>Table8.4c11!B58*0.001</f>
        <v>103.004</v>
      </c>
      <c r="E32" s="90">
        <f>Table8.4c11!D58*0.001</f>
        <v>27.032</v>
      </c>
      <c r="F32" s="90">
        <f>Table8.4c11!F58*0.001</f>
        <v>650.13599999999997</v>
      </c>
      <c r="G32" s="90">
        <f>Table8.4c11!H58*0.001</f>
        <v>83.507000000000005</v>
      </c>
      <c r="H32" s="29">
        <f t="shared" si="61"/>
        <v>863.67900000000009</v>
      </c>
      <c r="J32" s="29">
        <f>Table8.2d11!B58*0.001</f>
        <v>12603.796</v>
      </c>
      <c r="K32" s="29">
        <f>Table8.2d11!D58*0.001</f>
        <v>2921.9160000000002</v>
      </c>
      <c r="L32" s="29">
        <f>Table8.2d11!F58*0.001</f>
        <v>86571.095000000001</v>
      </c>
      <c r="M32" s="29">
        <f>Table8.2d11!H58*0.001</f>
        <v>8841.36</v>
      </c>
      <c r="N32" s="29">
        <f t="shared" si="62"/>
        <v>110938.167</v>
      </c>
      <c r="P32" s="10">
        <f t="shared" si="63"/>
        <v>8172.4585196396392</v>
      </c>
      <c r="Q32" s="10">
        <f t="shared" si="64"/>
        <v>9251.463765556573</v>
      </c>
      <c r="R32" s="10">
        <f t="shared" si="65"/>
        <v>7509.8507186492207</v>
      </c>
      <c r="S32" s="86">
        <f t="shared" si="66"/>
        <v>9445.0401295728261</v>
      </c>
      <c r="T32" s="30">
        <f t="shared" si="67"/>
        <v>7785.2286850926612</v>
      </c>
      <c r="V32" s="31">
        <f t="shared" si="68"/>
        <v>0.7394557467718893</v>
      </c>
      <c r="W32" s="31">
        <f t="shared" si="69"/>
        <v>0.82514866026373679</v>
      </c>
      <c r="X32" s="31">
        <f t="shared" si="70"/>
        <v>0.85036845196168975</v>
      </c>
      <c r="Y32" s="31">
        <f t="shared" si="71"/>
        <v>0.87168504201009722</v>
      </c>
      <c r="AB32" s="34">
        <f t="shared" si="55"/>
        <v>1.1347802187252896</v>
      </c>
      <c r="AC32" s="34">
        <f t="shared" si="56"/>
        <v>0.80434102174437072</v>
      </c>
      <c r="AD32" s="34">
        <f t="shared" si="57"/>
        <v>0.97786269234545808</v>
      </c>
      <c r="AE32" s="34">
        <f t="shared" si="58"/>
        <v>0.82255006560799915</v>
      </c>
      <c r="AF32" s="34">
        <f t="shared" si="59"/>
        <v>0.91275028058480034</v>
      </c>
      <c r="AG32" s="34">
        <f t="shared" si="60"/>
        <v>0.9127502805847999</v>
      </c>
      <c r="AJ32" s="12"/>
      <c r="AL32" s="31">
        <f t="shared" si="72"/>
        <v>0.11926190170190544</v>
      </c>
      <c r="AM32" s="31">
        <f t="shared" si="73"/>
        <v>3.129866536062588E-2</v>
      </c>
      <c r="AN32" s="31">
        <f t="shared" si="74"/>
        <v>0.75275189045930246</v>
      </c>
      <c r="AO32" s="31">
        <f t="shared" si="75"/>
        <v>9.6687542478166077E-2</v>
      </c>
      <c r="AQ32" s="31">
        <f t="shared" si="76"/>
        <v>0.13302158613653869</v>
      </c>
      <c r="AR32" s="31">
        <f t="shared" si="77"/>
        <v>2.2663385619594821E-2</v>
      </c>
      <c r="AS32" s="31">
        <f t="shared" si="78"/>
        <v>0.74790397807480169</v>
      </c>
      <c r="AT32" s="31">
        <f t="shared" si="79"/>
        <v>9.5002743370723147E-2</v>
      </c>
      <c r="AU32" s="31">
        <f t="shared" si="80"/>
        <v>0.9985916932016583</v>
      </c>
      <c r="AV32" s="31"/>
      <c r="AW32" s="31">
        <f t="shared" si="81"/>
        <v>0.1332091855381336</v>
      </c>
      <c r="AX32" s="31">
        <f t="shared" si="82"/>
        <v>2.2695347631955631E-2</v>
      </c>
      <c r="AY32" s="31">
        <f t="shared" si="83"/>
        <v>0.74895874176250321</v>
      </c>
      <c r="AZ32" s="31">
        <f t="shared" si="84"/>
        <v>9.5136725067407543E-2</v>
      </c>
      <c r="BC32" s="31">
        <f t="shared" si="85"/>
        <v>1.6560854295087558E-2</v>
      </c>
      <c r="BD32" s="31">
        <f t="shared" si="86"/>
        <v>0.341101112085898</v>
      </c>
      <c r="BE32" s="31">
        <f t="shared" si="87"/>
        <v>4.9243256553499828E-2</v>
      </c>
      <c r="BF32" s="31">
        <f t="shared" si="88"/>
        <v>0.10196556465435073</v>
      </c>
      <c r="BH32" s="31">
        <f t="shared" si="89"/>
        <v>0.11361099917938973</v>
      </c>
      <c r="BI32" s="31">
        <f t="shared" si="90"/>
        <v>2.6338239390596745E-2</v>
      </c>
      <c r="BJ32" s="31">
        <f t="shared" si="91"/>
        <v>0.78035447439833761</v>
      </c>
      <c r="BK32" s="31">
        <f t="shared" si="92"/>
        <v>7.9696287031675944E-2</v>
      </c>
      <c r="BM32" s="31">
        <f t="shared" si="93"/>
        <v>-0.17639722868458985</v>
      </c>
      <c r="BN32" s="31">
        <f t="shared" si="94"/>
        <v>0.3981559999845864</v>
      </c>
      <c r="BO32" s="31">
        <f t="shared" si="95"/>
        <v>1.8401136236565627E-2</v>
      </c>
      <c r="BP32" s="31">
        <f t="shared" si="96"/>
        <v>-1.1996068791797107E-2</v>
      </c>
      <c r="BS32" s="31">
        <f t="shared" si="97"/>
        <v>1.0581576221612921</v>
      </c>
      <c r="BT32" s="31">
        <f t="shared" si="98"/>
        <v>0.83398090300668681</v>
      </c>
      <c r="BU32" s="31">
        <f t="shared" si="99"/>
        <v>0.82255006560799915</v>
      </c>
      <c r="BV32" s="31"/>
      <c r="BW32" s="31">
        <f t="shared" si="100"/>
        <v>0.99818063985715644</v>
      </c>
      <c r="BX32" s="31">
        <f t="shared" si="101"/>
        <v>0.97897729225296348</v>
      </c>
      <c r="BY32" s="31">
        <f t="shared" si="102"/>
        <v>0.97786269234545808</v>
      </c>
      <c r="BZ32" s="31"/>
    </row>
    <row r="33" spans="1:77" hidden="1" x14ac:dyDescent="0.2">
      <c r="AJ33" s="12"/>
    </row>
    <row r="34" spans="1:77" hidden="1" x14ac:dyDescent="0.2">
      <c r="A34" s="9" t="s">
        <v>329</v>
      </c>
      <c r="B34" s="9">
        <v>1990</v>
      </c>
      <c r="D34" s="29"/>
      <c r="E34" s="29"/>
      <c r="F34" s="29"/>
      <c r="G34" s="29"/>
      <c r="H34" s="29"/>
      <c r="J34" s="29">
        <f>J10</f>
        <v>21106.875</v>
      </c>
      <c r="K34" s="29">
        <f>K10</f>
        <v>7007.57</v>
      </c>
      <c r="L34" s="29">
        <f>L10</f>
        <v>60006.633000000002</v>
      </c>
      <c r="M34" s="29">
        <v>0</v>
      </c>
      <c r="N34" s="29">
        <f>N10</f>
        <v>97761.809000000008</v>
      </c>
      <c r="P34" s="35">
        <f>P10</f>
        <v>11051.991353528174</v>
      </c>
      <c r="Q34" s="35">
        <f>Q10</f>
        <v>11211.875157864995</v>
      </c>
      <c r="R34" s="35">
        <f>R10</f>
        <v>8831.290367516538</v>
      </c>
      <c r="S34" s="35">
        <f>S10</f>
        <v>10835.381673858548</v>
      </c>
      <c r="T34" s="35">
        <f>T10</f>
        <v>9679.01483901551</v>
      </c>
      <c r="AJ34" s="12"/>
      <c r="BS34" s="31"/>
      <c r="BT34" s="31">
        <f>INDEX(BT9:BT30,Base_row-40,1)</f>
        <v>1.013896828748337</v>
      </c>
      <c r="BU34" s="31"/>
      <c r="BV34" s="31"/>
      <c r="BW34" s="31"/>
      <c r="BX34" s="31">
        <f>INDEX(BX9:BX30,Base_row-40,1)</f>
        <v>1.0011398327354446</v>
      </c>
      <c r="BY34" s="31"/>
    </row>
    <row r="35" spans="1:77" hidden="1" x14ac:dyDescent="0.2">
      <c r="A35" s="9" t="s">
        <v>330</v>
      </c>
      <c r="B35" s="9">
        <f>Base_year2</f>
        <v>1996</v>
      </c>
      <c r="J35" s="29"/>
      <c r="K35" s="29"/>
      <c r="L35" s="29"/>
      <c r="M35" s="29"/>
      <c r="N35" s="29"/>
      <c r="P35" s="35"/>
      <c r="Q35" s="35"/>
      <c r="R35" s="35"/>
      <c r="S35" s="35"/>
      <c r="T35" s="35"/>
      <c r="AJ35" s="12"/>
    </row>
    <row r="36" spans="1:77" x14ac:dyDescent="0.2">
      <c r="A36" s="9"/>
      <c r="B36" s="9"/>
      <c r="Q36" s="90"/>
      <c r="AJ36" s="12"/>
    </row>
    <row r="37" spans="1:77" x14ac:dyDescent="0.2">
      <c r="A37" s="9"/>
      <c r="B37" s="9"/>
      <c r="AJ37" s="12"/>
    </row>
    <row r="38" spans="1:77" x14ac:dyDescent="0.2">
      <c r="A38" s="9"/>
      <c r="B38" s="9"/>
      <c r="AJ38" s="12"/>
    </row>
    <row r="39" spans="1:77" x14ac:dyDescent="0.2">
      <c r="A39" s="9"/>
      <c r="B39" s="9"/>
      <c r="AJ39" s="12"/>
    </row>
    <row r="40" spans="1:77" x14ac:dyDescent="0.2">
      <c r="A40" s="9"/>
      <c r="B40" s="9"/>
      <c r="AJ40" s="12"/>
    </row>
    <row r="41" spans="1:77" x14ac:dyDescent="0.2">
      <c r="A41" s="9"/>
      <c r="B41" s="9"/>
      <c r="AJ41" s="12"/>
    </row>
    <row r="42" spans="1:77" x14ac:dyDescent="0.2">
      <c r="A42" s="9"/>
      <c r="B42" s="9"/>
      <c r="AJ42" s="12"/>
    </row>
    <row r="43" spans="1:77" x14ac:dyDescent="0.2">
      <c r="A43" s="9"/>
      <c r="B43" s="9"/>
      <c r="AJ43" s="12"/>
    </row>
    <row r="44" spans="1:77" x14ac:dyDescent="0.2">
      <c r="A44" s="9"/>
      <c r="B44" s="9"/>
      <c r="AJ44" s="12"/>
    </row>
    <row r="45" spans="1:77" x14ac:dyDescent="0.2">
      <c r="A45" s="9"/>
      <c r="B45" s="9"/>
      <c r="AJ45" s="12"/>
    </row>
    <row r="46" spans="1:77" x14ac:dyDescent="0.2">
      <c r="A46" s="9"/>
      <c r="B46" s="9"/>
      <c r="AJ46" s="12"/>
    </row>
    <row r="47" spans="1:77" x14ac:dyDescent="0.2">
      <c r="A47" s="9"/>
      <c r="B47" s="9"/>
      <c r="AJ47" s="12"/>
    </row>
    <row r="48" spans="1:77" x14ac:dyDescent="0.2">
      <c r="A48" s="9"/>
      <c r="B48" s="9"/>
      <c r="AJ48" s="12"/>
    </row>
    <row r="49" spans="1:36" x14ac:dyDescent="0.2">
      <c r="A49" s="9"/>
      <c r="B49" s="9"/>
      <c r="AJ49" s="12"/>
    </row>
    <row r="50" spans="1:36" x14ac:dyDescent="0.2">
      <c r="A50" s="9"/>
      <c r="B50" s="9"/>
      <c r="AJ50" s="12"/>
    </row>
    <row r="51" spans="1:36" x14ac:dyDescent="0.2">
      <c r="A51" s="9"/>
      <c r="B51" s="9"/>
      <c r="AJ51" s="12"/>
    </row>
    <row r="52" spans="1:36" x14ac:dyDescent="0.2">
      <c r="A52" s="9"/>
      <c r="B52" s="9"/>
      <c r="AJ52" s="12"/>
    </row>
    <row r="53" spans="1:36" x14ac:dyDescent="0.2">
      <c r="A53" s="9"/>
      <c r="B53" s="9"/>
      <c r="AJ53" s="12"/>
    </row>
    <row r="54" spans="1:36" x14ac:dyDescent="0.2">
      <c r="A54" s="9"/>
      <c r="B54" s="9"/>
      <c r="AJ54" s="12"/>
    </row>
    <row r="55" spans="1:36" x14ac:dyDescent="0.2">
      <c r="A55" s="9"/>
      <c r="B55" s="9"/>
      <c r="AJ55" s="12"/>
    </row>
    <row r="56" spans="1:36" x14ac:dyDescent="0.2">
      <c r="A56" s="9"/>
      <c r="B56" s="9"/>
      <c r="AJ56" s="12"/>
    </row>
    <row r="57" spans="1:36" x14ac:dyDescent="0.2">
      <c r="A57" s="9"/>
      <c r="B57" s="9"/>
      <c r="AJ57" s="12"/>
    </row>
    <row r="58" spans="1:36" x14ac:dyDescent="0.2">
      <c r="A58" s="9"/>
      <c r="B58" s="9"/>
      <c r="AJ58" s="12"/>
    </row>
    <row r="59" spans="1:36" x14ac:dyDescent="0.2">
      <c r="A59" s="9"/>
      <c r="B59" s="9"/>
      <c r="AJ59" s="12"/>
    </row>
    <row r="60" spans="1:36" x14ac:dyDescent="0.2">
      <c r="A60" s="9"/>
      <c r="B60" s="9"/>
      <c r="AJ60" s="12"/>
    </row>
    <row r="61" spans="1:36" x14ac:dyDescent="0.2">
      <c r="A61" s="9"/>
      <c r="B61" s="9"/>
      <c r="AJ61" s="12"/>
    </row>
    <row r="62" spans="1:36" x14ac:dyDescent="0.2">
      <c r="A62" s="9"/>
      <c r="B62" s="9"/>
      <c r="AJ62" s="12"/>
    </row>
    <row r="63" spans="1:36" x14ac:dyDescent="0.2">
      <c r="A63" s="9"/>
      <c r="B63" s="9"/>
      <c r="AJ63" s="12"/>
    </row>
    <row r="64" spans="1:36" x14ac:dyDescent="0.2">
      <c r="A64" s="9"/>
      <c r="B64" s="9"/>
      <c r="AJ64" s="12"/>
    </row>
    <row r="65" spans="1:36" x14ac:dyDescent="0.2">
      <c r="A65" s="9"/>
      <c r="B65" s="9"/>
      <c r="AJ65" s="12"/>
    </row>
    <row r="66" spans="1:36" x14ac:dyDescent="0.2">
      <c r="A66" s="9"/>
      <c r="B66" s="9"/>
      <c r="AJ66" s="12"/>
    </row>
    <row r="67" spans="1:36" x14ac:dyDescent="0.2">
      <c r="A67" s="9"/>
      <c r="B67" s="9"/>
      <c r="AJ67" s="12"/>
    </row>
    <row r="68" spans="1:36" x14ac:dyDescent="0.2">
      <c r="A68" s="9"/>
      <c r="B68" s="9"/>
      <c r="AJ68" s="12"/>
    </row>
    <row r="69" spans="1:36" x14ac:dyDescent="0.2">
      <c r="A69" s="9"/>
      <c r="B69" s="9"/>
      <c r="AJ69" s="12"/>
    </row>
    <row r="70" spans="1:36" x14ac:dyDescent="0.2">
      <c r="A70" s="9"/>
      <c r="B70" s="9"/>
      <c r="AJ70" s="12"/>
    </row>
    <row r="71" spans="1:36" x14ac:dyDescent="0.2">
      <c r="A71" s="9"/>
      <c r="B71" s="9"/>
      <c r="AJ71" s="12"/>
    </row>
    <row r="72" spans="1:36" x14ac:dyDescent="0.2">
      <c r="A72" s="9"/>
      <c r="B72" s="9"/>
      <c r="AJ72" s="12"/>
    </row>
    <row r="73" spans="1:36" x14ac:dyDescent="0.2">
      <c r="A73" s="9"/>
      <c r="B73" s="9"/>
      <c r="AJ73" s="12"/>
    </row>
    <row r="74" spans="1:36" x14ac:dyDescent="0.2">
      <c r="A74" s="9"/>
      <c r="B74" s="9"/>
      <c r="AJ74" s="12"/>
    </row>
    <row r="75" spans="1:36" x14ac:dyDescent="0.2">
      <c r="A75" s="9"/>
      <c r="B75" s="9"/>
      <c r="AJ75" s="12"/>
    </row>
    <row r="76" spans="1:36" x14ac:dyDescent="0.2">
      <c r="A76" s="9"/>
      <c r="B76" s="9"/>
      <c r="AJ76" s="12"/>
    </row>
    <row r="77" spans="1:36" x14ac:dyDescent="0.2">
      <c r="A77" s="9"/>
      <c r="B77" s="9"/>
      <c r="AJ77" s="12"/>
    </row>
    <row r="78" spans="1:36" x14ac:dyDescent="0.2">
      <c r="A78" s="9"/>
      <c r="B78" s="9"/>
      <c r="AJ78" s="12"/>
    </row>
    <row r="79" spans="1:36" x14ac:dyDescent="0.2">
      <c r="A79" s="9"/>
      <c r="B79" s="9"/>
      <c r="AJ79" s="12"/>
    </row>
    <row r="80" spans="1:36" x14ac:dyDescent="0.2">
      <c r="A80" s="9"/>
      <c r="B80" s="9"/>
      <c r="AJ80" s="12"/>
    </row>
    <row r="81" spans="1:36" x14ac:dyDescent="0.2">
      <c r="A81" s="9"/>
      <c r="B81" s="9"/>
      <c r="AJ81" s="12"/>
    </row>
    <row r="82" spans="1:36" x14ac:dyDescent="0.2">
      <c r="A82" s="9"/>
      <c r="B82" s="9"/>
      <c r="AJ82" s="12"/>
    </row>
    <row r="83" spans="1:36" x14ac:dyDescent="0.2">
      <c r="A83" s="9"/>
      <c r="B83" s="9"/>
      <c r="AJ83" s="12"/>
    </row>
    <row r="84" spans="1:36" x14ac:dyDescent="0.2">
      <c r="A84" s="9"/>
      <c r="B84" s="9"/>
      <c r="AJ84" s="12"/>
    </row>
    <row r="85" spans="1:36" x14ac:dyDescent="0.2">
      <c r="A85" s="9"/>
      <c r="B85" s="9"/>
      <c r="AJ85" s="12"/>
    </row>
    <row r="86" spans="1:36" x14ac:dyDescent="0.2">
      <c r="A86" s="9"/>
      <c r="B86" s="9"/>
      <c r="AJ86" s="12"/>
    </row>
    <row r="87" spans="1:36" x14ac:dyDescent="0.2">
      <c r="A87" s="9"/>
      <c r="B87" s="9"/>
      <c r="AJ87" s="12"/>
    </row>
    <row r="88" spans="1:36" x14ac:dyDescent="0.2">
      <c r="A88" s="9"/>
      <c r="B88" s="9"/>
      <c r="AJ88" s="12"/>
    </row>
    <row r="89" spans="1:36" x14ac:dyDescent="0.2">
      <c r="A89" s="9"/>
      <c r="B89" s="9"/>
      <c r="AJ89" s="12"/>
    </row>
    <row r="90" spans="1:36" x14ac:dyDescent="0.2">
      <c r="A90" s="9"/>
      <c r="B90" s="9"/>
      <c r="AJ90" s="12"/>
    </row>
    <row r="91" spans="1:36" x14ac:dyDescent="0.2">
      <c r="A91" s="9"/>
      <c r="B91" s="9"/>
      <c r="AJ91" s="12"/>
    </row>
    <row r="92" spans="1:36" x14ac:dyDescent="0.2">
      <c r="A92" s="9"/>
      <c r="B92" s="9"/>
      <c r="AJ92" s="12"/>
    </row>
    <row r="93" spans="1:36" x14ac:dyDescent="0.2">
      <c r="A93" s="9"/>
      <c r="B93" s="9"/>
      <c r="AJ93" s="12"/>
    </row>
    <row r="94" spans="1:36" x14ac:dyDescent="0.2">
      <c r="A94" s="9"/>
      <c r="B94" s="9"/>
      <c r="AJ94" s="12"/>
    </row>
    <row r="95" spans="1:36" x14ac:dyDescent="0.2">
      <c r="A95" s="9"/>
      <c r="B95" s="9"/>
      <c r="AJ95" s="12"/>
    </row>
    <row r="96" spans="1:36" x14ac:dyDescent="0.2">
      <c r="A96" s="9"/>
      <c r="B96" s="9"/>
      <c r="AJ96" s="12"/>
    </row>
    <row r="97" spans="1:36" x14ac:dyDescent="0.2">
      <c r="A97" s="9"/>
      <c r="B97" s="9"/>
      <c r="AJ97" s="12"/>
    </row>
    <row r="98" spans="1:36" x14ac:dyDescent="0.2">
      <c r="A98" s="9"/>
      <c r="B98" s="9"/>
      <c r="AJ98" s="12"/>
    </row>
    <row r="99" spans="1:36" x14ac:dyDescent="0.2">
      <c r="A99" s="9"/>
      <c r="B99" s="9"/>
      <c r="AJ99" s="12"/>
    </row>
    <row r="100" spans="1:36" x14ac:dyDescent="0.2">
      <c r="A100" s="9"/>
      <c r="B100" s="9"/>
      <c r="AJ100" s="12"/>
    </row>
    <row r="101" spans="1:36" x14ac:dyDescent="0.2">
      <c r="A101" s="9"/>
      <c r="B101" s="9"/>
      <c r="AJ101" s="12"/>
    </row>
    <row r="102" spans="1:36" x14ac:dyDescent="0.2">
      <c r="A102" s="9"/>
      <c r="B102" s="9"/>
      <c r="AJ102" s="12"/>
    </row>
    <row r="103" spans="1:36" x14ac:dyDescent="0.2">
      <c r="A103" s="9"/>
      <c r="B103" s="9"/>
      <c r="AJ103" s="12"/>
    </row>
    <row r="104" spans="1:36" x14ac:dyDescent="0.2">
      <c r="A104" s="9"/>
      <c r="B104" s="9"/>
      <c r="AJ104" s="12"/>
    </row>
    <row r="105" spans="1:36" x14ac:dyDescent="0.2">
      <c r="A105" s="9"/>
      <c r="B105" s="9"/>
      <c r="AJ105" s="12"/>
    </row>
    <row r="106" spans="1:36" x14ac:dyDescent="0.2">
      <c r="A106" s="9"/>
      <c r="B106" s="9"/>
      <c r="AJ106" s="12"/>
    </row>
    <row r="107" spans="1:36" x14ac:dyDescent="0.2">
      <c r="A107" s="9"/>
      <c r="B107" s="9"/>
      <c r="AJ107" s="12"/>
    </row>
    <row r="108" spans="1:36" x14ac:dyDescent="0.2">
      <c r="A108" s="9"/>
      <c r="B108" s="9"/>
      <c r="AJ108" s="12"/>
    </row>
    <row r="109" spans="1:36" x14ac:dyDescent="0.2">
      <c r="A109" s="9"/>
      <c r="B109" s="9"/>
      <c r="AJ109" s="12"/>
    </row>
    <row r="110" spans="1:36" x14ac:dyDescent="0.2">
      <c r="A110" s="9"/>
      <c r="B110" s="9"/>
      <c r="AJ110" s="12"/>
    </row>
    <row r="111" spans="1:36" x14ac:dyDescent="0.2">
      <c r="A111" s="9"/>
      <c r="B111" s="9"/>
      <c r="AJ111" s="12"/>
    </row>
    <row r="112" spans="1:36" x14ac:dyDescent="0.2">
      <c r="A112" s="9"/>
      <c r="B112" s="9"/>
      <c r="AJ112" s="12"/>
    </row>
    <row r="113" spans="1:36" x14ac:dyDescent="0.2">
      <c r="A113" s="9"/>
      <c r="B113" s="9"/>
      <c r="AJ113" s="12"/>
    </row>
    <row r="114" spans="1:36" x14ac:dyDescent="0.2">
      <c r="A114" s="9"/>
      <c r="B114" s="9"/>
      <c r="AJ114" s="12"/>
    </row>
    <row r="115" spans="1:36" x14ac:dyDescent="0.2">
      <c r="A115" s="9"/>
      <c r="B115" s="9"/>
      <c r="AJ115" s="12"/>
    </row>
    <row r="116" spans="1:36" x14ac:dyDescent="0.2">
      <c r="A116" s="9"/>
      <c r="B116" s="9"/>
      <c r="AJ116" s="12"/>
    </row>
    <row r="117" spans="1:36" x14ac:dyDescent="0.2">
      <c r="A117" s="9"/>
      <c r="B117" s="9"/>
      <c r="AJ117" s="12"/>
    </row>
    <row r="118" spans="1:36" x14ac:dyDescent="0.2">
      <c r="A118" s="9"/>
      <c r="B118" s="9"/>
      <c r="AJ118" s="12"/>
    </row>
    <row r="119" spans="1:36" x14ac:dyDescent="0.2">
      <c r="A119" s="9"/>
      <c r="B119" s="9"/>
      <c r="AJ119" s="12"/>
    </row>
    <row r="120" spans="1:36" x14ac:dyDescent="0.2">
      <c r="A120" s="9"/>
      <c r="B120" s="9"/>
      <c r="AJ120" s="12"/>
    </row>
    <row r="121" spans="1:36" x14ac:dyDescent="0.2">
      <c r="A121" s="9"/>
      <c r="B121" s="9"/>
      <c r="AJ121" s="12"/>
    </row>
    <row r="122" spans="1:36" x14ac:dyDescent="0.2">
      <c r="A122" s="9"/>
      <c r="B122" s="9"/>
      <c r="AJ122" s="12"/>
    </row>
    <row r="123" spans="1:36" x14ac:dyDescent="0.2">
      <c r="A123" s="9"/>
      <c r="B123" s="9"/>
      <c r="AJ123" s="12"/>
    </row>
    <row r="124" spans="1:36" x14ac:dyDescent="0.2">
      <c r="A124" s="9"/>
      <c r="B124" s="9"/>
      <c r="AJ124" s="12"/>
    </row>
    <row r="125" spans="1:36" x14ac:dyDescent="0.2">
      <c r="A125" s="9"/>
      <c r="B125" s="9"/>
      <c r="AJ125" s="12"/>
    </row>
    <row r="126" spans="1:36" x14ac:dyDescent="0.2">
      <c r="A126" s="9"/>
      <c r="B126" s="9"/>
      <c r="AJ126" s="12"/>
    </row>
    <row r="127" spans="1:36" x14ac:dyDescent="0.2">
      <c r="A127" s="9"/>
      <c r="B127" s="9"/>
      <c r="AJ127" s="12"/>
    </row>
    <row r="128" spans="1:36" x14ac:dyDescent="0.2">
      <c r="A128" s="9"/>
      <c r="B128" s="9"/>
      <c r="AJ128" s="12"/>
    </row>
    <row r="129" spans="1:36" x14ac:dyDescent="0.2">
      <c r="A129" s="9"/>
      <c r="B129" s="9"/>
      <c r="AJ129" s="12"/>
    </row>
    <row r="130" spans="1:36" x14ac:dyDescent="0.2">
      <c r="A130" s="9"/>
      <c r="B130" s="9"/>
      <c r="AJ130" s="12"/>
    </row>
    <row r="131" spans="1:36" x14ac:dyDescent="0.2">
      <c r="A131" s="9"/>
      <c r="B131" s="9"/>
      <c r="AJ131" s="12"/>
    </row>
    <row r="132" spans="1:36" x14ac:dyDescent="0.2">
      <c r="A132" s="9"/>
      <c r="B132" s="9"/>
      <c r="AJ132" s="12"/>
    </row>
    <row r="133" spans="1:36" x14ac:dyDescent="0.2">
      <c r="A133" s="9"/>
      <c r="B133" s="9"/>
      <c r="AJ133" s="12"/>
    </row>
    <row r="134" spans="1:36" x14ac:dyDescent="0.2">
      <c r="A134" s="9"/>
      <c r="B134" s="9"/>
      <c r="AJ134" s="12"/>
    </row>
    <row r="135" spans="1:36" x14ac:dyDescent="0.2">
      <c r="A135" s="9"/>
      <c r="B135" s="9"/>
      <c r="AJ135" s="12"/>
    </row>
    <row r="136" spans="1:36" x14ac:dyDescent="0.2">
      <c r="A136" s="9"/>
      <c r="B136" s="9"/>
      <c r="AJ136" s="12"/>
    </row>
    <row r="137" spans="1:36" x14ac:dyDescent="0.2">
      <c r="A137" s="9"/>
      <c r="B137" s="9"/>
      <c r="AJ137" s="12"/>
    </row>
    <row r="138" spans="1:36" x14ac:dyDescent="0.2">
      <c r="A138" s="9"/>
      <c r="B138" s="9"/>
      <c r="AJ138" s="12"/>
    </row>
    <row r="139" spans="1:36" x14ac:dyDescent="0.2">
      <c r="A139" s="9"/>
      <c r="B139" s="9"/>
      <c r="AJ139" s="12"/>
    </row>
    <row r="140" spans="1:36" x14ac:dyDescent="0.2">
      <c r="A140" s="9"/>
      <c r="B140" s="9"/>
      <c r="AJ140" s="12"/>
    </row>
    <row r="141" spans="1:36" x14ac:dyDescent="0.2">
      <c r="A141" s="9"/>
      <c r="B141" s="9"/>
      <c r="AJ141" s="12"/>
    </row>
    <row r="142" spans="1:36" x14ac:dyDescent="0.2">
      <c r="A142" s="9"/>
      <c r="B142" s="9"/>
      <c r="AJ142" s="12"/>
    </row>
    <row r="143" spans="1:36" x14ac:dyDescent="0.2">
      <c r="A143" s="9"/>
      <c r="B143" s="9"/>
      <c r="AJ143" s="12"/>
    </row>
    <row r="144" spans="1:36" x14ac:dyDescent="0.2">
      <c r="A144" s="9"/>
      <c r="B144" s="9"/>
      <c r="AJ144" s="12"/>
    </row>
    <row r="145" spans="1:36" x14ac:dyDescent="0.2">
      <c r="A145" s="9"/>
      <c r="B145" s="9"/>
      <c r="AJ145" s="12"/>
    </row>
    <row r="146" spans="1:36" x14ac:dyDescent="0.2">
      <c r="A146" s="9"/>
      <c r="B146" s="9"/>
      <c r="AJ146" s="12"/>
    </row>
    <row r="147" spans="1:36" x14ac:dyDescent="0.2">
      <c r="A147" s="9"/>
      <c r="B147" s="9"/>
      <c r="AJ147" s="12"/>
    </row>
    <row r="148" spans="1:36" x14ac:dyDescent="0.2">
      <c r="A148" s="9"/>
      <c r="B148" s="9"/>
      <c r="AJ148" s="12"/>
    </row>
    <row r="149" spans="1:36" x14ac:dyDescent="0.2">
      <c r="A149" s="9"/>
      <c r="B149" s="9"/>
      <c r="AJ149" s="12"/>
    </row>
    <row r="150" spans="1:36" x14ac:dyDescent="0.2">
      <c r="A150" s="9"/>
      <c r="B150" s="9"/>
      <c r="AJ150" s="12"/>
    </row>
    <row r="151" spans="1:36" x14ac:dyDescent="0.2">
      <c r="A151" s="9"/>
      <c r="B151" s="9"/>
      <c r="AJ151" s="12"/>
    </row>
    <row r="152" spans="1:36" x14ac:dyDescent="0.2">
      <c r="A152" s="9"/>
      <c r="B152" s="9"/>
      <c r="AJ152" s="12"/>
    </row>
    <row r="153" spans="1:36" x14ac:dyDescent="0.2">
      <c r="A153" s="9"/>
      <c r="B153" s="9"/>
      <c r="AJ153" s="12"/>
    </row>
    <row r="154" spans="1:36" x14ac:dyDescent="0.2">
      <c r="A154" s="9"/>
      <c r="B154" s="9"/>
      <c r="AJ154" s="12"/>
    </row>
    <row r="155" spans="1:36" x14ac:dyDescent="0.2">
      <c r="A155" s="9"/>
      <c r="B155" s="9"/>
      <c r="AJ155" s="12"/>
    </row>
    <row r="156" spans="1:36" x14ac:dyDescent="0.2">
      <c r="A156" s="9"/>
      <c r="B156" s="9"/>
      <c r="AJ156" s="12"/>
    </row>
    <row r="157" spans="1:36" x14ac:dyDescent="0.2">
      <c r="A157" s="9"/>
      <c r="B157" s="9"/>
      <c r="AJ157" s="12"/>
    </row>
    <row r="158" spans="1:36" x14ac:dyDescent="0.2">
      <c r="A158" s="9"/>
      <c r="B158" s="9"/>
      <c r="AJ158" s="12"/>
    </row>
    <row r="159" spans="1:36" x14ac:dyDescent="0.2">
      <c r="A159" s="9"/>
      <c r="B159" s="9"/>
      <c r="AJ159" s="12"/>
    </row>
    <row r="160" spans="1:36" x14ac:dyDescent="0.2">
      <c r="A160" s="9"/>
      <c r="B160" s="9"/>
      <c r="AJ160" s="12"/>
    </row>
    <row r="161" spans="1:36" x14ac:dyDescent="0.2">
      <c r="A161" s="9"/>
      <c r="B161" s="9"/>
      <c r="AJ161" s="12"/>
    </row>
    <row r="162" spans="1:36" x14ac:dyDescent="0.2">
      <c r="A162" s="9"/>
      <c r="B162" s="9"/>
      <c r="AJ162" s="12"/>
    </row>
    <row r="163" spans="1:36" x14ac:dyDescent="0.2">
      <c r="A163" s="9"/>
      <c r="B163" s="9"/>
      <c r="AJ163" s="12"/>
    </row>
    <row r="164" spans="1:36" x14ac:dyDescent="0.2">
      <c r="A164" s="9"/>
      <c r="B164" s="9"/>
      <c r="AJ164" s="12"/>
    </row>
    <row r="165" spans="1:36" x14ac:dyDescent="0.2">
      <c r="A165" s="9"/>
      <c r="B165" s="9"/>
      <c r="AJ165" s="12"/>
    </row>
    <row r="166" spans="1:36" x14ac:dyDescent="0.2">
      <c r="A166" s="9"/>
      <c r="B166" s="9"/>
      <c r="AJ166" s="12"/>
    </row>
    <row r="167" spans="1:36" x14ac:dyDescent="0.2">
      <c r="A167" s="9"/>
      <c r="B167" s="9"/>
      <c r="AJ167" s="12"/>
    </row>
    <row r="168" spans="1:36" x14ac:dyDescent="0.2">
      <c r="A168" s="9"/>
      <c r="B168" s="9"/>
      <c r="AJ168" s="12"/>
    </row>
    <row r="169" spans="1:36" x14ac:dyDescent="0.2">
      <c r="A169" s="9"/>
      <c r="B169" s="9"/>
      <c r="AJ169" s="12"/>
    </row>
    <row r="170" spans="1:36" x14ac:dyDescent="0.2">
      <c r="A170" s="9"/>
      <c r="B170" s="9"/>
      <c r="AJ170" s="12"/>
    </row>
    <row r="171" spans="1:36" x14ac:dyDescent="0.2">
      <c r="A171" s="9"/>
      <c r="B171" s="9"/>
      <c r="AJ171" s="12"/>
    </row>
    <row r="172" spans="1:36" x14ac:dyDescent="0.2">
      <c r="A172" s="9"/>
      <c r="B172" s="9"/>
      <c r="AJ172" s="12"/>
    </row>
    <row r="173" spans="1:36" x14ac:dyDescent="0.2">
      <c r="A173" s="9"/>
      <c r="B173" s="9"/>
      <c r="AJ173" s="12"/>
    </row>
    <row r="174" spans="1:36" x14ac:dyDescent="0.2">
      <c r="A174" s="9"/>
      <c r="B174" s="9"/>
      <c r="AJ174" s="12"/>
    </row>
    <row r="175" spans="1:36" x14ac:dyDescent="0.2">
      <c r="A175" s="9"/>
      <c r="B175" s="9"/>
      <c r="AJ175" s="12"/>
    </row>
    <row r="176" spans="1:36" x14ac:dyDescent="0.2">
      <c r="A176" s="9"/>
      <c r="B176" s="9"/>
      <c r="AJ176" s="12"/>
    </row>
    <row r="177" spans="1:36" x14ac:dyDescent="0.2">
      <c r="A177" s="9"/>
      <c r="B177" s="9"/>
      <c r="AJ177" s="12"/>
    </row>
    <row r="178" spans="1:36" x14ac:dyDescent="0.2">
      <c r="A178" s="9"/>
      <c r="B178" s="9"/>
      <c r="AJ178" s="12"/>
    </row>
    <row r="179" spans="1:36" x14ac:dyDescent="0.2">
      <c r="A179" s="9"/>
      <c r="B179" s="9"/>
      <c r="AJ179" s="12"/>
    </row>
    <row r="180" spans="1:36" x14ac:dyDescent="0.2">
      <c r="A180" s="9"/>
      <c r="B180" s="9"/>
      <c r="AJ180" s="12"/>
    </row>
    <row r="181" spans="1:36" x14ac:dyDescent="0.2">
      <c r="A181" s="9"/>
      <c r="B181" s="9"/>
      <c r="AJ181" s="12"/>
    </row>
    <row r="182" spans="1:36" x14ac:dyDescent="0.2">
      <c r="A182" s="9"/>
      <c r="B182" s="9"/>
      <c r="AJ182" s="12"/>
    </row>
    <row r="183" spans="1:36" x14ac:dyDescent="0.2">
      <c r="A183" s="9"/>
      <c r="B183" s="9"/>
      <c r="AJ183" s="12"/>
    </row>
    <row r="184" spans="1:36" x14ac:dyDescent="0.2">
      <c r="A184" s="9"/>
      <c r="B184" s="9"/>
      <c r="AJ184" s="12"/>
    </row>
    <row r="185" spans="1:36" x14ac:dyDescent="0.2">
      <c r="A185" s="9"/>
      <c r="B185" s="9"/>
      <c r="AJ185" s="12"/>
    </row>
    <row r="186" spans="1:36" x14ac:dyDescent="0.2">
      <c r="A186" s="9"/>
      <c r="B186" s="9"/>
      <c r="AJ186" s="12"/>
    </row>
    <row r="187" spans="1:36" x14ac:dyDescent="0.2">
      <c r="A187" s="9"/>
      <c r="B187" s="9"/>
      <c r="AJ187" s="12"/>
    </row>
    <row r="188" spans="1:36" x14ac:dyDescent="0.2">
      <c r="A188" s="9"/>
      <c r="B188" s="9"/>
      <c r="AJ188" s="12"/>
    </row>
    <row r="189" spans="1:36" x14ac:dyDescent="0.2">
      <c r="A189" s="9"/>
      <c r="B189" s="9"/>
      <c r="AJ189" s="12"/>
    </row>
    <row r="190" spans="1:36" x14ac:dyDescent="0.2">
      <c r="A190" s="9"/>
      <c r="B190" s="9"/>
      <c r="AJ190" s="12"/>
    </row>
    <row r="191" spans="1:36" x14ac:dyDescent="0.2">
      <c r="A191" s="9"/>
      <c r="B191" s="9"/>
      <c r="AJ191" s="12"/>
    </row>
    <row r="192" spans="1:36" x14ac:dyDescent="0.2">
      <c r="A192" s="9"/>
      <c r="B192" s="9"/>
      <c r="AJ192" s="12"/>
    </row>
    <row r="193" spans="1:36" x14ac:dyDescent="0.2">
      <c r="A193" s="9"/>
      <c r="B193" s="9"/>
      <c r="AJ193" s="12"/>
    </row>
    <row r="194" spans="1:36" x14ac:dyDescent="0.2">
      <c r="A194" s="9"/>
      <c r="B194" s="9"/>
      <c r="AJ194" s="12"/>
    </row>
    <row r="195" spans="1:36" x14ac:dyDescent="0.2">
      <c r="A195" s="9"/>
      <c r="B195" s="9"/>
      <c r="AJ195" s="12"/>
    </row>
    <row r="196" spans="1:36" x14ac:dyDescent="0.2">
      <c r="A196" s="9"/>
      <c r="B196" s="9"/>
      <c r="AJ196" s="12"/>
    </row>
    <row r="197" spans="1:36" x14ac:dyDescent="0.2">
      <c r="A197" s="9"/>
      <c r="B197" s="9"/>
      <c r="AJ197" s="12"/>
    </row>
    <row r="198" spans="1:36" x14ac:dyDescent="0.2">
      <c r="A198" s="9"/>
      <c r="B198" s="9"/>
      <c r="AJ198" s="12"/>
    </row>
    <row r="199" spans="1:36" x14ac:dyDescent="0.2">
      <c r="A199" s="9"/>
      <c r="B199" s="9"/>
      <c r="AJ199" s="12"/>
    </row>
    <row r="200" spans="1:36" x14ac:dyDescent="0.2">
      <c r="A200" s="9"/>
      <c r="B200" s="9"/>
      <c r="AJ200" s="12"/>
    </row>
    <row r="201" spans="1:36" x14ac:dyDescent="0.2">
      <c r="A201" s="9"/>
      <c r="B201" s="9"/>
      <c r="AJ201" s="12"/>
    </row>
    <row r="202" spans="1:36" x14ac:dyDescent="0.2">
      <c r="A202" s="9"/>
      <c r="B202" s="9"/>
      <c r="AJ202" s="12"/>
    </row>
    <row r="203" spans="1:36" x14ac:dyDescent="0.2">
      <c r="A203" s="9"/>
      <c r="B203" s="9"/>
      <c r="AJ203" s="12"/>
    </row>
    <row r="204" spans="1:36" x14ac:dyDescent="0.2">
      <c r="A204" s="9"/>
      <c r="B204" s="9"/>
      <c r="AJ204" s="12"/>
    </row>
    <row r="205" spans="1:36" x14ac:dyDescent="0.2">
      <c r="A205" s="9"/>
      <c r="B205" s="9"/>
      <c r="AJ205" s="12"/>
    </row>
    <row r="206" spans="1:36" x14ac:dyDescent="0.2">
      <c r="A206" s="9"/>
      <c r="B206" s="9"/>
      <c r="AJ206" s="12"/>
    </row>
    <row r="207" spans="1:36" x14ac:dyDescent="0.2">
      <c r="A207" s="9"/>
      <c r="B207" s="9"/>
      <c r="AJ207" s="12"/>
    </row>
    <row r="208" spans="1:36" x14ac:dyDescent="0.2">
      <c r="A208" s="9"/>
      <c r="B208" s="9"/>
      <c r="AJ208" s="12"/>
    </row>
    <row r="209" spans="1:36" x14ac:dyDescent="0.2">
      <c r="A209" s="9"/>
      <c r="B209" s="9"/>
      <c r="AJ209" s="12"/>
    </row>
    <row r="210" spans="1:36" x14ac:dyDescent="0.2">
      <c r="A210" s="9"/>
      <c r="B210" s="9"/>
      <c r="AJ210" s="12"/>
    </row>
    <row r="211" spans="1:36" x14ac:dyDescent="0.2">
      <c r="A211" s="9"/>
      <c r="B211" s="9"/>
      <c r="AJ211" s="12"/>
    </row>
    <row r="212" spans="1:36" x14ac:dyDescent="0.2">
      <c r="A212" s="9"/>
      <c r="B212" s="9"/>
      <c r="AJ212" s="12"/>
    </row>
    <row r="213" spans="1:36" x14ac:dyDescent="0.2">
      <c r="A213" s="9"/>
      <c r="B213" s="9"/>
      <c r="AJ213" s="12"/>
    </row>
    <row r="214" spans="1:36" x14ac:dyDescent="0.2">
      <c r="A214" s="9"/>
      <c r="B214" s="9"/>
      <c r="AJ214" s="12"/>
    </row>
    <row r="215" spans="1:36" x14ac:dyDescent="0.2">
      <c r="A215" s="9"/>
      <c r="B215" s="9"/>
      <c r="AJ215" s="12"/>
    </row>
    <row r="216" spans="1:36" x14ac:dyDescent="0.2">
      <c r="AJ216" s="12"/>
    </row>
    <row r="217" spans="1:36" x14ac:dyDescent="0.2">
      <c r="AJ217" s="12"/>
    </row>
    <row r="218" spans="1:36" x14ac:dyDescent="0.2">
      <c r="AJ218" s="12"/>
    </row>
    <row r="219" spans="1:36" x14ac:dyDescent="0.2">
      <c r="AJ219" s="12"/>
    </row>
    <row r="220" spans="1:36" x14ac:dyDescent="0.2">
      <c r="AJ220" s="12"/>
    </row>
    <row r="221" spans="1:36" x14ac:dyDescent="0.2">
      <c r="AJ221" s="12"/>
    </row>
    <row r="222" spans="1:36" x14ac:dyDescent="0.2">
      <c r="AJ222" s="12"/>
    </row>
    <row r="223" spans="1:36" x14ac:dyDescent="0.2">
      <c r="AJ223" s="12"/>
    </row>
    <row r="224" spans="1:36" x14ac:dyDescent="0.2">
      <c r="AJ224" s="12"/>
    </row>
    <row r="225" spans="36:36" x14ac:dyDescent="0.2">
      <c r="AJ225" s="12"/>
    </row>
    <row r="226" spans="36:36" x14ac:dyDescent="0.2">
      <c r="AJ226" s="12"/>
    </row>
    <row r="227" spans="36:36" x14ac:dyDescent="0.2">
      <c r="AJ227" s="12"/>
    </row>
    <row r="228" spans="36:36" x14ac:dyDescent="0.2">
      <c r="AJ228" s="12"/>
    </row>
    <row r="229" spans="36:36" x14ac:dyDescent="0.2">
      <c r="AJ229" s="12"/>
    </row>
    <row r="230" spans="36:36" x14ac:dyDescent="0.2">
      <c r="AJ230" s="12"/>
    </row>
    <row r="231" spans="36:36" x14ac:dyDescent="0.2">
      <c r="AJ231" s="12"/>
    </row>
    <row r="232" spans="36:36" x14ac:dyDescent="0.2">
      <c r="AJ232" s="12"/>
    </row>
    <row r="233" spans="36:36" x14ac:dyDescent="0.2">
      <c r="AJ233" s="12"/>
    </row>
    <row r="234" spans="36:36" x14ac:dyDescent="0.2">
      <c r="AJ234" s="12"/>
    </row>
    <row r="235" spans="36:36" x14ac:dyDescent="0.2">
      <c r="AJ235" s="12"/>
    </row>
    <row r="236" spans="36:36" x14ac:dyDescent="0.2">
      <c r="AJ236" s="12"/>
    </row>
    <row r="237" spans="36:36" x14ac:dyDescent="0.2">
      <c r="AJ237" s="12"/>
    </row>
    <row r="238" spans="36:36" x14ac:dyDescent="0.2">
      <c r="AJ238" s="12"/>
    </row>
    <row r="239" spans="36:36" x14ac:dyDescent="0.2">
      <c r="AJ239" s="12"/>
    </row>
    <row r="240" spans="36:36" x14ac:dyDescent="0.2">
      <c r="AJ240" s="12"/>
    </row>
    <row r="241" spans="36:36" x14ac:dyDescent="0.2">
      <c r="AJ241" s="12"/>
    </row>
    <row r="242" spans="36:36" x14ac:dyDescent="0.2">
      <c r="AJ242" s="12"/>
    </row>
    <row r="243" spans="36:36" x14ac:dyDescent="0.2">
      <c r="AJ243" s="12"/>
    </row>
    <row r="244" spans="36:36" x14ac:dyDescent="0.2">
      <c r="AJ244" s="12"/>
    </row>
    <row r="245" spans="36:36" x14ac:dyDescent="0.2">
      <c r="AJ245" s="12"/>
    </row>
    <row r="246" spans="36:36" x14ac:dyDescent="0.2">
      <c r="AJ246" s="12"/>
    </row>
    <row r="247" spans="36:36" x14ac:dyDescent="0.2">
      <c r="AJ247" s="12"/>
    </row>
    <row r="248" spans="36:36" x14ac:dyDescent="0.2">
      <c r="AJ248" s="12"/>
    </row>
    <row r="249" spans="36:36" x14ac:dyDescent="0.2">
      <c r="AJ249" s="12"/>
    </row>
    <row r="250" spans="36:36" x14ac:dyDescent="0.2">
      <c r="AJ250" s="12"/>
    </row>
    <row r="251" spans="36:36" x14ac:dyDescent="0.2">
      <c r="AJ251" s="12"/>
    </row>
    <row r="252" spans="36:36" x14ac:dyDescent="0.2">
      <c r="AJ252" s="12"/>
    </row>
    <row r="253" spans="36:36" x14ac:dyDescent="0.2">
      <c r="AJ253" s="12"/>
    </row>
    <row r="254" spans="36:36" x14ac:dyDescent="0.2">
      <c r="AJ254" s="12"/>
    </row>
    <row r="255" spans="36:36" x14ac:dyDescent="0.2">
      <c r="AJ255" s="12"/>
    </row>
    <row r="256" spans="36:36" x14ac:dyDescent="0.2">
      <c r="AJ256" s="12"/>
    </row>
    <row r="257" spans="36:36" x14ac:dyDescent="0.2">
      <c r="AJ257" s="12"/>
    </row>
    <row r="258" spans="36:36" x14ac:dyDescent="0.2">
      <c r="AJ258" s="12"/>
    </row>
    <row r="259" spans="36:36" x14ac:dyDescent="0.2">
      <c r="AJ259" s="12"/>
    </row>
    <row r="260" spans="36:36" x14ac:dyDescent="0.2">
      <c r="AJ260" s="12"/>
    </row>
    <row r="261" spans="36:36" x14ac:dyDescent="0.2">
      <c r="AJ261" s="12"/>
    </row>
    <row r="262" spans="36:36" x14ac:dyDescent="0.2">
      <c r="AJ262" s="12"/>
    </row>
    <row r="263" spans="36:36" x14ac:dyDescent="0.2">
      <c r="AJ263" s="12"/>
    </row>
    <row r="264" spans="36:36" x14ac:dyDescent="0.2">
      <c r="AJ264" s="12"/>
    </row>
    <row r="265" spans="36:36" x14ac:dyDescent="0.2">
      <c r="AJ265" s="12"/>
    </row>
    <row r="266" spans="36:36" x14ac:dyDescent="0.2">
      <c r="AJ266" s="12"/>
    </row>
    <row r="267" spans="36:36" x14ac:dyDescent="0.2">
      <c r="AJ267" s="12"/>
    </row>
    <row r="268" spans="36:36" x14ac:dyDescent="0.2">
      <c r="AJ268" s="12"/>
    </row>
    <row r="269" spans="36:36" x14ac:dyDescent="0.2">
      <c r="AJ269" s="12"/>
    </row>
    <row r="270" spans="36:36" x14ac:dyDescent="0.2">
      <c r="AJ270" s="12"/>
    </row>
    <row r="271" spans="36:36" x14ac:dyDescent="0.2">
      <c r="AJ271" s="12"/>
    </row>
    <row r="272" spans="36:36" x14ac:dyDescent="0.2">
      <c r="AJ272" s="12"/>
    </row>
    <row r="273" spans="36:36" x14ac:dyDescent="0.2">
      <c r="AJ273" s="12"/>
    </row>
    <row r="274" spans="36:36" x14ac:dyDescent="0.2">
      <c r="AJ274" s="12"/>
    </row>
    <row r="275" spans="36:36" x14ac:dyDescent="0.2">
      <c r="AJ275" s="12"/>
    </row>
    <row r="276" spans="36:36" x14ac:dyDescent="0.2">
      <c r="AJ276" s="12"/>
    </row>
    <row r="277" spans="36:36" x14ac:dyDescent="0.2">
      <c r="AJ277" s="12"/>
    </row>
    <row r="278" spans="36:36" x14ac:dyDescent="0.2">
      <c r="AJ278" s="12"/>
    </row>
    <row r="279" spans="36:36" x14ac:dyDescent="0.2">
      <c r="AJ279" s="12"/>
    </row>
    <row r="280" spans="36:36" x14ac:dyDescent="0.2">
      <c r="AJ280" s="12"/>
    </row>
    <row r="281" spans="36:36" x14ac:dyDescent="0.2">
      <c r="AJ281" s="12"/>
    </row>
    <row r="282" spans="36:36" x14ac:dyDescent="0.2">
      <c r="AJ282" s="12"/>
    </row>
    <row r="283" spans="36:36" x14ac:dyDescent="0.2">
      <c r="AJ283" s="12"/>
    </row>
    <row r="284" spans="36:36" x14ac:dyDescent="0.2">
      <c r="AJ284" s="12"/>
    </row>
    <row r="285" spans="36:36" x14ac:dyDescent="0.2">
      <c r="AJ285" s="12"/>
    </row>
    <row r="286" spans="36:36" x14ac:dyDescent="0.2">
      <c r="AJ286" s="12"/>
    </row>
    <row r="287" spans="36:36" x14ac:dyDescent="0.2">
      <c r="AJ287" s="12"/>
    </row>
    <row r="288" spans="36:36" x14ac:dyDescent="0.2">
      <c r="AJ288" s="12"/>
    </row>
    <row r="289" spans="36:36" x14ac:dyDescent="0.2">
      <c r="AJ289" s="12"/>
    </row>
    <row r="290" spans="36:36" x14ac:dyDescent="0.2">
      <c r="AJ290" s="12"/>
    </row>
    <row r="291" spans="36:36" x14ac:dyDescent="0.2">
      <c r="AJ291" s="12"/>
    </row>
    <row r="292" spans="36:36" x14ac:dyDescent="0.2">
      <c r="AJ292" s="12"/>
    </row>
    <row r="293" spans="36:36" x14ac:dyDescent="0.2">
      <c r="AJ293" s="12"/>
    </row>
    <row r="294" spans="36:36" x14ac:dyDescent="0.2">
      <c r="AJ294" s="12"/>
    </row>
    <row r="295" spans="36:36" x14ac:dyDescent="0.2">
      <c r="AJ295" s="12"/>
    </row>
    <row r="296" spans="36:36" x14ac:dyDescent="0.2">
      <c r="AJ296" s="12"/>
    </row>
    <row r="297" spans="36:36" x14ac:dyDescent="0.2">
      <c r="AJ297" s="12"/>
    </row>
    <row r="298" spans="36:36" x14ac:dyDescent="0.2">
      <c r="AJ298" s="12"/>
    </row>
    <row r="299" spans="36:36" x14ac:dyDescent="0.2">
      <c r="AJ299" s="12"/>
    </row>
    <row r="300" spans="36:36" x14ac:dyDescent="0.2">
      <c r="AJ300" s="12"/>
    </row>
    <row r="301" spans="36:36" x14ac:dyDescent="0.2">
      <c r="AJ301" s="12"/>
    </row>
    <row r="302" spans="36:36" x14ac:dyDescent="0.2">
      <c r="AJ302" s="12"/>
    </row>
    <row r="303" spans="36:36" x14ac:dyDescent="0.2">
      <c r="AJ303" s="12"/>
    </row>
    <row r="304" spans="36:36" x14ac:dyDescent="0.2">
      <c r="AJ304" s="12"/>
    </row>
    <row r="305" spans="36:36" x14ac:dyDescent="0.2">
      <c r="AJ305" s="12"/>
    </row>
    <row r="306" spans="36:36" x14ac:dyDescent="0.2">
      <c r="AJ306" s="12"/>
    </row>
    <row r="307" spans="36:36" x14ac:dyDescent="0.2">
      <c r="AJ307" s="12"/>
    </row>
    <row r="308" spans="36:36" x14ac:dyDescent="0.2">
      <c r="AJ308" s="12"/>
    </row>
    <row r="309" spans="36:36" x14ac:dyDescent="0.2">
      <c r="AJ309" s="12"/>
    </row>
    <row r="310" spans="36:36" x14ac:dyDescent="0.2">
      <c r="AJ310" s="12"/>
    </row>
    <row r="311" spans="36:36" x14ac:dyDescent="0.2">
      <c r="AJ311" s="12"/>
    </row>
    <row r="312" spans="36:36" x14ac:dyDescent="0.2">
      <c r="AJ312" s="12"/>
    </row>
    <row r="313" spans="36:36" x14ac:dyDescent="0.2">
      <c r="AJ313" s="12"/>
    </row>
    <row r="314" spans="36:36" x14ac:dyDescent="0.2">
      <c r="AJ314" s="12"/>
    </row>
    <row r="315" spans="36:36" x14ac:dyDescent="0.2">
      <c r="AJ315" s="12"/>
    </row>
    <row r="316" spans="36:36" x14ac:dyDescent="0.2">
      <c r="AJ316" s="12"/>
    </row>
    <row r="317" spans="36:36" x14ac:dyDescent="0.2">
      <c r="AJ317" s="12"/>
    </row>
    <row r="318" spans="36:36" x14ac:dyDescent="0.2">
      <c r="AJ318" s="12"/>
    </row>
    <row r="319" spans="36:36" x14ac:dyDescent="0.2">
      <c r="AJ319" s="12"/>
    </row>
    <row r="320" spans="36:36" x14ac:dyDescent="0.2">
      <c r="AJ320" s="12"/>
    </row>
    <row r="321" spans="36:36" x14ac:dyDescent="0.2">
      <c r="AJ321" s="12"/>
    </row>
    <row r="322" spans="36:36" x14ac:dyDescent="0.2">
      <c r="AJ322" s="12"/>
    </row>
    <row r="323" spans="36:36" x14ac:dyDescent="0.2">
      <c r="AJ323" s="12"/>
    </row>
    <row r="324" spans="36:36" x14ac:dyDescent="0.2">
      <c r="AJ324" s="12"/>
    </row>
    <row r="325" spans="36:36" x14ac:dyDescent="0.2">
      <c r="AJ325" s="12"/>
    </row>
    <row r="326" spans="36:36" x14ac:dyDescent="0.2">
      <c r="AJ326" s="12"/>
    </row>
    <row r="327" spans="36:36" x14ac:dyDescent="0.2">
      <c r="AJ327" s="12"/>
    </row>
    <row r="328" spans="36:36" x14ac:dyDescent="0.2">
      <c r="AJ328" s="12"/>
    </row>
    <row r="329" spans="36:36" x14ac:dyDescent="0.2">
      <c r="AJ329" s="12"/>
    </row>
    <row r="330" spans="36:36" x14ac:dyDescent="0.2">
      <c r="AJ330" s="12"/>
    </row>
    <row r="331" spans="36:36" x14ac:dyDescent="0.2">
      <c r="AJ331" s="12"/>
    </row>
    <row r="332" spans="36:36" x14ac:dyDescent="0.2">
      <c r="AJ332" s="12"/>
    </row>
    <row r="333" spans="36:36" x14ac:dyDescent="0.2">
      <c r="AJ333" s="12"/>
    </row>
    <row r="334" spans="36:36" x14ac:dyDescent="0.2">
      <c r="AJ334" s="12"/>
    </row>
    <row r="335" spans="36:36" x14ac:dyDescent="0.2">
      <c r="AJ335" s="12"/>
    </row>
    <row r="336" spans="36:36" x14ac:dyDescent="0.2">
      <c r="AJ336" s="12"/>
    </row>
    <row r="337" spans="36:36" x14ac:dyDescent="0.2">
      <c r="AJ337" s="12"/>
    </row>
    <row r="338" spans="36:36" x14ac:dyDescent="0.2">
      <c r="AJ338" s="12"/>
    </row>
    <row r="339" spans="36:36" x14ac:dyDescent="0.2">
      <c r="AJ339" s="12"/>
    </row>
    <row r="340" spans="36:36" x14ac:dyDescent="0.2">
      <c r="AJ340" s="12"/>
    </row>
    <row r="341" spans="36:36" x14ac:dyDescent="0.2">
      <c r="AJ341" s="12"/>
    </row>
    <row r="342" spans="36:36" x14ac:dyDescent="0.2">
      <c r="AJ342" s="12"/>
    </row>
    <row r="343" spans="36:36" x14ac:dyDescent="0.2">
      <c r="AJ343" s="12"/>
    </row>
    <row r="344" spans="36:36" x14ac:dyDescent="0.2">
      <c r="AJ344" s="12"/>
    </row>
    <row r="345" spans="36:36" x14ac:dyDescent="0.2">
      <c r="AJ345" s="12"/>
    </row>
    <row r="346" spans="36:36" x14ac:dyDescent="0.2">
      <c r="AJ346" s="12"/>
    </row>
    <row r="347" spans="36:36" x14ac:dyDescent="0.2">
      <c r="AJ347" s="12"/>
    </row>
    <row r="348" spans="36:36" x14ac:dyDescent="0.2">
      <c r="AJ348" s="12"/>
    </row>
    <row r="349" spans="36:36" x14ac:dyDescent="0.2">
      <c r="AJ349" s="12"/>
    </row>
    <row r="350" spans="36:36" x14ac:dyDescent="0.2">
      <c r="AJ350" s="12"/>
    </row>
    <row r="351" spans="36:36" x14ac:dyDescent="0.2">
      <c r="AJ351" s="12"/>
    </row>
    <row r="352" spans="36:36" x14ac:dyDescent="0.2">
      <c r="AJ352" s="12"/>
    </row>
    <row r="353" spans="36:36" x14ac:dyDescent="0.2">
      <c r="AJ353" s="12"/>
    </row>
    <row r="354" spans="36:36" x14ac:dyDescent="0.2">
      <c r="AJ354" s="12"/>
    </row>
    <row r="355" spans="36:36" x14ac:dyDescent="0.2">
      <c r="AJ355" s="12"/>
    </row>
    <row r="356" spans="36:36" x14ac:dyDescent="0.2">
      <c r="AJ356" s="12"/>
    </row>
    <row r="357" spans="36:36" x14ac:dyDescent="0.2">
      <c r="AJ357" s="12"/>
    </row>
    <row r="358" spans="36:36" x14ac:dyDescent="0.2">
      <c r="AJ358" s="12"/>
    </row>
    <row r="359" spans="36:36" x14ac:dyDescent="0.2">
      <c r="AJ359" s="12"/>
    </row>
    <row r="360" spans="36:36" x14ac:dyDescent="0.2">
      <c r="AJ360" s="12"/>
    </row>
    <row r="361" spans="36:36" x14ac:dyDescent="0.2">
      <c r="AJ361" s="12"/>
    </row>
    <row r="362" spans="36:36" x14ac:dyDescent="0.2">
      <c r="AJ362" s="12"/>
    </row>
    <row r="363" spans="36:36" x14ac:dyDescent="0.2">
      <c r="AJ363" s="12"/>
    </row>
    <row r="364" spans="36:36" x14ac:dyDescent="0.2">
      <c r="AJ364" s="12"/>
    </row>
    <row r="365" spans="36:36" x14ac:dyDescent="0.2">
      <c r="AJ365" s="12"/>
    </row>
    <row r="366" spans="36:36" x14ac:dyDescent="0.2">
      <c r="AJ366" s="12"/>
    </row>
    <row r="367" spans="36:36" x14ac:dyDescent="0.2">
      <c r="AJ367" s="12"/>
    </row>
    <row r="368" spans="36:36" x14ac:dyDescent="0.2">
      <c r="AJ368" s="12"/>
    </row>
    <row r="369" spans="36:36" x14ac:dyDescent="0.2">
      <c r="AJ369" s="12"/>
    </row>
    <row r="370" spans="36:36" x14ac:dyDescent="0.2">
      <c r="AJ370" s="12"/>
    </row>
    <row r="371" spans="36:36" x14ac:dyDescent="0.2">
      <c r="AJ371" s="12"/>
    </row>
    <row r="372" spans="36:36" x14ac:dyDescent="0.2">
      <c r="AJ372" s="12"/>
    </row>
    <row r="373" spans="36:36" x14ac:dyDescent="0.2">
      <c r="AJ373" s="12"/>
    </row>
    <row r="374" spans="36:36" x14ac:dyDescent="0.2">
      <c r="AJ374" s="12"/>
    </row>
    <row r="375" spans="36:36" x14ac:dyDescent="0.2">
      <c r="AJ375" s="12"/>
    </row>
    <row r="376" spans="36:36" x14ac:dyDescent="0.2">
      <c r="AJ376" s="12"/>
    </row>
    <row r="377" spans="36:36" x14ac:dyDescent="0.2">
      <c r="AJ377" s="12"/>
    </row>
    <row r="378" spans="36:36" x14ac:dyDescent="0.2">
      <c r="AJ378" s="12"/>
    </row>
    <row r="379" spans="36:36" x14ac:dyDescent="0.2">
      <c r="AJ379" s="12"/>
    </row>
    <row r="380" spans="36:36" x14ac:dyDescent="0.2">
      <c r="AJ380" s="12"/>
    </row>
    <row r="381" spans="36:36" x14ac:dyDescent="0.2">
      <c r="AJ381" s="12"/>
    </row>
    <row r="382" spans="36:36" x14ac:dyDescent="0.2">
      <c r="AJ382" s="12"/>
    </row>
    <row r="383" spans="36:36" x14ac:dyDescent="0.2">
      <c r="AJ383" s="12"/>
    </row>
    <row r="384" spans="36:36" x14ac:dyDescent="0.2">
      <c r="AJ384" s="12"/>
    </row>
    <row r="385" spans="36:36" x14ac:dyDescent="0.2">
      <c r="AJ385" s="12"/>
    </row>
    <row r="386" spans="36:36" x14ac:dyDescent="0.2">
      <c r="AJ386" s="12"/>
    </row>
    <row r="387" spans="36:36" x14ac:dyDescent="0.2">
      <c r="AJ387" s="12"/>
    </row>
    <row r="388" spans="36:36" x14ac:dyDescent="0.2">
      <c r="AJ388" s="12"/>
    </row>
    <row r="389" spans="36:36" x14ac:dyDescent="0.2">
      <c r="AJ389" s="12"/>
    </row>
    <row r="390" spans="36:36" x14ac:dyDescent="0.2">
      <c r="AJ390" s="12"/>
    </row>
    <row r="391" spans="36:36" x14ac:dyDescent="0.2">
      <c r="AJ391" s="12"/>
    </row>
    <row r="392" spans="36:36" x14ac:dyDescent="0.2">
      <c r="AJ392" s="12"/>
    </row>
    <row r="393" spans="36:36" x14ac:dyDescent="0.2">
      <c r="AJ393" s="12"/>
    </row>
    <row r="394" spans="36:36" x14ac:dyDescent="0.2">
      <c r="AJ394" s="12"/>
    </row>
    <row r="395" spans="36:36" x14ac:dyDescent="0.2">
      <c r="AJ395" s="12"/>
    </row>
    <row r="396" spans="36:36" x14ac:dyDescent="0.2">
      <c r="AJ396" s="12"/>
    </row>
    <row r="397" spans="36:36" x14ac:dyDescent="0.2">
      <c r="AJ397" s="12"/>
    </row>
    <row r="398" spans="36:36" x14ac:dyDescent="0.2">
      <c r="AJ398" s="12"/>
    </row>
    <row r="399" spans="36:36" x14ac:dyDescent="0.2">
      <c r="AJ399" s="12"/>
    </row>
    <row r="400" spans="36:36" x14ac:dyDescent="0.2">
      <c r="AJ400" s="12"/>
    </row>
    <row r="401" spans="36:36" x14ac:dyDescent="0.2">
      <c r="AJ401" s="12"/>
    </row>
    <row r="402" spans="36:36" x14ac:dyDescent="0.2">
      <c r="AJ402" s="12"/>
    </row>
    <row r="403" spans="36:36" x14ac:dyDescent="0.2">
      <c r="AJ403" s="12"/>
    </row>
    <row r="404" spans="36:36" x14ac:dyDescent="0.2">
      <c r="AJ404" s="12"/>
    </row>
    <row r="405" spans="36:36" x14ac:dyDescent="0.2">
      <c r="AJ405" s="12"/>
    </row>
    <row r="406" spans="36:36" x14ac:dyDescent="0.2">
      <c r="AJ406" s="12"/>
    </row>
    <row r="407" spans="36:36" x14ac:dyDescent="0.2">
      <c r="AJ407" s="12"/>
    </row>
    <row r="408" spans="36:36" x14ac:dyDescent="0.2">
      <c r="AJ408" s="12"/>
    </row>
    <row r="409" spans="36:36" x14ac:dyDescent="0.2">
      <c r="AJ409" s="12"/>
    </row>
    <row r="410" spans="36:36" x14ac:dyDescent="0.2">
      <c r="AJ410" s="12"/>
    </row>
    <row r="411" spans="36:36" x14ac:dyDescent="0.2">
      <c r="AJ411" s="12"/>
    </row>
    <row r="412" spans="36:36" x14ac:dyDescent="0.2">
      <c r="AJ412" s="12"/>
    </row>
    <row r="413" spans="36:36" x14ac:dyDescent="0.2">
      <c r="AJ413" s="12"/>
    </row>
    <row r="414" spans="36:36" x14ac:dyDescent="0.2">
      <c r="AJ414" s="12"/>
    </row>
    <row r="415" spans="36:36" x14ac:dyDescent="0.2">
      <c r="AJ415" s="12"/>
    </row>
    <row r="416" spans="36:36" x14ac:dyDescent="0.2">
      <c r="AJ416" s="12"/>
    </row>
    <row r="417" spans="36:36" x14ac:dyDescent="0.2">
      <c r="AJ417" s="12"/>
    </row>
    <row r="418" spans="36:36" x14ac:dyDescent="0.2">
      <c r="AJ418" s="12"/>
    </row>
    <row r="419" spans="36:36" x14ac:dyDescent="0.2">
      <c r="AJ419" s="12"/>
    </row>
    <row r="420" spans="36:36" x14ac:dyDescent="0.2">
      <c r="AJ420" s="12"/>
    </row>
    <row r="421" spans="36:36" x14ac:dyDescent="0.2">
      <c r="AJ421" s="12"/>
    </row>
    <row r="422" spans="36:36" x14ac:dyDescent="0.2">
      <c r="AJ422" s="12"/>
    </row>
    <row r="423" spans="36:36" x14ac:dyDescent="0.2">
      <c r="AJ423" s="12"/>
    </row>
    <row r="424" spans="36:36" x14ac:dyDescent="0.2">
      <c r="AJ424" s="12"/>
    </row>
    <row r="425" spans="36:36" x14ac:dyDescent="0.2">
      <c r="AJ425" s="12"/>
    </row>
    <row r="426" spans="36:36" x14ac:dyDescent="0.2">
      <c r="AJ426" s="12"/>
    </row>
    <row r="427" spans="36:36" x14ac:dyDescent="0.2">
      <c r="AJ427" s="12"/>
    </row>
    <row r="428" spans="36:36" x14ac:dyDescent="0.2">
      <c r="AJ428" s="12"/>
    </row>
    <row r="429" spans="36:36" x14ac:dyDescent="0.2">
      <c r="AJ429" s="12"/>
    </row>
    <row r="430" spans="36:36" x14ac:dyDescent="0.2">
      <c r="AJ430" s="12"/>
    </row>
    <row r="431" spans="36:36" x14ac:dyDescent="0.2">
      <c r="AJ431" s="12"/>
    </row>
    <row r="432" spans="36:36" x14ac:dyDescent="0.2">
      <c r="AJ432" s="12"/>
    </row>
    <row r="433" spans="36:36" x14ac:dyDescent="0.2">
      <c r="AJ433" s="12"/>
    </row>
    <row r="434" spans="36:36" x14ac:dyDescent="0.2">
      <c r="AJ434" s="12"/>
    </row>
    <row r="435" spans="36:36" x14ac:dyDescent="0.2">
      <c r="AJ435" s="12"/>
    </row>
    <row r="436" spans="36:36" x14ac:dyDescent="0.2">
      <c r="AJ436" s="12"/>
    </row>
    <row r="437" spans="36:36" x14ac:dyDescent="0.2">
      <c r="AJ437" s="12"/>
    </row>
    <row r="438" spans="36:36" x14ac:dyDescent="0.2">
      <c r="AJ438" s="12"/>
    </row>
    <row r="439" spans="36:36" x14ac:dyDescent="0.2">
      <c r="AJ439" s="12"/>
    </row>
    <row r="440" spans="36:36" x14ac:dyDescent="0.2">
      <c r="AJ440" s="12"/>
    </row>
    <row r="441" spans="36:36" x14ac:dyDescent="0.2">
      <c r="AJ441" s="12"/>
    </row>
    <row r="442" spans="36:36" x14ac:dyDescent="0.2">
      <c r="AJ442" s="12"/>
    </row>
    <row r="443" spans="36:36" x14ac:dyDescent="0.2">
      <c r="AJ443" s="12"/>
    </row>
    <row r="444" spans="36:36" x14ac:dyDescent="0.2">
      <c r="AJ444" s="12"/>
    </row>
    <row r="445" spans="36:36" x14ac:dyDescent="0.2">
      <c r="AJ445" s="12"/>
    </row>
    <row r="446" spans="36:36" x14ac:dyDescent="0.2">
      <c r="AJ446" s="12"/>
    </row>
    <row r="447" spans="36:36" x14ac:dyDescent="0.2">
      <c r="AJ447" s="12"/>
    </row>
    <row r="448" spans="36:36" x14ac:dyDescent="0.2">
      <c r="AJ448" s="12"/>
    </row>
    <row r="449" spans="36:36" x14ac:dyDescent="0.2">
      <c r="AJ449" s="12"/>
    </row>
    <row r="450" spans="36:36" x14ac:dyDescent="0.2">
      <c r="AJ450" s="12"/>
    </row>
    <row r="451" spans="36:36" x14ac:dyDescent="0.2">
      <c r="AJ451" s="12"/>
    </row>
    <row r="452" spans="36:36" x14ac:dyDescent="0.2">
      <c r="AJ452" s="12"/>
    </row>
    <row r="453" spans="36:36" x14ac:dyDescent="0.2">
      <c r="AJ453" s="12"/>
    </row>
    <row r="454" spans="36:36" x14ac:dyDescent="0.2">
      <c r="AJ454" s="12"/>
    </row>
    <row r="455" spans="36:36" x14ac:dyDescent="0.2">
      <c r="AJ455" s="12"/>
    </row>
    <row r="456" spans="36:36" x14ac:dyDescent="0.2">
      <c r="AJ456" s="12"/>
    </row>
    <row r="457" spans="36:36" x14ac:dyDescent="0.2">
      <c r="AJ457" s="12"/>
    </row>
    <row r="458" spans="36:36" x14ac:dyDescent="0.2">
      <c r="AJ458" s="12"/>
    </row>
    <row r="459" spans="36:36" x14ac:dyDescent="0.2">
      <c r="AJ459" s="12"/>
    </row>
    <row r="460" spans="36:36" x14ac:dyDescent="0.2">
      <c r="AJ460" s="12"/>
    </row>
    <row r="461" spans="36:36" x14ac:dyDescent="0.2">
      <c r="AJ461" s="12"/>
    </row>
    <row r="462" spans="36:36" x14ac:dyDescent="0.2">
      <c r="AJ462" s="12"/>
    </row>
    <row r="463" spans="36:36" x14ac:dyDescent="0.2">
      <c r="AJ463" s="12"/>
    </row>
    <row r="464" spans="36:36" x14ac:dyDescent="0.2">
      <c r="AJ464" s="12"/>
    </row>
    <row r="465" spans="36:36" x14ac:dyDescent="0.2">
      <c r="AJ465" s="12"/>
    </row>
    <row r="466" spans="36:36" x14ac:dyDescent="0.2">
      <c r="AJ466" s="12"/>
    </row>
    <row r="467" spans="36:36" x14ac:dyDescent="0.2">
      <c r="AJ467" s="12"/>
    </row>
    <row r="468" spans="36:36" x14ac:dyDescent="0.2">
      <c r="AJ468" s="12"/>
    </row>
    <row r="469" spans="36:36" x14ac:dyDescent="0.2">
      <c r="AJ469" s="12"/>
    </row>
    <row r="470" spans="36:36" x14ac:dyDescent="0.2">
      <c r="AJ470" s="12"/>
    </row>
    <row r="471" spans="36:36" x14ac:dyDescent="0.2">
      <c r="AJ471" s="12"/>
    </row>
    <row r="472" spans="36:36" x14ac:dyDescent="0.2">
      <c r="AJ472" s="12"/>
    </row>
    <row r="473" spans="36:36" x14ac:dyDescent="0.2">
      <c r="AJ473" s="12"/>
    </row>
    <row r="474" spans="36:36" x14ac:dyDescent="0.2">
      <c r="AJ474" s="12"/>
    </row>
    <row r="475" spans="36:36" x14ac:dyDescent="0.2">
      <c r="AJ475" s="12"/>
    </row>
    <row r="476" spans="36:36" x14ac:dyDescent="0.2">
      <c r="AJ476" s="12"/>
    </row>
    <row r="477" spans="36:36" x14ac:dyDescent="0.2">
      <c r="AJ477" s="12"/>
    </row>
    <row r="478" spans="36:36" x14ac:dyDescent="0.2">
      <c r="AJ478" s="12"/>
    </row>
    <row r="479" spans="36:36" x14ac:dyDescent="0.2">
      <c r="AJ479" s="12"/>
    </row>
    <row r="480" spans="36:36" x14ac:dyDescent="0.2">
      <c r="AJ480" s="12"/>
    </row>
    <row r="481" spans="36:36" x14ac:dyDescent="0.2">
      <c r="AJ481" s="12"/>
    </row>
    <row r="482" spans="36:36" x14ac:dyDescent="0.2">
      <c r="AJ482" s="12"/>
    </row>
    <row r="483" spans="36:36" x14ac:dyDescent="0.2">
      <c r="AJ483" s="12"/>
    </row>
    <row r="484" spans="36:36" x14ac:dyDescent="0.2">
      <c r="AJ484" s="12"/>
    </row>
    <row r="485" spans="36:36" x14ac:dyDescent="0.2">
      <c r="AJ485" s="12"/>
    </row>
    <row r="486" spans="36:36" x14ac:dyDescent="0.2">
      <c r="AJ486" s="12"/>
    </row>
    <row r="487" spans="36:36" x14ac:dyDescent="0.2">
      <c r="AJ487" s="12"/>
    </row>
    <row r="488" spans="36:36" x14ac:dyDescent="0.2">
      <c r="AJ488" s="12"/>
    </row>
    <row r="489" spans="36:36" x14ac:dyDescent="0.2">
      <c r="AJ489" s="12"/>
    </row>
    <row r="490" spans="36:36" x14ac:dyDescent="0.2">
      <c r="AJ490" s="12"/>
    </row>
    <row r="491" spans="36:36" x14ac:dyDescent="0.2">
      <c r="AJ491" s="12"/>
    </row>
    <row r="492" spans="36:36" x14ac:dyDescent="0.2">
      <c r="AJ492" s="12"/>
    </row>
    <row r="493" spans="36:36" x14ac:dyDescent="0.2">
      <c r="AJ493" s="12"/>
    </row>
    <row r="494" spans="36:36" x14ac:dyDescent="0.2">
      <c r="AJ494" s="12"/>
    </row>
    <row r="495" spans="36:36" x14ac:dyDescent="0.2">
      <c r="AJ495" s="12"/>
    </row>
    <row r="496" spans="36:36" x14ac:dyDescent="0.2">
      <c r="AJ496" s="12"/>
    </row>
    <row r="497" spans="36:36" x14ac:dyDescent="0.2">
      <c r="AJ497" s="12"/>
    </row>
    <row r="498" spans="36:36" x14ac:dyDescent="0.2">
      <c r="AJ498" s="12"/>
    </row>
    <row r="499" spans="36:36" x14ac:dyDescent="0.2">
      <c r="AJ499" s="12"/>
    </row>
    <row r="500" spans="36:36" x14ac:dyDescent="0.2">
      <c r="AJ500" s="12"/>
    </row>
    <row r="501" spans="36:36" x14ac:dyDescent="0.2">
      <c r="AJ501" s="12"/>
    </row>
    <row r="502" spans="36:36" x14ac:dyDescent="0.2">
      <c r="AJ502" s="12"/>
    </row>
    <row r="503" spans="36:36" x14ac:dyDescent="0.2">
      <c r="AJ503" s="12"/>
    </row>
    <row r="504" spans="36:36" x14ac:dyDescent="0.2">
      <c r="AJ504" s="12"/>
    </row>
    <row r="505" spans="36:36" x14ac:dyDescent="0.2">
      <c r="AJ505" s="12"/>
    </row>
    <row r="506" spans="36:36" x14ac:dyDescent="0.2">
      <c r="AJ506" s="12"/>
    </row>
    <row r="507" spans="36:36" x14ac:dyDescent="0.2">
      <c r="AJ507" s="12"/>
    </row>
    <row r="508" spans="36:36" x14ac:dyDescent="0.2">
      <c r="AJ508" s="12"/>
    </row>
    <row r="509" spans="36:36" x14ac:dyDescent="0.2">
      <c r="AJ509" s="12"/>
    </row>
    <row r="510" spans="36:36" x14ac:dyDescent="0.2">
      <c r="AJ510" s="12"/>
    </row>
    <row r="511" spans="36:36" x14ac:dyDescent="0.2">
      <c r="AJ511" s="12"/>
    </row>
    <row r="512" spans="36:36" x14ac:dyDescent="0.2">
      <c r="AJ512" s="12"/>
    </row>
    <row r="513" spans="36:36" x14ac:dyDescent="0.2">
      <c r="AJ513" s="12"/>
    </row>
    <row r="514" spans="36:36" x14ac:dyDescent="0.2">
      <c r="AJ514" s="12"/>
    </row>
    <row r="515" spans="36:36" x14ac:dyDescent="0.2">
      <c r="AJ515" s="12"/>
    </row>
    <row r="516" spans="36:36" x14ac:dyDescent="0.2">
      <c r="AJ516" s="12"/>
    </row>
    <row r="517" spans="36:36" x14ac:dyDescent="0.2">
      <c r="AJ517" s="12"/>
    </row>
    <row r="518" spans="36:36" x14ac:dyDescent="0.2">
      <c r="AJ518" s="12"/>
    </row>
    <row r="519" spans="36:36" x14ac:dyDescent="0.2">
      <c r="AJ519" s="12"/>
    </row>
    <row r="520" spans="36:36" x14ac:dyDescent="0.2">
      <c r="AJ520" s="12"/>
    </row>
    <row r="521" spans="36:36" x14ac:dyDescent="0.2">
      <c r="AJ521" s="12"/>
    </row>
    <row r="522" spans="36:36" x14ac:dyDescent="0.2">
      <c r="AJ522" s="12"/>
    </row>
    <row r="523" spans="36:36" x14ac:dyDescent="0.2">
      <c r="AJ523" s="12"/>
    </row>
    <row r="524" spans="36:36" x14ac:dyDescent="0.2">
      <c r="AJ524" s="12"/>
    </row>
    <row r="525" spans="36:36" x14ac:dyDescent="0.2">
      <c r="AJ525" s="12"/>
    </row>
    <row r="526" spans="36:36" x14ac:dyDescent="0.2">
      <c r="AJ526" s="12"/>
    </row>
    <row r="527" spans="36:36" x14ac:dyDescent="0.2">
      <c r="AJ527" s="12"/>
    </row>
    <row r="528" spans="36:36" x14ac:dyDescent="0.2">
      <c r="AJ528" s="12"/>
    </row>
    <row r="529" spans="36:36" x14ac:dyDescent="0.2">
      <c r="AJ529" s="12"/>
    </row>
    <row r="530" spans="36:36" x14ac:dyDescent="0.2">
      <c r="AJ530" s="12"/>
    </row>
    <row r="531" spans="36:36" x14ac:dyDescent="0.2">
      <c r="AJ531" s="12"/>
    </row>
    <row r="532" spans="36:36" x14ac:dyDescent="0.2">
      <c r="AJ532" s="12"/>
    </row>
    <row r="533" spans="36:36" x14ac:dyDescent="0.2">
      <c r="AJ533" s="12"/>
    </row>
    <row r="534" spans="36:36" x14ac:dyDescent="0.2">
      <c r="AJ534" s="12"/>
    </row>
    <row r="535" spans="36:36" x14ac:dyDescent="0.2">
      <c r="AJ535" s="12"/>
    </row>
    <row r="536" spans="36:36" x14ac:dyDescent="0.2">
      <c r="AJ536" s="12"/>
    </row>
    <row r="537" spans="36:36" x14ac:dyDescent="0.2">
      <c r="AJ537" s="12"/>
    </row>
    <row r="538" spans="36:36" x14ac:dyDescent="0.2">
      <c r="AJ538" s="12"/>
    </row>
    <row r="539" spans="36:36" x14ac:dyDescent="0.2">
      <c r="AJ539" s="12"/>
    </row>
    <row r="540" spans="36:36" x14ac:dyDescent="0.2">
      <c r="AJ540" s="12"/>
    </row>
    <row r="541" spans="36:36" x14ac:dyDescent="0.2">
      <c r="AJ541" s="12"/>
    </row>
    <row r="542" spans="36:36" x14ac:dyDescent="0.2">
      <c r="AJ542" s="12"/>
    </row>
    <row r="543" spans="36:36" x14ac:dyDescent="0.2">
      <c r="AJ543" s="12"/>
    </row>
    <row r="544" spans="36:36" x14ac:dyDescent="0.2">
      <c r="AJ544" s="12"/>
    </row>
    <row r="545" spans="36:36" x14ac:dyDescent="0.2">
      <c r="AJ545" s="12"/>
    </row>
    <row r="546" spans="36:36" x14ac:dyDescent="0.2">
      <c r="AJ546" s="12"/>
    </row>
    <row r="547" spans="36:36" x14ac:dyDescent="0.2">
      <c r="AJ547" s="12"/>
    </row>
    <row r="548" spans="36:36" x14ac:dyDescent="0.2">
      <c r="AJ548" s="12"/>
    </row>
    <row r="549" spans="36:36" x14ac:dyDescent="0.2">
      <c r="AJ549" s="12"/>
    </row>
    <row r="550" spans="36:36" x14ac:dyDescent="0.2">
      <c r="AJ550" s="12"/>
    </row>
    <row r="551" spans="36:36" x14ac:dyDescent="0.2">
      <c r="AJ551" s="12"/>
    </row>
    <row r="552" spans="36:36" x14ac:dyDescent="0.2">
      <c r="AJ552" s="12"/>
    </row>
    <row r="553" spans="36:36" x14ac:dyDescent="0.2">
      <c r="AJ553" s="12"/>
    </row>
    <row r="554" spans="36:36" x14ac:dyDescent="0.2">
      <c r="AJ554" s="12"/>
    </row>
    <row r="555" spans="36:36" x14ac:dyDescent="0.2">
      <c r="AJ555" s="12"/>
    </row>
    <row r="556" spans="36:36" x14ac:dyDescent="0.2">
      <c r="AJ556" s="12"/>
    </row>
    <row r="557" spans="36:36" x14ac:dyDescent="0.2">
      <c r="AJ557" s="12"/>
    </row>
    <row r="558" spans="36:36" x14ac:dyDescent="0.2">
      <c r="AJ558" s="12"/>
    </row>
    <row r="559" spans="36:36" x14ac:dyDescent="0.2">
      <c r="AJ559" s="12"/>
    </row>
    <row r="560" spans="36:36" x14ac:dyDescent="0.2">
      <c r="AJ560" s="12"/>
    </row>
    <row r="561" spans="36:36" x14ac:dyDescent="0.2">
      <c r="AJ561" s="12"/>
    </row>
    <row r="562" spans="36:36" x14ac:dyDescent="0.2">
      <c r="AJ562" s="12"/>
    </row>
    <row r="563" spans="36:36" x14ac:dyDescent="0.2">
      <c r="AJ563" s="12"/>
    </row>
    <row r="564" spans="36:36" x14ac:dyDescent="0.2">
      <c r="AJ564" s="12"/>
    </row>
    <row r="565" spans="36:36" x14ac:dyDescent="0.2">
      <c r="AJ565" s="12"/>
    </row>
    <row r="566" spans="36:36" x14ac:dyDescent="0.2">
      <c r="AJ566" s="12"/>
    </row>
    <row r="567" spans="36:36" x14ac:dyDescent="0.2">
      <c r="AJ567" s="12"/>
    </row>
    <row r="568" spans="36:36" x14ac:dyDescent="0.2">
      <c r="AJ568" s="12"/>
    </row>
    <row r="569" spans="36:36" x14ac:dyDescent="0.2">
      <c r="AJ569" s="12"/>
    </row>
    <row r="570" spans="36:36" x14ac:dyDescent="0.2">
      <c r="AJ570" s="12"/>
    </row>
    <row r="571" spans="36:36" x14ac:dyDescent="0.2">
      <c r="AJ571" s="12"/>
    </row>
    <row r="572" spans="36:36" x14ac:dyDescent="0.2">
      <c r="AJ572" s="12"/>
    </row>
    <row r="573" spans="36:36" x14ac:dyDescent="0.2">
      <c r="AJ573" s="12"/>
    </row>
    <row r="574" spans="36:36" x14ac:dyDescent="0.2">
      <c r="AJ574" s="12"/>
    </row>
    <row r="575" spans="36:36" x14ac:dyDescent="0.2">
      <c r="AJ575" s="12"/>
    </row>
    <row r="576" spans="36:36" x14ac:dyDescent="0.2">
      <c r="AJ576" s="12"/>
    </row>
    <row r="577" spans="36:36" x14ac:dyDescent="0.2">
      <c r="AJ577" s="12"/>
    </row>
    <row r="578" spans="36:36" x14ac:dyDescent="0.2">
      <c r="AJ578" s="12"/>
    </row>
    <row r="579" spans="36:36" x14ac:dyDescent="0.2">
      <c r="AJ579" s="12"/>
    </row>
    <row r="580" spans="36:36" x14ac:dyDescent="0.2">
      <c r="AJ580" s="12"/>
    </row>
    <row r="581" spans="36:36" x14ac:dyDescent="0.2">
      <c r="AJ581" s="12"/>
    </row>
    <row r="582" spans="36:36" x14ac:dyDescent="0.2">
      <c r="AJ582" s="12"/>
    </row>
    <row r="583" spans="36:36" x14ac:dyDescent="0.2">
      <c r="AJ583" s="12"/>
    </row>
    <row r="584" spans="36:36" x14ac:dyDescent="0.2">
      <c r="AJ584" s="12"/>
    </row>
    <row r="585" spans="36:36" x14ac:dyDescent="0.2">
      <c r="AJ585" s="12"/>
    </row>
    <row r="586" spans="36:36" x14ac:dyDescent="0.2">
      <c r="AJ586" s="12"/>
    </row>
    <row r="587" spans="36:36" x14ac:dyDescent="0.2">
      <c r="AJ587" s="12"/>
    </row>
    <row r="588" spans="36:36" x14ac:dyDescent="0.2">
      <c r="AJ588" s="12"/>
    </row>
    <row r="589" spans="36:36" x14ac:dyDescent="0.2">
      <c r="AJ589" s="12"/>
    </row>
    <row r="590" spans="36:36" x14ac:dyDescent="0.2">
      <c r="AJ590" s="12"/>
    </row>
    <row r="591" spans="36:36" x14ac:dyDescent="0.2">
      <c r="AJ591" s="12"/>
    </row>
    <row r="592" spans="36:36" x14ac:dyDescent="0.2">
      <c r="AJ592" s="12"/>
    </row>
    <row r="593" spans="36:36" x14ac:dyDescent="0.2">
      <c r="AJ593" s="12"/>
    </row>
    <row r="594" spans="36:36" x14ac:dyDescent="0.2">
      <c r="AJ594" s="12"/>
    </row>
    <row r="595" spans="36:36" x14ac:dyDescent="0.2">
      <c r="AJ595" s="12"/>
    </row>
    <row r="596" spans="36:36" x14ac:dyDescent="0.2">
      <c r="AJ596" s="12"/>
    </row>
    <row r="597" spans="36:36" x14ac:dyDescent="0.2">
      <c r="AJ597" s="12"/>
    </row>
    <row r="598" spans="36:36" x14ac:dyDescent="0.2">
      <c r="AJ598" s="12"/>
    </row>
    <row r="599" spans="36:36" x14ac:dyDescent="0.2">
      <c r="AJ599" s="12"/>
    </row>
    <row r="600" spans="36:36" x14ac:dyDescent="0.2">
      <c r="AJ600" s="12"/>
    </row>
    <row r="601" spans="36:36" x14ac:dyDescent="0.2">
      <c r="AJ601" s="12"/>
    </row>
    <row r="602" spans="36:36" x14ac:dyDescent="0.2">
      <c r="AJ602" s="12"/>
    </row>
    <row r="603" spans="36:36" x14ac:dyDescent="0.2">
      <c r="AJ603" s="12"/>
    </row>
    <row r="604" spans="36:36" x14ac:dyDescent="0.2">
      <c r="AJ604" s="12"/>
    </row>
    <row r="605" spans="36:36" x14ac:dyDescent="0.2">
      <c r="AJ605" s="12"/>
    </row>
    <row r="606" spans="36:36" x14ac:dyDescent="0.2">
      <c r="AJ606" s="12"/>
    </row>
    <row r="607" spans="36:36" x14ac:dyDescent="0.2">
      <c r="AJ607" s="12"/>
    </row>
    <row r="608" spans="36:36" x14ac:dyDescent="0.2">
      <c r="AJ608" s="12"/>
    </row>
    <row r="609" spans="36:36" x14ac:dyDescent="0.2">
      <c r="AJ609" s="12"/>
    </row>
    <row r="610" spans="36:36" x14ac:dyDescent="0.2">
      <c r="AJ610" s="12"/>
    </row>
    <row r="611" spans="36:36" x14ac:dyDescent="0.2">
      <c r="AJ611" s="12"/>
    </row>
    <row r="612" spans="36:36" x14ac:dyDescent="0.2">
      <c r="AJ612" s="12"/>
    </row>
    <row r="613" spans="36:36" x14ac:dyDescent="0.2">
      <c r="AJ613" s="12"/>
    </row>
    <row r="614" spans="36:36" x14ac:dyDescent="0.2">
      <c r="AJ614" s="12"/>
    </row>
    <row r="615" spans="36:36" x14ac:dyDescent="0.2">
      <c r="AJ615" s="12"/>
    </row>
    <row r="616" spans="36:36" x14ac:dyDescent="0.2">
      <c r="AJ616" s="12"/>
    </row>
    <row r="617" spans="36:36" x14ac:dyDescent="0.2">
      <c r="AJ617" s="12"/>
    </row>
    <row r="618" spans="36:36" x14ac:dyDescent="0.2">
      <c r="AJ618" s="12"/>
    </row>
    <row r="619" spans="36:36" x14ac:dyDescent="0.2">
      <c r="AJ619" s="12"/>
    </row>
    <row r="620" spans="36:36" x14ac:dyDescent="0.2">
      <c r="AJ620" s="12"/>
    </row>
    <row r="621" spans="36:36" x14ac:dyDescent="0.2">
      <c r="AJ621" s="12"/>
    </row>
    <row r="622" spans="36:36" x14ac:dyDescent="0.2">
      <c r="AJ622" s="12"/>
    </row>
    <row r="623" spans="36:36" x14ac:dyDescent="0.2">
      <c r="AJ623" s="12"/>
    </row>
    <row r="624" spans="36:36" x14ac:dyDescent="0.2">
      <c r="AJ624" s="12"/>
    </row>
    <row r="625" spans="36:36" x14ac:dyDescent="0.2">
      <c r="AJ625" s="12"/>
    </row>
    <row r="626" spans="36:36" x14ac:dyDescent="0.2">
      <c r="AJ626" s="12"/>
    </row>
    <row r="627" spans="36:36" x14ac:dyDescent="0.2">
      <c r="AJ627" s="12"/>
    </row>
    <row r="628" spans="36:36" x14ac:dyDescent="0.2">
      <c r="AJ628" s="12"/>
    </row>
    <row r="629" spans="36:36" x14ac:dyDescent="0.2">
      <c r="AJ629" s="12"/>
    </row>
    <row r="630" spans="36:36" x14ac:dyDescent="0.2">
      <c r="AJ630" s="12"/>
    </row>
    <row r="631" spans="36:36" x14ac:dyDescent="0.2">
      <c r="AJ631" s="12"/>
    </row>
    <row r="632" spans="36:36" x14ac:dyDescent="0.2">
      <c r="AJ632" s="12"/>
    </row>
    <row r="633" spans="36:36" x14ac:dyDescent="0.2">
      <c r="AJ633" s="12"/>
    </row>
    <row r="634" spans="36:36" x14ac:dyDescent="0.2">
      <c r="AJ634" s="12"/>
    </row>
    <row r="635" spans="36:36" x14ac:dyDescent="0.2">
      <c r="AJ635" s="12"/>
    </row>
    <row r="636" spans="36:36" x14ac:dyDescent="0.2">
      <c r="AJ636" s="12"/>
    </row>
    <row r="637" spans="36:36" x14ac:dyDescent="0.2">
      <c r="AJ637" s="12"/>
    </row>
    <row r="638" spans="36:36" x14ac:dyDescent="0.2">
      <c r="AJ638" s="12"/>
    </row>
    <row r="639" spans="36:36" x14ac:dyDescent="0.2">
      <c r="AJ639" s="12"/>
    </row>
    <row r="640" spans="36:36" x14ac:dyDescent="0.2">
      <c r="AJ640" s="12"/>
    </row>
    <row r="641" spans="36:36" x14ac:dyDescent="0.2">
      <c r="AJ641" s="12"/>
    </row>
    <row r="642" spans="36:36" x14ac:dyDescent="0.2">
      <c r="AJ642" s="12"/>
    </row>
    <row r="643" spans="36:36" x14ac:dyDescent="0.2">
      <c r="AJ643" s="12"/>
    </row>
    <row r="644" spans="36:36" x14ac:dyDescent="0.2">
      <c r="AJ644" s="12"/>
    </row>
    <row r="645" spans="36:36" x14ac:dyDescent="0.2">
      <c r="AJ645" s="12"/>
    </row>
    <row r="646" spans="36:36" x14ac:dyDescent="0.2">
      <c r="AJ646" s="12"/>
    </row>
    <row r="647" spans="36:36" x14ac:dyDescent="0.2">
      <c r="AJ647" s="12"/>
    </row>
    <row r="648" spans="36:36" x14ac:dyDescent="0.2">
      <c r="AJ648" s="12"/>
    </row>
    <row r="649" spans="36:36" x14ac:dyDescent="0.2">
      <c r="AJ649" s="12"/>
    </row>
    <row r="650" spans="36:36" x14ac:dyDescent="0.2">
      <c r="AJ650" s="12"/>
    </row>
    <row r="651" spans="36:36" x14ac:dyDescent="0.2">
      <c r="AJ651" s="12"/>
    </row>
    <row r="652" spans="36:36" x14ac:dyDescent="0.2">
      <c r="AJ652" s="12"/>
    </row>
    <row r="653" spans="36:36" x14ac:dyDescent="0.2">
      <c r="AJ653" s="12"/>
    </row>
    <row r="654" spans="36:36" x14ac:dyDescent="0.2">
      <c r="AJ654" s="12"/>
    </row>
    <row r="655" spans="36:36" x14ac:dyDescent="0.2">
      <c r="AJ655" s="12"/>
    </row>
    <row r="656" spans="36:36" x14ac:dyDescent="0.2">
      <c r="AJ656" s="12"/>
    </row>
    <row r="657" spans="36:36" x14ac:dyDescent="0.2">
      <c r="AJ657" s="12"/>
    </row>
    <row r="658" spans="36:36" x14ac:dyDescent="0.2">
      <c r="AJ658" s="12"/>
    </row>
    <row r="659" spans="36:36" x14ac:dyDescent="0.2">
      <c r="AJ659" s="12"/>
    </row>
    <row r="660" spans="36:36" x14ac:dyDescent="0.2">
      <c r="AJ660" s="12"/>
    </row>
    <row r="661" spans="36:36" x14ac:dyDescent="0.2">
      <c r="AJ661" s="12"/>
    </row>
    <row r="662" spans="36:36" x14ac:dyDescent="0.2">
      <c r="AJ662" s="12"/>
    </row>
    <row r="663" spans="36:36" x14ac:dyDescent="0.2">
      <c r="AJ663" s="12"/>
    </row>
    <row r="664" spans="36:36" x14ac:dyDescent="0.2">
      <c r="AJ664" s="12"/>
    </row>
    <row r="665" spans="36:36" x14ac:dyDescent="0.2">
      <c r="AJ665" s="12"/>
    </row>
    <row r="666" spans="36:36" x14ac:dyDescent="0.2">
      <c r="AJ666" s="12"/>
    </row>
    <row r="667" spans="36:36" x14ac:dyDescent="0.2">
      <c r="AJ667" s="12"/>
    </row>
    <row r="668" spans="36:36" x14ac:dyDescent="0.2">
      <c r="AJ668" s="12"/>
    </row>
    <row r="669" spans="36:36" x14ac:dyDescent="0.2">
      <c r="AJ669" s="12"/>
    </row>
    <row r="670" spans="36:36" x14ac:dyDescent="0.2">
      <c r="AJ670" s="12"/>
    </row>
    <row r="671" spans="36:36" x14ac:dyDescent="0.2">
      <c r="AJ671" s="12"/>
    </row>
    <row r="672" spans="36:36" x14ac:dyDescent="0.2">
      <c r="AJ672" s="12"/>
    </row>
    <row r="673" spans="36:36" x14ac:dyDescent="0.2">
      <c r="AJ673" s="12"/>
    </row>
    <row r="674" spans="36:36" x14ac:dyDescent="0.2">
      <c r="AJ674" s="12"/>
    </row>
    <row r="675" spans="36:36" x14ac:dyDescent="0.2">
      <c r="AJ675" s="12"/>
    </row>
    <row r="676" spans="36:36" x14ac:dyDescent="0.2">
      <c r="AJ676" s="12"/>
    </row>
    <row r="677" spans="36:36" x14ac:dyDescent="0.2">
      <c r="AJ677" s="12"/>
    </row>
    <row r="678" spans="36:36" x14ac:dyDescent="0.2">
      <c r="AJ678" s="12"/>
    </row>
    <row r="679" spans="36:36" x14ac:dyDescent="0.2">
      <c r="AJ679" s="12"/>
    </row>
    <row r="680" spans="36:36" x14ac:dyDescent="0.2">
      <c r="AJ680" s="12"/>
    </row>
    <row r="681" spans="36:36" x14ac:dyDescent="0.2">
      <c r="AJ681" s="12"/>
    </row>
    <row r="682" spans="36:36" x14ac:dyDescent="0.2">
      <c r="AJ682" s="12"/>
    </row>
    <row r="683" spans="36:36" x14ac:dyDescent="0.2">
      <c r="AJ683" s="12"/>
    </row>
    <row r="684" spans="36:36" x14ac:dyDescent="0.2">
      <c r="AJ684" s="12"/>
    </row>
    <row r="685" spans="36:36" x14ac:dyDescent="0.2">
      <c r="AJ685" s="12"/>
    </row>
    <row r="686" spans="36:36" x14ac:dyDescent="0.2">
      <c r="AJ686" s="12"/>
    </row>
    <row r="687" spans="36:36" x14ac:dyDescent="0.2">
      <c r="AJ687" s="12"/>
    </row>
    <row r="688" spans="36:36" x14ac:dyDescent="0.2">
      <c r="AJ688" s="12"/>
    </row>
    <row r="689" spans="36:36" x14ac:dyDescent="0.2">
      <c r="AJ689" s="12"/>
    </row>
    <row r="690" spans="36:36" x14ac:dyDescent="0.2">
      <c r="AJ690" s="12"/>
    </row>
    <row r="691" spans="36:36" x14ac:dyDescent="0.2">
      <c r="AJ691" s="12"/>
    </row>
    <row r="692" spans="36:36" x14ac:dyDescent="0.2">
      <c r="AJ692" s="12"/>
    </row>
    <row r="693" spans="36:36" x14ac:dyDescent="0.2">
      <c r="AJ693" s="12"/>
    </row>
    <row r="694" spans="36:36" x14ac:dyDescent="0.2">
      <c r="AJ694" s="12"/>
    </row>
    <row r="695" spans="36:36" x14ac:dyDescent="0.2">
      <c r="AJ695" s="12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Q42"/>
  <sheetViews>
    <sheetView tabSelected="1" topLeftCell="A6" workbookViewId="0">
      <selection activeCell="H6" sqref="H6"/>
    </sheetView>
  </sheetViews>
  <sheetFormatPr defaultRowHeight="12.75" x14ac:dyDescent="0.2"/>
  <cols>
    <col min="3" max="3" width="5.140625" customWidth="1"/>
    <col min="4" max="4" width="6.5703125" customWidth="1"/>
    <col min="5" max="5" width="5" customWidth="1"/>
    <col min="8" max="8" width="9.140625" customWidth="1"/>
    <col min="10" max="10" width="10.140625" customWidth="1"/>
    <col min="11" max="11" width="4.5703125" customWidth="1"/>
  </cols>
  <sheetData>
    <row r="4" spans="3:17" ht="15.75" x14ac:dyDescent="0.25">
      <c r="H4" s="478">
        <v>1990</v>
      </c>
      <c r="I4" s="478"/>
      <c r="J4" s="478"/>
      <c r="L4" s="478">
        <v>2010</v>
      </c>
      <c r="M4" s="478"/>
      <c r="N4" s="478"/>
    </row>
    <row r="5" spans="3:17" ht="15.75" x14ac:dyDescent="0.25">
      <c r="C5" s="466" t="s">
        <v>349</v>
      </c>
      <c r="D5" s="466"/>
      <c r="E5" s="466"/>
      <c r="F5" s="466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</row>
    <row r="6" spans="3:17" ht="19.5" customHeight="1" x14ac:dyDescent="0.25">
      <c r="C6" s="464" t="s">
        <v>963</v>
      </c>
      <c r="H6" s="139">
        <f>'[2]Energy Weights'!$G$19</f>
        <v>0.26944002064721789</v>
      </c>
      <c r="L6" s="139">
        <f>'[2]Energy Weights'!$I$19</f>
        <v>0.29134343568161747</v>
      </c>
      <c r="O6" s="139"/>
      <c r="P6" s="139"/>
      <c r="Q6" s="139"/>
    </row>
    <row r="7" spans="3:17" ht="15.75" x14ac:dyDescent="0.25">
      <c r="C7" s="464"/>
      <c r="O7" s="139"/>
      <c r="P7" s="139"/>
      <c r="Q7" s="139"/>
    </row>
    <row r="8" spans="3:17" ht="15.75" x14ac:dyDescent="0.25">
      <c r="C8" s="464"/>
      <c r="D8" s="464" t="s">
        <v>457</v>
      </c>
      <c r="E8" s="464"/>
      <c r="F8" s="464"/>
      <c r="G8" s="139"/>
      <c r="H8" s="462">
        <f>Elec_Power_Sector!$AR$50</f>
        <v>0.98107874140835372</v>
      </c>
      <c r="I8" s="139"/>
      <c r="J8" s="139"/>
      <c r="K8" s="139"/>
      <c r="L8" s="462">
        <f>Elec_Power_Sector!$AR$70</f>
        <v>0.96740992751322441</v>
      </c>
      <c r="M8" s="139"/>
      <c r="N8" s="139"/>
      <c r="O8" s="139"/>
      <c r="P8" s="139"/>
      <c r="Q8" s="139"/>
    </row>
    <row r="9" spans="3:17" ht="15.75" x14ac:dyDescent="0.25">
      <c r="C9" s="464"/>
      <c r="D9" s="464"/>
      <c r="E9" s="464"/>
      <c r="F9" s="464"/>
      <c r="G9" s="139"/>
      <c r="H9" s="462"/>
      <c r="I9" s="139"/>
      <c r="J9" s="139"/>
      <c r="K9" s="139"/>
      <c r="L9" s="462"/>
      <c r="M9" s="139"/>
      <c r="N9" s="139"/>
      <c r="O9" s="139"/>
      <c r="P9" s="139"/>
      <c r="Q9" s="139"/>
    </row>
    <row r="10" spans="3:17" ht="15.75" x14ac:dyDescent="0.25">
      <c r="C10" s="464"/>
      <c r="D10" s="464" t="s">
        <v>962</v>
      </c>
      <c r="E10" s="464" t="s">
        <v>281</v>
      </c>
      <c r="F10" s="464"/>
      <c r="G10" s="139"/>
      <c r="H10" s="463"/>
      <c r="I10" s="457">
        <f>'Electricity_Only&gt;Total'!$BE$51</f>
        <v>0.67893662429510382</v>
      </c>
      <c r="J10" s="139"/>
      <c r="K10" s="139"/>
      <c r="L10" s="463"/>
      <c r="M10" s="457">
        <f>'Electricity_Only&gt;Total'!$BE$71</f>
        <v>0.67205989248609765</v>
      </c>
      <c r="N10" s="139"/>
      <c r="O10" s="139"/>
      <c r="P10" s="139"/>
      <c r="Q10" s="139"/>
    </row>
    <row r="11" spans="3:17" ht="15.75" x14ac:dyDescent="0.25">
      <c r="C11" s="464"/>
      <c r="D11" s="464"/>
      <c r="E11" s="464"/>
      <c r="F11" s="464" t="s">
        <v>288</v>
      </c>
      <c r="H11" s="463"/>
      <c r="I11" s="457"/>
      <c r="J11" s="460">
        <f>'Electricity-Only&gt;Fossil'!$AK$51</f>
        <v>0.79570766931780834</v>
      </c>
      <c r="K11" s="139"/>
      <c r="L11" s="463"/>
      <c r="M11" s="457"/>
      <c r="N11" s="460">
        <f>'Electricity-Only&gt;Fossil'!$AK$71</f>
        <v>0.73545645583309227</v>
      </c>
      <c r="O11" s="139"/>
      <c r="P11" s="139"/>
      <c r="Q11" s="139"/>
    </row>
    <row r="12" spans="3:17" ht="15.75" x14ac:dyDescent="0.25">
      <c r="C12" s="464"/>
      <c r="D12" s="464"/>
      <c r="E12" s="464"/>
      <c r="F12" s="464" t="s">
        <v>289</v>
      </c>
      <c r="H12" s="463"/>
      <c r="I12" s="457"/>
      <c r="J12" s="460">
        <f>'Electricity-Only&gt;Fossil'!$AL$51</f>
        <v>6.2321743266148484E-2</v>
      </c>
      <c r="K12" s="139"/>
      <c r="L12" s="463"/>
      <c r="M12" s="457"/>
      <c r="N12" s="460">
        <f>'Electricity-Only&gt;Fossil'!$AL$71</f>
        <v>1.3973562663709105E-2</v>
      </c>
      <c r="O12" s="139"/>
      <c r="P12" s="139"/>
      <c r="Q12" s="139"/>
    </row>
    <row r="13" spans="3:17" ht="15.75" x14ac:dyDescent="0.25">
      <c r="C13" s="464"/>
      <c r="D13" s="464"/>
      <c r="E13" s="464"/>
      <c r="F13" s="464" t="s">
        <v>290</v>
      </c>
      <c r="H13" s="463"/>
      <c r="I13" s="457"/>
      <c r="J13" s="460">
        <f>'Electricity-Only&gt;Fossil'!$AM$51</f>
        <v>0.14197038957074021</v>
      </c>
      <c r="K13" s="139"/>
      <c r="L13" s="463"/>
      <c r="M13" s="457"/>
      <c r="N13" s="460">
        <f>'Electricity-Only&gt;Fossil'!$AM$71</f>
        <v>0.25053022540138342</v>
      </c>
      <c r="O13" s="139"/>
      <c r="P13" s="139"/>
      <c r="Q13" s="139"/>
    </row>
    <row r="14" spans="3:17" ht="15.75" x14ac:dyDescent="0.25">
      <c r="C14" s="464"/>
      <c r="D14" s="464"/>
      <c r="E14" s="464"/>
      <c r="F14" s="464" t="s">
        <v>291</v>
      </c>
      <c r="H14" s="463"/>
      <c r="I14" s="457"/>
      <c r="J14" s="460">
        <f>'Electricity-Only&gt;Fossil'!$AN$51</f>
        <v>1.9784530307449061E-7</v>
      </c>
      <c r="K14" s="139"/>
      <c r="L14" s="463"/>
      <c r="M14" s="457"/>
      <c r="N14" s="460">
        <f>'Electricity-Only&gt;Fossil'!$AN$71</f>
        <v>3.9756101815219609E-5</v>
      </c>
      <c r="O14" s="139"/>
      <c r="P14" s="139"/>
      <c r="Q14" s="139"/>
    </row>
    <row r="15" spans="3:17" ht="15.75" x14ac:dyDescent="0.25">
      <c r="C15" s="464"/>
      <c r="D15" s="464"/>
      <c r="E15" s="464" t="s">
        <v>713</v>
      </c>
      <c r="F15" s="464"/>
      <c r="H15" s="463"/>
      <c r="I15" s="457">
        <f>'Electricity_Only&gt;Total'!$BH$51</f>
        <v>1.4858698935144863E-2</v>
      </c>
      <c r="J15" s="139"/>
      <c r="K15" s="139"/>
      <c r="L15" s="463"/>
      <c r="M15" s="457">
        <f>'Electricity_Only&gt;Total'!$BH$71</f>
        <v>3.8650105221182035E-2</v>
      </c>
      <c r="N15" s="139"/>
    </row>
    <row r="16" spans="3:17" ht="15.75" x14ac:dyDescent="0.25">
      <c r="C16" s="464"/>
      <c r="D16" s="464"/>
      <c r="E16" s="464"/>
      <c r="F16" s="464" t="s">
        <v>125</v>
      </c>
      <c r="G16" s="139"/>
      <c r="H16" s="462"/>
      <c r="I16" s="457"/>
      <c r="J16" s="456">
        <f>'Electricity-Only&gt;Renewable'!$AP$51</f>
        <v>0.19755600354372704</v>
      </c>
      <c r="K16" s="139"/>
      <c r="L16" s="462"/>
      <c r="M16" s="457"/>
      <c r="N16" s="456">
        <f>'Electricity-Only&gt;Renewable'!$AP$71</f>
        <v>0.10438293712732942</v>
      </c>
    </row>
    <row r="17" spans="3:16" ht="15.75" x14ac:dyDescent="0.25">
      <c r="C17" s="464"/>
      <c r="D17" s="464"/>
      <c r="E17" s="464"/>
      <c r="F17" s="464" t="s">
        <v>293</v>
      </c>
      <c r="G17" s="139"/>
      <c r="H17" s="462"/>
      <c r="I17" s="458"/>
      <c r="J17" s="456">
        <f>'Electricity-Only&gt;Renewable'!$AQ$51</f>
        <v>0.36541747274403802</v>
      </c>
      <c r="K17" s="139"/>
      <c r="L17" s="462"/>
      <c r="M17" s="458"/>
      <c r="N17" s="456">
        <f>'Electricity-Only&gt;Renewable'!$AQ$71</f>
        <v>0.15547633181162721</v>
      </c>
    </row>
    <row r="18" spans="3:16" ht="15.75" x14ac:dyDescent="0.25">
      <c r="C18" s="464"/>
      <c r="D18" s="464"/>
      <c r="E18" s="464"/>
      <c r="F18" s="464" t="s">
        <v>284</v>
      </c>
      <c r="H18" s="463"/>
      <c r="I18" s="458"/>
      <c r="J18" s="456">
        <f>'Electricity-Only&gt;Renewable'!$AR$51</f>
        <v>0.36284103852899163</v>
      </c>
      <c r="K18" s="139"/>
      <c r="L18" s="463"/>
      <c r="M18" s="458"/>
      <c r="N18" s="456">
        <f>'Electricity-Only&gt;Renewable'!$AR$71</f>
        <v>0.10142513936828818</v>
      </c>
    </row>
    <row r="19" spans="3:16" ht="15.75" x14ac:dyDescent="0.25">
      <c r="C19" s="464"/>
      <c r="D19" s="464"/>
      <c r="E19" s="464"/>
      <c r="F19" s="464" t="s">
        <v>294</v>
      </c>
      <c r="H19" s="463"/>
      <c r="I19" s="458"/>
      <c r="J19" s="456">
        <f>'Electricity-Only&gt;Renewable'!$AS51</f>
        <v>8.6287945903921592E-3</v>
      </c>
      <c r="K19" s="139"/>
      <c r="L19" s="463"/>
      <c r="M19" s="458"/>
      <c r="N19" s="456">
        <f>'Electricity-Only&gt;Renewable'!$AS71</f>
        <v>8.0345536355296409E-3</v>
      </c>
    </row>
    <row r="20" spans="3:16" ht="15.75" x14ac:dyDescent="0.25">
      <c r="C20" s="464"/>
      <c r="D20" s="464"/>
      <c r="E20" s="464"/>
      <c r="F20" s="464" t="s">
        <v>285</v>
      </c>
      <c r="H20" s="463"/>
      <c r="I20" s="458"/>
      <c r="J20" s="456">
        <f>'Electricity-Only&gt;Renewable'!$AT$51</f>
        <v>6.5556690592851075E-2</v>
      </c>
      <c r="K20" s="139"/>
      <c r="L20" s="463"/>
      <c r="M20" s="458"/>
      <c r="N20" s="456">
        <f>'Electricity-Only&gt;Renewable'!$AT$71</f>
        <v>0.63068103805722553</v>
      </c>
    </row>
    <row r="21" spans="3:16" ht="15.75" x14ac:dyDescent="0.25">
      <c r="C21" s="464"/>
      <c r="D21" s="464"/>
      <c r="E21" s="464" t="s">
        <v>286</v>
      </c>
      <c r="F21" s="464"/>
      <c r="H21" s="463"/>
      <c r="I21" s="457">
        <f>'Electricity_Only&gt;Total'!$BG$51</f>
        <v>0.10121385510250103</v>
      </c>
      <c r="L21" s="463"/>
      <c r="M21" s="457">
        <f>'Electricity_Only&gt;Total'!$BG$71</f>
        <v>6.6576436348075696E-2</v>
      </c>
    </row>
    <row r="22" spans="3:16" ht="15.75" x14ac:dyDescent="0.25">
      <c r="C22" s="464"/>
      <c r="D22" s="464"/>
      <c r="E22" s="464" t="s">
        <v>283</v>
      </c>
      <c r="F22" s="464"/>
      <c r="H22" s="463"/>
      <c r="I22" s="457">
        <f>'Electricity_Only&gt;Total'!$BF$51</f>
        <v>0.20499082166725022</v>
      </c>
      <c r="L22" s="463"/>
      <c r="M22" s="457">
        <f>'Electricity_Only&gt;Total'!$BF$71</f>
        <v>0.22271356594464456</v>
      </c>
      <c r="O22" s="139"/>
      <c r="P22" s="139"/>
    </row>
    <row r="23" spans="3:16" ht="15.75" x14ac:dyDescent="0.25">
      <c r="C23" s="464"/>
      <c r="D23" s="464"/>
      <c r="E23" s="464"/>
      <c r="F23" s="464"/>
      <c r="H23" s="463"/>
      <c r="L23" s="463"/>
      <c r="O23" s="139"/>
      <c r="P23" s="139"/>
    </row>
    <row r="24" spans="3:16" ht="15.75" x14ac:dyDescent="0.25">
      <c r="C24" s="464"/>
      <c r="D24" s="464" t="s">
        <v>343</v>
      </c>
      <c r="E24" s="464"/>
      <c r="F24" s="465"/>
      <c r="G24" s="139"/>
      <c r="H24" s="462">
        <f>Elec_Power_Sector!$AS$50</f>
        <v>1.8921258591646197E-2</v>
      </c>
      <c r="I24" s="139"/>
      <c r="J24" s="139"/>
      <c r="K24" s="139"/>
      <c r="L24" s="462">
        <f>Elec_Power_Sector!$AS$70</f>
        <v>3.2590072486775576E-2</v>
      </c>
      <c r="M24" s="139"/>
      <c r="N24" s="139"/>
      <c r="O24" s="139"/>
      <c r="P24" s="139"/>
    </row>
    <row r="25" spans="3:16" ht="15.75" x14ac:dyDescent="0.25">
      <c r="C25" s="464"/>
      <c r="D25" s="464"/>
      <c r="E25" s="464"/>
      <c r="F25" s="465"/>
      <c r="G25" s="139"/>
      <c r="H25" s="462"/>
      <c r="I25" s="139"/>
      <c r="J25" s="139"/>
      <c r="K25" s="139"/>
      <c r="L25" s="462"/>
      <c r="M25" s="139"/>
      <c r="N25" s="139"/>
      <c r="O25" s="139"/>
      <c r="P25" s="139"/>
    </row>
    <row r="26" spans="3:16" ht="15.75" x14ac:dyDescent="0.25">
      <c r="C26" s="464"/>
      <c r="D26" s="464"/>
      <c r="E26" s="464" t="s">
        <v>281</v>
      </c>
      <c r="F26" s="465"/>
      <c r="G26" s="139"/>
      <c r="H26" s="462"/>
      <c r="I26" s="459">
        <f>'Elec_Power_Sector_CHP&gt;Total'!$AS$10</f>
        <v>0.93584546008399239</v>
      </c>
      <c r="J26" s="139"/>
      <c r="K26" s="139"/>
      <c r="L26" s="462"/>
      <c r="M26" s="459">
        <f>'Elec_Power_Sector_CHP&gt;Total'!$AS$30</f>
        <v>0.95634724395934412</v>
      </c>
      <c r="N26" s="139"/>
      <c r="O26" s="139"/>
      <c r="P26" s="139"/>
    </row>
    <row r="27" spans="3:16" ht="15.75" x14ac:dyDescent="0.25">
      <c r="C27" s="464"/>
      <c r="D27" s="464"/>
      <c r="E27" s="464"/>
      <c r="F27" s="465" t="s">
        <v>288</v>
      </c>
      <c r="G27" s="139"/>
      <c r="H27" s="462"/>
      <c r="I27" s="459"/>
      <c r="J27" s="457">
        <f>'Elec_Power_Sector_CHP&gt;Fossil'!$AL$10</f>
        <v>0.27400993880977376</v>
      </c>
      <c r="K27" s="139"/>
      <c r="L27" s="462"/>
      <c r="M27" s="459"/>
      <c r="N27" s="457">
        <f>'Elec_Power_Sector_CHP&gt;Fossil'!$AL$30</f>
        <v>0.26387408125518841</v>
      </c>
      <c r="O27" s="139"/>
      <c r="P27" s="139"/>
    </row>
    <row r="28" spans="3:16" ht="15.75" x14ac:dyDescent="0.25">
      <c r="C28" s="464"/>
      <c r="D28" s="464"/>
      <c r="E28" s="464"/>
      <c r="F28" s="465" t="s">
        <v>289</v>
      </c>
      <c r="G28" s="139"/>
      <c r="H28" s="462"/>
      <c r="I28" s="459"/>
      <c r="J28" s="457">
        <f>'Elec_Power_Sector_CHP&gt;Fossil'!$AM$10</f>
        <v>3.9687895112286577E-2</v>
      </c>
      <c r="K28" s="139"/>
      <c r="L28" s="462"/>
      <c r="M28" s="459"/>
      <c r="N28" s="457">
        <f>'Elec_Power_Sector_CHP&gt;Fossil'!$AM$30</f>
        <v>1.2210322393485427E-2</v>
      </c>
      <c r="O28" s="139"/>
      <c r="P28" s="139"/>
    </row>
    <row r="29" spans="3:16" ht="15.75" x14ac:dyDescent="0.25">
      <c r="C29" s="464"/>
      <c r="D29" s="464"/>
      <c r="E29" s="464"/>
      <c r="F29" s="465" t="s">
        <v>290</v>
      </c>
      <c r="G29" s="139"/>
      <c r="H29" s="462"/>
      <c r="I29" s="459"/>
      <c r="J29" s="457">
        <f>'Elec_Power_Sector_CHP&gt;Fossil'!$AN$10</f>
        <v>0.67503830948209553</v>
      </c>
      <c r="K29" s="139"/>
      <c r="L29" s="462"/>
      <c r="M29" s="459"/>
      <c r="N29" s="457">
        <f>'Elec_Power_Sector_CHP&gt;Fossil'!$AN$30</f>
        <v>0.70869038965679165</v>
      </c>
      <c r="O29" s="139"/>
      <c r="P29" s="139"/>
    </row>
    <row r="30" spans="3:16" ht="15.75" x14ac:dyDescent="0.25">
      <c r="C30" s="464"/>
      <c r="D30" s="464"/>
      <c r="E30" s="464"/>
      <c r="F30" s="465" t="s">
        <v>291</v>
      </c>
      <c r="G30" s="139"/>
      <c r="H30" s="462"/>
      <c r="I30" s="459"/>
      <c r="J30" s="457">
        <f>'Elec_Power_Sector_CHP&gt;Fossil'!$AO$10</f>
        <v>1.1263856595844087E-2</v>
      </c>
      <c r="K30" s="139"/>
      <c r="L30" s="462"/>
      <c r="M30" s="459"/>
      <c r="N30" s="457">
        <f>'Elec_Power_Sector_CHP&gt;Fossil'!$AO$30</f>
        <v>1.5225206694534614E-2</v>
      </c>
      <c r="O30" s="139"/>
      <c r="P30" s="139"/>
    </row>
    <row r="31" spans="3:16" ht="15.75" x14ac:dyDescent="0.25">
      <c r="C31" s="464"/>
      <c r="D31" s="464"/>
      <c r="E31" s="464"/>
      <c r="F31" s="465"/>
      <c r="G31" s="139"/>
      <c r="H31" s="462"/>
      <c r="I31" s="459"/>
      <c r="J31" s="139"/>
      <c r="K31" s="139"/>
      <c r="L31" s="462"/>
      <c r="M31" s="459"/>
      <c r="N31" s="139"/>
      <c r="O31" s="139"/>
      <c r="P31" s="139"/>
    </row>
    <row r="32" spans="3:16" ht="15.75" x14ac:dyDescent="0.25">
      <c r="C32" s="464"/>
      <c r="D32" s="464"/>
      <c r="E32" s="464" t="s">
        <v>713</v>
      </c>
      <c r="F32" s="465"/>
      <c r="G32" s="139"/>
      <c r="H32" s="462"/>
      <c r="I32" s="459">
        <f>'Elec_Power_Sector_CHP&gt;Total'!$AT$10</f>
        <v>6.4018726261143938E-2</v>
      </c>
      <c r="J32" s="139"/>
      <c r="K32" s="139"/>
      <c r="L32" s="462"/>
      <c r="M32" s="459">
        <f>'Elec_Power_Sector_CHP&gt;Total'!$AT$30</f>
        <v>3.5651056953131678E-2</v>
      </c>
      <c r="N32" s="139"/>
      <c r="O32" s="139"/>
      <c r="P32" s="139"/>
    </row>
    <row r="33" spans="3:16" ht="15.75" x14ac:dyDescent="0.25">
      <c r="C33" s="464"/>
      <c r="D33" s="464"/>
      <c r="E33" s="464"/>
      <c r="F33" s="465" t="s">
        <v>292</v>
      </c>
      <c r="G33" s="139"/>
      <c r="H33" s="462"/>
      <c r="I33" s="459"/>
      <c r="J33" s="461">
        <f>'Elec_power_sector_CHP&gt;Renewable'!$AD$10</f>
        <v>0.50281502434248104</v>
      </c>
      <c r="K33" s="139"/>
      <c r="L33" s="462"/>
      <c r="M33" s="459"/>
      <c r="N33" s="461">
        <f>'Elec_power_sector_CHP&gt;Renewable'!$AD$30</f>
        <v>0.53704110793581017</v>
      </c>
      <c r="O33" s="139"/>
      <c r="P33" s="139"/>
    </row>
    <row r="34" spans="3:16" ht="15.75" x14ac:dyDescent="0.25">
      <c r="D34" s="464"/>
      <c r="E34" s="464"/>
      <c r="F34" s="465" t="s">
        <v>293</v>
      </c>
      <c r="G34" s="139"/>
      <c r="H34" s="462"/>
      <c r="I34" s="459"/>
      <c r="J34" s="461">
        <f>'Elec_power_sector_CHP&gt;Renewable'!$AE$10</f>
        <v>0.49718497565751896</v>
      </c>
      <c r="K34" s="139"/>
      <c r="L34" s="462"/>
      <c r="M34" s="459"/>
      <c r="N34" s="461">
        <f>'Elec_power_sector_CHP&gt;Renewable'!$AE$30</f>
        <v>0.46295889206418994</v>
      </c>
      <c r="O34" s="139"/>
      <c r="P34" s="139"/>
    </row>
    <row r="35" spans="3:16" ht="15.75" x14ac:dyDescent="0.25">
      <c r="D35" s="464"/>
      <c r="E35" s="464" t="s">
        <v>505</v>
      </c>
      <c r="F35" s="465"/>
      <c r="G35" s="139"/>
      <c r="H35" s="462"/>
      <c r="I35" s="459">
        <f>'Elec_Power_Sector_CHP&gt;Total'!$AU$10</f>
        <v>1.3581365486357947E-4</v>
      </c>
      <c r="J35" s="139"/>
      <c r="K35" s="139"/>
      <c r="L35" s="462"/>
      <c r="M35" s="459">
        <f>'Elec_Power_Sector_CHP&gt;Total'!$AU$30</f>
        <v>8.0016990875241695E-3</v>
      </c>
      <c r="N35" s="139"/>
      <c r="O35" s="139"/>
      <c r="P35" s="139"/>
    </row>
    <row r="36" spans="3:16" x14ac:dyDescent="0.2"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</row>
    <row r="37" spans="3:16" x14ac:dyDescent="0.2"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</row>
    <row r="38" spans="3:16" x14ac:dyDescent="0.2"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</row>
    <row r="39" spans="3:16" x14ac:dyDescent="0.2"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</row>
    <row r="40" spans="3:16" x14ac:dyDescent="0.2"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</row>
    <row r="41" spans="3:16" x14ac:dyDescent="0.2"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</row>
    <row r="42" spans="3:16" x14ac:dyDescent="0.2"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</row>
  </sheetData>
  <mergeCells count="2">
    <mergeCell ref="H4:J4"/>
    <mergeCell ref="L4:N4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K695"/>
  <sheetViews>
    <sheetView workbookViewId="0">
      <selection activeCell="C32" sqref="C32"/>
    </sheetView>
  </sheetViews>
  <sheetFormatPr defaultRowHeight="12.75" x14ac:dyDescent="0.2"/>
  <cols>
    <col min="1" max="1" width="6.5703125" style="10" customWidth="1"/>
    <col min="2" max="2" width="6.85546875" style="10" customWidth="1"/>
    <col min="3" max="3" width="9.140625" style="10"/>
    <col min="4" max="4" width="11" style="10" customWidth="1"/>
    <col min="5" max="6" width="10.5703125" style="10" customWidth="1"/>
    <col min="7" max="7" width="9.140625" style="10"/>
    <col min="8" max="8" width="12" style="10" customWidth="1"/>
    <col min="9" max="9" width="11" style="10" customWidth="1"/>
    <col min="10" max="10" width="12.85546875" style="10" customWidth="1"/>
    <col min="11" max="11" width="9.140625" style="10"/>
    <col min="12" max="12" width="10.7109375" style="10" customWidth="1"/>
    <col min="13" max="13" width="12.140625" style="10" customWidth="1"/>
    <col min="14" max="14" width="9.85546875" style="10" customWidth="1"/>
    <col min="15" max="15" width="9.140625" style="10"/>
    <col min="16" max="16" width="11.7109375" style="10" customWidth="1"/>
    <col min="17" max="17" width="11.140625" style="10" customWidth="1"/>
    <col min="18" max="18" width="10.140625" style="10" customWidth="1"/>
    <col min="19" max="19" width="9.140625" style="10"/>
    <col min="20" max="20" width="10.140625" style="10" customWidth="1"/>
    <col min="21" max="21" width="9.140625" style="10"/>
    <col min="22" max="22" width="10.7109375" style="10" customWidth="1"/>
    <col min="23" max="23" width="10.42578125" style="10" customWidth="1"/>
    <col min="24" max="24" width="10.85546875" style="10" customWidth="1"/>
    <col min="25" max="26" width="9.140625" style="10"/>
    <col min="27" max="27" width="10.85546875" style="10" customWidth="1"/>
    <col min="28" max="28" width="6.42578125" style="10" customWidth="1"/>
    <col min="29" max="29" width="9.140625" style="10"/>
    <col min="30" max="30" width="13.140625" style="10" customWidth="1"/>
    <col min="31" max="31" width="9.85546875" style="10" customWidth="1"/>
    <col min="32" max="32" width="9.140625" style="10"/>
    <col min="33" max="33" width="11.140625" style="10" customWidth="1"/>
    <col min="34" max="34" width="9.140625" style="10"/>
    <col min="35" max="35" width="9.5703125" style="10" customWidth="1"/>
    <col min="36" max="36" width="9.140625" style="10"/>
    <col min="37" max="37" width="11.42578125" style="10" customWidth="1"/>
    <col min="38" max="40" width="9.140625" style="10"/>
    <col min="41" max="41" width="11.7109375" style="10" customWidth="1"/>
    <col min="42" max="42" width="10.85546875" style="10" customWidth="1"/>
    <col min="43" max="43" width="7.140625" style="10" customWidth="1"/>
    <col min="44" max="44" width="12.85546875" style="10" customWidth="1"/>
    <col min="45" max="45" width="11" style="10" customWidth="1"/>
    <col min="46" max="46" width="9.140625" style="10"/>
    <col min="47" max="47" width="11.140625" style="10" customWidth="1"/>
    <col min="48" max="48" width="8.42578125" style="10" customWidth="1"/>
    <col min="49" max="49" width="9.140625" style="10"/>
    <col min="50" max="50" width="11.5703125" style="10" customWidth="1"/>
    <col min="51" max="16384" width="9.140625" style="10"/>
  </cols>
  <sheetData>
    <row r="1" spans="1:63" ht="15.75" x14ac:dyDescent="0.25">
      <c r="A1" s="9"/>
      <c r="B1" s="9"/>
      <c r="D1" s="11" t="s">
        <v>625</v>
      </c>
      <c r="AB1" s="12"/>
    </row>
    <row r="2" spans="1:63" x14ac:dyDescent="0.2">
      <c r="A2" s="9"/>
      <c r="B2" s="9"/>
      <c r="AB2" s="12"/>
    </row>
    <row r="3" spans="1:63" x14ac:dyDescent="0.2">
      <c r="A3" s="9"/>
      <c r="B3" s="9"/>
      <c r="AB3" s="12"/>
    </row>
    <row r="4" spans="1:63" x14ac:dyDescent="0.2">
      <c r="A4" s="9"/>
      <c r="B4" s="9"/>
      <c r="D4" s="13" t="s">
        <v>60</v>
      </c>
      <c r="F4" s="103"/>
      <c r="H4" s="13" t="s">
        <v>345</v>
      </c>
      <c r="J4" s="103"/>
      <c r="L4" s="13" t="s">
        <v>344</v>
      </c>
      <c r="P4" s="13" t="s">
        <v>296</v>
      </c>
      <c r="T4" s="13" t="s">
        <v>613</v>
      </c>
      <c r="U4" s="13"/>
      <c r="V4" s="13" t="str">
        <f>index_label</f>
        <v>1990 = 1</v>
      </c>
      <c r="AB4" s="12"/>
      <c r="AD4" s="13" t="s">
        <v>298</v>
      </c>
      <c r="AG4" s="13" t="s">
        <v>299</v>
      </c>
      <c r="AK4" s="13" t="s">
        <v>300</v>
      </c>
      <c r="AL4" s="13"/>
      <c r="AO4" s="13" t="s">
        <v>301</v>
      </c>
      <c r="AR4" s="13" t="s">
        <v>302</v>
      </c>
      <c r="AU4" s="13" t="s">
        <v>303</v>
      </c>
      <c r="AY4" s="13" t="s">
        <v>305</v>
      </c>
      <c r="BC4" s="13" t="s">
        <v>306</v>
      </c>
    </row>
    <row r="5" spans="1:63" x14ac:dyDescent="0.2">
      <c r="A5" s="198"/>
      <c r="B5" s="9"/>
      <c r="T5" s="14" t="s">
        <v>308</v>
      </c>
      <c r="U5" s="14" t="s">
        <v>309</v>
      </c>
      <c r="V5" s="14" t="s">
        <v>310</v>
      </c>
      <c r="W5" s="14" t="s">
        <v>311</v>
      </c>
      <c r="X5" s="14" t="s">
        <v>312</v>
      </c>
      <c r="Y5" s="14" t="s">
        <v>313</v>
      </c>
      <c r="AB5" s="12"/>
      <c r="AK5" s="13" t="s">
        <v>314</v>
      </c>
      <c r="AL5" s="13"/>
    </row>
    <row r="6" spans="1:63" ht="52.9" customHeight="1" x14ac:dyDescent="0.2">
      <c r="A6" s="9"/>
      <c r="B6" s="9"/>
      <c r="D6" s="36" t="s">
        <v>292</v>
      </c>
      <c r="E6" s="36" t="s">
        <v>293</v>
      </c>
      <c r="F6" s="37" t="s">
        <v>282</v>
      </c>
      <c r="G6" s="16"/>
      <c r="H6" s="37" t="str">
        <f>D6</f>
        <v>Wood</v>
      </c>
      <c r="I6" s="37" t="str">
        <f>E6</f>
        <v>Waste</v>
      </c>
      <c r="J6" s="37" t="str">
        <f>F6</f>
        <v>Total</v>
      </c>
      <c r="K6" s="16"/>
      <c r="L6" s="37" t="str">
        <f>D6</f>
        <v>Wood</v>
      </c>
      <c r="M6" s="37" t="str">
        <f>E6</f>
        <v>Waste</v>
      </c>
      <c r="N6" s="37" t="s">
        <v>282</v>
      </c>
      <c r="O6" s="16"/>
      <c r="P6" s="37" t="str">
        <f>D6</f>
        <v>Wood</v>
      </c>
      <c r="Q6" s="37" t="str">
        <f>E6</f>
        <v>Waste</v>
      </c>
      <c r="R6" s="17"/>
      <c r="S6" s="16"/>
      <c r="T6" s="44" t="s">
        <v>347</v>
      </c>
      <c r="U6" s="18" t="s">
        <v>317</v>
      </c>
      <c r="V6" s="44" t="s">
        <v>540</v>
      </c>
      <c r="W6" s="44" t="s">
        <v>81</v>
      </c>
      <c r="X6" s="19" t="s">
        <v>319</v>
      </c>
      <c r="Y6" s="121" t="s">
        <v>320</v>
      </c>
      <c r="AB6" s="12"/>
      <c r="AD6" s="37" t="str">
        <f>D6</f>
        <v>Wood</v>
      </c>
      <c r="AE6" s="37" t="str">
        <f>E6</f>
        <v>Waste</v>
      </c>
      <c r="AG6" s="37" t="str">
        <f>D6</f>
        <v>Wood</v>
      </c>
      <c r="AH6" s="37" t="str">
        <f>E6</f>
        <v>Waste</v>
      </c>
      <c r="AI6" s="37" t="s">
        <v>282</v>
      </c>
      <c r="AJ6" s="16"/>
      <c r="AK6" s="37" t="str">
        <f>D6</f>
        <v>Wood</v>
      </c>
      <c r="AL6" s="37" t="str">
        <f>E6</f>
        <v>Waste</v>
      </c>
      <c r="AM6" s="16"/>
      <c r="AN6" s="16"/>
      <c r="AO6" s="37" t="str">
        <f>D6</f>
        <v>Wood</v>
      </c>
      <c r="AP6" s="37" t="str">
        <f>E6</f>
        <v>Waste</v>
      </c>
      <c r="AQ6" s="16"/>
      <c r="AR6" s="37" t="str">
        <f>D6</f>
        <v>Wood</v>
      </c>
      <c r="AS6" s="37" t="str">
        <f>E6</f>
        <v>Waste</v>
      </c>
      <c r="AT6" s="16"/>
      <c r="AU6" s="37" t="str">
        <f>D6</f>
        <v>Wood</v>
      </c>
      <c r="AV6" s="37" t="str">
        <f>E6</f>
        <v>Waste</v>
      </c>
      <c r="AW6" s="16"/>
      <c r="AX6" s="16"/>
      <c r="AY6" s="20" t="s">
        <v>321</v>
      </c>
      <c r="AZ6" s="20" t="s">
        <v>322</v>
      </c>
      <c r="BA6" s="20" t="s">
        <v>322</v>
      </c>
      <c r="BC6" s="20" t="s">
        <v>321</v>
      </c>
      <c r="BD6" s="20" t="s">
        <v>322</v>
      </c>
      <c r="BE6" s="20" t="s">
        <v>322</v>
      </c>
    </row>
    <row r="7" spans="1:63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16"/>
      <c r="H7" s="38" t="str">
        <f>$A7</f>
        <v>Primary</v>
      </c>
      <c r="I7" s="38" t="str">
        <f>$A7</f>
        <v>Primary</v>
      </c>
      <c r="J7" s="38" t="str">
        <f>$A7</f>
        <v>Primary</v>
      </c>
      <c r="K7" s="16"/>
      <c r="L7" s="38" t="str">
        <f>$A7</f>
        <v>Primary</v>
      </c>
      <c r="M7" s="38" t="str">
        <f>$A7</f>
        <v>Primary</v>
      </c>
      <c r="N7" s="38" t="str">
        <f>$A7</f>
        <v>Primary</v>
      </c>
      <c r="O7" s="16"/>
      <c r="P7" s="38" t="str">
        <f>$A7</f>
        <v>Primary</v>
      </c>
      <c r="Q7" s="38" t="str">
        <f>$A7</f>
        <v>Primary</v>
      </c>
      <c r="R7" s="17"/>
      <c r="S7" s="16"/>
      <c r="T7" s="23"/>
      <c r="U7" s="23"/>
      <c r="V7" s="23"/>
      <c r="W7" s="23"/>
      <c r="X7" s="24" t="s">
        <v>323</v>
      </c>
      <c r="Y7" s="25" t="s">
        <v>324</v>
      </c>
      <c r="AB7" s="12"/>
      <c r="AY7" s="10" t="s">
        <v>325</v>
      </c>
      <c r="AZ7" s="10" t="s">
        <v>325</v>
      </c>
      <c r="BA7" s="10" t="str">
        <f>index_label</f>
        <v>1990 = 1</v>
      </c>
      <c r="BC7" s="10" t="s">
        <v>325</v>
      </c>
      <c r="BD7" s="10" t="s">
        <v>325</v>
      </c>
      <c r="BE7" s="10" t="str">
        <f>index_label</f>
        <v>1990 = 1</v>
      </c>
    </row>
    <row r="8" spans="1:63" ht="22.5" customHeight="1" thickBot="1" x14ac:dyDescent="0.25">
      <c r="A8" s="9"/>
      <c r="B8" s="9"/>
      <c r="D8" s="38" t="s">
        <v>326</v>
      </c>
      <c r="E8" s="38" t="s">
        <v>327</v>
      </c>
      <c r="F8" s="38" t="s">
        <v>327</v>
      </c>
      <c r="G8" s="16"/>
      <c r="H8" s="39" t="s">
        <v>331</v>
      </c>
      <c r="I8" s="39" t="s">
        <v>331</v>
      </c>
      <c r="J8" s="39" t="s">
        <v>331</v>
      </c>
      <c r="K8" s="16"/>
      <c r="L8" s="40" t="s">
        <v>346</v>
      </c>
      <c r="M8" s="40" t="s">
        <v>346</v>
      </c>
      <c r="N8" s="40" t="s">
        <v>346</v>
      </c>
      <c r="O8" s="16"/>
      <c r="P8" s="38" t="str">
        <f>index_label</f>
        <v>1990 = 1</v>
      </c>
      <c r="Q8" s="38" t="str">
        <f>index_label</f>
        <v>1990 = 1</v>
      </c>
      <c r="R8" s="17"/>
      <c r="S8" s="16"/>
      <c r="T8" s="26"/>
      <c r="U8" s="26"/>
      <c r="V8" s="26"/>
      <c r="W8" s="26"/>
      <c r="X8" s="27"/>
      <c r="Y8" s="26"/>
      <c r="AB8" s="12"/>
      <c r="AY8" s="28"/>
      <c r="AZ8" s="28"/>
      <c r="BA8" s="28"/>
      <c r="BC8" s="28"/>
      <c r="BD8" s="28"/>
      <c r="BE8" s="28"/>
    </row>
    <row r="9" spans="1:63" x14ac:dyDescent="0.2">
      <c r="A9" s="198" t="s">
        <v>379</v>
      </c>
      <c r="B9" s="9">
        <v>1989</v>
      </c>
      <c r="D9" s="42">
        <f>Table8.4c11!P35*0.001</f>
        <v>267.41000000000003</v>
      </c>
      <c r="E9" s="42">
        <f>Table8.4c11!R35*0.001</f>
        <v>15.399000000000001</v>
      </c>
      <c r="F9" s="29">
        <f>SUM(D9:E9)</f>
        <v>282.80900000000003</v>
      </c>
      <c r="H9" s="29">
        <f>Table8.2d11!R35*0.001</f>
        <v>21556.746999999999</v>
      </c>
      <c r="I9" s="29">
        <f>Table8.2d11!T35*0.001</f>
        <v>893.21199999999999</v>
      </c>
      <c r="J9" s="29">
        <f t="shared" ref="J9:J28" si="0">SUM(H9:I9)</f>
        <v>22449.958999999999</v>
      </c>
      <c r="L9" s="41">
        <f>D9/H9*1000000</f>
        <v>12404.932896415217</v>
      </c>
      <c r="M9" s="41">
        <f>E9/I9*1000000</f>
        <v>17240.028123222706</v>
      </c>
      <c r="N9" s="41">
        <f>F9/J9*1000000</f>
        <v>12597.305856995108</v>
      </c>
      <c r="P9" s="31">
        <f t="shared" ref="P9:P28" si="1">L9/L$34</f>
        <v>0.94049873233307524</v>
      </c>
      <c r="Q9" s="31">
        <f t="shared" ref="Q9:Q28" si="2">M9/M$34</f>
        <v>1.0085985201856875</v>
      </c>
      <c r="R9" s="31"/>
      <c r="T9" s="34">
        <f t="shared" ref="T9:T31" si="3">J9/J$34</f>
        <v>0.85270453684461367</v>
      </c>
      <c r="U9" s="34">
        <f t="shared" ref="U9:U31" si="4">N9/N$34</f>
        <v>0.94500597884799764</v>
      </c>
      <c r="V9" s="34">
        <f t="shared" ref="V9:V30" si="5">BE9</f>
        <v>1.0012709050532695</v>
      </c>
      <c r="W9" s="34">
        <f t="shared" ref="W9:W30" si="6">BA9</f>
        <v>0.94380649041002695</v>
      </c>
      <c r="X9" s="34">
        <f t="shared" ref="X9:X30" si="7">T9*V9*W9</f>
        <v>0.80581088550897262</v>
      </c>
      <c r="Y9" s="34">
        <f t="shared" ref="Y9:Y30" si="8">T9*U9</f>
        <v>0.80581088550897262</v>
      </c>
      <c r="AB9" s="12"/>
      <c r="AD9" s="31">
        <f>D9/$F9</f>
        <v>0.94554982337902971</v>
      </c>
      <c r="AE9" s="31">
        <f>E9/$F9</f>
        <v>5.4450176620970334E-2</v>
      </c>
      <c r="AG9" s="31"/>
      <c r="AH9" s="31"/>
      <c r="AI9" s="31"/>
      <c r="AJ9" s="31"/>
      <c r="AK9" s="31"/>
      <c r="AL9" s="31"/>
      <c r="AO9" s="31"/>
      <c r="AP9" s="31"/>
      <c r="AR9" s="31">
        <f>H9/$J9</f>
        <v>0.96021320128023402</v>
      </c>
      <c r="AS9" s="31">
        <f>I9/$J9</f>
        <v>3.9786798719766037E-2</v>
      </c>
      <c r="AU9" s="31"/>
      <c r="AV9" s="31"/>
      <c r="AY9" s="31"/>
      <c r="AZ9" s="31">
        <v>1</v>
      </c>
      <c r="BA9" s="31">
        <f t="shared" ref="BA9:BA28" si="9">AZ9/AZ$34</f>
        <v>0.94380649041002695</v>
      </c>
      <c r="BB9" s="31"/>
      <c r="BC9" s="31"/>
      <c r="BD9" s="31">
        <v>1</v>
      </c>
      <c r="BE9" s="31">
        <f t="shared" ref="BE9:BE28" si="10">BD9/BD$34</f>
        <v>1.0012709050532695</v>
      </c>
      <c r="BF9" s="31"/>
    </row>
    <row r="10" spans="1:63" x14ac:dyDescent="0.2">
      <c r="A10" s="198" t="s">
        <v>379</v>
      </c>
      <c r="B10" s="9">
        <f t="shared" ref="B10:B32" si="11">B9+1</f>
        <v>1990</v>
      </c>
      <c r="D10" s="42">
        <f>Table8.4c11!P36*0.001</f>
        <v>334.745</v>
      </c>
      <c r="E10" s="42">
        <f>Table8.4c11!R36*0.001</f>
        <v>16.216999999999999</v>
      </c>
      <c r="F10" s="29">
        <f t="shared" ref="F10:F28" si="12">SUM(D10:E10)</f>
        <v>350.96199999999999</v>
      </c>
      <c r="H10" s="29">
        <f>Table8.2d11!R36*0.001</f>
        <v>25379.198</v>
      </c>
      <c r="I10" s="29">
        <f>Table8.2d11!T36*0.001</f>
        <v>948.74800000000005</v>
      </c>
      <c r="J10" s="29">
        <f t="shared" si="0"/>
        <v>26327.946</v>
      </c>
      <c r="L10" s="41">
        <f>D10/H10*1000000</f>
        <v>13189.739092622234</v>
      </c>
      <c r="M10" s="41">
        <f>E10/I10*1000000</f>
        <v>17093.053160586373</v>
      </c>
      <c r="N10" s="41">
        <f t="shared" ref="N10:N28" si="13">F10/J10*1000000</f>
        <v>13330.39804928193</v>
      </c>
      <c r="P10" s="31">
        <f t="shared" si="1"/>
        <v>1</v>
      </c>
      <c r="Q10" s="31">
        <f t="shared" si="2"/>
        <v>1</v>
      </c>
      <c r="R10" s="31"/>
      <c r="T10" s="34">
        <f t="shared" si="3"/>
        <v>1</v>
      </c>
      <c r="U10" s="34">
        <f t="shared" si="4"/>
        <v>1</v>
      </c>
      <c r="V10" s="34">
        <f t="shared" si="5"/>
        <v>1</v>
      </c>
      <c r="W10" s="34">
        <f t="shared" si="6"/>
        <v>1</v>
      </c>
      <c r="X10" s="34">
        <f t="shared" si="7"/>
        <v>1</v>
      </c>
      <c r="Y10" s="34">
        <f t="shared" si="8"/>
        <v>1</v>
      </c>
      <c r="AB10" s="12"/>
      <c r="AD10" s="31">
        <f t="shared" ref="AD10:AD28" si="14">D10/$F10</f>
        <v>0.95379271829998691</v>
      </c>
      <c r="AE10" s="31">
        <f t="shared" ref="AE10:AE28" si="15">E10/$F10</f>
        <v>4.6207281700013106E-2</v>
      </c>
      <c r="AG10" s="31">
        <f t="shared" ref="AG10:AG28" si="16">(AD10-AD9)/LN(AD10/AD9)</f>
        <v>0.94966530863097154</v>
      </c>
      <c r="AH10" s="31">
        <f t="shared" ref="AH10:AH28" si="17">(AE10-AE9)/LN(AE10/AE9)</f>
        <v>5.0216024727107671E-2</v>
      </c>
      <c r="AI10" s="31">
        <f t="shared" ref="AI10:AI28" si="18">AG10+AH10</f>
        <v>0.99988133335807916</v>
      </c>
      <c r="AJ10" s="31"/>
      <c r="AK10" s="31">
        <f t="shared" ref="AK10:AK28" si="19">AG10/$AI10</f>
        <v>0.94977801559865282</v>
      </c>
      <c r="AL10" s="31">
        <f t="shared" ref="AL10:AL28" si="20">AH10/$AI10</f>
        <v>5.0221984401347182E-2</v>
      </c>
      <c r="AO10" s="31">
        <f t="shared" ref="AO10:AO28" si="21">LN(P10/P9)</f>
        <v>6.1344978106845742E-2</v>
      </c>
      <c r="AP10" s="31">
        <f t="shared" ref="AP10:AP28" si="22">LN(Q10/Q9)</f>
        <v>-8.5617634629883248E-3</v>
      </c>
      <c r="AR10" s="31">
        <f t="shared" ref="AR10:AR28" si="23">H10/$J10</f>
        <v>0.96396422265527282</v>
      </c>
      <c r="AS10" s="31">
        <f t="shared" ref="AS10:AS28" si="24">I10/$J10</f>
        <v>3.6035777344727161E-2</v>
      </c>
      <c r="AU10" s="31">
        <f t="shared" ref="AU10:AU28" si="25">LN(AR10/AR9)</f>
        <v>3.8988360220416577E-3</v>
      </c>
      <c r="AV10" s="31">
        <f t="shared" ref="AV10:AV28" si="26">LN(AS10/AS9)</f>
        <v>-9.9022906730699772E-2</v>
      </c>
      <c r="AY10" s="31">
        <f t="shared" ref="AY10:AY28" si="27">EXP(SUMPRODUCT($AK10:$AL10,AO10:AP10))</f>
        <v>1.0595392277558511</v>
      </c>
      <c r="AZ10" s="31">
        <f t="shared" ref="AZ10:AZ28" si="28">IF(ISERR(AY10),AZ9,AY10*AZ9)</f>
        <v>1.0595392277558511</v>
      </c>
      <c r="BA10" s="31">
        <f t="shared" si="9"/>
        <v>1</v>
      </c>
      <c r="BB10" s="31"/>
      <c r="BC10" s="31">
        <f t="shared" ref="BC10:BC28" si="29">EXP(SUMPRODUCT($AK10:$AL10,AU10:AV10))</f>
        <v>0.99873070809622499</v>
      </c>
      <c r="BD10" s="31">
        <f t="shared" ref="BD10:BD28" si="30">IF(ISERR(BC10),BD9,BC10*BD9)</f>
        <v>0.99873070809622499</v>
      </c>
      <c r="BE10" s="31">
        <f t="shared" si="10"/>
        <v>1</v>
      </c>
      <c r="BF10" s="31"/>
      <c r="BG10" s="31">
        <f>(D10-D9)/LN(D10/D9)</f>
        <v>299.81835000197447</v>
      </c>
      <c r="BH10" s="31">
        <f>(E10-E9)/LN(E10/E9)</f>
        <v>15.804472021091986</v>
      </c>
      <c r="BI10" s="31">
        <f>(F10-F9)/LN(F10/F9)</f>
        <v>315.66023036974229</v>
      </c>
      <c r="BK10" s="31">
        <f>BG10/BI10</f>
        <v>0.94981350565064293</v>
      </c>
    </row>
    <row r="11" spans="1:63" x14ac:dyDescent="0.2">
      <c r="A11" s="198" t="s">
        <v>379</v>
      </c>
      <c r="B11" s="9">
        <f t="shared" si="11"/>
        <v>1991</v>
      </c>
      <c r="D11" s="42">
        <f>Table8.4c11!P37*0.001</f>
        <v>318.464</v>
      </c>
      <c r="E11" s="42">
        <f>Table8.4c11!R37*0.001</f>
        <v>14.124000000000001</v>
      </c>
      <c r="F11" s="29">
        <f t="shared" si="12"/>
        <v>332.58800000000002</v>
      </c>
      <c r="H11" s="29">
        <f>Table8.2d11!R37*0.001</f>
        <v>25863.151000000002</v>
      </c>
      <c r="I11" s="29">
        <f>Table8.2d11!T37*0.001</f>
        <v>927.41</v>
      </c>
      <c r="J11" s="29">
        <f t="shared" si="0"/>
        <v>26790.561000000002</v>
      </c>
      <c r="L11" s="41">
        <f t="shared" ref="L11:L28" si="31">D11/H11*1000000</f>
        <v>12313.426156000867</v>
      </c>
      <c r="M11" s="41">
        <f t="shared" ref="M11:M28" si="32">E11/I11*1000000</f>
        <v>15229.510141145773</v>
      </c>
      <c r="N11" s="41">
        <f t="shared" si="13"/>
        <v>12414.372360474274</v>
      </c>
      <c r="P11" s="31">
        <f t="shared" si="1"/>
        <v>0.9335610105349591</v>
      </c>
      <c r="Q11" s="31">
        <f t="shared" si="2"/>
        <v>0.89097658552085901</v>
      </c>
      <c r="R11" s="31"/>
      <c r="T11" s="34">
        <f t="shared" si="3"/>
        <v>1.0175712529948215</v>
      </c>
      <c r="U11" s="34">
        <f t="shared" si="4"/>
        <v>0.93128294553387325</v>
      </c>
      <c r="V11" s="34">
        <f t="shared" si="5"/>
        <v>0.99962574689330019</v>
      </c>
      <c r="W11" s="34">
        <f t="shared" si="6"/>
        <v>0.9316316115587987</v>
      </c>
      <c r="X11" s="34">
        <f t="shared" si="7"/>
        <v>0.94764675377961149</v>
      </c>
      <c r="Y11" s="34">
        <f t="shared" si="8"/>
        <v>0.94764675377961149</v>
      </c>
      <c r="AB11" s="12"/>
      <c r="AD11" s="31">
        <f t="shared" si="14"/>
        <v>0.95753304388612936</v>
      </c>
      <c r="AE11" s="31">
        <f t="shared" si="15"/>
        <v>4.2466956113870614E-2</v>
      </c>
      <c r="AG11" s="31">
        <f t="shared" si="16"/>
        <v>0.95566166116760698</v>
      </c>
      <c r="AH11" s="31">
        <f t="shared" si="17"/>
        <v>4.4310811605757172E-2</v>
      </c>
      <c r="AI11" s="31">
        <f t="shared" si="18"/>
        <v>0.9999724727733641</v>
      </c>
      <c r="AJ11" s="31"/>
      <c r="AK11" s="31">
        <f t="shared" si="19"/>
        <v>0.95568796860691207</v>
      </c>
      <c r="AL11" s="31">
        <f t="shared" si="20"/>
        <v>4.4312031393088029E-2</v>
      </c>
      <c r="AO11" s="31">
        <f t="shared" si="21"/>
        <v>-6.8748961376556283E-2</v>
      </c>
      <c r="AP11" s="31">
        <f t="shared" si="22"/>
        <v>-0.11543713073332491</v>
      </c>
      <c r="AR11" s="31">
        <f t="shared" si="23"/>
        <v>0.96538295707954758</v>
      </c>
      <c r="AS11" s="31">
        <f t="shared" si="24"/>
        <v>3.4617042920452465E-2</v>
      </c>
      <c r="AU11" s="31">
        <f t="shared" si="25"/>
        <v>1.4706888370270041E-3</v>
      </c>
      <c r="AV11" s="31">
        <f t="shared" si="26"/>
        <v>-4.0166129333911789E-2</v>
      </c>
      <c r="AY11" s="31">
        <f t="shared" si="27"/>
        <v>0.9316316115587987</v>
      </c>
      <c r="AZ11" s="31">
        <f t="shared" si="28"/>
        <v>0.98710023826394855</v>
      </c>
      <c r="BA11" s="31">
        <f t="shared" si="9"/>
        <v>0.9316316115587987</v>
      </c>
      <c r="BB11" s="31"/>
      <c r="BC11" s="31">
        <f t="shared" si="29"/>
        <v>0.99962574689330019</v>
      </c>
      <c r="BD11" s="31">
        <f t="shared" si="30"/>
        <v>0.99835693002596348</v>
      </c>
      <c r="BE11" s="31">
        <f t="shared" si="10"/>
        <v>0.99962574689330019</v>
      </c>
      <c r="BF11" s="31"/>
    </row>
    <row r="12" spans="1:63" x14ac:dyDescent="0.2">
      <c r="A12" s="198" t="s">
        <v>379</v>
      </c>
      <c r="B12" s="9">
        <f t="shared" si="11"/>
        <v>1992</v>
      </c>
      <c r="D12" s="42">
        <f>Table8.4c11!P38*0.001</f>
        <v>359.49</v>
      </c>
      <c r="E12" s="42">
        <f>Table8.4c11!R38*0.001</f>
        <v>14.846</v>
      </c>
      <c r="F12" s="29">
        <f t="shared" si="12"/>
        <v>374.33600000000001</v>
      </c>
      <c r="H12" s="29">
        <f>Table8.2d11!R38*0.001</f>
        <v>27915.722000000002</v>
      </c>
      <c r="I12" s="29">
        <f>Table8.2d11!T38*0.001</f>
        <v>931.54399999999998</v>
      </c>
      <c r="J12" s="29">
        <f t="shared" si="0"/>
        <v>28847.266000000003</v>
      </c>
      <c r="L12" s="41">
        <f t="shared" si="31"/>
        <v>12877.689496979516</v>
      </c>
      <c r="M12" s="41">
        <f t="shared" si="32"/>
        <v>15936.982042716179</v>
      </c>
      <c r="N12" s="41">
        <f t="shared" si="13"/>
        <v>12976.481029432736</v>
      </c>
      <c r="P12" s="31">
        <f t="shared" si="1"/>
        <v>0.97634148837581891</v>
      </c>
      <c r="Q12" s="31">
        <f t="shared" si="2"/>
        <v>0.93236602571763516</v>
      </c>
      <c r="R12" s="31"/>
      <c r="T12" s="34">
        <f t="shared" si="3"/>
        <v>1.095689956216106</v>
      </c>
      <c r="U12" s="34">
        <f t="shared" si="4"/>
        <v>0.97345037871031481</v>
      </c>
      <c r="V12" s="34">
        <f t="shared" si="5"/>
        <v>0.99907903343865823</v>
      </c>
      <c r="W12" s="34">
        <f t="shared" si="6"/>
        <v>0.97434772037990414</v>
      </c>
      <c r="X12" s="34">
        <f t="shared" si="7"/>
        <v>1.0665998028276564</v>
      </c>
      <c r="Y12" s="34">
        <f t="shared" si="8"/>
        <v>1.0665998028276567</v>
      </c>
      <c r="AB12" s="12"/>
      <c r="AD12" s="31">
        <f t="shared" si="14"/>
        <v>0.96034044281073683</v>
      </c>
      <c r="AE12" s="31">
        <f t="shared" si="15"/>
        <v>3.9659557189263124E-2</v>
      </c>
      <c r="AG12" s="31">
        <f t="shared" si="16"/>
        <v>0.95893605843245078</v>
      </c>
      <c r="AH12" s="31">
        <f t="shared" si="17"/>
        <v>4.1047257055631871E-2</v>
      </c>
      <c r="AI12" s="31">
        <f t="shared" si="18"/>
        <v>0.99998331548808261</v>
      </c>
      <c r="AJ12" s="31"/>
      <c r="AK12" s="31">
        <f t="shared" si="19"/>
        <v>0.95895205807949202</v>
      </c>
      <c r="AL12" s="31">
        <f t="shared" si="20"/>
        <v>4.1047941920508028E-2</v>
      </c>
      <c r="AO12" s="31">
        <f t="shared" si="21"/>
        <v>4.4806093242770337E-2</v>
      </c>
      <c r="AP12" s="31">
        <f t="shared" si="22"/>
        <v>4.5407320794656043E-2</v>
      </c>
      <c r="AR12" s="31">
        <f t="shared" si="23"/>
        <v>0.9677077196847701</v>
      </c>
      <c r="AS12" s="31">
        <f t="shared" si="24"/>
        <v>3.229228031522987E-2</v>
      </c>
      <c r="AU12" s="31">
        <f t="shared" si="25"/>
        <v>2.4052298776468212E-3</v>
      </c>
      <c r="AV12" s="31">
        <f t="shared" si="26"/>
        <v>-6.9517928611008514E-2</v>
      </c>
      <c r="AY12" s="31">
        <f t="shared" si="27"/>
        <v>1.0458508580979056</v>
      </c>
      <c r="AZ12" s="31">
        <f t="shared" si="28"/>
        <v>1.0323596312169976</v>
      </c>
      <c r="BA12" s="31">
        <f t="shared" si="9"/>
        <v>0.97434772037990414</v>
      </c>
      <c r="BB12" s="31"/>
      <c r="BC12" s="31">
        <f t="shared" si="29"/>
        <v>0.99945308185954485</v>
      </c>
      <c r="BD12" s="31">
        <f t="shared" si="30"/>
        <v>0.99781091051028314</v>
      </c>
      <c r="BE12" s="31">
        <f t="shared" si="10"/>
        <v>0.99907903343865823</v>
      </c>
      <c r="BF12" s="31"/>
    </row>
    <row r="13" spans="1:63" x14ac:dyDescent="0.2">
      <c r="A13" s="198" t="s">
        <v>379</v>
      </c>
      <c r="B13" s="9">
        <f t="shared" si="11"/>
        <v>1993</v>
      </c>
      <c r="D13" s="42">
        <f>Table8.4c11!P39*0.001</f>
        <v>354.54500000000002</v>
      </c>
      <c r="E13" s="42">
        <f>Table8.4c11!R39*0.001</f>
        <v>16.934000000000001</v>
      </c>
      <c r="F13" s="29">
        <f t="shared" si="12"/>
        <v>371.47900000000004</v>
      </c>
      <c r="H13" s="29">
        <f>Table8.2d11!R39*0.001</f>
        <v>28357.815999999999</v>
      </c>
      <c r="I13" s="29">
        <f>Table8.2d11!T39*0.001</f>
        <v>1091.704</v>
      </c>
      <c r="J13" s="29">
        <f t="shared" si="0"/>
        <v>29449.52</v>
      </c>
      <c r="L13" s="41">
        <f t="shared" si="31"/>
        <v>12502.549561644662</v>
      </c>
      <c r="M13" s="41">
        <f t="shared" si="32"/>
        <v>15511.530598037565</v>
      </c>
      <c r="N13" s="41">
        <f t="shared" si="13"/>
        <v>12614.093540404054</v>
      </c>
      <c r="P13" s="31">
        <f t="shared" si="1"/>
        <v>0.94789968731360608</v>
      </c>
      <c r="Q13" s="31">
        <f t="shared" si="2"/>
        <v>0.9074757126365508</v>
      </c>
      <c r="R13" s="31"/>
      <c r="T13" s="34">
        <f t="shared" si="3"/>
        <v>1.1185650411163863</v>
      </c>
      <c r="U13" s="34">
        <f t="shared" si="4"/>
        <v>0.94626533234568633</v>
      </c>
      <c r="V13" s="34">
        <f t="shared" si="5"/>
        <v>1.0002119098478393</v>
      </c>
      <c r="W13" s="34">
        <f t="shared" si="6"/>
        <v>0.94606485188687672</v>
      </c>
      <c r="X13" s="34">
        <f t="shared" si="7"/>
        <v>1.0584593203822634</v>
      </c>
      <c r="Y13" s="34">
        <f t="shared" si="8"/>
        <v>1.0584593203822636</v>
      </c>
      <c r="AB13" s="12"/>
      <c r="AD13" s="31">
        <f t="shared" si="14"/>
        <v>0.95441465062628028</v>
      </c>
      <c r="AE13" s="31">
        <f t="shared" si="15"/>
        <v>4.5585349373719643E-2</v>
      </c>
      <c r="AG13" s="31">
        <f t="shared" si="16"/>
        <v>0.95737449018290732</v>
      </c>
      <c r="AH13" s="31">
        <f t="shared" si="17"/>
        <v>4.2553709432703576E-2</v>
      </c>
      <c r="AI13" s="31">
        <f t="shared" si="18"/>
        <v>0.99992819961561086</v>
      </c>
      <c r="AJ13" s="31"/>
      <c r="AK13" s="31">
        <f t="shared" si="19"/>
        <v>0.95744323497520933</v>
      </c>
      <c r="AL13" s="31">
        <f t="shared" si="20"/>
        <v>4.2556765024790714E-2</v>
      </c>
      <c r="AO13" s="31">
        <f t="shared" si="21"/>
        <v>-2.956372926217447E-2</v>
      </c>
      <c r="AP13" s="31">
        <f t="shared" si="22"/>
        <v>-2.7058666197526247E-2</v>
      </c>
      <c r="AR13" s="31">
        <f t="shared" si="23"/>
        <v>0.96292965046628942</v>
      </c>
      <c r="AS13" s="31">
        <f t="shared" si="24"/>
        <v>3.7070349533710564E-2</v>
      </c>
      <c r="AU13" s="31">
        <f t="shared" si="25"/>
        <v>-4.9497425539919877E-3</v>
      </c>
      <c r="AV13" s="31">
        <f t="shared" si="26"/>
        <v>0.13798924400136178</v>
      </c>
      <c r="AY13" s="31">
        <f t="shared" si="27"/>
        <v>0.9709725102225315</v>
      </c>
      <c r="AZ13" s="31">
        <f t="shared" si="28"/>
        <v>1.002392822575175</v>
      </c>
      <c r="BA13" s="31">
        <f t="shared" si="9"/>
        <v>0.94606485188687672</v>
      </c>
      <c r="BB13" s="31"/>
      <c r="BC13" s="31">
        <f t="shared" si="29"/>
        <v>1.0011339207122403</v>
      </c>
      <c r="BD13" s="31">
        <f t="shared" si="30"/>
        <v>0.99894234896861012</v>
      </c>
      <c r="BE13" s="31">
        <f t="shared" si="10"/>
        <v>1.0002119098478393</v>
      </c>
      <c r="BF13" s="31"/>
    </row>
    <row r="14" spans="1:63" x14ac:dyDescent="0.2">
      <c r="A14" s="198" t="s">
        <v>379</v>
      </c>
      <c r="B14" s="9">
        <f t="shared" si="11"/>
        <v>1994</v>
      </c>
      <c r="D14" s="42">
        <f>Table8.4c11!P40*0.001</f>
        <v>363.61900000000003</v>
      </c>
      <c r="E14" s="42">
        <f>Table8.4c11!R40*0.001</f>
        <v>14.378</v>
      </c>
      <c r="F14" s="29">
        <f t="shared" si="12"/>
        <v>377.99700000000001</v>
      </c>
      <c r="H14" s="29">
        <f>Table8.2d11!R40*0.001</f>
        <v>28650.377</v>
      </c>
      <c r="I14" s="29">
        <f>Table8.2d11!T40*0.001</f>
        <v>983.08400000000006</v>
      </c>
      <c r="J14" s="29">
        <f t="shared" si="0"/>
        <v>29633.460999999999</v>
      </c>
      <c r="L14" s="41">
        <f t="shared" si="31"/>
        <v>12691.595646367934</v>
      </c>
      <c r="M14" s="41">
        <f t="shared" si="32"/>
        <v>14625.403322605189</v>
      </c>
      <c r="N14" s="41">
        <f t="shared" si="13"/>
        <v>12755.749320000119</v>
      </c>
      <c r="P14" s="31">
        <f t="shared" si="1"/>
        <v>0.9622325018898259</v>
      </c>
      <c r="Q14" s="31">
        <f t="shared" si="2"/>
        <v>0.85563434368348201</v>
      </c>
      <c r="R14" s="31"/>
      <c r="T14" s="34">
        <f t="shared" si="3"/>
        <v>1.125551571702555</v>
      </c>
      <c r="U14" s="34">
        <f t="shared" si="4"/>
        <v>0.95689185520512154</v>
      </c>
      <c r="V14" s="34">
        <f t="shared" si="5"/>
        <v>0.99945092739013497</v>
      </c>
      <c r="W14" s="34">
        <f t="shared" si="6"/>
        <v>0.9574175469563595</v>
      </c>
      <c r="X14" s="34">
        <f t="shared" si="7"/>
        <v>1.0770311315754983</v>
      </c>
      <c r="Y14" s="34">
        <f t="shared" si="8"/>
        <v>1.0770311315754983</v>
      </c>
      <c r="AB14" s="12"/>
      <c r="AD14" s="31">
        <f t="shared" si="14"/>
        <v>0.96196266107932082</v>
      </c>
      <c r="AE14" s="31">
        <f t="shared" si="15"/>
        <v>3.8037338920679266E-2</v>
      </c>
      <c r="AG14" s="31">
        <f t="shared" si="16"/>
        <v>0.95818370095715488</v>
      </c>
      <c r="AH14" s="31">
        <f t="shared" si="17"/>
        <v>4.1697545739104738E-2</v>
      </c>
      <c r="AI14" s="31">
        <f t="shared" si="18"/>
        <v>0.99988124669625966</v>
      </c>
      <c r="AJ14" s="31"/>
      <c r="AK14" s="31">
        <f t="shared" si="19"/>
        <v>0.95829750195147778</v>
      </c>
      <c r="AL14" s="31">
        <f t="shared" si="20"/>
        <v>4.1702498048522225E-2</v>
      </c>
      <c r="AO14" s="31">
        <f t="shared" si="21"/>
        <v>1.5007425834344281E-2</v>
      </c>
      <c r="AP14" s="31">
        <f t="shared" si="22"/>
        <v>-5.8823686560757336E-2</v>
      </c>
      <c r="AR14" s="31">
        <f t="shared" si="23"/>
        <v>0.96682520479129996</v>
      </c>
      <c r="AS14" s="31">
        <f t="shared" si="24"/>
        <v>3.3174795208700057E-2</v>
      </c>
      <c r="AU14" s="31">
        <f t="shared" si="25"/>
        <v>4.0373621612633474E-3</v>
      </c>
      <c r="AV14" s="31">
        <f t="shared" si="26"/>
        <v>-0.11102703899836729</v>
      </c>
      <c r="AY14" s="31">
        <f t="shared" si="27"/>
        <v>1.0119999121062793</v>
      </c>
      <c r="AZ14" s="31">
        <f t="shared" si="28"/>
        <v>1.0144214483420424</v>
      </c>
      <c r="BA14" s="31">
        <f t="shared" si="9"/>
        <v>0.9574175469563595</v>
      </c>
      <c r="BB14" s="31"/>
      <c r="BC14" s="31">
        <f t="shared" si="29"/>
        <v>0.99923917876780721</v>
      </c>
      <c r="BD14" s="31">
        <f t="shared" si="30"/>
        <v>0.99818233241977827</v>
      </c>
      <c r="BE14" s="31">
        <f t="shared" si="10"/>
        <v>0.99945092739013497</v>
      </c>
      <c r="BF14" s="31"/>
    </row>
    <row r="15" spans="1:63" x14ac:dyDescent="0.2">
      <c r="A15" s="198" t="s">
        <v>379</v>
      </c>
      <c r="B15" s="9">
        <f t="shared" si="11"/>
        <v>1995</v>
      </c>
      <c r="D15" s="42">
        <f>Table8.4c11!P41*0.001</f>
        <v>372.75200000000001</v>
      </c>
      <c r="E15" s="42">
        <f>Table8.4c11!R41*0.001</f>
        <v>12.536</v>
      </c>
      <c r="F15" s="29">
        <f t="shared" si="12"/>
        <v>385.28800000000001</v>
      </c>
      <c r="H15" s="29">
        <f>Table8.2d11!R41*0.001</f>
        <v>28868.464</v>
      </c>
      <c r="I15" s="29">
        <f>Table8.2d11!T41*0.001</f>
        <v>899.79600000000005</v>
      </c>
      <c r="J15" s="29">
        <f t="shared" si="0"/>
        <v>29768.26</v>
      </c>
      <c r="L15" s="41">
        <f t="shared" si="31"/>
        <v>12912.082887402668</v>
      </c>
      <c r="M15" s="41">
        <f t="shared" si="32"/>
        <v>13932.046819501307</v>
      </c>
      <c r="N15" s="41">
        <f t="shared" si="13"/>
        <v>12942.913022124909</v>
      </c>
      <c r="P15" s="31">
        <f t="shared" si="1"/>
        <v>0.97894907524176311</v>
      </c>
      <c r="Q15" s="31">
        <f t="shared" si="2"/>
        <v>0.81507070086379885</v>
      </c>
      <c r="R15" s="31"/>
      <c r="T15" s="34">
        <f t="shared" si="3"/>
        <v>1.1306715685302606</v>
      </c>
      <c r="U15" s="34">
        <f t="shared" si="4"/>
        <v>0.97093222379973165</v>
      </c>
      <c r="V15" s="34">
        <f t="shared" si="5"/>
        <v>0.99911099841884654</v>
      </c>
      <c r="W15" s="34">
        <f t="shared" si="6"/>
        <v>0.97179615211552106</v>
      </c>
      <c r="X15" s="34">
        <f t="shared" si="7"/>
        <v>1.0978054604202165</v>
      </c>
      <c r="Y15" s="34">
        <f t="shared" si="8"/>
        <v>1.0978054604202165</v>
      </c>
      <c r="AB15" s="12"/>
      <c r="AD15" s="31">
        <f t="shared" si="14"/>
        <v>0.96746330018064408</v>
      </c>
      <c r="AE15" s="31">
        <f t="shared" si="15"/>
        <v>3.2536699819355912E-2</v>
      </c>
      <c r="AG15" s="31">
        <f t="shared" si="16"/>
        <v>0.96471036697729895</v>
      </c>
      <c r="AH15" s="31">
        <f t="shared" si="17"/>
        <v>3.5215448664696711E-2</v>
      </c>
      <c r="AI15" s="31">
        <f t="shared" si="18"/>
        <v>0.99992581564199567</v>
      </c>
      <c r="AJ15" s="31"/>
      <c r="AK15" s="31">
        <f t="shared" si="19"/>
        <v>0.96478193870603601</v>
      </c>
      <c r="AL15" s="31">
        <f t="shared" si="20"/>
        <v>3.5218061293963959E-2</v>
      </c>
      <c r="AO15" s="31">
        <f t="shared" si="21"/>
        <v>1.7223516639343624E-2</v>
      </c>
      <c r="AP15" s="31">
        <f t="shared" si="22"/>
        <v>-4.8568257280710923E-2</v>
      </c>
      <c r="AR15" s="31">
        <f t="shared" si="23"/>
        <v>0.96977330888671365</v>
      </c>
      <c r="AS15" s="31">
        <f t="shared" si="24"/>
        <v>3.0226691113286436E-2</v>
      </c>
      <c r="AU15" s="31">
        <f t="shared" si="25"/>
        <v>3.0446231905428499E-3</v>
      </c>
      <c r="AV15" s="31">
        <f t="shared" si="26"/>
        <v>-9.3065061390718753E-2</v>
      </c>
      <c r="AY15" s="31">
        <f t="shared" si="27"/>
        <v>1.0150181132619422</v>
      </c>
      <c r="AZ15" s="31">
        <f t="shared" si="28"/>
        <v>1.0296561445485868</v>
      </c>
      <c r="BA15" s="31">
        <f t="shared" si="9"/>
        <v>0.97179615211552106</v>
      </c>
      <c r="BB15" s="31"/>
      <c r="BC15" s="31">
        <f t="shared" si="29"/>
        <v>0.9996598842804858</v>
      </c>
      <c r="BD15" s="31">
        <f t="shared" si="30"/>
        <v>0.99784283491758097</v>
      </c>
      <c r="BE15" s="31">
        <f t="shared" si="10"/>
        <v>0.99911099841884654</v>
      </c>
      <c r="BF15" s="31"/>
    </row>
    <row r="16" spans="1:63" x14ac:dyDescent="0.2">
      <c r="A16" s="198" t="s">
        <v>379</v>
      </c>
      <c r="B16" s="9">
        <f t="shared" si="11"/>
        <v>1996</v>
      </c>
      <c r="D16" s="42">
        <f>Table8.4c11!P42*0.001</f>
        <v>394.40600000000001</v>
      </c>
      <c r="E16" s="42">
        <f>Table8.4c11!R42*0.001</f>
        <v>12.684000000000001</v>
      </c>
      <c r="F16" s="29">
        <f t="shared" si="12"/>
        <v>407.09000000000003</v>
      </c>
      <c r="H16" s="29">
        <f>Table8.2d11!R42*0.001</f>
        <v>28354.498</v>
      </c>
      <c r="I16" s="29">
        <f>Table8.2d11!T42*0.001</f>
        <v>919.38800000000003</v>
      </c>
      <c r="J16" s="29">
        <f t="shared" si="0"/>
        <v>29273.885999999999</v>
      </c>
      <c r="L16" s="41">
        <f t="shared" si="31"/>
        <v>13909.82129184583</v>
      </c>
      <c r="M16" s="41">
        <f t="shared" si="32"/>
        <v>13796.133949975419</v>
      </c>
      <c r="N16" s="41">
        <f t="shared" si="13"/>
        <v>13906.250779278162</v>
      </c>
      <c r="P16" s="31">
        <f t="shared" si="1"/>
        <v>1.0545941200327744</v>
      </c>
      <c r="Q16" s="31">
        <f t="shared" si="2"/>
        <v>0.80711934961899734</v>
      </c>
      <c r="R16" s="31"/>
      <c r="T16" s="34">
        <f t="shared" si="3"/>
        <v>1.1118940307762708</v>
      </c>
      <c r="U16" s="34">
        <f t="shared" si="4"/>
        <v>1.0431984647320605</v>
      </c>
      <c r="V16" s="34">
        <f t="shared" si="5"/>
        <v>0.99915163233689097</v>
      </c>
      <c r="W16" s="34">
        <f t="shared" si="6"/>
        <v>1.0440842320320782</v>
      </c>
      <c r="X16" s="34">
        <f t="shared" si="7"/>
        <v>1.1599261458505477</v>
      </c>
      <c r="Y16" s="34">
        <f t="shared" si="8"/>
        <v>1.1599261458505481</v>
      </c>
      <c r="AB16" s="12"/>
      <c r="AD16" s="31">
        <f t="shared" si="14"/>
        <v>0.96884227075093954</v>
      </c>
      <c r="AE16" s="31">
        <f t="shared" si="15"/>
        <v>3.1157729249060403E-2</v>
      </c>
      <c r="AG16" s="31">
        <f t="shared" si="16"/>
        <v>0.96815262178981076</v>
      </c>
      <c r="AH16" s="31">
        <f t="shared" si="17"/>
        <v>3.1842238176526122E-2</v>
      </c>
      <c r="AI16" s="31">
        <f t="shared" si="18"/>
        <v>0.99999485996633686</v>
      </c>
      <c r="AJ16" s="31"/>
      <c r="AK16" s="31">
        <f t="shared" si="19"/>
        <v>0.9681575981524565</v>
      </c>
      <c r="AL16" s="31">
        <f t="shared" si="20"/>
        <v>3.1842401847543535E-2</v>
      </c>
      <c r="AO16" s="31">
        <f t="shared" si="21"/>
        <v>7.4431627478361947E-2</v>
      </c>
      <c r="AP16" s="31">
        <f t="shared" si="22"/>
        <v>-9.8033087092670185E-3</v>
      </c>
      <c r="AR16" s="31">
        <f t="shared" si="23"/>
        <v>0.96859357859083006</v>
      </c>
      <c r="AS16" s="31">
        <f t="shared" si="24"/>
        <v>3.1406421409169938E-2</v>
      </c>
      <c r="AU16" s="31">
        <f t="shared" si="25"/>
        <v>-1.2172416369366863E-3</v>
      </c>
      <c r="AV16" s="31">
        <f t="shared" si="26"/>
        <v>3.8287029735510923E-2</v>
      </c>
      <c r="AY16" s="31">
        <f t="shared" si="27"/>
        <v>1.0743860528354552</v>
      </c>
      <c r="AZ16" s="31">
        <f t="shared" si="28"/>
        <v>1.1062482009193291</v>
      </c>
      <c r="BA16" s="31">
        <f t="shared" si="9"/>
        <v>1.0440842320320782</v>
      </c>
      <c r="BB16" s="31"/>
      <c r="BC16" s="31">
        <f t="shared" si="29"/>
        <v>1.0000406700738043</v>
      </c>
      <c r="BD16" s="31">
        <f t="shared" si="30"/>
        <v>0.99788341725932217</v>
      </c>
      <c r="BE16" s="31">
        <f t="shared" si="10"/>
        <v>0.99915163233689097</v>
      </c>
      <c r="BF16" s="31"/>
    </row>
    <row r="17" spans="1:58" x14ac:dyDescent="0.2">
      <c r="A17" s="198" t="s">
        <v>379</v>
      </c>
      <c r="B17" s="9">
        <f t="shared" si="11"/>
        <v>1997</v>
      </c>
      <c r="D17" s="42">
        <f>Table8.4c11!P43*0.001</f>
        <v>366.97899999999998</v>
      </c>
      <c r="E17" s="42">
        <f>Table8.4c11!R43*0.001</f>
        <v>13.762</v>
      </c>
      <c r="F17" s="29">
        <f t="shared" si="12"/>
        <v>380.74099999999999</v>
      </c>
      <c r="H17" s="29">
        <f>Table8.2d11!R43*0.001</f>
        <v>28225.019</v>
      </c>
      <c r="I17" s="29">
        <f>Table8.2d11!T43*0.001</f>
        <v>882.47900000000004</v>
      </c>
      <c r="J17" s="29">
        <f t="shared" si="0"/>
        <v>29107.498</v>
      </c>
      <c r="L17" s="41">
        <f t="shared" si="31"/>
        <v>13001.904445130753</v>
      </c>
      <c r="M17" s="41">
        <f t="shared" si="32"/>
        <v>15594.705369759506</v>
      </c>
      <c r="N17" s="41">
        <f t="shared" si="13"/>
        <v>13080.512794332237</v>
      </c>
      <c r="P17" s="31">
        <f t="shared" si="1"/>
        <v>0.9857590323680816</v>
      </c>
      <c r="Q17" s="31">
        <f t="shared" si="2"/>
        <v>0.91234171117645624</v>
      </c>
      <c r="R17" s="31"/>
      <c r="T17" s="34">
        <f t="shared" si="3"/>
        <v>1.1055742062065912</v>
      </c>
      <c r="U17" s="34">
        <f t="shared" si="4"/>
        <v>0.98125447912163777</v>
      </c>
      <c r="V17" s="34">
        <f t="shared" si="5"/>
        <v>0.9990522543391378</v>
      </c>
      <c r="W17" s="34">
        <f t="shared" si="6"/>
        <v>0.98218534101674881</v>
      </c>
      <c r="X17" s="34">
        <f t="shared" si="7"/>
        <v>1.0848496418415667</v>
      </c>
      <c r="Y17" s="34">
        <f t="shared" si="8"/>
        <v>1.0848496418415667</v>
      </c>
      <c r="AB17" s="12"/>
      <c r="AD17" s="31">
        <f t="shared" si="14"/>
        <v>0.96385469387326295</v>
      </c>
      <c r="AE17" s="31">
        <f t="shared" si="15"/>
        <v>3.6145306126737074E-2</v>
      </c>
      <c r="AG17" s="31">
        <f t="shared" si="16"/>
        <v>0.96634633712606943</v>
      </c>
      <c r="AH17" s="31">
        <f t="shared" si="17"/>
        <v>3.3589825427834785E-2</v>
      </c>
      <c r="AI17" s="31">
        <f t="shared" si="18"/>
        <v>0.99993616255390427</v>
      </c>
      <c r="AJ17" s="31"/>
      <c r="AK17" s="31">
        <f t="shared" si="19"/>
        <v>0.96640803014660037</v>
      </c>
      <c r="AL17" s="31">
        <f t="shared" si="20"/>
        <v>3.3591969853399552E-2</v>
      </c>
      <c r="AO17" s="31">
        <f t="shared" si="21"/>
        <v>-6.7499315882493055E-2</v>
      </c>
      <c r="AP17" s="31">
        <f t="shared" si="22"/>
        <v>0.12254305291038063</v>
      </c>
      <c r="AR17" s="31">
        <f t="shared" si="23"/>
        <v>0.96968207298339415</v>
      </c>
      <c r="AS17" s="31">
        <f t="shared" si="24"/>
        <v>3.0317927016605826E-2</v>
      </c>
      <c r="AU17" s="31">
        <f t="shared" si="25"/>
        <v>1.1231575922717532E-3</v>
      </c>
      <c r="AV17" s="31">
        <f t="shared" si="26"/>
        <v>-3.5273187210862603E-2</v>
      </c>
      <c r="AY17" s="31">
        <f t="shared" si="27"/>
        <v>0.94071465776773866</v>
      </c>
      <c r="AZ17" s="31">
        <f t="shared" si="28"/>
        <v>1.0406638977340033</v>
      </c>
      <c r="BA17" s="31">
        <f t="shared" si="9"/>
        <v>0.98218534101674881</v>
      </c>
      <c r="BB17" s="31"/>
      <c r="BC17" s="31">
        <f t="shared" si="29"/>
        <v>0.99990053762158126</v>
      </c>
      <c r="BD17" s="31">
        <f t="shared" si="30"/>
        <v>0.99778416540125692</v>
      </c>
      <c r="BE17" s="31">
        <f t="shared" si="10"/>
        <v>0.9990522543391378</v>
      </c>
      <c r="BF17" s="31"/>
    </row>
    <row r="18" spans="1:58" x14ac:dyDescent="0.2">
      <c r="A18" s="198" t="s">
        <v>379</v>
      </c>
      <c r="B18" s="9">
        <f t="shared" si="11"/>
        <v>1998</v>
      </c>
      <c r="D18" s="42">
        <f>Table8.4c11!P44*0.001</f>
        <v>349.363</v>
      </c>
      <c r="E18" s="42">
        <f>Table8.4c11!R44*0.001</f>
        <v>12.627000000000001</v>
      </c>
      <c r="F18" s="29">
        <f t="shared" si="12"/>
        <v>361.99</v>
      </c>
      <c r="H18" s="29">
        <f>Table8.2d11!R44*0.001</f>
        <v>27692.538</v>
      </c>
      <c r="I18" s="29">
        <f>Table8.2d11!T44*0.001</f>
        <v>879.71199999999999</v>
      </c>
      <c r="J18" s="29">
        <f t="shared" si="0"/>
        <v>28572.25</v>
      </c>
      <c r="L18" s="41">
        <f t="shared" si="31"/>
        <v>12615.781189864216</v>
      </c>
      <c r="M18" s="41">
        <f t="shared" si="32"/>
        <v>14353.561165472338</v>
      </c>
      <c r="N18" s="41">
        <f t="shared" si="13"/>
        <v>12669.285758034457</v>
      </c>
      <c r="P18" s="31">
        <f t="shared" si="1"/>
        <v>0.95648451430862147</v>
      </c>
      <c r="Q18" s="31">
        <f t="shared" si="2"/>
        <v>0.83973068068197265</v>
      </c>
      <c r="R18" s="31"/>
      <c r="T18" s="34">
        <f t="shared" si="3"/>
        <v>1.0852441736244824</v>
      </c>
      <c r="U18" s="34">
        <f t="shared" si="4"/>
        <v>0.9504056601458285</v>
      </c>
      <c r="V18" s="34">
        <f t="shared" si="5"/>
        <v>0.99913102953647481</v>
      </c>
      <c r="W18" s="34">
        <f t="shared" si="6"/>
        <v>0.95123225287753144</v>
      </c>
      <c r="X18" s="34">
        <f t="shared" si="7"/>
        <v>1.0314222052529902</v>
      </c>
      <c r="Y18" s="34">
        <f t="shared" si="8"/>
        <v>1.0314222052529904</v>
      </c>
      <c r="AB18" s="12"/>
      <c r="AD18" s="31">
        <f t="shared" si="14"/>
        <v>0.96511782093427989</v>
      </c>
      <c r="AE18" s="31">
        <f t="shared" si="15"/>
        <v>3.4882179065720047E-2</v>
      </c>
      <c r="AG18" s="31">
        <f t="shared" si="16"/>
        <v>0.96448611955054209</v>
      </c>
      <c r="AH18" s="31">
        <f t="shared" si="17"/>
        <v>3.5509998448108683E-2</v>
      </c>
      <c r="AI18" s="31">
        <f t="shared" si="18"/>
        <v>0.99999611799865074</v>
      </c>
      <c r="AJ18" s="31"/>
      <c r="AK18" s="31">
        <f t="shared" si="19"/>
        <v>0.96448986370149437</v>
      </c>
      <c r="AL18" s="31">
        <f t="shared" si="20"/>
        <v>3.5510136298505704E-2</v>
      </c>
      <c r="AO18" s="31">
        <f t="shared" si="21"/>
        <v>-3.014733686087924E-2</v>
      </c>
      <c r="AP18" s="31">
        <f t="shared" si="22"/>
        <v>-8.2933381012990207E-2</v>
      </c>
      <c r="AR18" s="31">
        <f t="shared" si="23"/>
        <v>0.96921096518475092</v>
      </c>
      <c r="AS18" s="31">
        <f t="shared" si="24"/>
        <v>3.0789034815249063E-2</v>
      </c>
      <c r="AU18" s="31">
        <f t="shared" si="25"/>
        <v>-4.8595543811887385E-4</v>
      </c>
      <c r="AV18" s="31">
        <f t="shared" si="26"/>
        <v>1.5419425828013845E-2</v>
      </c>
      <c r="AY18" s="31">
        <f t="shared" si="27"/>
        <v>0.96848549164134845</v>
      </c>
      <c r="AZ18" s="31">
        <f t="shared" si="28"/>
        <v>1.0078678866303181</v>
      </c>
      <c r="BA18" s="31">
        <f t="shared" si="9"/>
        <v>0.95123225287753144</v>
      </c>
      <c r="BB18" s="31"/>
      <c r="BC18" s="31">
        <f t="shared" si="29"/>
        <v>1.0000788499270132</v>
      </c>
      <c r="BD18" s="31">
        <f t="shared" si="30"/>
        <v>0.99786284060987374</v>
      </c>
      <c r="BE18" s="31">
        <f t="shared" si="10"/>
        <v>0.99913102953647481</v>
      </c>
      <c r="BF18" s="31"/>
    </row>
    <row r="19" spans="1:58" x14ac:dyDescent="0.2">
      <c r="A19" s="198" t="s">
        <v>379</v>
      </c>
      <c r="B19" s="9">
        <f t="shared" si="11"/>
        <v>1999</v>
      </c>
      <c r="D19" s="42">
        <f>Table8.4c11!P45*0.001</f>
        <v>364.49799999999999</v>
      </c>
      <c r="E19" s="42">
        <f>Table8.4c11!R45*0.001</f>
        <v>8.4909999999999997</v>
      </c>
      <c r="F19" s="29">
        <f t="shared" si="12"/>
        <v>372.98899999999998</v>
      </c>
      <c r="H19" s="29">
        <f>Table8.2d11!R45*0.001</f>
        <v>28060.358</v>
      </c>
      <c r="I19" s="29">
        <f>Table8.2d11!T45*0.001</f>
        <v>686.34</v>
      </c>
      <c r="J19" s="29">
        <f t="shared" si="0"/>
        <v>28746.698</v>
      </c>
      <c r="L19" s="41">
        <f t="shared" si="31"/>
        <v>12989.784378374645</v>
      </c>
      <c r="M19" s="41">
        <f t="shared" si="32"/>
        <v>12371.419413118861</v>
      </c>
      <c r="N19" s="41">
        <f t="shared" si="13"/>
        <v>12975.020644110151</v>
      </c>
      <c r="P19" s="31">
        <f t="shared" si="1"/>
        <v>0.98484013119263025</v>
      </c>
      <c r="Q19" s="31">
        <f t="shared" si="2"/>
        <v>0.72376884906935279</v>
      </c>
      <c r="R19" s="31"/>
      <c r="T19" s="34">
        <f t="shared" si="3"/>
        <v>1.0918701367740575</v>
      </c>
      <c r="U19" s="34">
        <f t="shared" si="4"/>
        <v>0.97334082569342917</v>
      </c>
      <c r="V19" s="34">
        <f t="shared" si="5"/>
        <v>0.99881336464665615</v>
      </c>
      <c r="W19" s="34">
        <f t="shared" si="6"/>
        <v>0.9744971985209282</v>
      </c>
      <c r="X19" s="34">
        <f t="shared" si="7"/>
        <v>1.0627617804776581</v>
      </c>
      <c r="Y19" s="34">
        <f t="shared" si="8"/>
        <v>1.0627617804776586</v>
      </c>
      <c r="AB19" s="12"/>
      <c r="AD19" s="31">
        <f t="shared" si="14"/>
        <v>0.97723525358656693</v>
      </c>
      <c r="AE19" s="31">
        <f t="shared" si="15"/>
        <v>2.2764746413433106E-2</v>
      </c>
      <c r="AG19" s="31">
        <f t="shared" si="16"/>
        <v>0.97116393796356004</v>
      </c>
      <c r="AH19" s="31">
        <f t="shared" si="17"/>
        <v>2.8393825918488661E-2</v>
      </c>
      <c r="AI19" s="31">
        <f t="shared" si="18"/>
        <v>0.99955776388204876</v>
      </c>
      <c r="AJ19" s="31"/>
      <c r="AK19" s="31">
        <f t="shared" si="19"/>
        <v>0.97159361175064685</v>
      </c>
      <c r="AL19" s="31">
        <f t="shared" si="20"/>
        <v>2.8406388249353071E-2</v>
      </c>
      <c r="AO19" s="31">
        <f t="shared" si="21"/>
        <v>2.9214725846883612E-2</v>
      </c>
      <c r="AP19" s="31">
        <f t="shared" si="22"/>
        <v>-0.148609150025381</v>
      </c>
      <c r="AR19" s="31">
        <f t="shared" si="23"/>
        <v>0.97612456220189181</v>
      </c>
      <c r="AS19" s="31">
        <f t="shared" si="24"/>
        <v>2.3875437798108152E-2</v>
      </c>
      <c r="AU19" s="31">
        <f t="shared" si="25"/>
        <v>7.1079009531556407E-3</v>
      </c>
      <c r="AV19" s="31">
        <f t="shared" si="26"/>
        <v>-0.25430839080791645</v>
      </c>
      <c r="AY19" s="31">
        <f t="shared" si="27"/>
        <v>1.0244576921913855</v>
      </c>
      <c r="AZ19" s="31">
        <f t="shared" si="28"/>
        <v>1.0325180091711046</v>
      </c>
      <c r="BA19" s="31">
        <f t="shared" si="9"/>
        <v>0.9744971985209282</v>
      </c>
      <c r="BB19" s="31"/>
      <c r="BC19" s="31">
        <f t="shared" si="29"/>
        <v>0.99968205882869443</v>
      </c>
      <c r="BD19" s="31">
        <f t="shared" si="30"/>
        <v>0.99754557892952789</v>
      </c>
      <c r="BE19" s="31">
        <f t="shared" si="10"/>
        <v>0.99881336464665615</v>
      </c>
      <c r="BF19" s="31"/>
    </row>
    <row r="20" spans="1:58" x14ac:dyDescent="0.2">
      <c r="A20" s="198" t="s">
        <v>379</v>
      </c>
      <c r="B20" s="9">
        <f t="shared" si="11"/>
        <v>2000</v>
      </c>
      <c r="D20" s="42">
        <f>Table8.4c11!P46*0.001</f>
        <v>369.22899999999998</v>
      </c>
      <c r="E20" s="42">
        <f>Table8.4c11!R46*0.001</f>
        <v>9.5229999999999997</v>
      </c>
      <c r="F20" s="29">
        <f t="shared" si="12"/>
        <v>378.75200000000001</v>
      </c>
      <c r="H20" s="29">
        <f>Table8.2d11!R46*0.001</f>
        <v>28651.834999999999</v>
      </c>
      <c r="I20" s="29">
        <f>Table8.2d11!T46*0.001</f>
        <v>839.31399999999996</v>
      </c>
      <c r="J20" s="29">
        <f t="shared" si="0"/>
        <v>29491.148999999998</v>
      </c>
      <c r="L20" s="41">
        <f t="shared" si="31"/>
        <v>12886.748789388183</v>
      </c>
      <c r="M20" s="41">
        <f t="shared" si="32"/>
        <v>11346.170801392565</v>
      </c>
      <c r="N20" s="41">
        <f t="shared" si="13"/>
        <v>12842.904154056529</v>
      </c>
      <c r="P20" s="31">
        <f t="shared" si="1"/>
        <v>0.97702833231905772</v>
      </c>
      <c r="Q20" s="31">
        <f t="shared" si="2"/>
        <v>0.66378842298079754</v>
      </c>
      <c r="R20" s="31"/>
      <c r="T20" s="34">
        <f t="shared" si="3"/>
        <v>1.1201462126973367</v>
      </c>
      <c r="U20" s="34">
        <f t="shared" si="4"/>
        <v>0.96342990708730847</v>
      </c>
      <c r="V20" s="34">
        <f t="shared" si="5"/>
        <v>0.99842296214669535</v>
      </c>
      <c r="W20" s="34">
        <f t="shared" si="6"/>
        <v>0.96495167240129442</v>
      </c>
      <c r="X20" s="34">
        <f t="shared" si="7"/>
        <v>1.079182361623195</v>
      </c>
      <c r="Y20" s="34">
        <f t="shared" si="8"/>
        <v>1.0791823616231955</v>
      </c>
      <c r="AB20" s="12"/>
      <c r="AD20" s="31">
        <f t="shared" si="14"/>
        <v>0.97485689844542067</v>
      </c>
      <c r="AE20" s="31">
        <f t="shared" si="15"/>
        <v>2.5143101554579248E-2</v>
      </c>
      <c r="AG20" s="31">
        <f t="shared" si="16"/>
        <v>0.976045593066176</v>
      </c>
      <c r="AH20" s="31">
        <f t="shared" si="17"/>
        <v>2.3934232375286701E-2</v>
      </c>
      <c r="AI20" s="31">
        <f t="shared" si="18"/>
        <v>0.99997982544146269</v>
      </c>
      <c r="AJ20" s="31"/>
      <c r="AK20" s="31">
        <f t="shared" si="19"/>
        <v>0.97606528475239951</v>
      </c>
      <c r="AL20" s="31">
        <f t="shared" si="20"/>
        <v>2.3934715247600536E-2</v>
      </c>
      <c r="AO20" s="31">
        <f t="shared" si="21"/>
        <v>-7.9636737163993714E-3</v>
      </c>
      <c r="AP20" s="31">
        <f t="shared" si="22"/>
        <v>-8.65086135564824E-2</v>
      </c>
      <c r="AR20" s="31">
        <f t="shared" si="23"/>
        <v>0.97154013904307357</v>
      </c>
      <c r="AS20" s="31">
        <f t="shared" si="24"/>
        <v>2.8459860956926434E-2</v>
      </c>
      <c r="AU20" s="31">
        <f t="shared" si="25"/>
        <v>-4.7076189473747743E-3</v>
      </c>
      <c r="AV20" s="31">
        <f t="shared" si="26"/>
        <v>0.17564448379630157</v>
      </c>
      <c r="AY20" s="31">
        <f t="shared" si="27"/>
        <v>0.99020466540681518</v>
      </c>
      <c r="AZ20" s="31">
        <f t="shared" si="28"/>
        <v>1.0224041497977845</v>
      </c>
      <c r="BA20" s="31">
        <f t="shared" si="9"/>
        <v>0.96495167240129442</v>
      </c>
      <c r="BB20" s="31"/>
      <c r="BC20" s="31">
        <f t="shared" si="29"/>
        <v>0.99960913368425042</v>
      </c>
      <c r="BD20" s="31">
        <f t="shared" si="30"/>
        <v>0.99715567196429944</v>
      </c>
      <c r="BE20" s="31">
        <f t="shared" si="10"/>
        <v>0.99842296214669535</v>
      </c>
      <c r="BF20" s="31"/>
    </row>
    <row r="21" spans="1:58" x14ac:dyDescent="0.2">
      <c r="A21" s="198" t="s">
        <v>379</v>
      </c>
      <c r="B21" s="9">
        <f t="shared" si="11"/>
        <v>2001</v>
      </c>
      <c r="D21" s="42">
        <f>Table8.4c11!P47*0.001</f>
        <v>369.84699999999998</v>
      </c>
      <c r="E21" s="42">
        <f>Table8.4c11!R47*0.001</f>
        <v>7.4480000000000004</v>
      </c>
      <c r="F21" s="29">
        <f t="shared" si="12"/>
        <v>377.29499999999996</v>
      </c>
      <c r="H21" s="29">
        <f>Table8.2d11!R47*0.001</f>
        <v>26888.483</v>
      </c>
      <c r="I21" s="29">
        <f>Table8.2d11!T47*0.001</f>
        <v>596.39599999999996</v>
      </c>
      <c r="J21" s="29">
        <f t="shared" si="0"/>
        <v>27484.879000000001</v>
      </c>
      <c r="L21" s="41">
        <f t="shared" si="31"/>
        <v>13754.848125868612</v>
      </c>
      <c r="M21" s="41">
        <f t="shared" si="32"/>
        <v>12488.346668991744</v>
      </c>
      <c r="N21" s="41">
        <f t="shared" si="13"/>
        <v>13727.36623654046</v>
      </c>
      <c r="P21" s="31">
        <f t="shared" si="1"/>
        <v>1.0428445952780427</v>
      </c>
      <c r="Q21" s="31">
        <f t="shared" si="2"/>
        <v>0.73060947928177711</v>
      </c>
      <c r="R21" s="31"/>
      <c r="T21" s="34">
        <f t="shared" si="3"/>
        <v>1.043943154547643</v>
      </c>
      <c r="U21" s="34">
        <f t="shared" si="4"/>
        <v>1.0297791698185572</v>
      </c>
      <c r="V21" s="34">
        <f t="shared" si="5"/>
        <v>0.99914397980022429</v>
      </c>
      <c r="W21" s="34">
        <f t="shared" si="6"/>
        <v>1.0306614368276112</v>
      </c>
      <c r="X21" s="34">
        <f t="shared" si="7"/>
        <v>1.0750309150278372</v>
      </c>
      <c r="Y21" s="34">
        <f t="shared" si="8"/>
        <v>1.0750309150278377</v>
      </c>
      <c r="AB21" s="12"/>
      <c r="AD21" s="31">
        <f t="shared" si="14"/>
        <v>0.98025947865728413</v>
      </c>
      <c r="AE21" s="31">
        <f t="shared" si="15"/>
        <v>1.9740521342715915E-2</v>
      </c>
      <c r="AG21" s="31">
        <f t="shared" si="16"/>
        <v>0.9775557003846862</v>
      </c>
      <c r="AH21" s="31">
        <f t="shared" si="17"/>
        <v>2.2333005956685328E-2</v>
      </c>
      <c r="AI21" s="31">
        <f t="shared" si="18"/>
        <v>0.9998887063413715</v>
      </c>
      <c r="AJ21" s="31"/>
      <c r="AK21" s="31">
        <f t="shared" si="19"/>
        <v>0.97766450824471995</v>
      </c>
      <c r="AL21" s="31">
        <f t="shared" si="20"/>
        <v>2.2335491755280039E-2</v>
      </c>
      <c r="AO21" s="31">
        <f t="shared" si="21"/>
        <v>6.5191795158282065E-2</v>
      </c>
      <c r="AP21" s="31">
        <f t="shared" si="22"/>
        <v>9.5915630319682435E-2</v>
      </c>
      <c r="AR21" s="31">
        <f t="shared" si="23"/>
        <v>0.97830094140127011</v>
      </c>
      <c r="AS21" s="31">
        <f t="shared" si="24"/>
        <v>2.1699058598729868E-2</v>
      </c>
      <c r="AU21" s="31">
        <f t="shared" si="25"/>
        <v>6.934749216556936E-3</v>
      </c>
      <c r="AV21" s="31">
        <f t="shared" si="26"/>
        <v>-0.27122583003015499</v>
      </c>
      <c r="AY21" s="31">
        <f t="shared" si="27"/>
        <v>1.0680964304282694</v>
      </c>
      <c r="AZ21" s="31">
        <f t="shared" si="28"/>
        <v>1.0920262228540631</v>
      </c>
      <c r="BA21" s="31">
        <f t="shared" si="9"/>
        <v>1.0306614368276112</v>
      </c>
      <c r="BB21" s="31"/>
      <c r="BC21" s="31">
        <f t="shared" si="29"/>
        <v>1.0007221565216997</v>
      </c>
      <c r="BD21" s="31">
        <f t="shared" si="30"/>
        <v>0.99787577443595832</v>
      </c>
      <c r="BE21" s="31">
        <f t="shared" si="10"/>
        <v>0.99914397980022429</v>
      </c>
      <c r="BF21" s="31"/>
    </row>
    <row r="22" spans="1:58" x14ac:dyDescent="0.2">
      <c r="A22" s="198" t="s">
        <v>379</v>
      </c>
      <c r="B22" s="9">
        <f t="shared" si="11"/>
        <v>2002</v>
      </c>
      <c r="D22" s="42">
        <f>Table8.4c11!P48*0.001</f>
        <v>463.98</v>
      </c>
      <c r="E22" s="42">
        <f>Table8.4c11!R48*0.001</f>
        <v>15.254</v>
      </c>
      <c r="F22" s="29">
        <f t="shared" si="12"/>
        <v>479.23400000000004</v>
      </c>
      <c r="H22" s="29">
        <f>Table8.2d11!R48*0.001</f>
        <v>29643.207000000002</v>
      </c>
      <c r="I22" s="29">
        <f>Table8.2d11!T48*0.001</f>
        <v>845.97699999999998</v>
      </c>
      <c r="J22" s="29">
        <f t="shared" si="0"/>
        <v>30489.184000000001</v>
      </c>
      <c r="L22" s="41">
        <f t="shared" si="31"/>
        <v>15652.152616280689</v>
      </c>
      <c r="M22" s="41">
        <f t="shared" si="32"/>
        <v>18031.223071076402</v>
      </c>
      <c r="N22" s="41">
        <f t="shared" si="13"/>
        <v>15718.164185699428</v>
      </c>
      <c r="P22" s="31">
        <f t="shared" si="1"/>
        <v>1.1866916021891458</v>
      </c>
      <c r="Q22" s="31">
        <f t="shared" si="2"/>
        <v>1.0548860347929701</v>
      </c>
      <c r="R22" s="31"/>
      <c r="T22" s="34">
        <f t="shared" si="3"/>
        <v>1.1580540312563692</v>
      </c>
      <c r="U22" s="34">
        <f t="shared" si="4"/>
        <v>1.1791218932540517</v>
      </c>
      <c r="V22" s="34">
        <f t="shared" si="5"/>
        <v>0.99932429984694504</v>
      </c>
      <c r="W22" s="34">
        <f t="shared" si="6"/>
        <v>1.1799191648143088</v>
      </c>
      <c r="X22" s="34">
        <f t="shared" si="7"/>
        <v>1.3654868618254963</v>
      </c>
      <c r="Y22" s="34">
        <f t="shared" si="8"/>
        <v>1.3654868618254967</v>
      </c>
      <c r="AB22" s="12"/>
      <c r="AD22" s="31">
        <f t="shared" si="14"/>
        <v>0.96817003801900525</v>
      </c>
      <c r="AE22" s="31">
        <f t="shared" si="15"/>
        <v>3.1829961980994664E-2</v>
      </c>
      <c r="AG22" s="31">
        <f t="shared" si="16"/>
        <v>0.97420225629704338</v>
      </c>
      <c r="AH22" s="31">
        <f t="shared" si="17"/>
        <v>2.5305767196494678E-2</v>
      </c>
      <c r="AI22" s="31">
        <f t="shared" si="18"/>
        <v>0.99950802349353807</v>
      </c>
      <c r="AJ22" s="31"/>
      <c r="AK22" s="31">
        <f t="shared" si="19"/>
        <v>0.97468177683252155</v>
      </c>
      <c r="AL22" s="31">
        <f t="shared" si="20"/>
        <v>2.5318223167478438E-2</v>
      </c>
      <c r="AO22" s="31">
        <f t="shared" si="21"/>
        <v>0.12921710195431513</v>
      </c>
      <c r="AP22" s="31">
        <f t="shared" si="22"/>
        <v>0.36730892725183029</v>
      </c>
      <c r="AR22" s="31">
        <f t="shared" si="23"/>
        <v>0.9722532095316162</v>
      </c>
      <c r="AS22" s="31">
        <f t="shared" si="24"/>
        <v>2.7746790468383804E-2</v>
      </c>
      <c r="AU22" s="31">
        <f t="shared" si="25"/>
        <v>-6.2010595771179212E-3</v>
      </c>
      <c r="AV22" s="31">
        <f t="shared" si="26"/>
        <v>0.24585129764811575</v>
      </c>
      <c r="AY22" s="31">
        <f t="shared" si="27"/>
        <v>1.1448174178769264</v>
      </c>
      <c r="AZ22" s="31">
        <f t="shared" si="28"/>
        <v>1.2501706407016815</v>
      </c>
      <c r="BA22" s="31">
        <f t="shared" si="9"/>
        <v>1.1799191648143088</v>
      </c>
      <c r="BB22" s="31"/>
      <c r="BC22" s="31">
        <f t="shared" si="29"/>
        <v>1.0001804745365697</v>
      </c>
      <c r="BD22" s="31">
        <f t="shared" si="30"/>
        <v>0.99805586560390369</v>
      </c>
      <c r="BE22" s="31">
        <f t="shared" si="10"/>
        <v>0.99932429984694504</v>
      </c>
      <c r="BF22" s="31"/>
    </row>
    <row r="23" spans="1:58" ht="13.5" customHeight="1" x14ac:dyDescent="0.2">
      <c r="A23" s="198" t="s">
        <v>379</v>
      </c>
      <c r="B23" s="9">
        <f t="shared" si="11"/>
        <v>2003</v>
      </c>
      <c r="D23" s="42">
        <f>Table8.4c11!P49*0.001</f>
        <v>362.46</v>
      </c>
      <c r="E23" s="42">
        <f>Table8.4c11!R49*0.001</f>
        <v>13.194000000000001</v>
      </c>
      <c r="F23" s="29">
        <f t="shared" si="12"/>
        <v>375.654</v>
      </c>
      <c r="H23" s="29">
        <f>Table8.2d11!R49*0.001</f>
        <v>27988.370999999999</v>
      </c>
      <c r="I23" s="29">
        <f>Table8.2d11!T49*0.001</f>
        <v>715.44500000000005</v>
      </c>
      <c r="J23" s="29">
        <f t="shared" si="0"/>
        <v>28703.815999999999</v>
      </c>
      <c r="L23" s="41">
        <f t="shared" si="31"/>
        <v>12950.378569728118</v>
      </c>
      <c r="M23" s="41">
        <f t="shared" si="32"/>
        <v>18441.669170935573</v>
      </c>
      <c r="N23" s="41">
        <f t="shared" si="13"/>
        <v>13087.249444464111</v>
      </c>
      <c r="P23" s="31">
        <f t="shared" si="1"/>
        <v>0.98185252026493808</v>
      </c>
      <c r="Q23" s="31">
        <f t="shared" si="2"/>
        <v>1.0788984856993762</v>
      </c>
      <c r="R23" s="31"/>
      <c r="T23" s="34">
        <f t="shared" si="3"/>
        <v>1.0902413731781431</v>
      </c>
      <c r="U23" s="34">
        <f t="shared" si="4"/>
        <v>0.98175983913466736</v>
      </c>
      <c r="V23" s="34">
        <f t="shared" si="5"/>
        <v>0.99853883881775152</v>
      </c>
      <c r="W23" s="34">
        <f t="shared" si="6"/>
        <v>0.98319644761845126</v>
      </c>
      <c r="X23" s="34">
        <f t="shared" si="7"/>
        <v>1.0703551951493318</v>
      </c>
      <c r="Y23" s="34">
        <f t="shared" si="8"/>
        <v>1.0703551951493326</v>
      </c>
      <c r="AB23" s="12"/>
      <c r="AD23" s="31">
        <f t="shared" si="14"/>
        <v>0.96487725406890379</v>
      </c>
      <c r="AE23" s="31">
        <f t="shared" si="15"/>
        <v>3.5122745931096169E-2</v>
      </c>
      <c r="AG23" s="31">
        <f t="shared" si="16"/>
        <v>0.96652271121301025</v>
      </c>
      <c r="AH23" s="31">
        <f t="shared" si="17"/>
        <v>3.3449346264829413E-2</v>
      </c>
      <c r="AI23" s="31">
        <f t="shared" si="18"/>
        <v>0.99997205747783968</v>
      </c>
      <c r="AJ23" s="31"/>
      <c r="AK23" s="31">
        <f t="shared" si="19"/>
        <v>0.9665497190499539</v>
      </c>
      <c r="AL23" s="31">
        <f t="shared" si="20"/>
        <v>3.3450280950046131E-2</v>
      </c>
      <c r="AO23" s="31">
        <f t="shared" si="21"/>
        <v>-0.18948343399166478</v>
      </c>
      <c r="AP23" s="31">
        <f t="shared" si="22"/>
        <v>2.2507862814303975E-2</v>
      </c>
      <c r="AR23" s="31">
        <f t="shared" si="23"/>
        <v>0.97507491686819625</v>
      </c>
      <c r="AS23" s="31">
        <f t="shared" si="24"/>
        <v>2.4925083131803801E-2</v>
      </c>
      <c r="AU23" s="31">
        <f t="shared" si="25"/>
        <v>2.8980316908990425E-3</v>
      </c>
      <c r="AV23" s="31">
        <f t="shared" si="26"/>
        <v>-0.1072455235861431</v>
      </c>
      <c r="AY23" s="31">
        <f t="shared" si="27"/>
        <v>0.83327441144934966</v>
      </c>
      <c r="AZ23" s="31">
        <f t="shared" si="28"/>
        <v>1.0417352048419499</v>
      </c>
      <c r="BA23" s="31">
        <f t="shared" si="9"/>
        <v>0.98319644761845126</v>
      </c>
      <c r="BB23" s="31"/>
      <c r="BC23" s="31">
        <f t="shared" si="29"/>
        <v>0.99921400787580783</v>
      </c>
      <c r="BD23" s="31">
        <f t="shared" si="30"/>
        <v>0.99727140155403526</v>
      </c>
      <c r="BE23" s="31">
        <f t="shared" si="10"/>
        <v>0.99853883881775152</v>
      </c>
      <c r="BF23" s="31"/>
    </row>
    <row r="24" spans="1:58" x14ac:dyDescent="0.2">
      <c r="A24" s="198" t="s">
        <v>379</v>
      </c>
      <c r="B24" s="9">
        <f t="shared" si="11"/>
        <v>2004</v>
      </c>
      <c r="D24" s="42">
        <f>Table8.4c11!P50*0.001</f>
        <v>193.745</v>
      </c>
      <c r="E24" s="42">
        <f>Table8.4c11!R50*0.001</f>
        <v>5.1509999999999998</v>
      </c>
      <c r="F24" s="29">
        <f t="shared" si="12"/>
        <v>198.89600000000002</v>
      </c>
      <c r="H24" s="29">
        <f>Table8.2d11!R50*0.001</f>
        <v>28367.084999999999</v>
      </c>
      <c r="I24" s="29">
        <f>Table8.2d11!T50*0.001</f>
        <v>796.98800000000006</v>
      </c>
      <c r="J24" s="29">
        <f t="shared" si="0"/>
        <v>29164.073</v>
      </c>
      <c r="L24" s="41">
        <f t="shared" si="31"/>
        <v>6829.9227784596133</v>
      </c>
      <c r="M24" s="41">
        <f t="shared" si="32"/>
        <v>6463.0835094129388</v>
      </c>
      <c r="N24" s="41">
        <f t="shared" si="13"/>
        <v>6819.8978928629076</v>
      </c>
      <c r="P24" s="31">
        <f t="shared" si="1"/>
        <v>0.51782091597854085</v>
      </c>
      <c r="Q24" s="31">
        <f t="shared" si="2"/>
        <v>0.37811170705978336</v>
      </c>
      <c r="R24" s="31"/>
      <c r="T24" s="34">
        <f t="shared" si="3"/>
        <v>1.1077230635462409</v>
      </c>
      <c r="U24" s="34">
        <f t="shared" si="4"/>
        <v>0.51160496990787729</v>
      </c>
      <c r="V24" s="34">
        <f t="shared" si="5"/>
        <v>0.99893288453148998</v>
      </c>
      <c r="W24" s="34">
        <f t="shared" si="6"/>
        <v>0.51215149469008125</v>
      </c>
      <c r="X24" s="34">
        <f t="shared" si="7"/>
        <v>0.5667166245918358</v>
      </c>
      <c r="Y24" s="34">
        <f t="shared" si="8"/>
        <v>0.56671662459183625</v>
      </c>
      <c r="AB24" s="12"/>
      <c r="AD24" s="31">
        <f t="shared" si="14"/>
        <v>0.97410204327889949</v>
      </c>
      <c r="AE24" s="31">
        <f t="shared" si="15"/>
        <v>2.5897956721100471E-2</v>
      </c>
      <c r="AG24" s="31">
        <f t="shared" si="16"/>
        <v>0.96948233406514628</v>
      </c>
      <c r="AH24" s="31">
        <f t="shared" si="17"/>
        <v>3.027649176918756E-2</v>
      </c>
      <c r="AI24" s="31">
        <f t="shared" si="18"/>
        <v>0.99975882583433384</v>
      </c>
      <c r="AJ24" s="31"/>
      <c r="AK24" s="31">
        <f t="shared" si="19"/>
        <v>0.96971620456171437</v>
      </c>
      <c r="AL24" s="31">
        <f t="shared" si="20"/>
        <v>3.0283795438285594E-2</v>
      </c>
      <c r="AO24" s="31">
        <f t="shared" si="21"/>
        <v>-0.63981165361158188</v>
      </c>
      <c r="AP24" s="31">
        <f t="shared" si="22"/>
        <v>-1.0485062057126098</v>
      </c>
      <c r="AR24" s="31">
        <f t="shared" si="23"/>
        <v>0.97267226700468068</v>
      </c>
      <c r="AS24" s="31">
        <f t="shared" si="24"/>
        <v>2.7327732995319275E-2</v>
      </c>
      <c r="AU24" s="31">
        <f t="shared" si="25"/>
        <v>-2.4671077458895624E-3</v>
      </c>
      <c r="AV24" s="31">
        <f t="shared" si="26"/>
        <v>9.2027396067760378E-2</v>
      </c>
      <c r="AY24" s="31">
        <f t="shared" si="27"/>
        <v>0.52090454143791998</v>
      </c>
      <c r="AZ24" s="31">
        <f t="shared" si="28"/>
        <v>0.54264459917793351</v>
      </c>
      <c r="BA24" s="31">
        <f t="shared" si="9"/>
        <v>0.51215149469008125</v>
      </c>
      <c r="BB24" s="31"/>
      <c r="BC24" s="31">
        <f t="shared" si="29"/>
        <v>1.0003946223205549</v>
      </c>
      <c r="BD24" s="31">
        <f t="shared" si="30"/>
        <v>0.99766494710873954</v>
      </c>
      <c r="BE24" s="31">
        <f t="shared" si="10"/>
        <v>0.99893288453148998</v>
      </c>
      <c r="BF24" s="31"/>
    </row>
    <row r="25" spans="1:58" x14ac:dyDescent="0.2">
      <c r="A25" s="198" t="s">
        <v>379</v>
      </c>
      <c r="B25" s="9">
        <f t="shared" si="11"/>
        <v>2005</v>
      </c>
      <c r="D25" s="42">
        <f>Table8.4c11!P51*0.001</f>
        <v>189.26300000000001</v>
      </c>
      <c r="E25" s="42">
        <f>Table8.4c11!R51*0.001</f>
        <v>4.758</v>
      </c>
      <c r="F25" s="29">
        <f t="shared" si="12"/>
        <v>194.02100000000002</v>
      </c>
      <c r="H25" s="29">
        <f>Table8.2d11!R51*0.001</f>
        <v>28270.534</v>
      </c>
      <c r="I25" s="29">
        <f>Table8.2d11!T51*0.001</f>
        <v>732.553</v>
      </c>
      <c r="J25" s="29">
        <f t="shared" si="0"/>
        <v>29003.087</v>
      </c>
      <c r="L25" s="41">
        <f t="shared" si="31"/>
        <v>6694.7090564331047</v>
      </c>
      <c r="M25" s="41">
        <f t="shared" si="32"/>
        <v>6495.0931877966514</v>
      </c>
      <c r="N25" s="41">
        <f t="shared" si="13"/>
        <v>6689.6672068045727</v>
      </c>
      <c r="P25" s="31">
        <f t="shared" si="1"/>
        <v>0.50756948332494567</v>
      </c>
      <c r="Q25" s="31">
        <f t="shared" si="2"/>
        <v>0.37998437884539049</v>
      </c>
      <c r="R25" s="31"/>
      <c r="T25" s="34">
        <f t="shared" si="3"/>
        <v>1.1016084201935084</v>
      </c>
      <c r="U25" s="34">
        <f t="shared" si="4"/>
        <v>0.50183551774471769</v>
      </c>
      <c r="V25" s="34">
        <f>BE25</f>
        <v>0.99901976331135534</v>
      </c>
      <c r="W25" s="34">
        <f>BA25</f>
        <v>0.50232791799967114</v>
      </c>
      <c r="X25" s="34">
        <f>T25*V25*W25</f>
        <v>0.55282623189974944</v>
      </c>
      <c r="Y25" s="34">
        <f>T25*U25</f>
        <v>0.55282623189974978</v>
      </c>
      <c r="AB25" s="12"/>
      <c r="AD25" s="31">
        <f t="shared" si="14"/>
        <v>0.97547688136851163</v>
      </c>
      <c r="AE25" s="31">
        <f t="shared" si="15"/>
        <v>2.4523118631488341E-2</v>
      </c>
      <c r="AG25" s="31">
        <f>(AD25-AD24)/LN(AD25/AD24)</f>
        <v>0.97478930073496617</v>
      </c>
      <c r="AH25" s="31">
        <f>(AE25-AE24)/LN(AE25/AE24)</f>
        <v>2.5204288455231916E-2</v>
      </c>
      <c r="AI25" s="31">
        <f>AG25+AH25</f>
        <v>0.9999935891901981</v>
      </c>
      <c r="AJ25" s="31"/>
      <c r="AK25" s="31">
        <f>AG25/$AI25</f>
        <v>0.97479554996383277</v>
      </c>
      <c r="AL25" s="31">
        <f>AH25/$AI25</f>
        <v>2.520445003616726E-2</v>
      </c>
      <c r="AO25" s="31">
        <f>LN(P25/P24)</f>
        <v>-1.9995845934911844E-2</v>
      </c>
      <c r="AP25" s="31">
        <f>LN(Q25/Q24)</f>
        <v>4.9404702899171933E-3</v>
      </c>
      <c r="AR25" s="31">
        <f t="shared" si="23"/>
        <v>0.97474224036910273</v>
      </c>
      <c r="AS25" s="31">
        <f t="shared" si="24"/>
        <v>2.5257759630897221E-2</v>
      </c>
      <c r="AU25" s="31">
        <f>LN(AR25/AR24)</f>
        <v>2.1258690804209297E-3</v>
      </c>
      <c r="AV25" s="31">
        <f>LN(AS25/AS24)</f>
        <v>-7.8768626562671903E-2</v>
      </c>
      <c r="AY25" s="31">
        <f>EXP(SUMPRODUCT($AK25:$AL25,AO25:AP25))</f>
        <v>0.98081900220489504</v>
      </c>
      <c r="AZ25" s="31">
        <f>IF(ISERR(AY25),AZ24,AY25*AZ24)</f>
        <v>0.53223613431757599</v>
      </c>
      <c r="BA25" s="31">
        <f t="shared" si="9"/>
        <v>0.50232791799967114</v>
      </c>
      <c r="BB25" s="31"/>
      <c r="BC25" s="31">
        <f>EXP(SUMPRODUCT($AK25:$AL25,AU25:AV25))</f>
        <v>1.0000869715885929</v>
      </c>
      <c r="BD25" s="31">
        <f>IF(ISERR(BC25),BD24,BC25*BD24)</f>
        <v>0.99775171561407305</v>
      </c>
      <c r="BE25" s="31">
        <f t="shared" si="10"/>
        <v>0.99901976331135534</v>
      </c>
      <c r="BF25" s="31"/>
    </row>
    <row r="26" spans="1:58" x14ac:dyDescent="0.2">
      <c r="A26" s="198" t="s">
        <v>379</v>
      </c>
      <c r="B26" s="9">
        <f t="shared" si="11"/>
        <v>2006</v>
      </c>
      <c r="D26" s="42">
        <f>Table8.4c11!P52*0.001</f>
        <v>186.803</v>
      </c>
      <c r="E26" s="42">
        <f>Table8.4c11!R52*0.001</f>
        <v>3.403</v>
      </c>
      <c r="F26" s="29">
        <f t="shared" si="12"/>
        <v>190.20599999999999</v>
      </c>
      <c r="H26" s="29">
        <f>Table8.2d11!R52*0.001</f>
        <v>28400.016</v>
      </c>
      <c r="I26" s="29">
        <f>Table8.2d11!T52*0.001</f>
        <v>572.447</v>
      </c>
      <c r="J26" s="29">
        <f t="shared" si="0"/>
        <v>28972.463</v>
      </c>
      <c r="L26" s="41">
        <f t="shared" si="31"/>
        <v>6577.566716863822</v>
      </c>
      <c r="M26" s="41">
        <f t="shared" si="32"/>
        <v>5944.6551383796232</v>
      </c>
      <c r="N26" s="41">
        <f t="shared" si="13"/>
        <v>6565.0614516273599</v>
      </c>
      <c r="P26" s="31">
        <f t="shared" si="1"/>
        <v>0.49868815983957004</v>
      </c>
      <c r="Q26" s="31">
        <f t="shared" si="2"/>
        <v>0.34778193705539812</v>
      </c>
      <c r="R26" s="31"/>
      <c r="T26" s="34">
        <f t="shared" si="3"/>
        <v>1.1004452455197227</v>
      </c>
      <c r="U26" s="34">
        <f t="shared" si="4"/>
        <v>0.49248802829117327</v>
      </c>
      <c r="V26" s="34">
        <f>BE26</f>
        <v>0.99936142496206959</v>
      </c>
      <c r="W26" s="34">
        <f>BA26</f>
        <v>0.49280271980666579</v>
      </c>
      <c r="X26" s="34">
        <f>T26*V26*W26</f>
        <v>0.54195610920840409</v>
      </c>
      <c r="Y26" s="34">
        <f>T26*U26</f>
        <v>0.54195610920840431</v>
      </c>
      <c r="AB26" s="12"/>
      <c r="AD26" s="31">
        <f t="shared" si="14"/>
        <v>0.98210887143412939</v>
      </c>
      <c r="AE26" s="31">
        <f t="shared" si="15"/>
        <v>1.789112856587069E-2</v>
      </c>
      <c r="AG26" s="31">
        <f>(AD26-AD25)/LN(AD26/AD25)</f>
        <v>0.97878913170144921</v>
      </c>
      <c r="AH26" s="31">
        <f>(AE26-AE25)/LN(AE26/AE25)</f>
        <v>2.1033149881952016E-2</v>
      </c>
      <c r="AI26" s="31">
        <f>AG26+AH26</f>
        <v>0.99982228158340125</v>
      </c>
      <c r="AJ26" s="31"/>
      <c r="AK26" s="31">
        <f>AG26/$AI26</f>
        <v>0.97896311147552928</v>
      </c>
      <c r="AL26" s="31">
        <f>AH26/$AI26</f>
        <v>2.1036888524470748E-2</v>
      </c>
      <c r="AO26" s="31">
        <f>LN(P26/P25)</f>
        <v>-1.7652644279737489E-2</v>
      </c>
      <c r="AP26" s="31">
        <f>LN(Q26/Q25)</f>
        <v>-8.855447786318206E-2</v>
      </c>
      <c r="AR26" s="31">
        <f t="shared" si="23"/>
        <v>0.98024168673543566</v>
      </c>
      <c r="AS26" s="31">
        <f t="shared" si="24"/>
        <v>1.9758313264564356E-2</v>
      </c>
      <c r="AU26" s="31">
        <f>LN(AR26/AR25)</f>
        <v>5.6260931828737391E-3</v>
      </c>
      <c r="AV26" s="31">
        <f>LN(AS26/AS25)</f>
        <v>-0.24555909305420182</v>
      </c>
      <c r="AY26" s="31">
        <f>EXP(SUMPRODUCT($AK26:$AL26,AO26:AP26))</f>
        <v>0.98103788809721004</v>
      </c>
      <c r="AZ26" s="31">
        <f>IF(ISERR(AY26),AZ25,AY26*AZ25)</f>
        <v>0.52214381317993774</v>
      </c>
      <c r="BA26" s="31">
        <f t="shared" si="9"/>
        <v>0.49280271980666579</v>
      </c>
      <c r="BB26" s="31"/>
      <c r="BC26" s="31">
        <f>EXP(SUMPRODUCT($AK26:$AL26,AU26:AV26))</f>
        <v>1.0003419968886118</v>
      </c>
      <c r="BD26" s="31">
        <f>IF(ISERR(BC26),BD25,BC26*BD25)</f>
        <v>0.9980929435964202</v>
      </c>
      <c r="BE26" s="31">
        <f t="shared" si="10"/>
        <v>0.99936142496206959</v>
      </c>
      <c r="BF26" s="31"/>
    </row>
    <row r="27" spans="1:58" x14ac:dyDescent="0.2">
      <c r="A27" s="198" t="s">
        <v>379</v>
      </c>
      <c r="B27" s="9">
        <f t="shared" si="11"/>
        <v>2007</v>
      </c>
      <c r="D27" s="42">
        <f>Table8.4c11!P53*0.001</f>
        <v>188.22</v>
      </c>
      <c r="E27" s="42">
        <f>Table8.4c11!R53*0.001</f>
        <v>4.3780000000000001</v>
      </c>
      <c r="F27" s="29">
        <f t="shared" si="12"/>
        <v>192.59800000000001</v>
      </c>
      <c r="H27" s="29">
        <f>Table8.2d11!R53*0.001</f>
        <v>28287.375</v>
      </c>
      <c r="I27" s="29">
        <f>Table8.2d11!T53*0.001</f>
        <v>631.452</v>
      </c>
      <c r="J27" s="29">
        <f t="shared" si="0"/>
        <v>28918.827000000001</v>
      </c>
      <c r="L27" s="41">
        <f t="shared" si="31"/>
        <v>6653.8517624912174</v>
      </c>
      <c r="M27" s="41">
        <f t="shared" si="32"/>
        <v>6933.2269119426337</v>
      </c>
      <c r="N27" s="41">
        <f t="shared" si="13"/>
        <v>6659.9520098100802</v>
      </c>
      <c r="P27" s="31">
        <f t="shared" si="1"/>
        <v>0.5044718258462817</v>
      </c>
      <c r="Q27" s="31">
        <f t="shared" si="2"/>
        <v>0.40561664711424739</v>
      </c>
      <c r="R27" s="31"/>
      <c r="T27" s="34">
        <f t="shared" si="3"/>
        <v>1.0984080186126179</v>
      </c>
      <c r="U27" s="34">
        <f t="shared" si="4"/>
        <v>0.49960638723528833</v>
      </c>
      <c r="V27" s="34">
        <f t="shared" si="5"/>
        <v>0.99930397672279581</v>
      </c>
      <c r="W27" s="34">
        <f t="shared" si="6"/>
        <v>0.49995436711233804</v>
      </c>
      <c r="X27" s="34">
        <f t="shared" si="7"/>
        <v>0.54877166188932092</v>
      </c>
      <c r="Y27" s="34">
        <f t="shared" si="8"/>
        <v>0.54877166188932136</v>
      </c>
      <c r="AB27" s="12"/>
      <c r="AD27" s="31">
        <f t="shared" si="14"/>
        <v>0.97726871514761304</v>
      </c>
      <c r="AE27" s="31">
        <f t="shared" si="15"/>
        <v>2.2731284852386836E-2</v>
      </c>
      <c r="AG27" s="31">
        <f t="shared" si="16"/>
        <v>0.9796868005533782</v>
      </c>
      <c r="AH27" s="31">
        <f t="shared" si="17"/>
        <v>2.021472274620895E-2</v>
      </c>
      <c r="AI27" s="31">
        <f t="shared" si="18"/>
        <v>0.99990152329958715</v>
      </c>
      <c r="AJ27" s="31"/>
      <c r="AK27" s="31">
        <f t="shared" si="19"/>
        <v>0.9797832863785404</v>
      </c>
      <c r="AL27" s="31">
        <f t="shared" si="20"/>
        <v>2.0216713621459582E-2</v>
      </c>
      <c r="AO27" s="31">
        <f t="shared" si="21"/>
        <v>1.1531022318024107E-2</v>
      </c>
      <c r="AP27" s="31">
        <f t="shared" si="22"/>
        <v>0.15383282890513236</v>
      </c>
      <c r="AR27" s="31">
        <f t="shared" si="23"/>
        <v>0.97816467452154954</v>
      </c>
      <c r="AS27" s="31">
        <f t="shared" si="24"/>
        <v>2.1835325478450421E-2</v>
      </c>
      <c r="AU27" s="31">
        <f t="shared" si="25"/>
        <v>-2.1211256598345145E-3</v>
      </c>
      <c r="AV27" s="31">
        <f t="shared" si="26"/>
        <v>9.9954765527273975E-2</v>
      </c>
      <c r="AY27" s="31">
        <f t="shared" si="27"/>
        <v>1.0145121912242652</v>
      </c>
      <c r="AZ27" s="31">
        <f t="shared" si="28"/>
        <v>0.52972126404337194</v>
      </c>
      <c r="BA27" s="31">
        <f t="shared" si="9"/>
        <v>0.49995436711233804</v>
      </c>
      <c r="BB27" s="31"/>
      <c r="BC27" s="31">
        <f t="shared" si="29"/>
        <v>0.9999425150522735</v>
      </c>
      <c r="BD27" s="31">
        <f t="shared" si="30"/>
        <v>0.99803556827573137</v>
      </c>
      <c r="BE27" s="31">
        <f t="shared" si="10"/>
        <v>0.99930397672279581</v>
      </c>
      <c r="BF27" s="31"/>
    </row>
    <row r="28" spans="1:58" x14ac:dyDescent="0.2">
      <c r="A28" s="198" t="s">
        <v>379</v>
      </c>
      <c r="B28" s="9">
        <f t="shared" si="11"/>
        <v>2008</v>
      </c>
      <c r="D28" s="42">
        <f>Table8.4c11!P54*0.001</f>
        <v>179.227</v>
      </c>
      <c r="E28" s="42">
        <f>Table8.4c11!R54*0.001</f>
        <v>4.726</v>
      </c>
      <c r="F28" s="29">
        <f t="shared" si="12"/>
        <v>183.953</v>
      </c>
      <c r="H28" s="29">
        <f>Table8.2d11!R54*0.001</f>
        <v>26640.888999999999</v>
      </c>
      <c r="I28" s="29">
        <f>Table8.2d11!T54*0.001</f>
        <v>821.39400000000001</v>
      </c>
      <c r="J28" s="29">
        <f t="shared" si="0"/>
        <v>27462.282999999999</v>
      </c>
      <c r="L28" s="41">
        <f t="shared" si="31"/>
        <v>6727.5157371812929</v>
      </c>
      <c r="M28" s="41">
        <f t="shared" si="32"/>
        <v>5753.6334572689839</v>
      </c>
      <c r="N28" s="41">
        <f t="shared" si="13"/>
        <v>6698.3870204818732</v>
      </c>
      <c r="P28" s="31">
        <f t="shared" si="1"/>
        <v>0.5100567713992441</v>
      </c>
      <c r="Q28" s="31">
        <f t="shared" si="2"/>
        <v>0.33660653852852157</v>
      </c>
      <c r="R28" s="31"/>
      <c r="T28" s="34">
        <f t="shared" si="3"/>
        <v>1.0430849030152218</v>
      </c>
      <c r="U28" s="34">
        <f t="shared" si="4"/>
        <v>0.50248964777482363</v>
      </c>
      <c r="V28" s="34">
        <f t="shared" si="5"/>
        <v>0.99882487031281497</v>
      </c>
      <c r="W28" s="34">
        <f t="shared" si="6"/>
        <v>0.50308083299673156</v>
      </c>
      <c r="X28" s="34">
        <f t="shared" si="7"/>
        <v>0.52413936551535456</v>
      </c>
      <c r="Y28" s="34">
        <f t="shared" si="8"/>
        <v>0.52413936551535489</v>
      </c>
      <c r="AB28" s="12"/>
      <c r="AD28" s="31">
        <f t="shared" si="14"/>
        <v>0.97430865492816099</v>
      </c>
      <c r="AE28" s="31">
        <f t="shared" si="15"/>
        <v>2.5691345071839001E-2</v>
      </c>
      <c r="AG28" s="31">
        <f t="shared" si="16"/>
        <v>0.97578793675753239</v>
      </c>
      <c r="AH28" s="31">
        <f t="shared" si="17"/>
        <v>2.4181126925193142E-2</v>
      </c>
      <c r="AI28" s="31">
        <f t="shared" si="18"/>
        <v>0.99996906368272553</v>
      </c>
      <c r="AJ28" s="31"/>
      <c r="AK28" s="31">
        <f t="shared" si="19"/>
        <v>0.97581812497664888</v>
      </c>
      <c r="AL28" s="31">
        <f t="shared" si="20"/>
        <v>2.4181875023351156E-2</v>
      </c>
      <c r="AO28" s="31">
        <f t="shared" si="21"/>
        <v>1.1010043454195569E-2</v>
      </c>
      <c r="AP28" s="31">
        <f t="shared" si="22"/>
        <v>-0.18649378782934575</v>
      </c>
      <c r="AR28" s="31">
        <f t="shared" si="23"/>
        <v>0.97009010503605986</v>
      </c>
      <c r="AS28" s="31">
        <f t="shared" si="24"/>
        <v>2.9909894963940181E-2</v>
      </c>
      <c r="AU28" s="31">
        <f t="shared" si="25"/>
        <v>-8.2890757440730201E-3</v>
      </c>
      <c r="AV28" s="31">
        <f t="shared" si="26"/>
        <v>0.31466026779999834</v>
      </c>
      <c r="AY28" s="31">
        <f t="shared" si="27"/>
        <v>1.0062535024995412</v>
      </c>
      <c r="AZ28" s="31">
        <f t="shared" si="28"/>
        <v>0.53303387729212726</v>
      </c>
      <c r="BA28" s="31">
        <f t="shared" si="9"/>
        <v>0.50308083299673156</v>
      </c>
      <c r="BB28" s="31"/>
      <c r="BC28" s="31">
        <f t="shared" si="29"/>
        <v>0.9995205598885416</v>
      </c>
      <c r="BD28" s="31">
        <f t="shared" si="30"/>
        <v>0.99755706999163785</v>
      </c>
      <c r="BE28" s="31">
        <f t="shared" si="10"/>
        <v>0.99882487031281497</v>
      </c>
      <c r="BF28" s="31"/>
    </row>
    <row r="29" spans="1:58" x14ac:dyDescent="0.2">
      <c r="A29" s="198" t="s">
        <v>379</v>
      </c>
      <c r="B29" s="9">
        <f t="shared" si="11"/>
        <v>2009</v>
      </c>
      <c r="D29" s="42">
        <f>Table8.4c11!P55*0.001</f>
        <v>159.71200000000002</v>
      </c>
      <c r="E29" s="42">
        <f>Table8.4c11!R55*0.001</f>
        <v>4.4770000000000003</v>
      </c>
      <c r="F29" s="29">
        <f t="shared" ref="F29:F32" si="33">SUM(D29:E29)</f>
        <v>164.18900000000002</v>
      </c>
      <c r="H29" s="29">
        <f>Table8.2d11!R55*0.001</f>
        <v>25292.156999999999</v>
      </c>
      <c r="I29" s="29">
        <f>Table8.2d11!T55*0.001</f>
        <v>740.46900000000005</v>
      </c>
      <c r="J29" s="29">
        <f t="shared" ref="J29:J32" si="34">SUM(H29:I29)</f>
        <v>26032.626</v>
      </c>
      <c r="L29" s="41">
        <f t="shared" ref="L29:L32" si="35">D29/H29*1000000</f>
        <v>6314.6848250230305</v>
      </c>
      <c r="M29" s="41">
        <f t="shared" ref="M29:M32" si="36">E29/I29*1000000</f>
        <v>6046.1680367442796</v>
      </c>
      <c r="N29" s="41">
        <f t="shared" ref="N29:N32" si="37">F29/J29*1000000</f>
        <v>6307.0471645849339</v>
      </c>
      <c r="P29" s="31">
        <f t="shared" ref="P29:P32" si="38">L29/L$34</f>
        <v>0.47875737197524931</v>
      </c>
      <c r="Q29" s="31">
        <f t="shared" ref="Q29:Q32" si="39">M29/M$34</f>
        <v>0.35372077650151457</v>
      </c>
      <c r="R29" s="31"/>
      <c r="T29" s="34">
        <f t="shared" si="3"/>
        <v>0.98878302166070986</v>
      </c>
      <c r="U29" s="34">
        <f t="shared" si="4"/>
        <v>0.47313269575807426</v>
      </c>
      <c r="V29" s="34">
        <f t="shared" si="5"/>
        <v>0.99896444283171582</v>
      </c>
      <c r="W29" s="34">
        <f t="shared" si="6"/>
        <v>0.47362315961607976</v>
      </c>
      <c r="X29" s="34">
        <f t="shared" si="7"/>
        <v>0.46782557655814566</v>
      </c>
      <c r="Y29" s="34">
        <f t="shared" si="8"/>
        <v>0.46782557655814599</v>
      </c>
      <c r="AB29" s="12"/>
      <c r="AD29" s="31">
        <f t="shared" ref="AD29:AD32" si="40">D29/$F29</f>
        <v>0.97273264347794308</v>
      </c>
      <c r="AE29" s="31">
        <f t="shared" ref="AE29:AE32" si="41">E29/$F29</f>
        <v>2.7267356522056897E-2</v>
      </c>
      <c r="AG29" s="31">
        <f t="shared" ref="AG29:AG32" si="42">(AD29-AD28)/LN(AD29/AD28)</f>
        <v>0.97352043658880871</v>
      </c>
      <c r="AH29" s="31">
        <f t="shared" ref="AH29:AH32" si="43">(AE29-AE28)/LN(AE29/AE28)</f>
        <v>2.6471532129210905E-2</v>
      </c>
      <c r="AI29" s="31">
        <f t="shared" ref="AI29:AI32" si="44">AG29+AH29</f>
        <v>0.99999196871801965</v>
      </c>
      <c r="AJ29" s="31"/>
      <c r="AK29" s="31">
        <f t="shared" ref="AK29:AK32" si="45">AG29/$AI29</f>
        <v>0.97352825526874265</v>
      </c>
      <c r="AL29" s="31">
        <f t="shared" ref="AL29:AL32" si="46">AH29/$AI29</f>
        <v>2.6471744731257352E-2</v>
      </c>
      <c r="AO29" s="31">
        <f t="shared" ref="AO29:AO32" si="47">LN(P29/P28)</f>
        <v>-6.3328097234235478E-2</v>
      </c>
      <c r="AP29" s="31">
        <f t="shared" ref="AP29:AP32" si="48">LN(Q29/Q28)</f>
        <v>4.9593128162116237E-2</v>
      </c>
      <c r="AR29" s="31">
        <f t="shared" ref="AR29:AR32" si="49">H29/$J29</f>
        <v>0.97155611577564238</v>
      </c>
      <c r="AS29" s="31">
        <f t="shared" ref="AS29:AS32" si="50">I29/$J29</f>
        <v>2.8443884224357546E-2</v>
      </c>
      <c r="AU29" s="31">
        <f t="shared" ref="AU29:AU32" si="51">LN(AR29/AR28)</f>
        <v>1.5100701687559281E-3</v>
      </c>
      <c r="AV29" s="31">
        <f t="shared" ref="AV29:AV32" si="52">LN(AS29/AS28)</f>
        <v>-5.0256189186525545E-2</v>
      </c>
      <c r="AY29" s="31">
        <f t="shared" ref="AY29:AY32" si="53">EXP(SUMPRODUCT($AK29:$AL29,AO29:AP29))</f>
        <v>0.94144544683767906</v>
      </c>
      <c r="AZ29" s="31">
        <f t="shared" ref="AZ29:AZ32" si="54">IF(ISERR(AY29),AZ28,AY29*AZ28)</f>
        <v>0.50182231678690736</v>
      </c>
      <c r="BA29" s="31">
        <f t="shared" ref="BA29:BA32" si="55">AZ29/AZ$34</f>
        <v>0.47362315961607976</v>
      </c>
      <c r="BB29" s="31"/>
      <c r="BC29" s="31">
        <f t="shared" ref="BC29:BC32" si="56">EXP(SUMPRODUCT($AK29:$AL29,AU29:AV29))</f>
        <v>1.0001397367276779</v>
      </c>
      <c r="BD29" s="31">
        <f t="shared" ref="BD29:BD32" si="57">IF(ISERR(BC29),BD28,BC29*BD28)</f>
        <v>0.99769646535227041</v>
      </c>
      <c r="BE29" s="31">
        <f t="shared" ref="BE29:BE32" si="58">BD29/BD$34</f>
        <v>0.99896444283171582</v>
      </c>
      <c r="BF29" s="31"/>
    </row>
    <row r="30" spans="1:58" x14ac:dyDescent="0.2">
      <c r="A30" s="198" t="s">
        <v>379</v>
      </c>
      <c r="B30" s="9">
        <f t="shared" si="11"/>
        <v>2010</v>
      </c>
      <c r="D30" s="42">
        <f>Table8.4c11!P56*0.001</f>
        <v>172.01599999999999</v>
      </c>
      <c r="E30" s="42">
        <f>Table8.4c11!R56*0.001</f>
        <v>8.2949999999999999</v>
      </c>
      <c r="F30" s="29">
        <f t="shared" si="33"/>
        <v>180.31099999999998</v>
      </c>
      <c r="H30" s="29">
        <f>Table8.2d11!R56*0.001</f>
        <v>25705.664000000001</v>
      </c>
      <c r="I30" s="29">
        <f>Table8.2d11!T56*0.001</f>
        <v>868.65</v>
      </c>
      <c r="J30" s="29">
        <f t="shared" si="34"/>
        <v>26574.314000000002</v>
      </c>
      <c r="L30" s="41">
        <f t="shared" si="35"/>
        <v>6691.7547821367298</v>
      </c>
      <c r="M30" s="41">
        <f t="shared" si="36"/>
        <v>9549.3006389224647</v>
      </c>
      <c r="N30" s="41">
        <f t="shared" si="37"/>
        <v>6785.161039340469</v>
      </c>
      <c r="P30" s="31">
        <f t="shared" si="38"/>
        <v>0.50734550055503413</v>
      </c>
      <c r="Q30" s="31">
        <f t="shared" si="39"/>
        <v>0.55866559058866683</v>
      </c>
      <c r="R30" s="31"/>
      <c r="T30" s="34">
        <f t="shared" si="3"/>
        <v>1.0093576612471022</v>
      </c>
      <c r="U30" s="34">
        <f t="shared" si="4"/>
        <v>0.50899913222816073</v>
      </c>
      <c r="V30" s="34">
        <f t="shared" si="5"/>
        <v>0.99972915932726492</v>
      </c>
      <c r="W30" s="34">
        <f t="shared" si="6"/>
        <v>0.50913702724313326</v>
      </c>
      <c r="X30" s="34">
        <f t="shared" si="7"/>
        <v>0.51376217368262056</v>
      </c>
      <c r="Y30" s="34">
        <f t="shared" si="8"/>
        <v>0.51376217368262089</v>
      </c>
      <c r="AB30" s="12"/>
      <c r="AD30" s="31">
        <f t="shared" si="40"/>
        <v>0.95399615109449787</v>
      </c>
      <c r="AE30" s="31">
        <f t="shared" si="41"/>
        <v>4.6003848905502166E-2</v>
      </c>
      <c r="AG30" s="31">
        <f t="shared" si="42"/>
        <v>0.96333402932082957</v>
      </c>
      <c r="AH30" s="31">
        <f t="shared" si="43"/>
        <v>3.5822648949071827E-2</v>
      </c>
      <c r="AI30" s="31">
        <f t="shared" si="44"/>
        <v>0.9991566782699014</v>
      </c>
      <c r="AJ30" s="31"/>
      <c r="AK30" s="31">
        <f t="shared" si="45"/>
        <v>0.9641471155343716</v>
      </c>
      <c r="AL30" s="31">
        <f t="shared" si="46"/>
        <v>3.5852884465628405E-2</v>
      </c>
      <c r="AO30" s="31">
        <f t="shared" si="47"/>
        <v>5.7998293405093861E-2</v>
      </c>
      <c r="AP30" s="31">
        <f t="shared" si="48"/>
        <v>0.4570432312695471</v>
      </c>
      <c r="AR30" s="31">
        <f t="shared" si="49"/>
        <v>0.96731242055768585</v>
      </c>
      <c r="AS30" s="31">
        <f t="shared" si="50"/>
        <v>3.2687579442314103E-2</v>
      </c>
      <c r="AU30" s="31">
        <f t="shared" si="51"/>
        <v>-4.3775035956217598E-3</v>
      </c>
      <c r="AV30" s="31">
        <f t="shared" si="52"/>
        <v>0.1390620004678306</v>
      </c>
      <c r="AY30" s="31">
        <f t="shared" si="53"/>
        <v>1.0749833847986681</v>
      </c>
      <c r="AZ30" s="31">
        <f t="shared" si="54"/>
        <v>0.53945065266709913</v>
      </c>
      <c r="BA30" s="31">
        <f t="shared" si="55"/>
        <v>0.50913702724313326</v>
      </c>
      <c r="BB30" s="31"/>
      <c r="BC30" s="31">
        <f t="shared" si="56"/>
        <v>1.0007655092241134</v>
      </c>
      <c r="BD30" s="31">
        <f t="shared" si="57"/>
        <v>0.99846021119936301</v>
      </c>
      <c r="BE30" s="31">
        <f t="shared" si="58"/>
        <v>0.99972915932726492</v>
      </c>
      <c r="BF30" s="31"/>
    </row>
    <row r="31" spans="1:58" x14ac:dyDescent="0.2">
      <c r="A31" s="198" t="s">
        <v>379</v>
      </c>
      <c r="B31" s="9">
        <f t="shared" si="11"/>
        <v>2011</v>
      </c>
      <c r="D31" s="42">
        <f>Table8.4c11!P57*0.001</f>
        <v>181.559</v>
      </c>
      <c r="E31" s="42">
        <f>Table8.4c11!R57*0.001</f>
        <v>6.59</v>
      </c>
      <c r="F31" s="29">
        <f t="shared" si="33"/>
        <v>188.149</v>
      </c>
      <c r="H31" s="29">
        <f>Table8.2d11!R57*0.001</f>
        <v>26690.634000000002</v>
      </c>
      <c r="I31" s="29">
        <f>Table8.2d11!T57*0.001</f>
        <v>916.76800000000003</v>
      </c>
      <c r="J31" s="29">
        <f t="shared" si="34"/>
        <v>27607.402000000002</v>
      </c>
      <c r="L31" s="41">
        <f t="shared" si="35"/>
        <v>6802.348719030053</v>
      </c>
      <c r="M31" s="41">
        <f t="shared" si="36"/>
        <v>7188.2962756117131</v>
      </c>
      <c r="N31" s="41">
        <f t="shared" si="37"/>
        <v>6815.1650053851499</v>
      </c>
      <c r="P31" s="31">
        <f t="shared" si="38"/>
        <v>0.51573034699640041</v>
      </c>
      <c r="Q31" s="31">
        <f t="shared" si="39"/>
        <v>0.42053904636455952</v>
      </c>
      <c r="T31" s="34">
        <f t="shared" si="3"/>
        <v>1.0485968787690465</v>
      </c>
      <c r="U31" s="34">
        <f t="shared" si="4"/>
        <v>0.51124992518526202</v>
      </c>
      <c r="V31" s="34">
        <f t="shared" ref="V31" si="59">BE31</f>
        <v>0.99984869340290294</v>
      </c>
      <c r="W31" s="34">
        <f t="shared" ref="W31" si="60">BA31</f>
        <v>0.51132729237787422</v>
      </c>
      <c r="X31" s="34">
        <f t="shared" ref="X31" si="61">T31*V31*W31</f>
        <v>0.53609507582017402</v>
      </c>
      <c r="Y31" s="34">
        <f t="shared" ref="Y31" si="62">T31*U31</f>
        <v>0.53609507582017435</v>
      </c>
      <c r="AB31" s="12"/>
      <c r="AD31" s="31">
        <f t="shared" si="40"/>
        <v>0.96497456802853054</v>
      </c>
      <c r="AE31" s="31">
        <f t="shared" si="41"/>
        <v>3.5025431971469421E-2</v>
      </c>
      <c r="AG31" s="31">
        <f t="shared" si="42"/>
        <v>0.95947489156348187</v>
      </c>
      <c r="AH31" s="31">
        <f t="shared" si="43"/>
        <v>4.0265509574649166E-2</v>
      </c>
      <c r="AI31" s="31">
        <f t="shared" si="44"/>
        <v>0.99974040113813101</v>
      </c>
      <c r="AJ31" s="31"/>
      <c r="AK31" s="31">
        <f t="shared" si="45"/>
        <v>0.95972403483063218</v>
      </c>
      <c r="AL31" s="31">
        <f t="shared" si="46"/>
        <v>4.0275965169367808E-2</v>
      </c>
      <c r="AO31" s="31">
        <f t="shared" si="47"/>
        <v>1.6391813383872165E-2</v>
      </c>
      <c r="AP31" s="31">
        <f t="shared" si="48"/>
        <v>-0.28401373412543757</v>
      </c>
      <c r="AR31" s="31">
        <f t="shared" si="49"/>
        <v>0.96679267393577994</v>
      </c>
      <c r="AS31" s="31">
        <f t="shared" si="50"/>
        <v>3.320732606422002E-2</v>
      </c>
      <c r="AU31" s="31">
        <f t="shared" si="51"/>
        <v>-5.3745438745463764E-4</v>
      </c>
      <c r="AV31" s="31">
        <f t="shared" si="52"/>
        <v>1.5775343984744741E-2</v>
      </c>
      <c r="AY31" s="31">
        <f t="shared" si="53"/>
        <v>1.004301916807349</v>
      </c>
      <c r="AZ31" s="31">
        <f t="shared" si="54"/>
        <v>0.54177132449654308</v>
      </c>
      <c r="BA31" s="31">
        <f t="shared" si="55"/>
        <v>0.51132729237787422</v>
      </c>
      <c r="BB31" s="31"/>
      <c r="BC31" s="31">
        <f t="shared" si="56"/>
        <v>1.0001195664590983</v>
      </c>
      <c r="BD31" s="31">
        <f t="shared" si="57"/>
        <v>0.99857959355136661</v>
      </c>
      <c r="BE31" s="31">
        <f t="shared" si="58"/>
        <v>0.99984869340290294</v>
      </c>
      <c r="BF31" s="31"/>
    </row>
    <row r="32" spans="1:58" x14ac:dyDescent="0.2">
      <c r="A32" s="198" t="s">
        <v>379</v>
      </c>
      <c r="B32" s="9">
        <f t="shared" si="11"/>
        <v>2012</v>
      </c>
      <c r="D32" s="42">
        <f>Table8.4c11!P58*0.001</f>
        <v>218.92400000000001</v>
      </c>
      <c r="E32" s="42">
        <f>Table8.4c11!R58*0.001</f>
        <v>7.7759999999999998</v>
      </c>
      <c r="F32" s="29">
        <f t="shared" si="33"/>
        <v>226.70000000000002</v>
      </c>
      <c r="H32" s="29">
        <f>Table8.2d11!R58*0.001</f>
        <v>26725.161</v>
      </c>
      <c r="I32" s="29">
        <f>Table8.2d11!T58*0.001</f>
        <v>948.35699999999997</v>
      </c>
      <c r="J32" s="29">
        <f t="shared" si="34"/>
        <v>27673.518</v>
      </c>
      <c r="L32" s="41">
        <f t="shared" si="35"/>
        <v>8191.681240011987</v>
      </c>
      <c r="M32" s="41">
        <f t="shared" si="36"/>
        <v>8199.4438803108969</v>
      </c>
      <c r="N32" s="41">
        <f t="shared" si="37"/>
        <v>8191.9472616383655</v>
      </c>
      <c r="P32" s="31">
        <f t="shared" si="38"/>
        <v>0.62106469146111143</v>
      </c>
      <c r="Q32" s="31">
        <f t="shared" si="39"/>
        <v>0.47969451702270477</v>
      </c>
      <c r="T32" s="34">
        <f t="shared" ref="T32" si="63">J32/J$34</f>
        <v>1.0511081267030857</v>
      </c>
      <c r="U32" s="34">
        <f t="shared" ref="U32" si="64">N32/N$34</f>
        <v>0.61453133142409366</v>
      </c>
      <c r="V32" s="34">
        <f t="shared" ref="V32" si="65">BE32</f>
        <v>0.99987886860415698</v>
      </c>
      <c r="W32" s="34">
        <f t="shared" ref="W32" si="66">BA32</f>
        <v>0.6146057794800549</v>
      </c>
      <c r="X32" s="34">
        <f t="shared" ref="X32" si="67">T32*V32*W32</f>
        <v>0.64593887657353188</v>
      </c>
      <c r="Y32" s="34">
        <f t="shared" ref="Y32" si="68">T32*U32</f>
        <v>0.64593887657353222</v>
      </c>
      <c r="AB32" s="12"/>
      <c r="AD32" s="31">
        <f t="shared" si="40"/>
        <v>0.96569916188795757</v>
      </c>
      <c r="AE32" s="31">
        <f t="shared" si="41"/>
        <v>3.4300838112042341E-2</v>
      </c>
      <c r="AG32" s="31">
        <f t="shared" si="42"/>
        <v>0.96533681963406492</v>
      </c>
      <c r="AH32" s="31">
        <f t="shared" si="43"/>
        <v>3.46618727699975E-2</v>
      </c>
      <c r="AI32" s="31">
        <f t="shared" si="44"/>
        <v>0.99999869240406247</v>
      </c>
      <c r="AJ32" s="31"/>
      <c r="AK32" s="31">
        <f t="shared" si="45"/>
        <v>0.96533808190621917</v>
      </c>
      <c r="AL32" s="31">
        <f t="shared" si="46"/>
        <v>3.4661918093780789E-2</v>
      </c>
      <c r="AO32" s="31">
        <f t="shared" si="47"/>
        <v>0.18585120400612229</v>
      </c>
      <c r="AP32" s="31">
        <f t="shared" si="48"/>
        <v>0.13161214633688362</v>
      </c>
      <c r="AR32" s="31">
        <f t="shared" si="49"/>
        <v>0.96573052258841829</v>
      </c>
      <c r="AS32" s="31">
        <f t="shared" si="50"/>
        <v>3.4269477411581713E-2</v>
      </c>
      <c r="AU32" s="31">
        <f t="shared" si="51"/>
        <v>-1.0992379871289269E-3</v>
      </c>
      <c r="AV32" s="31">
        <f t="shared" si="52"/>
        <v>3.148457045431885E-2</v>
      </c>
      <c r="AY32" s="31">
        <f t="shared" si="53"/>
        <v>1.2019811745660884</v>
      </c>
      <c r="AZ32" s="31">
        <f t="shared" si="54"/>
        <v>0.65119893296458031</v>
      </c>
      <c r="BA32" s="31">
        <f t="shared" si="55"/>
        <v>0.6146057794800549</v>
      </c>
      <c r="BB32" s="31"/>
      <c r="BC32" s="31">
        <f t="shared" si="56"/>
        <v>1.0000301797676521</v>
      </c>
      <c r="BD32" s="31">
        <f t="shared" si="57"/>
        <v>0.99860973045148205</v>
      </c>
      <c r="BE32" s="31">
        <f t="shared" si="58"/>
        <v>0.99987886860415698</v>
      </c>
      <c r="BF32" s="31"/>
    </row>
    <row r="33" spans="1:57" hidden="1" x14ac:dyDescent="0.2">
      <c r="AB33" s="12"/>
    </row>
    <row r="34" spans="1:57" hidden="1" x14ac:dyDescent="0.2">
      <c r="A34" s="9" t="s">
        <v>329</v>
      </c>
      <c r="B34" s="9">
        <v>1990</v>
      </c>
      <c r="D34" s="29"/>
      <c r="E34" s="29"/>
      <c r="F34" s="29"/>
      <c r="H34" s="29">
        <f>H10</f>
        <v>25379.198</v>
      </c>
      <c r="I34" s="29">
        <v>0</v>
      </c>
      <c r="J34" s="29">
        <f>J10</f>
        <v>26327.946</v>
      </c>
      <c r="L34" s="35">
        <f>L10</f>
        <v>13189.739092622234</v>
      </c>
      <c r="M34" s="35">
        <f>M10</f>
        <v>17093.053160586373</v>
      </c>
      <c r="N34" s="35">
        <f>N10</f>
        <v>13330.39804928193</v>
      </c>
      <c r="AB34" s="12"/>
      <c r="AY34" s="31"/>
      <c r="AZ34" s="31">
        <f>INDEX(AZ9:AZ30,Base_row-40,1)</f>
        <v>1.0595392277558511</v>
      </c>
      <c r="BA34" s="31"/>
      <c r="BB34" s="31"/>
      <c r="BC34" s="31"/>
      <c r="BD34" s="31">
        <f>INDEX(BD9:BD30,Base_row-40,1)</f>
        <v>0.99873070809622499</v>
      </c>
      <c r="BE34" s="31"/>
    </row>
    <row r="35" spans="1:57" hidden="1" x14ac:dyDescent="0.2">
      <c r="A35" s="9" t="s">
        <v>330</v>
      </c>
      <c r="B35" s="9">
        <f>Base_year2</f>
        <v>1996</v>
      </c>
      <c r="H35" s="29"/>
      <c r="I35" s="29"/>
      <c r="J35" s="29"/>
      <c r="L35" s="35"/>
      <c r="M35" s="35"/>
      <c r="N35" s="35"/>
      <c r="AB35" s="12"/>
    </row>
    <row r="36" spans="1:57" x14ac:dyDescent="0.2">
      <c r="A36" s="9"/>
      <c r="B36" s="9"/>
      <c r="AB36" s="12"/>
    </row>
    <row r="37" spans="1:57" x14ac:dyDescent="0.2">
      <c r="A37" s="9"/>
      <c r="B37" s="9"/>
      <c r="AB37" s="12"/>
    </row>
    <row r="38" spans="1:57" x14ac:dyDescent="0.2">
      <c r="A38" s="9"/>
      <c r="B38" s="9"/>
      <c r="AB38" s="12"/>
    </row>
    <row r="39" spans="1:57" x14ac:dyDescent="0.2">
      <c r="A39" s="9"/>
      <c r="B39" s="9"/>
      <c r="AB39" s="12"/>
    </row>
    <row r="40" spans="1:57" x14ac:dyDescent="0.2">
      <c r="A40" s="9"/>
      <c r="B40" s="9"/>
      <c r="AB40" s="12"/>
    </row>
    <row r="41" spans="1:57" x14ac:dyDescent="0.2">
      <c r="A41" s="9"/>
      <c r="B41" s="9"/>
      <c r="AB41" s="12"/>
    </row>
    <row r="42" spans="1:57" x14ac:dyDescent="0.2">
      <c r="A42" s="9"/>
      <c r="B42" s="9"/>
      <c r="AB42" s="12"/>
    </row>
    <row r="43" spans="1:57" x14ac:dyDescent="0.2">
      <c r="A43" s="9"/>
      <c r="B43" s="9"/>
      <c r="AB43" s="12"/>
    </row>
    <row r="44" spans="1:57" x14ac:dyDescent="0.2">
      <c r="A44" s="9"/>
      <c r="B44" s="9"/>
      <c r="AB44" s="12"/>
    </row>
    <row r="45" spans="1:57" x14ac:dyDescent="0.2">
      <c r="A45" s="9"/>
      <c r="B45" s="9"/>
      <c r="AB45" s="12"/>
    </row>
    <row r="46" spans="1:57" x14ac:dyDescent="0.2">
      <c r="A46" s="9"/>
      <c r="B46" s="9"/>
      <c r="AB46" s="12"/>
    </row>
    <row r="47" spans="1:57" x14ac:dyDescent="0.2">
      <c r="A47" s="9"/>
      <c r="B47" s="9"/>
      <c r="AB47" s="12"/>
    </row>
    <row r="48" spans="1:57" x14ac:dyDescent="0.2">
      <c r="A48" s="9"/>
      <c r="B48" s="9"/>
      <c r="AB48" s="12"/>
    </row>
    <row r="49" spans="1:28" x14ac:dyDescent="0.2">
      <c r="A49" s="9"/>
      <c r="B49" s="9"/>
      <c r="AB49" s="12"/>
    </row>
    <row r="50" spans="1:28" x14ac:dyDescent="0.2">
      <c r="A50" s="9"/>
      <c r="B50" s="9"/>
      <c r="AB50" s="12"/>
    </row>
    <row r="51" spans="1:28" x14ac:dyDescent="0.2">
      <c r="A51" s="9"/>
      <c r="B51" s="9"/>
      <c r="AB51" s="12"/>
    </row>
    <row r="52" spans="1:28" x14ac:dyDescent="0.2">
      <c r="A52" s="9"/>
      <c r="B52" s="9"/>
      <c r="AB52" s="12"/>
    </row>
    <row r="53" spans="1:28" x14ac:dyDescent="0.2">
      <c r="A53" s="9"/>
      <c r="B53" s="9"/>
      <c r="AB53" s="12"/>
    </row>
    <row r="54" spans="1:28" x14ac:dyDescent="0.2">
      <c r="A54" s="9"/>
      <c r="B54" s="9"/>
      <c r="AB54" s="12"/>
    </row>
    <row r="55" spans="1:28" x14ac:dyDescent="0.2">
      <c r="A55" s="9"/>
      <c r="B55" s="9"/>
      <c r="AB55" s="12"/>
    </row>
    <row r="56" spans="1:28" x14ac:dyDescent="0.2">
      <c r="A56" s="9"/>
      <c r="B56" s="9"/>
      <c r="AB56" s="12"/>
    </row>
    <row r="57" spans="1:28" x14ac:dyDescent="0.2">
      <c r="A57" s="9"/>
      <c r="B57" s="9"/>
      <c r="AB57" s="12"/>
    </row>
    <row r="58" spans="1:28" x14ac:dyDescent="0.2">
      <c r="A58" s="9"/>
      <c r="B58" s="9"/>
      <c r="AB58" s="12"/>
    </row>
    <row r="59" spans="1:28" x14ac:dyDescent="0.2">
      <c r="A59" s="9"/>
      <c r="B59" s="9"/>
      <c r="AB59" s="12"/>
    </row>
    <row r="60" spans="1:28" x14ac:dyDescent="0.2">
      <c r="A60" s="9"/>
      <c r="B60" s="9"/>
      <c r="AB60" s="12"/>
    </row>
    <row r="61" spans="1:28" x14ac:dyDescent="0.2">
      <c r="A61" s="9"/>
      <c r="B61" s="9"/>
      <c r="AB61" s="12"/>
    </row>
    <row r="62" spans="1:28" x14ac:dyDescent="0.2">
      <c r="A62" s="9"/>
      <c r="B62" s="9"/>
      <c r="AB62" s="12"/>
    </row>
    <row r="63" spans="1:28" x14ac:dyDescent="0.2">
      <c r="A63" s="9"/>
      <c r="B63" s="9"/>
      <c r="AB63" s="12"/>
    </row>
    <row r="64" spans="1:28" x14ac:dyDescent="0.2">
      <c r="A64" s="9"/>
      <c r="B64" s="9"/>
      <c r="AB64" s="12"/>
    </row>
    <row r="65" spans="1:28" x14ac:dyDescent="0.2">
      <c r="A65" s="9"/>
      <c r="B65" s="9"/>
      <c r="AB65" s="12"/>
    </row>
    <row r="66" spans="1:28" x14ac:dyDescent="0.2">
      <c r="A66" s="9"/>
      <c r="B66" s="9"/>
      <c r="AB66" s="12"/>
    </row>
    <row r="67" spans="1:28" x14ac:dyDescent="0.2">
      <c r="A67" s="9"/>
      <c r="B67" s="9"/>
      <c r="AB67" s="12"/>
    </row>
    <row r="68" spans="1:28" x14ac:dyDescent="0.2">
      <c r="A68" s="9"/>
      <c r="B68" s="9"/>
      <c r="AB68" s="12"/>
    </row>
    <row r="69" spans="1:28" x14ac:dyDescent="0.2">
      <c r="A69" s="9"/>
      <c r="B69" s="9"/>
      <c r="AB69" s="12"/>
    </row>
    <row r="70" spans="1:28" x14ac:dyDescent="0.2">
      <c r="A70" s="9"/>
      <c r="B70" s="9"/>
      <c r="AB70" s="12"/>
    </row>
    <row r="71" spans="1:28" x14ac:dyDescent="0.2">
      <c r="A71" s="9"/>
      <c r="B71" s="9"/>
      <c r="AB71" s="12"/>
    </row>
    <row r="72" spans="1:28" x14ac:dyDescent="0.2">
      <c r="A72" s="9"/>
      <c r="B72" s="9"/>
      <c r="AB72" s="12"/>
    </row>
    <row r="73" spans="1:28" x14ac:dyDescent="0.2">
      <c r="A73" s="9"/>
      <c r="B73" s="9"/>
      <c r="AB73" s="12"/>
    </row>
    <row r="74" spans="1:28" x14ac:dyDescent="0.2">
      <c r="A74" s="9"/>
      <c r="B74" s="9"/>
      <c r="AB74" s="12"/>
    </row>
    <row r="75" spans="1:28" x14ac:dyDescent="0.2">
      <c r="A75" s="9"/>
      <c r="B75" s="9"/>
      <c r="AB75" s="12"/>
    </row>
    <row r="76" spans="1:28" x14ac:dyDescent="0.2">
      <c r="A76" s="9"/>
      <c r="B76" s="9"/>
      <c r="AB76" s="12"/>
    </row>
    <row r="77" spans="1:28" x14ac:dyDescent="0.2">
      <c r="A77" s="9"/>
      <c r="B77" s="9"/>
      <c r="AB77" s="12"/>
    </row>
    <row r="78" spans="1:28" x14ac:dyDescent="0.2">
      <c r="A78" s="9"/>
      <c r="B78" s="9"/>
      <c r="AB78" s="12"/>
    </row>
    <row r="79" spans="1:28" x14ac:dyDescent="0.2">
      <c r="A79" s="9"/>
      <c r="B79" s="9"/>
      <c r="AB79" s="12"/>
    </row>
    <row r="80" spans="1:28" x14ac:dyDescent="0.2">
      <c r="A80" s="9"/>
      <c r="B80" s="9"/>
      <c r="AB80" s="12"/>
    </row>
    <row r="81" spans="1:28" x14ac:dyDescent="0.2">
      <c r="A81" s="9"/>
      <c r="B81" s="9"/>
      <c r="AB81" s="12"/>
    </row>
    <row r="82" spans="1:28" x14ac:dyDescent="0.2">
      <c r="A82" s="9"/>
      <c r="B82" s="9"/>
      <c r="AB82" s="12"/>
    </row>
    <row r="83" spans="1:28" x14ac:dyDescent="0.2">
      <c r="A83" s="9"/>
      <c r="B83" s="9"/>
      <c r="AB83" s="12"/>
    </row>
    <row r="84" spans="1:28" x14ac:dyDescent="0.2">
      <c r="A84" s="9"/>
      <c r="B84" s="9"/>
      <c r="AB84" s="12"/>
    </row>
    <row r="85" spans="1:28" x14ac:dyDescent="0.2">
      <c r="A85" s="9"/>
      <c r="B85" s="9"/>
      <c r="AB85" s="12"/>
    </row>
    <row r="86" spans="1:28" x14ac:dyDescent="0.2">
      <c r="A86" s="9"/>
      <c r="B86" s="9"/>
      <c r="AB86" s="12"/>
    </row>
    <row r="87" spans="1:28" x14ac:dyDescent="0.2">
      <c r="A87" s="9"/>
      <c r="B87" s="9"/>
      <c r="AB87" s="12"/>
    </row>
    <row r="88" spans="1:28" x14ac:dyDescent="0.2">
      <c r="A88" s="9"/>
      <c r="B88" s="9"/>
      <c r="AB88" s="12"/>
    </row>
    <row r="89" spans="1:28" x14ac:dyDescent="0.2">
      <c r="A89" s="9"/>
      <c r="B89" s="9"/>
      <c r="AB89" s="12"/>
    </row>
    <row r="90" spans="1:28" x14ac:dyDescent="0.2">
      <c r="A90" s="9"/>
      <c r="B90" s="9"/>
      <c r="AB90" s="12"/>
    </row>
    <row r="91" spans="1:28" x14ac:dyDescent="0.2">
      <c r="A91" s="9"/>
      <c r="B91" s="9"/>
      <c r="AB91" s="12"/>
    </row>
    <row r="92" spans="1:28" x14ac:dyDescent="0.2">
      <c r="A92" s="9"/>
      <c r="B92" s="9"/>
      <c r="AB92" s="12"/>
    </row>
    <row r="93" spans="1:28" x14ac:dyDescent="0.2">
      <c r="A93" s="9"/>
      <c r="B93" s="9"/>
      <c r="AB93" s="12"/>
    </row>
    <row r="94" spans="1:28" x14ac:dyDescent="0.2">
      <c r="A94" s="9"/>
      <c r="B94" s="9"/>
      <c r="AB94" s="12"/>
    </row>
    <row r="95" spans="1:28" x14ac:dyDescent="0.2">
      <c r="A95" s="9"/>
      <c r="B95" s="9"/>
      <c r="AB95" s="12"/>
    </row>
    <row r="96" spans="1:28" x14ac:dyDescent="0.2">
      <c r="A96" s="9"/>
      <c r="B96" s="9"/>
      <c r="AB96" s="12"/>
    </row>
    <row r="97" spans="1:28" x14ac:dyDescent="0.2">
      <c r="A97" s="9"/>
      <c r="B97" s="9"/>
      <c r="AB97" s="12"/>
    </row>
    <row r="98" spans="1:28" x14ac:dyDescent="0.2">
      <c r="A98" s="9"/>
      <c r="B98" s="9"/>
      <c r="AB98" s="12"/>
    </row>
    <row r="99" spans="1:28" x14ac:dyDescent="0.2">
      <c r="A99" s="9"/>
      <c r="B99" s="9"/>
      <c r="AB99" s="12"/>
    </row>
    <row r="100" spans="1:28" x14ac:dyDescent="0.2">
      <c r="A100" s="9"/>
      <c r="B100" s="9"/>
      <c r="AB100" s="12"/>
    </row>
    <row r="101" spans="1:28" x14ac:dyDescent="0.2">
      <c r="A101" s="9"/>
      <c r="B101" s="9"/>
      <c r="AB101" s="12"/>
    </row>
    <row r="102" spans="1:28" x14ac:dyDescent="0.2">
      <c r="A102" s="9"/>
      <c r="B102" s="9"/>
      <c r="AB102" s="12"/>
    </row>
    <row r="103" spans="1:28" x14ac:dyDescent="0.2">
      <c r="A103" s="9"/>
      <c r="B103" s="9"/>
      <c r="AB103" s="12"/>
    </row>
    <row r="104" spans="1:28" x14ac:dyDescent="0.2">
      <c r="A104" s="9"/>
      <c r="B104" s="9"/>
      <c r="AB104" s="12"/>
    </row>
    <row r="105" spans="1:28" x14ac:dyDescent="0.2">
      <c r="A105" s="9"/>
      <c r="B105" s="9"/>
      <c r="AB105" s="12"/>
    </row>
    <row r="106" spans="1:28" x14ac:dyDescent="0.2">
      <c r="A106" s="9"/>
      <c r="B106" s="9"/>
      <c r="AB106" s="12"/>
    </row>
    <row r="107" spans="1:28" x14ac:dyDescent="0.2">
      <c r="A107" s="9"/>
      <c r="B107" s="9"/>
      <c r="AB107" s="12"/>
    </row>
    <row r="108" spans="1:28" x14ac:dyDescent="0.2">
      <c r="A108" s="9"/>
      <c r="B108" s="9"/>
      <c r="AB108" s="12"/>
    </row>
    <row r="109" spans="1:28" x14ac:dyDescent="0.2">
      <c r="A109" s="9"/>
      <c r="B109" s="9"/>
      <c r="AB109" s="12"/>
    </row>
    <row r="110" spans="1:28" x14ac:dyDescent="0.2">
      <c r="A110" s="9"/>
      <c r="B110" s="9"/>
      <c r="AB110" s="12"/>
    </row>
    <row r="111" spans="1:28" x14ac:dyDescent="0.2">
      <c r="A111" s="9"/>
      <c r="B111" s="9"/>
      <c r="AB111" s="12"/>
    </row>
    <row r="112" spans="1:28" x14ac:dyDescent="0.2">
      <c r="A112" s="9"/>
      <c r="B112" s="9"/>
      <c r="AB112" s="12"/>
    </row>
    <row r="113" spans="1:28" x14ac:dyDescent="0.2">
      <c r="A113" s="9"/>
      <c r="B113" s="9"/>
      <c r="AB113" s="12"/>
    </row>
    <row r="114" spans="1:28" x14ac:dyDescent="0.2">
      <c r="A114" s="9"/>
      <c r="B114" s="9"/>
      <c r="AB114" s="12"/>
    </row>
    <row r="115" spans="1:28" x14ac:dyDescent="0.2">
      <c r="A115" s="9"/>
      <c r="B115" s="9"/>
      <c r="AB115" s="12"/>
    </row>
    <row r="116" spans="1:28" x14ac:dyDescent="0.2">
      <c r="A116" s="9"/>
      <c r="B116" s="9"/>
      <c r="AB116" s="12"/>
    </row>
    <row r="117" spans="1:28" x14ac:dyDescent="0.2">
      <c r="A117" s="9"/>
      <c r="B117" s="9"/>
      <c r="AB117" s="12"/>
    </row>
    <row r="118" spans="1:28" x14ac:dyDescent="0.2">
      <c r="A118" s="9"/>
      <c r="B118" s="9"/>
      <c r="AB118" s="12"/>
    </row>
    <row r="119" spans="1:28" x14ac:dyDescent="0.2">
      <c r="A119" s="9"/>
      <c r="B119" s="9"/>
      <c r="AB119" s="12"/>
    </row>
    <row r="120" spans="1:28" x14ac:dyDescent="0.2">
      <c r="A120" s="9"/>
      <c r="B120" s="9"/>
      <c r="AB120" s="12"/>
    </row>
    <row r="121" spans="1:28" x14ac:dyDescent="0.2">
      <c r="A121" s="9"/>
      <c r="B121" s="9"/>
      <c r="AB121" s="12"/>
    </row>
    <row r="122" spans="1:28" x14ac:dyDescent="0.2">
      <c r="A122" s="9"/>
      <c r="B122" s="9"/>
      <c r="AB122" s="12"/>
    </row>
    <row r="123" spans="1:28" x14ac:dyDescent="0.2">
      <c r="A123" s="9"/>
      <c r="B123" s="9"/>
      <c r="AB123" s="12"/>
    </row>
    <row r="124" spans="1:28" x14ac:dyDescent="0.2">
      <c r="A124" s="9"/>
      <c r="B124" s="9"/>
      <c r="AB124" s="12"/>
    </row>
    <row r="125" spans="1:28" x14ac:dyDescent="0.2">
      <c r="A125" s="9"/>
      <c r="B125" s="9"/>
      <c r="AB125" s="12"/>
    </row>
    <row r="126" spans="1:28" x14ac:dyDescent="0.2">
      <c r="A126" s="9"/>
      <c r="B126" s="9"/>
      <c r="AB126" s="12"/>
    </row>
    <row r="127" spans="1:28" x14ac:dyDescent="0.2">
      <c r="A127" s="9"/>
      <c r="B127" s="9"/>
      <c r="AB127" s="12"/>
    </row>
    <row r="128" spans="1:28" x14ac:dyDescent="0.2">
      <c r="A128" s="9"/>
      <c r="B128" s="9"/>
      <c r="AB128" s="12"/>
    </row>
    <row r="129" spans="1:28" x14ac:dyDescent="0.2">
      <c r="A129" s="9"/>
      <c r="B129" s="9"/>
      <c r="AB129" s="12"/>
    </row>
    <row r="130" spans="1:28" x14ac:dyDescent="0.2">
      <c r="A130" s="9"/>
      <c r="B130" s="9"/>
      <c r="AB130" s="12"/>
    </row>
    <row r="131" spans="1:28" x14ac:dyDescent="0.2">
      <c r="A131" s="9"/>
      <c r="B131" s="9"/>
      <c r="AB131" s="12"/>
    </row>
    <row r="132" spans="1:28" x14ac:dyDescent="0.2">
      <c r="A132" s="9"/>
      <c r="B132" s="9"/>
      <c r="AB132" s="12"/>
    </row>
    <row r="133" spans="1:28" x14ac:dyDescent="0.2">
      <c r="A133" s="9"/>
      <c r="B133" s="9"/>
      <c r="AB133" s="12"/>
    </row>
    <row r="134" spans="1:28" x14ac:dyDescent="0.2">
      <c r="A134" s="9"/>
      <c r="B134" s="9"/>
      <c r="AB134" s="12"/>
    </row>
    <row r="135" spans="1:28" x14ac:dyDescent="0.2">
      <c r="A135" s="9"/>
      <c r="B135" s="9"/>
      <c r="AB135" s="12"/>
    </row>
    <row r="136" spans="1:28" x14ac:dyDescent="0.2">
      <c r="A136" s="9"/>
      <c r="B136" s="9"/>
      <c r="AB136" s="12"/>
    </row>
    <row r="137" spans="1:28" x14ac:dyDescent="0.2">
      <c r="A137" s="9"/>
      <c r="B137" s="9"/>
      <c r="AB137" s="12"/>
    </row>
    <row r="138" spans="1:28" x14ac:dyDescent="0.2">
      <c r="A138" s="9"/>
      <c r="B138" s="9"/>
      <c r="AB138" s="12"/>
    </row>
    <row r="139" spans="1:28" x14ac:dyDescent="0.2">
      <c r="A139" s="9"/>
      <c r="B139" s="9"/>
      <c r="AB139" s="12"/>
    </row>
    <row r="140" spans="1:28" x14ac:dyDescent="0.2">
      <c r="A140" s="9"/>
      <c r="B140" s="9"/>
      <c r="AB140" s="12"/>
    </row>
    <row r="141" spans="1:28" x14ac:dyDescent="0.2">
      <c r="A141" s="9"/>
      <c r="B141" s="9"/>
      <c r="AB141" s="12"/>
    </row>
    <row r="142" spans="1:28" x14ac:dyDescent="0.2">
      <c r="A142" s="9"/>
      <c r="B142" s="9"/>
      <c r="AB142" s="12"/>
    </row>
    <row r="143" spans="1:28" x14ac:dyDescent="0.2">
      <c r="A143" s="9"/>
      <c r="B143" s="9"/>
      <c r="AB143" s="12"/>
    </row>
    <row r="144" spans="1:28" x14ac:dyDescent="0.2">
      <c r="A144" s="9"/>
      <c r="B144" s="9"/>
      <c r="AB144" s="12"/>
    </row>
    <row r="145" spans="1:28" x14ac:dyDescent="0.2">
      <c r="A145" s="9"/>
      <c r="B145" s="9"/>
      <c r="AB145" s="12"/>
    </row>
    <row r="146" spans="1:28" x14ac:dyDescent="0.2">
      <c r="A146" s="9"/>
      <c r="B146" s="9"/>
      <c r="AB146" s="12"/>
    </row>
    <row r="147" spans="1:28" x14ac:dyDescent="0.2">
      <c r="A147" s="9"/>
      <c r="B147" s="9"/>
      <c r="AB147" s="12"/>
    </row>
    <row r="148" spans="1:28" x14ac:dyDescent="0.2">
      <c r="A148" s="9"/>
      <c r="B148" s="9"/>
      <c r="AB148" s="12"/>
    </row>
    <row r="149" spans="1:28" x14ac:dyDescent="0.2">
      <c r="A149" s="9"/>
      <c r="B149" s="9"/>
      <c r="AB149" s="12"/>
    </row>
    <row r="150" spans="1:28" x14ac:dyDescent="0.2">
      <c r="A150" s="9"/>
      <c r="B150" s="9"/>
      <c r="AB150" s="12"/>
    </row>
    <row r="151" spans="1:28" x14ac:dyDescent="0.2">
      <c r="A151" s="9"/>
      <c r="B151" s="9"/>
      <c r="AB151" s="12"/>
    </row>
    <row r="152" spans="1:28" x14ac:dyDescent="0.2">
      <c r="A152" s="9"/>
      <c r="B152" s="9"/>
      <c r="AB152" s="12"/>
    </row>
    <row r="153" spans="1:28" x14ac:dyDescent="0.2">
      <c r="A153" s="9"/>
      <c r="B153" s="9"/>
      <c r="AB153" s="12"/>
    </row>
    <row r="154" spans="1:28" x14ac:dyDescent="0.2">
      <c r="A154" s="9"/>
      <c r="B154" s="9"/>
      <c r="AB154" s="12"/>
    </row>
    <row r="155" spans="1:28" x14ac:dyDescent="0.2">
      <c r="A155" s="9"/>
      <c r="B155" s="9"/>
      <c r="AB155" s="12"/>
    </row>
    <row r="156" spans="1:28" x14ac:dyDescent="0.2">
      <c r="A156" s="9"/>
      <c r="B156" s="9"/>
      <c r="AB156" s="12"/>
    </row>
    <row r="157" spans="1:28" x14ac:dyDescent="0.2">
      <c r="A157" s="9"/>
      <c r="B157" s="9"/>
      <c r="AB157" s="12"/>
    </row>
    <row r="158" spans="1:28" x14ac:dyDescent="0.2">
      <c r="A158" s="9"/>
      <c r="B158" s="9"/>
      <c r="AB158" s="12"/>
    </row>
    <row r="159" spans="1:28" x14ac:dyDescent="0.2">
      <c r="A159" s="9"/>
      <c r="B159" s="9"/>
      <c r="AB159" s="12"/>
    </row>
    <row r="160" spans="1:28" x14ac:dyDescent="0.2">
      <c r="A160" s="9"/>
      <c r="B160" s="9"/>
      <c r="AB160" s="12"/>
    </row>
    <row r="161" spans="1:28" x14ac:dyDescent="0.2">
      <c r="A161" s="9"/>
      <c r="B161" s="9"/>
      <c r="AB161" s="12"/>
    </row>
    <row r="162" spans="1:28" x14ac:dyDescent="0.2">
      <c r="A162" s="9"/>
      <c r="B162" s="9"/>
      <c r="AB162" s="12"/>
    </row>
    <row r="163" spans="1:28" x14ac:dyDescent="0.2">
      <c r="A163" s="9"/>
      <c r="B163" s="9"/>
      <c r="AB163" s="12"/>
    </row>
    <row r="164" spans="1:28" x14ac:dyDescent="0.2">
      <c r="A164" s="9"/>
      <c r="B164" s="9"/>
      <c r="AB164" s="12"/>
    </row>
    <row r="165" spans="1:28" x14ac:dyDescent="0.2">
      <c r="A165" s="9"/>
      <c r="B165" s="9"/>
      <c r="AB165" s="12"/>
    </row>
    <row r="166" spans="1:28" x14ac:dyDescent="0.2">
      <c r="A166" s="9"/>
      <c r="B166" s="9"/>
      <c r="AB166" s="12"/>
    </row>
    <row r="167" spans="1:28" x14ac:dyDescent="0.2">
      <c r="A167" s="9"/>
      <c r="B167" s="9"/>
      <c r="AB167" s="12"/>
    </row>
    <row r="168" spans="1:28" x14ac:dyDescent="0.2">
      <c r="A168" s="9"/>
      <c r="B168" s="9"/>
      <c r="AB168" s="12"/>
    </row>
    <row r="169" spans="1:28" x14ac:dyDescent="0.2">
      <c r="A169" s="9"/>
      <c r="B169" s="9"/>
      <c r="AB169" s="12"/>
    </row>
    <row r="170" spans="1:28" x14ac:dyDescent="0.2">
      <c r="A170" s="9"/>
      <c r="B170" s="9"/>
      <c r="AB170" s="12"/>
    </row>
    <row r="171" spans="1:28" x14ac:dyDescent="0.2">
      <c r="A171" s="9"/>
      <c r="B171" s="9"/>
      <c r="AB171" s="12"/>
    </row>
    <row r="172" spans="1:28" x14ac:dyDescent="0.2">
      <c r="A172" s="9"/>
      <c r="B172" s="9"/>
      <c r="AB172" s="12"/>
    </row>
    <row r="173" spans="1:28" x14ac:dyDescent="0.2">
      <c r="A173" s="9"/>
      <c r="B173" s="9"/>
      <c r="AB173" s="12"/>
    </row>
    <row r="174" spans="1:28" x14ac:dyDescent="0.2">
      <c r="A174" s="9"/>
      <c r="B174" s="9"/>
      <c r="AB174" s="12"/>
    </row>
    <row r="175" spans="1:28" x14ac:dyDescent="0.2">
      <c r="A175" s="9"/>
      <c r="B175" s="9"/>
      <c r="AB175" s="12"/>
    </row>
    <row r="176" spans="1:28" x14ac:dyDescent="0.2">
      <c r="A176" s="9"/>
      <c r="B176" s="9"/>
      <c r="AB176" s="12"/>
    </row>
    <row r="177" spans="1:28" x14ac:dyDescent="0.2">
      <c r="A177" s="9"/>
      <c r="B177" s="9"/>
      <c r="AB177" s="12"/>
    </row>
    <row r="178" spans="1:28" x14ac:dyDescent="0.2">
      <c r="A178" s="9"/>
      <c r="B178" s="9"/>
      <c r="AB178" s="12"/>
    </row>
    <row r="179" spans="1:28" x14ac:dyDescent="0.2">
      <c r="A179" s="9"/>
      <c r="B179" s="9"/>
      <c r="AB179" s="12"/>
    </row>
    <row r="180" spans="1:28" x14ac:dyDescent="0.2">
      <c r="A180" s="9"/>
      <c r="B180" s="9"/>
      <c r="AB180" s="12"/>
    </row>
    <row r="181" spans="1:28" x14ac:dyDescent="0.2">
      <c r="A181" s="9"/>
      <c r="B181" s="9"/>
      <c r="AB181" s="12"/>
    </row>
    <row r="182" spans="1:28" x14ac:dyDescent="0.2">
      <c r="A182" s="9"/>
      <c r="B182" s="9"/>
      <c r="AB182" s="12"/>
    </row>
    <row r="183" spans="1:28" x14ac:dyDescent="0.2">
      <c r="A183" s="9"/>
      <c r="B183" s="9"/>
      <c r="AB183" s="12"/>
    </row>
    <row r="184" spans="1:28" x14ac:dyDescent="0.2">
      <c r="A184" s="9"/>
      <c r="B184" s="9"/>
      <c r="AB184" s="12"/>
    </row>
    <row r="185" spans="1:28" x14ac:dyDescent="0.2">
      <c r="A185" s="9"/>
      <c r="B185" s="9"/>
      <c r="AB185" s="12"/>
    </row>
    <row r="186" spans="1:28" x14ac:dyDescent="0.2">
      <c r="A186" s="9"/>
      <c r="B186" s="9"/>
      <c r="AB186" s="12"/>
    </row>
    <row r="187" spans="1:28" x14ac:dyDescent="0.2">
      <c r="A187" s="9"/>
      <c r="B187" s="9"/>
      <c r="AB187" s="12"/>
    </row>
    <row r="188" spans="1:28" x14ac:dyDescent="0.2">
      <c r="A188" s="9"/>
      <c r="B188" s="9"/>
      <c r="AB188" s="12"/>
    </row>
    <row r="189" spans="1:28" x14ac:dyDescent="0.2">
      <c r="A189" s="9"/>
      <c r="B189" s="9"/>
      <c r="AB189" s="12"/>
    </row>
    <row r="190" spans="1:28" x14ac:dyDescent="0.2">
      <c r="A190" s="9"/>
      <c r="B190" s="9"/>
      <c r="AB190" s="12"/>
    </row>
    <row r="191" spans="1:28" x14ac:dyDescent="0.2">
      <c r="A191" s="9"/>
      <c r="B191" s="9"/>
      <c r="AB191" s="12"/>
    </row>
    <row r="192" spans="1:28" x14ac:dyDescent="0.2">
      <c r="A192" s="9"/>
      <c r="B192" s="9"/>
      <c r="AB192" s="12"/>
    </row>
    <row r="193" spans="1:28" x14ac:dyDescent="0.2">
      <c r="A193" s="9"/>
      <c r="B193" s="9"/>
      <c r="AB193" s="12"/>
    </row>
    <row r="194" spans="1:28" x14ac:dyDescent="0.2">
      <c r="A194" s="9"/>
      <c r="B194" s="9"/>
      <c r="AB194" s="12"/>
    </row>
    <row r="195" spans="1:28" x14ac:dyDescent="0.2">
      <c r="A195" s="9"/>
      <c r="B195" s="9"/>
      <c r="AB195" s="12"/>
    </row>
    <row r="196" spans="1:28" x14ac:dyDescent="0.2">
      <c r="A196" s="9"/>
      <c r="B196" s="9"/>
      <c r="AB196" s="12"/>
    </row>
    <row r="197" spans="1:28" x14ac:dyDescent="0.2">
      <c r="A197" s="9"/>
      <c r="B197" s="9"/>
      <c r="AB197" s="12"/>
    </row>
    <row r="198" spans="1:28" x14ac:dyDescent="0.2">
      <c r="A198" s="9"/>
      <c r="B198" s="9"/>
      <c r="AB198" s="12"/>
    </row>
    <row r="199" spans="1:28" x14ac:dyDescent="0.2">
      <c r="A199" s="9"/>
      <c r="B199" s="9"/>
      <c r="AB199" s="12"/>
    </row>
    <row r="200" spans="1:28" x14ac:dyDescent="0.2">
      <c r="A200" s="9"/>
      <c r="B200" s="9"/>
      <c r="AB200" s="12"/>
    </row>
    <row r="201" spans="1:28" x14ac:dyDescent="0.2">
      <c r="A201" s="9"/>
      <c r="B201" s="9"/>
      <c r="AB201" s="12"/>
    </row>
    <row r="202" spans="1:28" x14ac:dyDescent="0.2">
      <c r="A202" s="9"/>
      <c r="B202" s="9"/>
      <c r="AB202" s="12"/>
    </row>
    <row r="203" spans="1:28" x14ac:dyDescent="0.2">
      <c r="A203" s="9"/>
      <c r="B203" s="9"/>
      <c r="AB203" s="12"/>
    </row>
    <row r="204" spans="1:28" x14ac:dyDescent="0.2">
      <c r="A204" s="9"/>
      <c r="B204" s="9"/>
      <c r="AB204" s="12"/>
    </row>
    <row r="205" spans="1:28" x14ac:dyDescent="0.2">
      <c r="A205" s="9"/>
      <c r="B205" s="9"/>
      <c r="AB205" s="12"/>
    </row>
    <row r="206" spans="1:28" x14ac:dyDescent="0.2">
      <c r="A206" s="9"/>
      <c r="B206" s="9"/>
      <c r="AB206" s="12"/>
    </row>
    <row r="207" spans="1:28" x14ac:dyDescent="0.2">
      <c r="A207" s="9"/>
      <c r="B207" s="9"/>
      <c r="AB207" s="12"/>
    </row>
    <row r="208" spans="1:28" x14ac:dyDescent="0.2">
      <c r="A208" s="9"/>
      <c r="B208" s="9"/>
      <c r="AB208" s="12"/>
    </row>
    <row r="209" spans="1:28" x14ac:dyDescent="0.2">
      <c r="A209" s="9"/>
      <c r="B209" s="9"/>
      <c r="AB209" s="12"/>
    </row>
    <row r="210" spans="1:28" x14ac:dyDescent="0.2">
      <c r="A210" s="9"/>
      <c r="B210" s="9"/>
      <c r="AB210" s="12"/>
    </row>
    <row r="211" spans="1:28" x14ac:dyDescent="0.2">
      <c r="A211" s="9"/>
      <c r="B211" s="9"/>
      <c r="AB211" s="12"/>
    </row>
    <row r="212" spans="1:28" x14ac:dyDescent="0.2">
      <c r="A212" s="9"/>
      <c r="B212" s="9"/>
      <c r="AB212" s="12"/>
    </row>
    <row r="213" spans="1:28" x14ac:dyDescent="0.2">
      <c r="A213" s="9"/>
      <c r="B213" s="9"/>
      <c r="AB213" s="12"/>
    </row>
    <row r="214" spans="1:28" x14ac:dyDescent="0.2">
      <c r="A214" s="9"/>
      <c r="B214" s="9"/>
      <c r="AB214" s="12"/>
    </row>
    <row r="215" spans="1:28" x14ac:dyDescent="0.2">
      <c r="A215" s="9"/>
      <c r="B215" s="9"/>
      <c r="AB215" s="12"/>
    </row>
    <row r="216" spans="1:28" x14ac:dyDescent="0.2">
      <c r="AB216" s="12"/>
    </row>
    <row r="217" spans="1:28" x14ac:dyDescent="0.2">
      <c r="AB217" s="12"/>
    </row>
    <row r="218" spans="1:28" x14ac:dyDescent="0.2">
      <c r="AB218" s="12"/>
    </row>
    <row r="219" spans="1:28" x14ac:dyDescent="0.2">
      <c r="AB219" s="12"/>
    </row>
    <row r="220" spans="1:28" x14ac:dyDescent="0.2">
      <c r="AB220" s="12"/>
    </row>
    <row r="221" spans="1:28" x14ac:dyDescent="0.2">
      <c r="AB221" s="12"/>
    </row>
    <row r="222" spans="1:28" x14ac:dyDescent="0.2">
      <c r="AB222" s="12"/>
    </row>
    <row r="223" spans="1:28" x14ac:dyDescent="0.2">
      <c r="AB223" s="12"/>
    </row>
    <row r="224" spans="1:28" x14ac:dyDescent="0.2">
      <c r="AB224" s="12"/>
    </row>
    <row r="225" spans="28:28" x14ac:dyDescent="0.2">
      <c r="AB225" s="12"/>
    </row>
    <row r="226" spans="28:28" x14ac:dyDescent="0.2">
      <c r="AB226" s="12"/>
    </row>
    <row r="227" spans="28:28" x14ac:dyDescent="0.2">
      <c r="AB227" s="12"/>
    </row>
    <row r="228" spans="28:28" x14ac:dyDescent="0.2">
      <c r="AB228" s="12"/>
    </row>
    <row r="229" spans="28:28" x14ac:dyDescent="0.2">
      <c r="AB229" s="12"/>
    </row>
    <row r="230" spans="28:28" x14ac:dyDescent="0.2">
      <c r="AB230" s="12"/>
    </row>
    <row r="231" spans="28:28" x14ac:dyDescent="0.2">
      <c r="AB231" s="12"/>
    </row>
    <row r="232" spans="28:28" x14ac:dyDescent="0.2">
      <c r="AB232" s="12"/>
    </row>
    <row r="233" spans="28:28" x14ac:dyDescent="0.2">
      <c r="AB233" s="12"/>
    </row>
    <row r="234" spans="28:28" x14ac:dyDescent="0.2">
      <c r="AB234" s="12"/>
    </row>
    <row r="235" spans="28:28" x14ac:dyDescent="0.2">
      <c r="AB235" s="12"/>
    </row>
    <row r="236" spans="28:28" x14ac:dyDescent="0.2">
      <c r="AB236" s="12"/>
    </row>
    <row r="237" spans="28:28" x14ac:dyDescent="0.2">
      <c r="AB237" s="12"/>
    </row>
    <row r="238" spans="28:28" x14ac:dyDescent="0.2">
      <c r="AB238" s="12"/>
    </row>
    <row r="239" spans="28:28" x14ac:dyDescent="0.2">
      <c r="AB239" s="12"/>
    </row>
    <row r="240" spans="28:28" x14ac:dyDescent="0.2">
      <c r="AB240" s="12"/>
    </row>
    <row r="241" spans="28:28" x14ac:dyDescent="0.2">
      <c r="AB241" s="12"/>
    </row>
    <row r="242" spans="28:28" x14ac:dyDescent="0.2">
      <c r="AB242" s="12"/>
    </row>
    <row r="243" spans="28:28" x14ac:dyDescent="0.2">
      <c r="AB243" s="12"/>
    </row>
    <row r="244" spans="28:28" x14ac:dyDescent="0.2">
      <c r="AB244" s="12"/>
    </row>
    <row r="245" spans="28:28" x14ac:dyDescent="0.2">
      <c r="AB245" s="12"/>
    </row>
    <row r="246" spans="28:28" x14ac:dyDescent="0.2">
      <c r="AB246" s="12"/>
    </row>
    <row r="247" spans="28:28" x14ac:dyDescent="0.2">
      <c r="AB247" s="12"/>
    </row>
    <row r="248" spans="28:28" x14ac:dyDescent="0.2">
      <c r="AB248" s="12"/>
    </row>
    <row r="249" spans="28:28" x14ac:dyDescent="0.2">
      <c r="AB249" s="12"/>
    </row>
    <row r="250" spans="28:28" x14ac:dyDescent="0.2">
      <c r="AB250" s="12"/>
    </row>
    <row r="251" spans="28:28" x14ac:dyDescent="0.2">
      <c r="AB251" s="12"/>
    </row>
    <row r="252" spans="28:28" x14ac:dyDescent="0.2">
      <c r="AB252" s="12"/>
    </row>
    <row r="253" spans="28:28" x14ac:dyDescent="0.2">
      <c r="AB253" s="12"/>
    </row>
    <row r="254" spans="28:28" x14ac:dyDescent="0.2">
      <c r="AB254" s="12"/>
    </row>
    <row r="255" spans="28:28" x14ac:dyDescent="0.2">
      <c r="AB255" s="12"/>
    </row>
    <row r="256" spans="28:28" x14ac:dyDescent="0.2">
      <c r="AB256" s="12"/>
    </row>
    <row r="257" spans="28:28" x14ac:dyDescent="0.2">
      <c r="AB257" s="12"/>
    </row>
    <row r="258" spans="28:28" x14ac:dyDescent="0.2">
      <c r="AB258" s="12"/>
    </row>
    <row r="259" spans="28:28" x14ac:dyDescent="0.2">
      <c r="AB259" s="12"/>
    </row>
    <row r="260" spans="28:28" x14ac:dyDescent="0.2">
      <c r="AB260" s="12"/>
    </row>
    <row r="261" spans="28:28" x14ac:dyDescent="0.2">
      <c r="AB261" s="12"/>
    </row>
    <row r="262" spans="28:28" x14ac:dyDescent="0.2">
      <c r="AB262" s="12"/>
    </row>
    <row r="263" spans="28:28" x14ac:dyDescent="0.2">
      <c r="AB263" s="12"/>
    </row>
    <row r="264" spans="28:28" x14ac:dyDescent="0.2">
      <c r="AB264" s="12"/>
    </row>
    <row r="265" spans="28:28" x14ac:dyDescent="0.2">
      <c r="AB265" s="12"/>
    </row>
    <row r="266" spans="28:28" x14ac:dyDescent="0.2">
      <c r="AB266" s="12"/>
    </row>
    <row r="267" spans="28:28" x14ac:dyDescent="0.2">
      <c r="AB267" s="12"/>
    </row>
    <row r="268" spans="28:28" x14ac:dyDescent="0.2">
      <c r="AB268" s="12"/>
    </row>
    <row r="269" spans="28:28" x14ac:dyDescent="0.2">
      <c r="AB269" s="12"/>
    </row>
    <row r="270" spans="28:28" x14ac:dyDescent="0.2">
      <c r="AB270" s="12"/>
    </row>
    <row r="271" spans="28:28" x14ac:dyDescent="0.2">
      <c r="AB271" s="12"/>
    </row>
    <row r="272" spans="28:28" x14ac:dyDescent="0.2">
      <c r="AB272" s="12"/>
    </row>
    <row r="273" spans="28:28" x14ac:dyDescent="0.2">
      <c r="AB273" s="12"/>
    </row>
    <row r="274" spans="28:28" x14ac:dyDescent="0.2">
      <c r="AB274" s="12"/>
    </row>
    <row r="275" spans="28:28" x14ac:dyDescent="0.2">
      <c r="AB275" s="12"/>
    </row>
    <row r="276" spans="28:28" x14ac:dyDescent="0.2">
      <c r="AB276" s="12"/>
    </row>
    <row r="277" spans="28:28" x14ac:dyDescent="0.2">
      <c r="AB277" s="12"/>
    </row>
    <row r="278" spans="28:28" x14ac:dyDescent="0.2">
      <c r="AB278" s="12"/>
    </row>
    <row r="279" spans="28:28" x14ac:dyDescent="0.2">
      <c r="AB279" s="12"/>
    </row>
    <row r="280" spans="28:28" x14ac:dyDescent="0.2">
      <c r="AB280" s="12"/>
    </row>
    <row r="281" spans="28:28" x14ac:dyDescent="0.2">
      <c r="AB281" s="12"/>
    </row>
    <row r="282" spans="28:28" x14ac:dyDescent="0.2">
      <c r="AB282" s="12"/>
    </row>
    <row r="283" spans="28:28" x14ac:dyDescent="0.2">
      <c r="AB283" s="12"/>
    </row>
    <row r="284" spans="28:28" x14ac:dyDescent="0.2">
      <c r="AB284" s="12"/>
    </row>
    <row r="285" spans="28:28" x14ac:dyDescent="0.2">
      <c r="AB285" s="12"/>
    </row>
    <row r="286" spans="28:28" x14ac:dyDescent="0.2">
      <c r="AB286" s="12"/>
    </row>
    <row r="287" spans="28:28" x14ac:dyDescent="0.2">
      <c r="AB287" s="12"/>
    </row>
    <row r="288" spans="28:28" x14ac:dyDescent="0.2">
      <c r="AB288" s="12"/>
    </row>
    <row r="289" spans="28:28" x14ac:dyDescent="0.2">
      <c r="AB289" s="12"/>
    </row>
    <row r="290" spans="28:28" x14ac:dyDescent="0.2">
      <c r="AB290" s="12"/>
    </row>
    <row r="291" spans="28:28" x14ac:dyDescent="0.2">
      <c r="AB291" s="12"/>
    </row>
    <row r="292" spans="28:28" x14ac:dyDescent="0.2">
      <c r="AB292" s="12"/>
    </row>
    <row r="293" spans="28:28" x14ac:dyDescent="0.2">
      <c r="AB293" s="12"/>
    </row>
    <row r="294" spans="28:28" x14ac:dyDescent="0.2">
      <c r="AB294" s="12"/>
    </row>
    <row r="295" spans="28:28" x14ac:dyDescent="0.2">
      <c r="AB295" s="12"/>
    </row>
    <row r="296" spans="28:28" x14ac:dyDescent="0.2">
      <c r="AB296" s="12"/>
    </row>
    <row r="297" spans="28:28" x14ac:dyDescent="0.2">
      <c r="AB297" s="12"/>
    </row>
    <row r="298" spans="28:28" x14ac:dyDescent="0.2">
      <c r="AB298" s="12"/>
    </row>
    <row r="299" spans="28:28" x14ac:dyDescent="0.2">
      <c r="AB299" s="12"/>
    </row>
    <row r="300" spans="28:28" x14ac:dyDescent="0.2">
      <c r="AB300" s="12"/>
    </row>
    <row r="301" spans="28:28" x14ac:dyDescent="0.2">
      <c r="AB301" s="12"/>
    </row>
    <row r="302" spans="28:28" x14ac:dyDescent="0.2">
      <c r="AB302" s="12"/>
    </row>
    <row r="303" spans="28:28" x14ac:dyDescent="0.2">
      <c r="AB303" s="12"/>
    </row>
    <row r="304" spans="28:28" x14ac:dyDescent="0.2">
      <c r="AB304" s="12"/>
    </row>
    <row r="305" spans="28:28" x14ac:dyDescent="0.2">
      <c r="AB305" s="12"/>
    </row>
    <row r="306" spans="28:28" x14ac:dyDescent="0.2">
      <c r="AB306" s="12"/>
    </row>
    <row r="307" spans="28:28" x14ac:dyDescent="0.2">
      <c r="AB307" s="12"/>
    </row>
    <row r="308" spans="28:28" x14ac:dyDescent="0.2">
      <c r="AB308" s="12"/>
    </row>
    <row r="309" spans="28:28" x14ac:dyDescent="0.2">
      <c r="AB309" s="12"/>
    </row>
    <row r="310" spans="28:28" x14ac:dyDescent="0.2">
      <c r="AB310" s="12"/>
    </row>
    <row r="311" spans="28:28" x14ac:dyDescent="0.2">
      <c r="AB311" s="12"/>
    </row>
    <row r="312" spans="28:28" x14ac:dyDescent="0.2">
      <c r="AB312" s="12"/>
    </row>
    <row r="313" spans="28:28" x14ac:dyDescent="0.2">
      <c r="AB313" s="12"/>
    </row>
    <row r="314" spans="28:28" x14ac:dyDescent="0.2">
      <c r="AB314" s="12"/>
    </row>
    <row r="315" spans="28:28" x14ac:dyDescent="0.2">
      <c r="AB315" s="12"/>
    </row>
    <row r="316" spans="28:28" x14ac:dyDescent="0.2">
      <c r="AB316" s="12"/>
    </row>
    <row r="317" spans="28:28" x14ac:dyDescent="0.2">
      <c r="AB317" s="12"/>
    </row>
    <row r="318" spans="28:28" x14ac:dyDescent="0.2">
      <c r="AB318" s="12"/>
    </row>
    <row r="319" spans="28:28" x14ac:dyDescent="0.2">
      <c r="AB319" s="12"/>
    </row>
    <row r="320" spans="28:28" x14ac:dyDescent="0.2">
      <c r="AB320" s="12"/>
    </row>
    <row r="321" spans="28:28" x14ac:dyDescent="0.2">
      <c r="AB321" s="12"/>
    </row>
    <row r="322" spans="28:28" x14ac:dyDescent="0.2">
      <c r="AB322" s="12"/>
    </row>
    <row r="323" spans="28:28" x14ac:dyDescent="0.2">
      <c r="AB323" s="12"/>
    </row>
    <row r="324" spans="28:28" x14ac:dyDescent="0.2">
      <c r="AB324" s="12"/>
    </row>
    <row r="325" spans="28:28" x14ac:dyDescent="0.2">
      <c r="AB325" s="12"/>
    </row>
    <row r="326" spans="28:28" x14ac:dyDescent="0.2">
      <c r="AB326" s="12"/>
    </row>
    <row r="327" spans="28:28" x14ac:dyDescent="0.2">
      <c r="AB327" s="12"/>
    </row>
    <row r="328" spans="28:28" x14ac:dyDescent="0.2">
      <c r="AB328" s="12"/>
    </row>
    <row r="329" spans="28:28" x14ac:dyDescent="0.2">
      <c r="AB329" s="12"/>
    </row>
    <row r="330" spans="28:28" x14ac:dyDescent="0.2">
      <c r="AB330" s="12"/>
    </row>
    <row r="331" spans="28:28" x14ac:dyDescent="0.2">
      <c r="AB331" s="12"/>
    </row>
    <row r="332" spans="28:28" x14ac:dyDescent="0.2">
      <c r="AB332" s="12"/>
    </row>
    <row r="333" spans="28:28" x14ac:dyDescent="0.2">
      <c r="AB333" s="12"/>
    </row>
    <row r="334" spans="28:28" x14ac:dyDescent="0.2">
      <c r="AB334" s="12"/>
    </row>
    <row r="335" spans="28:28" x14ac:dyDescent="0.2">
      <c r="AB335" s="12"/>
    </row>
    <row r="336" spans="28:28" x14ac:dyDescent="0.2">
      <c r="AB336" s="12"/>
    </row>
    <row r="337" spans="28:28" x14ac:dyDescent="0.2">
      <c r="AB337" s="12"/>
    </row>
    <row r="338" spans="28:28" x14ac:dyDescent="0.2">
      <c r="AB338" s="12"/>
    </row>
    <row r="339" spans="28:28" x14ac:dyDescent="0.2">
      <c r="AB339" s="12"/>
    </row>
    <row r="340" spans="28:28" x14ac:dyDescent="0.2">
      <c r="AB340" s="12"/>
    </row>
    <row r="341" spans="28:28" x14ac:dyDescent="0.2">
      <c r="AB341" s="12"/>
    </row>
    <row r="342" spans="28:28" x14ac:dyDescent="0.2">
      <c r="AB342" s="12"/>
    </row>
    <row r="343" spans="28:28" x14ac:dyDescent="0.2">
      <c r="AB343" s="12"/>
    </row>
    <row r="344" spans="28:28" x14ac:dyDescent="0.2">
      <c r="AB344" s="12"/>
    </row>
    <row r="345" spans="28:28" x14ac:dyDescent="0.2">
      <c r="AB345" s="12"/>
    </row>
    <row r="346" spans="28:28" x14ac:dyDescent="0.2">
      <c r="AB346" s="12"/>
    </row>
    <row r="347" spans="28:28" x14ac:dyDescent="0.2">
      <c r="AB347" s="12"/>
    </row>
    <row r="348" spans="28:28" x14ac:dyDescent="0.2">
      <c r="AB348" s="12"/>
    </row>
    <row r="349" spans="28:28" x14ac:dyDescent="0.2">
      <c r="AB349" s="12"/>
    </row>
    <row r="350" spans="28:28" x14ac:dyDescent="0.2">
      <c r="AB350" s="12"/>
    </row>
    <row r="351" spans="28:28" x14ac:dyDescent="0.2">
      <c r="AB351" s="12"/>
    </row>
    <row r="352" spans="28:28" x14ac:dyDescent="0.2">
      <c r="AB352" s="12"/>
    </row>
    <row r="353" spans="28:28" x14ac:dyDescent="0.2">
      <c r="AB353" s="12"/>
    </row>
    <row r="354" spans="28:28" x14ac:dyDescent="0.2">
      <c r="AB354" s="12"/>
    </row>
    <row r="355" spans="28:28" x14ac:dyDescent="0.2">
      <c r="AB355" s="12"/>
    </row>
    <row r="356" spans="28:28" x14ac:dyDescent="0.2">
      <c r="AB356" s="12"/>
    </row>
    <row r="357" spans="28:28" x14ac:dyDescent="0.2">
      <c r="AB357" s="12"/>
    </row>
    <row r="358" spans="28:28" x14ac:dyDescent="0.2">
      <c r="AB358" s="12"/>
    </row>
    <row r="359" spans="28:28" x14ac:dyDescent="0.2">
      <c r="AB359" s="12"/>
    </row>
    <row r="360" spans="28:28" x14ac:dyDescent="0.2">
      <c r="AB360" s="12"/>
    </row>
    <row r="361" spans="28:28" x14ac:dyDescent="0.2">
      <c r="AB361" s="12"/>
    </row>
    <row r="362" spans="28:28" x14ac:dyDescent="0.2">
      <c r="AB362" s="12"/>
    </row>
    <row r="363" spans="28:28" x14ac:dyDescent="0.2">
      <c r="AB363" s="12"/>
    </row>
    <row r="364" spans="28:28" x14ac:dyDescent="0.2">
      <c r="AB364" s="12"/>
    </row>
    <row r="365" spans="28:28" x14ac:dyDescent="0.2">
      <c r="AB365" s="12"/>
    </row>
    <row r="366" spans="28:28" x14ac:dyDescent="0.2">
      <c r="AB366" s="12"/>
    </row>
    <row r="367" spans="28:28" x14ac:dyDescent="0.2">
      <c r="AB367" s="12"/>
    </row>
    <row r="368" spans="28:28" x14ac:dyDescent="0.2">
      <c r="AB368" s="12"/>
    </row>
    <row r="369" spans="28:28" x14ac:dyDescent="0.2">
      <c r="AB369" s="12"/>
    </row>
    <row r="370" spans="28:28" x14ac:dyDescent="0.2">
      <c r="AB370" s="12"/>
    </row>
    <row r="371" spans="28:28" x14ac:dyDescent="0.2">
      <c r="AB371" s="12"/>
    </row>
    <row r="372" spans="28:28" x14ac:dyDescent="0.2">
      <c r="AB372" s="12"/>
    </row>
    <row r="373" spans="28:28" x14ac:dyDescent="0.2">
      <c r="AB373" s="12"/>
    </row>
    <row r="374" spans="28:28" x14ac:dyDescent="0.2">
      <c r="AB374" s="12"/>
    </row>
    <row r="375" spans="28:28" x14ac:dyDescent="0.2">
      <c r="AB375" s="12"/>
    </row>
    <row r="376" spans="28:28" x14ac:dyDescent="0.2">
      <c r="AB376" s="12"/>
    </row>
    <row r="377" spans="28:28" x14ac:dyDescent="0.2">
      <c r="AB377" s="12"/>
    </row>
    <row r="378" spans="28:28" x14ac:dyDescent="0.2">
      <c r="AB378" s="12"/>
    </row>
    <row r="379" spans="28:28" x14ac:dyDescent="0.2">
      <c r="AB379" s="12"/>
    </row>
    <row r="380" spans="28:28" x14ac:dyDescent="0.2">
      <c r="AB380" s="12"/>
    </row>
    <row r="381" spans="28:28" x14ac:dyDescent="0.2">
      <c r="AB381" s="12"/>
    </row>
    <row r="382" spans="28:28" x14ac:dyDescent="0.2">
      <c r="AB382" s="12"/>
    </row>
    <row r="383" spans="28:28" x14ac:dyDescent="0.2">
      <c r="AB383" s="12"/>
    </row>
    <row r="384" spans="28:28" x14ac:dyDescent="0.2">
      <c r="AB384" s="12"/>
    </row>
    <row r="385" spans="28:28" x14ac:dyDescent="0.2">
      <c r="AB385" s="12"/>
    </row>
    <row r="386" spans="28:28" x14ac:dyDescent="0.2">
      <c r="AB386" s="12"/>
    </row>
    <row r="387" spans="28:28" x14ac:dyDescent="0.2">
      <c r="AB387" s="12"/>
    </row>
    <row r="388" spans="28:28" x14ac:dyDescent="0.2">
      <c r="AB388" s="12"/>
    </row>
    <row r="389" spans="28:28" x14ac:dyDescent="0.2">
      <c r="AB389" s="12"/>
    </row>
    <row r="390" spans="28:28" x14ac:dyDescent="0.2">
      <c r="AB390" s="12"/>
    </row>
    <row r="391" spans="28:28" x14ac:dyDescent="0.2">
      <c r="AB391" s="12"/>
    </row>
    <row r="392" spans="28:28" x14ac:dyDescent="0.2">
      <c r="AB392" s="12"/>
    </row>
    <row r="393" spans="28:28" x14ac:dyDescent="0.2">
      <c r="AB393" s="12"/>
    </row>
    <row r="394" spans="28:28" x14ac:dyDescent="0.2">
      <c r="AB394" s="12"/>
    </row>
    <row r="395" spans="28:28" x14ac:dyDescent="0.2">
      <c r="AB395" s="12"/>
    </row>
    <row r="396" spans="28:28" x14ac:dyDescent="0.2">
      <c r="AB396" s="12"/>
    </row>
    <row r="397" spans="28:28" x14ac:dyDescent="0.2">
      <c r="AB397" s="12"/>
    </row>
    <row r="398" spans="28:28" x14ac:dyDescent="0.2">
      <c r="AB398" s="12"/>
    </row>
    <row r="399" spans="28:28" x14ac:dyDescent="0.2">
      <c r="AB399" s="12"/>
    </row>
    <row r="400" spans="28:28" x14ac:dyDescent="0.2">
      <c r="AB400" s="12"/>
    </row>
    <row r="401" spans="28:28" x14ac:dyDescent="0.2">
      <c r="AB401" s="12"/>
    </row>
    <row r="402" spans="28:28" x14ac:dyDescent="0.2">
      <c r="AB402" s="12"/>
    </row>
    <row r="403" spans="28:28" x14ac:dyDescent="0.2">
      <c r="AB403" s="12"/>
    </row>
    <row r="404" spans="28:28" x14ac:dyDescent="0.2">
      <c r="AB404" s="12"/>
    </row>
    <row r="405" spans="28:28" x14ac:dyDescent="0.2">
      <c r="AB405" s="12"/>
    </row>
    <row r="406" spans="28:28" x14ac:dyDescent="0.2">
      <c r="AB406" s="12"/>
    </row>
    <row r="407" spans="28:28" x14ac:dyDescent="0.2">
      <c r="AB407" s="12"/>
    </row>
    <row r="408" spans="28:28" x14ac:dyDescent="0.2">
      <c r="AB408" s="12"/>
    </row>
    <row r="409" spans="28:28" x14ac:dyDescent="0.2">
      <c r="AB409" s="12"/>
    </row>
    <row r="410" spans="28:28" x14ac:dyDescent="0.2">
      <c r="AB410" s="12"/>
    </row>
    <row r="411" spans="28:28" x14ac:dyDescent="0.2">
      <c r="AB411" s="12"/>
    </row>
    <row r="412" spans="28:28" x14ac:dyDescent="0.2">
      <c r="AB412" s="12"/>
    </row>
    <row r="413" spans="28:28" x14ac:dyDescent="0.2">
      <c r="AB413" s="12"/>
    </row>
    <row r="414" spans="28:28" x14ac:dyDescent="0.2">
      <c r="AB414" s="12"/>
    </row>
    <row r="415" spans="28:28" x14ac:dyDescent="0.2">
      <c r="AB415" s="12"/>
    </row>
    <row r="416" spans="28:28" x14ac:dyDescent="0.2">
      <c r="AB416" s="12"/>
    </row>
    <row r="417" spans="28:28" x14ac:dyDescent="0.2">
      <c r="AB417" s="12"/>
    </row>
    <row r="418" spans="28:28" x14ac:dyDescent="0.2">
      <c r="AB418" s="12"/>
    </row>
    <row r="419" spans="28:28" x14ac:dyDescent="0.2">
      <c r="AB419" s="12"/>
    </row>
    <row r="420" spans="28:28" x14ac:dyDescent="0.2">
      <c r="AB420" s="12"/>
    </row>
    <row r="421" spans="28:28" x14ac:dyDescent="0.2">
      <c r="AB421" s="12"/>
    </row>
    <row r="422" spans="28:28" x14ac:dyDescent="0.2">
      <c r="AB422" s="12"/>
    </row>
    <row r="423" spans="28:28" x14ac:dyDescent="0.2">
      <c r="AB423" s="12"/>
    </row>
    <row r="424" spans="28:28" x14ac:dyDescent="0.2">
      <c r="AB424" s="12"/>
    </row>
    <row r="425" spans="28:28" x14ac:dyDescent="0.2">
      <c r="AB425" s="12"/>
    </row>
    <row r="426" spans="28:28" x14ac:dyDescent="0.2">
      <c r="AB426" s="12"/>
    </row>
    <row r="427" spans="28:28" x14ac:dyDescent="0.2">
      <c r="AB427" s="12"/>
    </row>
    <row r="428" spans="28:28" x14ac:dyDescent="0.2">
      <c r="AB428" s="12"/>
    </row>
    <row r="429" spans="28:28" x14ac:dyDescent="0.2">
      <c r="AB429" s="12"/>
    </row>
    <row r="430" spans="28:28" x14ac:dyDescent="0.2">
      <c r="AB430" s="12"/>
    </row>
    <row r="431" spans="28:28" x14ac:dyDescent="0.2">
      <c r="AB431" s="12"/>
    </row>
    <row r="432" spans="28:28" x14ac:dyDescent="0.2">
      <c r="AB432" s="12"/>
    </row>
    <row r="433" spans="28:28" x14ac:dyDescent="0.2">
      <c r="AB433" s="12"/>
    </row>
    <row r="434" spans="28:28" x14ac:dyDescent="0.2">
      <c r="AB434" s="12"/>
    </row>
    <row r="435" spans="28:28" x14ac:dyDescent="0.2">
      <c r="AB435" s="12"/>
    </row>
    <row r="436" spans="28:28" x14ac:dyDescent="0.2">
      <c r="AB436" s="12"/>
    </row>
    <row r="437" spans="28:28" x14ac:dyDescent="0.2">
      <c r="AB437" s="12"/>
    </row>
    <row r="438" spans="28:28" x14ac:dyDescent="0.2">
      <c r="AB438" s="12"/>
    </row>
    <row r="439" spans="28:28" x14ac:dyDescent="0.2">
      <c r="AB439" s="12"/>
    </row>
    <row r="440" spans="28:28" x14ac:dyDescent="0.2">
      <c r="AB440" s="12"/>
    </row>
    <row r="441" spans="28:28" x14ac:dyDescent="0.2">
      <c r="AB441" s="12"/>
    </row>
    <row r="442" spans="28:28" x14ac:dyDescent="0.2">
      <c r="AB442" s="12"/>
    </row>
    <row r="443" spans="28:28" x14ac:dyDescent="0.2">
      <c r="AB443" s="12"/>
    </row>
    <row r="444" spans="28:28" x14ac:dyDescent="0.2">
      <c r="AB444" s="12"/>
    </row>
    <row r="445" spans="28:28" x14ac:dyDescent="0.2">
      <c r="AB445" s="12"/>
    </row>
    <row r="446" spans="28:28" x14ac:dyDescent="0.2">
      <c r="AB446" s="12"/>
    </row>
    <row r="447" spans="28:28" x14ac:dyDescent="0.2">
      <c r="AB447" s="12"/>
    </row>
    <row r="448" spans="28:28" x14ac:dyDescent="0.2">
      <c r="AB448" s="12"/>
    </row>
    <row r="449" spans="28:28" x14ac:dyDescent="0.2">
      <c r="AB449" s="12"/>
    </row>
    <row r="450" spans="28:28" x14ac:dyDescent="0.2">
      <c r="AB450" s="12"/>
    </row>
    <row r="451" spans="28:28" x14ac:dyDescent="0.2">
      <c r="AB451" s="12"/>
    </row>
    <row r="452" spans="28:28" x14ac:dyDescent="0.2">
      <c r="AB452" s="12"/>
    </row>
    <row r="453" spans="28:28" x14ac:dyDescent="0.2">
      <c r="AB453" s="12"/>
    </row>
    <row r="454" spans="28:28" x14ac:dyDescent="0.2">
      <c r="AB454" s="12"/>
    </row>
    <row r="455" spans="28:28" x14ac:dyDescent="0.2">
      <c r="AB455" s="12"/>
    </row>
    <row r="456" spans="28:28" x14ac:dyDescent="0.2">
      <c r="AB456" s="12"/>
    </row>
    <row r="457" spans="28:28" x14ac:dyDescent="0.2">
      <c r="AB457" s="12"/>
    </row>
    <row r="458" spans="28:28" x14ac:dyDescent="0.2">
      <c r="AB458" s="12"/>
    </row>
    <row r="459" spans="28:28" x14ac:dyDescent="0.2">
      <c r="AB459" s="12"/>
    </row>
    <row r="460" spans="28:28" x14ac:dyDescent="0.2">
      <c r="AB460" s="12"/>
    </row>
    <row r="461" spans="28:28" x14ac:dyDescent="0.2">
      <c r="AB461" s="12"/>
    </row>
    <row r="462" spans="28:28" x14ac:dyDescent="0.2">
      <c r="AB462" s="12"/>
    </row>
    <row r="463" spans="28:28" x14ac:dyDescent="0.2">
      <c r="AB463" s="12"/>
    </row>
    <row r="464" spans="28:28" x14ac:dyDescent="0.2">
      <c r="AB464" s="12"/>
    </row>
    <row r="465" spans="28:28" x14ac:dyDescent="0.2">
      <c r="AB465" s="12"/>
    </row>
    <row r="466" spans="28:28" x14ac:dyDescent="0.2">
      <c r="AB466" s="12"/>
    </row>
    <row r="467" spans="28:28" x14ac:dyDescent="0.2">
      <c r="AB467" s="12"/>
    </row>
    <row r="468" spans="28:28" x14ac:dyDescent="0.2">
      <c r="AB468" s="12"/>
    </row>
    <row r="469" spans="28:28" x14ac:dyDescent="0.2">
      <c r="AB469" s="12"/>
    </row>
    <row r="470" spans="28:28" x14ac:dyDescent="0.2">
      <c r="AB470" s="12"/>
    </row>
    <row r="471" spans="28:28" x14ac:dyDescent="0.2">
      <c r="AB471" s="12"/>
    </row>
    <row r="472" spans="28:28" x14ac:dyDescent="0.2">
      <c r="AB472" s="12"/>
    </row>
    <row r="473" spans="28:28" x14ac:dyDescent="0.2">
      <c r="AB473" s="12"/>
    </row>
    <row r="474" spans="28:28" x14ac:dyDescent="0.2">
      <c r="AB474" s="12"/>
    </row>
    <row r="475" spans="28:28" x14ac:dyDescent="0.2">
      <c r="AB475" s="12"/>
    </row>
    <row r="476" spans="28:28" x14ac:dyDescent="0.2">
      <c r="AB476" s="12"/>
    </row>
    <row r="477" spans="28:28" x14ac:dyDescent="0.2">
      <c r="AB477" s="12"/>
    </row>
    <row r="478" spans="28:28" x14ac:dyDescent="0.2">
      <c r="AB478" s="12"/>
    </row>
    <row r="479" spans="28:28" x14ac:dyDescent="0.2">
      <c r="AB479" s="12"/>
    </row>
    <row r="480" spans="28:28" x14ac:dyDescent="0.2">
      <c r="AB480" s="12"/>
    </row>
    <row r="481" spans="28:28" x14ac:dyDescent="0.2">
      <c r="AB481" s="12"/>
    </row>
    <row r="482" spans="28:28" x14ac:dyDescent="0.2">
      <c r="AB482" s="12"/>
    </row>
    <row r="483" spans="28:28" x14ac:dyDescent="0.2">
      <c r="AB483" s="12"/>
    </row>
    <row r="484" spans="28:28" x14ac:dyDescent="0.2">
      <c r="AB484" s="12"/>
    </row>
    <row r="485" spans="28:28" x14ac:dyDescent="0.2">
      <c r="AB485" s="12"/>
    </row>
    <row r="486" spans="28:28" x14ac:dyDescent="0.2">
      <c r="AB486" s="12"/>
    </row>
    <row r="487" spans="28:28" x14ac:dyDescent="0.2">
      <c r="AB487" s="12"/>
    </row>
    <row r="488" spans="28:28" x14ac:dyDescent="0.2">
      <c r="AB488" s="12"/>
    </row>
    <row r="489" spans="28:28" x14ac:dyDescent="0.2">
      <c r="AB489" s="12"/>
    </row>
    <row r="490" spans="28:28" x14ac:dyDescent="0.2">
      <c r="AB490" s="12"/>
    </row>
    <row r="491" spans="28:28" x14ac:dyDescent="0.2">
      <c r="AB491" s="12"/>
    </row>
    <row r="492" spans="28:28" x14ac:dyDescent="0.2">
      <c r="AB492" s="12"/>
    </row>
    <row r="493" spans="28:28" x14ac:dyDescent="0.2">
      <c r="AB493" s="12"/>
    </row>
    <row r="494" spans="28:28" x14ac:dyDescent="0.2">
      <c r="AB494" s="12"/>
    </row>
    <row r="495" spans="28:28" x14ac:dyDescent="0.2">
      <c r="AB495" s="12"/>
    </row>
    <row r="496" spans="28:28" x14ac:dyDescent="0.2">
      <c r="AB496" s="12"/>
    </row>
    <row r="497" spans="28:28" x14ac:dyDescent="0.2">
      <c r="AB497" s="12"/>
    </row>
    <row r="498" spans="28:28" x14ac:dyDescent="0.2">
      <c r="AB498" s="12"/>
    </row>
    <row r="499" spans="28:28" x14ac:dyDescent="0.2">
      <c r="AB499" s="12"/>
    </row>
    <row r="500" spans="28:28" x14ac:dyDescent="0.2">
      <c r="AB500" s="12"/>
    </row>
    <row r="501" spans="28:28" x14ac:dyDescent="0.2">
      <c r="AB501" s="12"/>
    </row>
    <row r="502" spans="28:28" x14ac:dyDescent="0.2">
      <c r="AB502" s="12"/>
    </row>
    <row r="503" spans="28:28" x14ac:dyDescent="0.2">
      <c r="AB503" s="12"/>
    </row>
    <row r="504" spans="28:28" x14ac:dyDescent="0.2">
      <c r="AB504" s="12"/>
    </row>
    <row r="505" spans="28:28" x14ac:dyDescent="0.2">
      <c r="AB505" s="12"/>
    </row>
    <row r="506" spans="28:28" x14ac:dyDescent="0.2">
      <c r="AB506" s="12"/>
    </row>
    <row r="507" spans="28:28" x14ac:dyDescent="0.2">
      <c r="AB507" s="12"/>
    </row>
    <row r="508" spans="28:28" x14ac:dyDescent="0.2">
      <c r="AB508" s="12"/>
    </row>
    <row r="509" spans="28:28" x14ac:dyDescent="0.2">
      <c r="AB509" s="12"/>
    </row>
    <row r="510" spans="28:28" x14ac:dyDescent="0.2">
      <c r="AB510" s="12"/>
    </row>
    <row r="511" spans="28:28" x14ac:dyDescent="0.2">
      <c r="AB511" s="12"/>
    </row>
    <row r="512" spans="28:28" x14ac:dyDescent="0.2">
      <c r="AB512" s="12"/>
    </row>
    <row r="513" spans="28:28" x14ac:dyDescent="0.2">
      <c r="AB513" s="12"/>
    </row>
    <row r="514" spans="28:28" x14ac:dyDescent="0.2">
      <c r="AB514" s="12"/>
    </row>
    <row r="515" spans="28:28" x14ac:dyDescent="0.2">
      <c r="AB515" s="12"/>
    </row>
    <row r="516" spans="28:28" x14ac:dyDescent="0.2">
      <c r="AB516" s="12"/>
    </row>
    <row r="517" spans="28:28" x14ac:dyDescent="0.2">
      <c r="AB517" s="12"/>
    </row>
    <row r="518" spans="28:28" x14ac:dyDescent="0.2">
      <c r="AB518" s="12"/>
    </row>
    <row r="519" spans="28:28" x14ac:dyDescent="0.2">
      <c r="AB519" s="12"/>
    </row>
    <row r="520" spans="28:28" x14ac:dyDescent="0.2">
      <c r="AB520" s="12"/>
    </row>
    <row r="521" spans="28:28" x14ac:dyDescent="0.2">
      <c r="AB521" s="12"/>
    </row>
    <row r="522" spans="28:28" x14ac:dyDescent="0.2">
      <c r="AB522" s="12"/>
    </row>
    <row r="523" spans="28:28" x14ac:dyDescent="0.2">
      <c r="AB523" s="12"/>
    </row>
    <row r="524" spans="28:28" x14ac:dyDescent="0.2">
      <c r="AB524" s="12"/>
    </row>
    <row r="525" spans="28:28" x14ac:dyDescent="0.2">
      <c r="AB525" s="12"/>
    </row>
    <row r="526" spans="28:28" x14ac:dyDescent="0.2">
      <c r="AB526" s="12"/>
    </row>
    <row r="527" spans="28:28" x14ac:dyDescent="0.2">
      <c r="AB527" s="12"/>
    </row>
    <row r="528" spans="28:28" x14ac:dyDescent="0.2">
      <c r="AB528" s="12"/>
    </row>
    <row r="529" spans="28:28" x14ac:dyDescent="0.2">
      <c r="AB529" s="12"/>
    </row>
    <row r="530" spans="28:28" x14ac:dyDescent="0.2">
      <c r="AB530" s="12"/>
    </row>
    <row r="531" spans="28:28" x14ac:dyDescent="0.2">
      <c r="AB531" s="12"/>
    </row>
    <row r="532" spans="28:28" x14ac:dyDescent="0.2">
      <c r="AB532" s="12"/>
    </row>
    <row r="533" spans="28:28" x14ac:dyDescent="0.2">
      <c r="AB533" s="12"/>
    </row>
    <row r="534" spans="28:28" x14ac:dyDescent="0.2">
      <c r="AB534" s="12"/>
    </row>
    <row r="535" spans="28:28" x14ac:dyDescent="0.2">
      <c r="AB535" s="12"/>
    </row>
    <row r="536" spans="28:28" x14ac:dyDescent="0.2">
      <c r="AB536" s="12"/>
    </row>
    <row r="537" spans="28:28" x14ac:dyDescent="0.2">
      <c r="AB537" s="12"/>
    </row>
    <row r="538" spans="28:28" x14ac:dyDescent="0.2">
      <c r="AB538" s="12"/>
    </row>
    <row r="539" spans="28:28" x14ac:dyDescent="0.2">
      <c r="AB539" s="12"/>
    </row>
    <row r="540" spans="28:28" x14ac:dyDescent="0.2">
      <c r="AB540" s="12"/>
    </row>
    <row r="541" spans="28:28" x14ac:dyDescent="0.2">
      <c r="AB541" s="12"/>
    </row>
    <row r="542" spans="28:28" x14ac:dyDescent="0.2">
      <c r="AB542" s="12"/>
    </row>
    <row r="543" spans="28:28" x14ac:dyDescent="0.2">
      <c r="AB543" s="12"/>
    </row>
    <row r="544" spans="28:28" x14ac:dyDescent="0.2">
      <c r="AB544" s="12"/>
    </row>
    <row r="545" spans="28:28" x14ac:dyDescent="0.2">
      <c r="AB545" s="12"/>
    </row>
    <row r="546" spans="28:28" x14ac:dyDescent="0.2">
      <c r="AB546" s="12"/>
    </row>
    <row r="547" spans="28:28" x14ac:dyDescent="0.2">
      <c r="AB547" s="12"/>
    </row>
    <row r="548" spans="28:28" x14ac:dyDescent="0.2">
      <c r="AB548" s="12"/>
    </row>
    <row r="549" spans="28:28" x14ac:dyDescent="0.2">
      <c r="AB549" s="12"/>
    </row>
    <row r="550" spans="28:28" x14ac:dyDescent="0.2">
      <c r="AB550" s="12"/>
    </row>
    <row r="551" spans="28:28" x14ac:dyDescent="0.2">
      <c r="AB551" s="12"/>
    </row>
    <row r="552" spans="28:28" x14ac:dyDescent="0.2">
      <c r="AB552" s="12"/>
    </row>
    <row r="553" spans="28:28" x14ac:dyDescent="0.2">
      <c r="AB553" s="12"/>
    </row>
    <row r="554" spans="28:28" x14ac:dyDescent="0.2">
      <c r="AB554" s="12"/>
    </row>
    <row r="555" spans="28:28" x14ac:dyDescent="0.2">
      <c r="AB555" s="12"/>
    </row>
    <row r="556" spans="28:28" x14ac:dyDescent="0.2">
      <c r="AB556" s="12"/>
    </row>
    <row r="557" spans="28:28" x14ac:dyDescent="0.2">
      <c r="AB557" s="12"/>
    </row>
    <row r="558" spans="28:28" x14ac:dyDescent="0.2">
      <c r="AB558" s="12"/>
    </row>
    <row r="559" spans="28:28" x14ac:dyDescent="0.2">
      <c r="AB559" s="12"/>
    </row>
    <row r="560" spans="28:28" x14ac:dyDescent="0.2">
      <c r="AB560" s="12"/>
    </row>
    <row r="561" spans="28:28" x14ac:dyDescent="0.2">
      <c r="AB561" s="12"/>
    </row>
    <row r="562" spans="28:28" x14ac:dyDescent="0.2">
      <c r="AB562" s="12"/>
    </row>
    <row r="563" spans="28:28" x14ac:dyDescent="0.2">
      <c r="AB563" s="12"/>
    </row>
    <row r="564" spans="28:28" x14ac:dyDescent="0.2">
      <c r="AB564" s="12"/>
    </row>
    <row r="565" spans="28:28" x14ac:dyDescent="0.2">
      <c r="AB565" s="12"/>
    </row>
    <row r="566" spans="28:28" x14ac:dyDescent="0.2">
      <c r="AB566" s="12"/>
    </row>
    <row r="567" spans="28:28" x14ac:dyDescent="0.2">
      <c r="AB567" s="12"/>
    </row>
    <row r="568" spans="28:28" x14ac:dyDescent="0.2">
      <c r="AB568" s="12"/>
    </row>
    <row r="569" spans="28:28" x14ac:dyDescent="0.2">
      <c r="AB569" s="12"/>
    </row>
    <row r="570" spans="28:28" x14ac:dyDescent="0.2">
      <c r="AB570" s="12"/>
    </row>
    <row r="571" spans="28:28" x14ac:dyDescent="0.2">
      <c r="AB571" s="12"/>
    </row>
    <row r="572" spans="28:28" x14ac:dyDescent="0.2">
      <c r="AB572" s="12"/>
    </row>
    <row r="573" spans="28:28" x14ac:dyDescent="0.2">
      <c r="AB573" s="12"/>
    </row>
    <row r="574" spans="28:28" x14ac:dyDescent="0.2">
      <c r="AB574" s="12"/>
    </row>
    <row r="575" spans="28:28" x14ac:dyDescent="0.2">
      <c r="AB575" s="12"/>
    </row>
    <row r="576" spans="28:28" x14ac:dyDescent="0.2">
      <c r="AB576" s="12"/>
    </row>
    <row r="577" spans="28:28" x14ac:dyDescent="0.2">
      <c r="AB577" s="12"/>
    </row>
    <row r="578" spans="28:28" x14ac:dyDescent="0.2">
      <c r="AB578" s="12"/>
    </row>
    <row r="579" spans="28:28" x14ac:dyDescent="0.2">
      <c r="AB579" s="12"/>
    </row>
    <row r="580" spans="28:28" x14ac:dyDescent="0.2">
      <c r="AB580" s="12"/>
    </row>
    <row r="581" spans="28:28" x14ac:dyDescent="0.2">
      <c r="AB581" s="12"/>
    </row>
    <row r="582" spans="28:28" x14ac:dyDescent="0.2">
      <c r="AB582" s="12"/>
    </row>
    <row r="583" spans="28:28" x14ac:dyDescent="0.2">
      <c r="AB583" s="12"/>
    </row>
    <row r="584" spans="28:28" x14ac:dyDescent="0.2">
      <c r="AB584" s="12"/>
    </row>
    <row r="585" spans="28:28" x14ac:dyDescent="0.2">
      <c r="AB585" s="12"/>
    </row>
    <row r="586" spans="28:28" x14ac:dyDescent="0.2">
      <c r="AB586" s="12"/>
    </row>
    <row r="587" spans="28:28" x14ac:dyDescent="0.2">
      <c r="AB587" s="12"/>
    </row>
    <row r="588" spans="28:28" x14ac:dyDescent="0.2">
      <c r="AB588" s="12"/>
    </row>
    <row r="589" spans="28:28" x14ac:dyDescent="0.2">
      <c r="AB589" s="12"/>
    </row>
    <row r="590" spans="28:28" x14ac:dyDescent="0.2">
      <c r="AB590" s="12"/>
    </row>
    <row r="591" spans="28:28" x14ac:dyDescent="0.2">
      <c r="AB591" s="12"/>
    </row>
    <row r="592" spans="28:28" x14ac:dyDescent="0.2">
      <c r="AB592" s="12"/>
    </row>
    <row r="593" spans="28:28" x14ac:dyDescent="0.2">
      <c r="AB593" s="12"/>
    </row>
    <row r="594" spans="28:28" x14ac:dyDescent="0.2">
      <c r="AB594" s="12"/>
    </row>
    <row r="595" spans="28:28" x14ac:dyDescent="0.2">
      <c r="AB595" s="12"/>
    </row>
    <row r="596" spans="28:28" x14ac:dyDescent="0.2">
      <c r="AB596" s="12"/>
    </row>
    <row r="597" spans="28:28" x14ac:dyDescent="0.2">
      <c r="AB597" s="12"/>
    </row>
    <row r="598" spans="28:28" x14ac:dyDescent="0.2">
      <c r="AB598" s="12"/>
    </row>
    <row r="599" spans="28:28" x14ac:dyDescent="0.2">
      <c r="AB599" s="12"/>
    </row>
    <row r="600" spans="28:28" x14ac:dyDescent="0.2">
      <c r="AB600" s="12"/>
    </row>
    <row r="601" spans="28:28" x14ac:dyDescent="0.2">
      <c r="AB601" s="12"/>
    </row>
    <row r="602" spans="28:28" x14ac:dyDescent="0.2">
      <c r="AB602" s="12"/>
    </row>
    <row r="603" spans="28:28" x14ac:dyDescent="0.2">
      <c r="AB603" s="12"/>
    </row>
    <row r="604" spans="28:28" x14ac:dyDescent="0.2">
      <c r="AB604" s="12"/>
    </row>
    <row r="605" spans="28:28" x14ac:dyDescent="0.2">
      <c r="AB605" s="12"/>
    </row>
    <row r="606" spans="28:28" x14ac:dyDescent="0.2">
      <c r="AB606" s="12"/>
    </row>
    <row r="607" spans="28:28" x14ac:dyDescent="0.2">
      <c r="AB607" s="12"/>
    </row>
    <row r="608" spans="28:28" x14ac:dyDescent="0.2">
      <c r="AB608" s="12"/>
    </row>
    <row r="609" spans="28:28" x14ac:dyDescent="0.2">
      <c r="AB609" s="12"/>
    </row>
    <row r="610" spans="28:28" x14ac:dyDescent="0.2">
      <c r="AB610" s="12"/>
    </row>
    <row r="611" spans="28:28" x14ac:dyDescent="0.2">
      <c r="AB611" s="12"/>
    </row>
    <row r="612" spans="28:28" x14ac:dyDescent="0.2">
      <c r="AB612" s="12"/>
    </row>
    <row r="613" spans="28:28" x14ac:dyDescent="0.2">
      <c r="AB613" s="12"/>
    </row>
    <row r="614" spans="28:28" x14ac:dyDescent="0.2">
      <c r="AB614" s="12"/>
    </row>
    <row r="615" spans="28:28" x14ac:dyDescent="0.2">
      <c r="AB615" s="12"/>
    </row>
    <row r="616" spans="28:28" x14ac:dyDescent="0.2">
      <c r="AB616" s="12"/>
    </row>
    <row r="617" spans="28:28" x14ac:dyDescent="0.2">
      <c r="AB617" s="12"/>
    </row>
    <row r="618" spans="28:28" x14ac:dyDescent="0.2">
      <c r="AB618" s="12"/>
    </row>
    <row r="619" spans="28:28" x14ac:dyDescent="0.2">
      <c r="AB619" s="12"/>
    </row>
    <row r="620" spans="28:28" x14ac:dyDescent="0.2">
      <c r="AB620" s="12"/>
    </row>
    <row r="621" spans="28:28" x14ac:dyDescent="0.2">
      <c r="AB621" s="12"/>
    </row>
    <row r="622" spans="28:28" x14ac:dyDescent="0.2">
      <c r="AB622" s="12"/>
    </row>
    <row r="623" spans="28:28" x14ac:dyDescent="0.2">
      <c r="AB623" s="12"/>
    </row>
    <row r="624" spans="28:28" x14ac:dyDescent="0.2">
      <c r="AB624" s="12"/>
    </row>
    <row r="625" spans="28:28" x14ac:dyDescent="0.2">
      <c r="AB625" s="12"/>
    </row>
    <row r="626" spans="28:28" x14ac:dyDescent="0.2">
      <c r="AB626" s="12"/>
    </row>
    <row r="627" spans="28:28" x14ac:dyDescent="0.2">
      <c r="AB627" s="12"/>
    </row>
    <row r="628" spans="28:28" x14ac:dyDescent="0.2">
      <c r="AB628" s="12"/>
    </row>
    <row r="629" spans="28:28" x14ac:dyDescent="0.2">
      <c r="AB629" s="12"/>
    </row>
    <row r="630" spans="28:28" x14ac:dyDescent="0.2">
      <c r="AB630" s="12"/>
    </row>
    <row r="631" spans="28:28" x14ac:dyDescent="0.2">
      <c r="AB631" s="12"/>
    </row>
    <row r="632" spans="28:28" x14ac:dyDescent="0.2">
      <c r="AB632" s="12"/>
    </row>
    <row r="633" spans="28:28" x14ac:dyDescent="0.2">
      <c r="AB633" s="12"/>
    </row>
    <row r="634" spans="28:28" x14ac:dyDescent="0.2">
      <c r="AB634" s="12"/>
    </row>
    <row r="635" spans="28:28" x14ac:dyDescent="0.2">
      <c r="AB635" s="12"/>
    </row>
    <row r="636" spans="28:28" x14ac:dyDescent="0.2">
      <c r="AB636" s="12"/>
    </row>
    <row r="637" spans="28:28" x14ac:dyDescent="0.2">
      <c r="AB637" s="12"/>
    </row>
    <row r="638" spans="28:28" x14ac:dyDescent="0.2">
      <c r="AB638" s="12"/>
    </row>
    <row r="639" spans="28:28" x14ac:dyDescent="0.2">
      <c r="AB639" s="12"/>
    </row>
    <row r="640" spans="28:28" x14ac:dyDescent="0.2">
      <c r="AB640" s="12"/>
    </row>
    <row r="641" spans="28:28" x14ac:dyDescent="0.2">
      <c r="AB641" s="12"/>
    </row>
    <row r="642" spans="28:28" x14ac:dyDescent="0.2">
      <c r="AB642" s="12"/>
    </row>
    <row r="643" spans="28:28" x14ac:dyDescent="0.2">
      <c r="AB643" s="12"/>
    </row>
    <row r="644" spans="28:28" x14ac:dyDescent="0.2">
      <c r="AB644" s="12"/>
    </row>
    <row r="645" spans="28:28" x14ac:dyDescent="0.2">
      <c r="AB645" s="12"/>
    </row>
    <row r="646" spans="28:28" x14ac:dyDescent="0.2">
      <c r="AB646" s="12"/>
    </row>
    <row r="647" spans="28:28" x14ac:dyDescent="0.2">
      <c r="AB647" s="12"/>
    </row>
    <row r="648" spans="28:28" x14ac:dyDescent="0.2">
      <c r="AB648" s="12"/>
    </row>
    <row r="649" spans="28:28" x14ac:dyDescent="0.2">
      <c r="AB649" s="12"/>
    </row>
    <row r="650" spans="28:28" x14ac:dyDescent="0.2">
      <c r="AB650" s="12"/>
    </row>
    <row r="651" spans="28:28" x14ac:dyDescent="0.2">
      <c r="AB651" s="12"/>
    </row>
    <row r="652" spans="28:28" x14ac:dyDescent="0.2">
      <c r="AB652" s="12"/>
    </row>
    <row r="653" spans="28:28" x14ac:dyDescent="0.2">
      <c r="AB653" s="12"/>
    </row>
    <row r="654" spans="28:28" x14ac:dyDescent="0.2">
      <c r="AB654" s="12"/>
    </row>
    <row r="655" spans="28:28" x14ac:dyDescent="0.2">
      <c r="AB655" s="12"/>
    </row>
    <row r="656" spans="28:28" x14ac:dyDescent="0.2">
      <c r="AB656" s="12"/>
    </row>
    <row r="657" spans="28:28" x14ac:dyDescent="0.2">
      <c r="AB657" s="12"/>
    </row>
    <row r="658" spans="28:28" x14ac:dyDescent="0.2">
      <c r="AB658" s="12"/>
    </row>
    <row r="659" spans="28:28" x14ac:dyDescent="0.2">
      <c r="AB659" s="12"/>
    </row>
    <row r="660" spans="28:28" x14ac:dyDescent="0.2">
      <c r="AB660" s="12"/>
    </row>
    <row r="661" spans="28:28" x14ac:dyDescent="0.2">
      <c r="AB661" s="12"/>
    </row>
    <row r="662" spans="28:28" x14ac:dyDescent="0.2">
      <c r="AB662" s="12"/>
    </row>
    <row r="663" spans="28:28" x14ac:dyDescent="0.2">
      <c r="AB663" s="12"/>
    </row>
    <row r="664" spans="28:28" x14ac:dyDescent="0.2">
      <c r="AB664" s="12"/>
    </row>
    <row r="665" spans="28:28" x14ac:dyDescent="0.2">
      <c r="AB665" s="12"/>
    </row>
    <row r="666" spans="28:28" x14ac:dyDescent="0.2">
      <c r="AB666" s="12"/>
    </row>
    <row r="667" spans="28:28" x14ac:dyDescent="0.2">
      <c r="AB667" s="12"/>
    </row>
    <row r="668" spans="28:28" x14ac:dyDescent="0.2">
      <c r="AB668" s="12"/>
    </row>
    <row r="669" spans="28:28" x14ac:dyDescent="0.2">
      <c r="AB669" s="12"/>
    </row>
    <row r="670" spans="28:28" x14ac:dyDescent="0.2">
      <c r="AB670" s="12"/>
    </row>
    <row r="671" spans="28:28" x14ac:dyDescent="0.2">
      <c r="AB671" s="12"/>
    </row>
    <row r="672" spans="28:28" x14ac:dyDescent="0.2">
      <c r="AB672" s="12"/>
    </row>
    <row r="673" spans="28:28" x14ac:dyDescent="0.2">
      <c r="AB673" s="12"/>
    </row>
    <row r="674" spans="28:28" x14ac:dyDescent="0.2">
      <c r="AB674" s="12"/>
    </row>
    <row r="675" spans="28:28" x14ac:dyDescent="0.2">
      <c r="AB675" s="12"/>
    </row>
    <row r="676" spans="28:28" x14ac:dyDescent="0.2">
      <c r="AB676" s="12"/>
    </row>
    <row r="677" spans="28:28" x14ac:dyDescent="0.2">
      <c r="AB677" s="12"/>
    </row>
    <row r="678" spans="28:28" x14ac:dyDescent="0.2">
      <c r="AB678" s="12"/>
    </row>
    <row r="679" spans="28:28" x14ac:dyDescent="0.2">
      <c r="AB679" s="12"/>
    </row>
    <row r="680" spans="28:28" x14ac:dyDescent="0.2">
      <c r="AB680" s="12"/>
    </row>
    <row r="681" spans="28:28" x14ac:dyDescent="0.2">
      <c r="AB681" s="12"/>
    </row>
    <row r="682" spans="28:28" x14ac:dyDescent="0.2">
      <c r="AB682" s="12"/>
    </row>
    <row r="683" spans="28:28" x14ac:dyDescent="0.2">
      <c r="AB683" s="12"/>
    </row>
    <row r="684" spans="28:28" x14ac:dyDescent="0.2">
      <c r="AB684" s="12"/>
    </row>
    <row r="685" spans="28:28" x14ac:dyDescent="0.2">
      <c r="AB685" s="12"/>
    </row>
    <row r="686" spans="28:28" x14ac:dyDescent="0.2">
      <c r="AB686" s="12"/>
    </row>
    <row r="687" spans="28:28" x14ac:dyDescent="0.2">
      <c r="AB687" s="12"/>
    </row>
    <row r="688" spans="28:28" x14ac:dyDescent="0.2">
      <c r="AB688" s="12"/>
    </row>
    <row r="689" spans="28:28" x14ac:dyDescent="0.2">
      <c r="AB689" s="12"/>
    </row>
    <row r="690" spans="28:28" x14ac:dyDescent="0.2">
      <c r="AB690" s="12"/>
    </row>
    <row r="691" spans="28:28" x14ac:dyDescent="0.2">
      <c r="AB691" s="12"/>
    </row>
    <row r="692" spans="28:28" x14ac:dyDescent="0.2">
      <c r="AB692" s="12"/>
    </row>
    <row r="693" spans="28:28" x14ac:dyDescent="0.2">
      <c r="AB693" s="12"/>
    </row>
    <row r="694" spans="28:28" x14ac:dyDescent="0.2">
      <c r="AB694" s="12"/>
    </row>
    <row r="695" spans="28:28" x14ac:dyDescent="0.2">
      <c r="AB695" s="12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"/>
  <sheetViews>
    <sheetView topLeftCell="A62" workbookViewId="0">
      <selection activeCell="H93" sqref="H93"/>
    </sheetView>
  </sheetViews>
  <sheetFormatPr defaultRowHeight="12.75" x14ac:dyDescent="0.2"/>
  <cols>
    <col min="3" max="3" width="2.28515625" bestFit="1" customWidth="1"/>
    <col min="5" max="5" width="2.28515625" bestFit="1" customWidth="1"/>
    <col min="9" max="9" width="2.28515625" bestFit="1" customWidth="1"/>
    <col min="11" max="11" width="2.28515625" bestFit="1" customWidth="1"/>
    <col min="13" max="13" width="2.28515625" bestFit="1" customWidth="1"/>
    <col min="15" max="15" width="2.28515625" bestFit="1" customWidth="1"/>
    <col min="17" max="17" width="2.28515625" bestFit="1" customWidth="1"/>
    <col min="21" max="21" width="2.28515625" bestFit="1" customWidth="1"/>
    <col min="25" max="25" width="2.28515625" bestFit="1" customWidth="1"/>
    <col min="27" max="27" width="2.28515625" bestFit="1" customWidth="1"/>
  </cols>
  <sheetData>
    <row r="1" spans="1:27" ht="15.75" x14ac:dyDescent="0.25">
      <c r="A1" s="491" t="s">
        <v>669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3"/>
    </row>
    <row r="2" spans="1:27" x14ac:dyDescent="0.2">
      <c r="A2" s="494" t="s">
        <v>393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6"/>
    </row>
    <row r="3" spans="1:27" x14ac:dyDescent="0.2">
      <c r="A3" s="497" t="s">
        <v>332</v>
      </c>
      <c r="B3" s="500" t="s">
        <v>131</v>
      </c>
      <c r="C3" s="501"/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1"/>
      <c r="Y3" s="501"/>
      <c r="Z3" s="501"/>
      <c r="AA3" s="502"/>
    </row>
    <row r="4" spans="1:27" ht="15" x14ac:dyDescent="0.25">
      <c r="A4" s="498"/>
      <c r="B4" s="503" t="s">
        <v>394</v>
      </c>
      <c r="C4" s="504"/>
      <c r="D4" s="504"/>
      <c r="E4" s="504"/>
      <c r="F4" s="504"/>
      <c r="G4" s="504"/>
      <c r="H4" s="504"/>
      <c r="I4" s="505"/>
      <c r="J4" s="512"/>
      <c r="K4" s="513"/>
      <c r="L4" s="503" t="s">
        <v>132</v>
      </c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5"/>
      <c r="X4" s="512"/>
      <c r="Y4" s="513"/>
      <c r="Z4" s="512"/>
      <c r="AA4" s="513"/>
    </row>
    <row r="5" spans="1:27" ht="15" x14ac:dyDescent="0.25">
      <c r="A5" s="498"/>
      <c r="B5" s="506"/>
      <c r="C5" s="507"/>
      <c r="D5" s="507"/>
      <c r="E5" s="507"/>
      <c r="F5" s="507"/>
      <c r="G5" s="507"/>
      <c r="H5" s="507"/>
      <c r="I5" s="508"/>
      <c r="J5" s="506" t="s">
        <v>283</v>
      </c>
      <c r="K5" s="508"/>
      <c r="L5" s="506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8"/>
      <c r="X5" s="506" t="s">
        <v>84</v>
      </c>
      <c r="Y5" s="508"/>
      <c r="Z5" s="514"/>
      <c r="AA5" s="515"/>
    </row>
    <row r="6" spans="1:27" x14ac:dyDescent="0.2">
      <c r="A6" s="498"/>
      <c r="B6" s="509"/>
      <c r="C6" s="510"/>
      <c r="D6" s="510"/>
      <c r="E6" s="510"/>
      <c r="F6" s="510"/>
      <c r="G6" s="510"/>
      <c r="H6" s="510"/>
      <c r="I6" s="511"/>
      <c r="J6" s="506" t="s">
        <v>375</v>
      </c>
      <c r="K6" s="508"/>
      <c r="L6" s="509"/>
      <c r="M6" s="510"/>
      <c r="N6" s="510"/>
      <c r="O6" s="510"/>
      <c r="P6" s="510"/>
      <c r="Q6" s="510"/>
      <c r="R6" s="510"/>
      <c r="S6" s="510"/>
      <c r="T6" s="510"/>
      <c r="U6" s="510"/>
      <c r="V6" s="510"/>
      <c r="W6" s="511"/>
      <c r="X6" s="506" t="s">
        <v>85</v>
      </c>
      <c r="Y6" s="508"/>
      <c r="Z6" s="506" t="s">
        <v>282</v>
      </c>
      <c r="AA6" s="508"/>
    </row>
    <row r="7" spans="1:27" x14ac:dyDescent="0.2">
      <c r="A7" s="498"/>
      <c r="B7" s="503" t="s">
        <v>288</v>
      </c>
      <c r="C7" s="505"/>
      <c r="D7" s="503" t="s">
        <v>380</v>
      </c>
      <c r="E7" s="505"/>
      <c r="F7" s="503" t="s">
        <v>133</v>
      </c>
      <c r="G7" s="505"/>
      <c r="H7" s="503" t="s">
        <v>282</v>
      </c>
      <c r="I7" s="505"/>
      <c r="J7" s="506" t="s">
        <v>135</v>
      </c>
      <c r="K7" s="508"/>
      <c r="L7" s="503" t="s">
        <v>286</v>
      </c>
      <c r="M7" s="505"/>
      <c r="N7" s="503" t="s">
        <v>670</v>
      </c>
      <c r="O7" s="505"/>
      <c r="P7" s="503" t="s">
        <v>671</v>
      </c>
      <c r="Q7" s="505"/>
      <c r="R7" s="503" t="s">
        <v>672</v>
      </c>
      <c r="S7" s="505"/>
      <c r="T7" s="503" t="s">
        <v>673</v>
      </c>
      <c r="U7" s="505"/>
      <c r="V7" s="503" t="s">
        <v>282</v>
      </c>
      <c r="W7" s="505"/>
      <c r="X7" s="506" t="s">
        <v>674</v>
      </c>
      <c r="Y7" s="508"/>
      <c r="Z7" s="506" t="s">
        <v>379</v>
      </c>
      <c r="AA7" s="508"/>
    </row>
    <row r="8" spans="1:27" x14ac:dyDescent="0.2">
      <c r="A8" s="499"/>
      <c r="B8" s="509"/>
      <c r="C8" s="511"/>
      <c r="D8" s="509" t="s">
        <v>134</v>
      </c>
      <c r="E8" s="511"/>
      <c r="F8" s="509"/>
      <c r="G8" s="511"/>
      <c r="H8" s="509"/>
      <c r="I8" s="511"/>
      <c r="J8" s="509"/>
      <c r="K8" s="511"/>
      <c r="L8" s="509" t="s">
        <v>149</v>
      </c>
      <c r="M8" s="511"/>
      <c r="N8" s="509"/>
      <c r="O8" s="511"/>
      <c r="P8" s="509"/>
      <c r="Q8" s="511"/>
      <c r="R8" s="509"/>
      <c r="S8" s="511"/>
      <c r="T8" s="509"/>
      <c r="U8" s="511"/>
      <c r="V8" s="509"/>
      <c r="W8" s="511"/>
      <c r="X8" s="509"/>
      <c r="Y8" s="511"/>
      <c r="Z8" s="509"/>
      <c r="AA8" s="511"/>
    </row>
    <row r="9" spans="1:27" ht="15" x14ac:dyDescent="0.25">
      <c r="A9" s="270">
        <v>1949</v>
      </c>
      <c r="B9" s="271">
        <v>1995055</v>
      </c>
      <c r="C9" s="272"/>
      <c r="D9" s="271">
        <v>569375</v>
      </c>
      <c r="E9" s="272"/>
      <c r="F9" s="271">
        <v>414632</v>
      </c>
      <c r="G9" s="272"/>
      <c r="H9" s="271">
        <v>2979062</v>
      </c>
      <c r="I9" s="272"/>
      <c r="J9" s="273">
        <v>0</v>
      </c>
      <c r="K9" s="272"/>
      <c r="L9" s="271">
        <v>1349185</v>
      </c>
      <c r="M9" s="272"/>
      <c r="N9" s="273" t="s">
        <v>287</v>
      </c>
      <c r="O9" s="272"/>
      <c r="P9" s="273" t="s">
        <v>287</v>
      </c>
      <c r="Q9" s="272"/>
      <c r="R9" s="273" t="s">
        <v>287</v>
      </c>
      <c r="S9" s="272"/>
      <c r="T9" s="271">
        <v>5803</v>
      </c>
      <c r="U9" s="272"/>
      <c r="V9" s="271">
        <v>1354988</v>
      </c>
      <c r="W9" s="272"/>
      <c r="X9" s="271">
        <v>5420</v>
      </c>
      <c r="Y9" s="272"/>
      <c r="Z9" s="271">
        <v>4339470</v>
      </c>
      <c r="AA9" s="272"/>
    </row>
    <row r="10" spans="1:27" ht="15" x14ac:dyDescent="0.25">
      <c r="A10" s="270">
        <v>1950</v>
      </c>
      <c r="B10" s="271">
        <v>2199111</v>
      </c>
      <c r="C10" s="272"/>
      <c r="D10" s="271">
        <v>650931</v>
      </c>
      <c r="E10" s="272"/>
      <c r="F10" s="271">
        <v>471666</v>
      </c>
      <c r="G10" s="272"/>
      <c r="H10" s="271">
        <v>3321708</v>
      </c>
      <c r="I10" s="272"/>
      <c r="J10" s="273">
        <v>0</v>
      </c>
      <c r="K10" s="272"/>
      <c r="L10" s="271">
        <v>1346015</v>
      </c>
      <c r="M10" s="272"/>
      <c r="N10" s="273" t="s">
        <v>287</v>
      </c>
      <c r="O10" s="272"/>
      <c r="P10" s="273" t="s">
        <v>287</v>
      </c>
      <c r="Q10" s="272"/>
      <c r="R10" s="273" t="s">
        <v>287</v>
      </c>
      <c r="S10" s="272"/>
      <c r="T10" s="271">
        <v>5466</v>
      </c>
      <c r="U10" s="272"/>
      <c r="V10" s="271">
        <v>1351481</v>
      </c>
      <c r="W10" s="272"/>
      <c r="X10" s="271">
        <v>6094</v>
      </c>
      <c r="Y10" s="272"/>
      <c r="Z10" s="271">
        <v>4679283</v>
      </c>
      <c r="AA10" s="272"/>
    </row>
    <row r="11" spans="1:27" ht="15" x14ac:dyDescent="0.25">
      <c r="A11" s="274">
        <v>1951</v>
      </c>
      <c r="B11" s="275">
        <v>2506808</v>
      </c>
      <c r="C11" s="276"/>
      <c r="D11" s="275">
        <v>790635</v>
      </c>
      <c r="E11" s="276"/>
      <c r="F11" s="275">
        <v>399898</v>
      </c>
      <c r="G11" s="276"/>
      <c r="H11" s="275">
        <v>3697340</v>
      </c>
      <c r="I11" s="276"/>
      <c r="J11" s="277">
        <v>0</v>
      </c>
      <c r="K11" s="276"/>
      <c r="L11" s="275">
        <v>1360698</v>
      </c>
      <c r="M11" s="276"/>
      <c r="N11" s="277" t="s">
        <v>287</v>
      </c>
      <c r="O11" s="276"/>
      <c r="P11" s="277" t="s">
        <v>287</v>
      </c>
      <c r="Q11" s="276"/>
      <c r="R11" s="277" t="s">
        <v>287</v>
      </c>
      <c r="S11" s="276"/>
      <c r="T11" s="275">
        <v>5331</v>
      </c>
      <c r="U11" s="276"/>
      <c r="V11" s="275">
        <v>1366029</v>
      </c>
      <c r="W11" s="276"/>
      <c r="X11" s="275">
        <v>7461</v>
      </c>
      <c r="Y11" s="276"/>
      <c r="Z11" s="275">
        <v>5070830</v>
      </c>
      <c r="AA11" s="276"/>
    </row>
    <row r="12" spans="1:27" ht="15" x14ac:dyDescent="0.25">
      <c r="A12" s="270">
        <v>1952</v>
      </c>
      <c r="B12" s="271">
        <v>2557397</v>
      </c>
      <c r="C12" s="272"/>
      <c r="D12" s="271">
        <v>941971</v>
      </c>
      <c r="E12" s="272"/>
      <c r="F12" s="271">
        <v>420367</v>
      </c>
      <c r="G12" s="272"/>
      <c r="H12" s="271">
        <v>3919734</v>
      </c>
      <c r="I12" s="272"/>
      <c r="J12" s="273">
        <v>0</v>
      </c>
      <c r="K12" s="272"/>
      <c r="L12" s="271">
        <v>1404274</v>
      </c>
      <c r="M12" s="272"/>
      <c r="N12" s="273" t="s">
        <v>287</v>
      </c>
      <c r="O12" s="272"/>
      <c r="P12" s="273" t="s">
        <v>287</v>
      </c>
      <c r="Q12" s="272"/>
      <c r="R12" s="273" t="s">
        <v>287</v>
      </c>
      <c r="S12" s="272"/>
      <c r="T12" s="271">
        <v>6435</v>
      </c>
      <c r="U12" s="272"/>
      <c r="V12" s="271">
        <v>1410709</v>
      </c>
      <c r="W12" s="272"/>
      <c r="X12" s="271">
        <v>7740</v>
      </c>
      <c r="Y12" s="272"/>
      <c r="Z12" s="271">
        <v>5338183</v>
      </c>
      <c r="AA12" s="272"/>
    </row>
    <row r="13" spans="1:27" ht="15" x14ac:dyDescent="0.25">
      <c r="A13" s="270">
        <v>1953</v>
      </c>
      <c r="B13" s="271">
        <v>2777361</v>
      </c>
      <c r="C13" s="272"/>
      <c r="D13" s="271">
        <v>1070472</v>
      </c>
      <c r="E13" s="272"/>
      <c r="F13" s="271">
        <v>514299</v>
      </c>
      <c r="G13" s="272"/>
      <c r="H13" s="271">
        <v>4362131</v>
      </c>
      <c r="I13" s="272"/>
      <c r="J13" s="273">
        <v>0</v>
      </c>
      <c r="K13" s="272"/>
      <c r="L13" s="271">
        <v>1356353</v>
      </c>
      <c r="M13" s="272"/>
      <c r="N13" s="273" t="s">
        <v>287</v>
      </c>
      <c r="O13" s="272"/>
      <c r="P13" s="273" t="s">
        <v>287</v>
      </c>
      <c r="Q13" s="272"/>
      <c r="R13" s="273" t="s">
        <v>287</v>
      </c>
      <c r="S13" s="272"/>
      <c r="T13" s="271">
        <v>5019</v>
      </c>
      <c r="U13" s="272"/>
      <c r="V13" s="271">
        <v>1361372</v>
      </c>
      <c r="W13" s="272"/>
      <c r="X13" s="271">
        <v>6852</v>
      </c>
      <c r="Y13" s="272"/>
      <c r="Z13" s="271">
        <v>5730355</v>
      </c>
      <c r="AA13" s="272"/>
    </row>
    <row r="14" spans="1:27" ht="15" x14ac:dyDescent="0.25">
      <c r="A14" s="274">
        <v>1954</v>
      </c>
      <c r="B14" s="275">
        <v>2840759</v>
      </c>
      <c r="C14" s="276"/>
      <c r="D14" s="275">
        <v>1206291</v>
      </c>
      <c r="E14" s="276"/>
      <c r="F14" s="275">
        <v>417409</v>
      </c>
      <c r="G14" s="276"/>
      <c r="H14" s="275">
        <v>4464458</v>
      </c>
      <c r="I14" s="276"/>
      <c r="J14" s="277">
        <v>0</v>
      </c>
      <c r="K14" s="276"/>
      <c r="L14" s="275">
        <v>1304094</v>
      </c>
      <c r="M14" s="276"/>
      <c r="N14" s="277" t="s">
        <v>287</v>
      </c>
      <c r="O14" s="276"/>
      <c r="P14" s="277" t="s">
        <v>287</v>
      </c>
      <c r="Q14" s="276"/>
      <c r="R14" s="277" t="s">
        <v>287</v>
      </c>
      <c r="S14" s="276"/>
      <c r="T14" s="275">
        <v>3209</v>
      </c>
      <c r="U14" s="276"/>
      <c r="V14" s="275">
        <v>1307303</v>
      </c>
      <c r="W14" s="276"/>
      <c r="X14" s="275">
        <v>7983</v>
      </c>
      <c r="Y14" s="276"/>
      <c r="Z14" s="275">
        <v>5779745</v>
      </c>
      <c r="AA14" s="276"/>
    </row>
    <row r="15" spans="1:27" ht="15" x14ac:dyDescent="0.25">
      <c r="A15" s="270">
        <v>1955</v>
      </c>
      <c r="B15" s="271">
        <v>3458271</v>
      </c>
      <c r="C15" s="272"/>
      <c r="D15" s="271">
        <v>1193644</v>
      </c>
      <c r="E15" s="272"/>
      <c r="F15" s="271">
        <v>470747</v>
      </c>
      <c r="G15" s="272"/>
      <c r="H15" s="271">
        <v>5122663</v>
      </c>
      <c r="I15" s="272"/>
      <c r="J15" s="273">
        <v>0</v>
      </c>
      <c r="K15" s="272"/>
      <c r="L15" s="271">
        <v>1321695</v>
      </c>
      <c r="M15" s="272"/>
      <c r="N15" s="273" t="s">
        <v>287</v>
      </c>
      <c r="O15" s="272"/>
      <c r="P15" s="273" t="s">
        <v>287</v>
      </c>
      <c r="Q15" s="272"/>
      <c r="R15" s="273" t="s">
        <v>287</v>
      </c>
      <c r="S15" s="272"/>
      <c r="T15" s="271">
        <v>3234</v>
      </c>
      <c r="U15" s="272"/>
      <c r="V15" s="271">
        <v>1324929</v>
      </c>
      <c r="W15" s="272"/>
      <c r="X15" s="271">
        <v>13879</v>
      </c>
      <c r="Y15" s="272"/>
      <c r="Z15" s="271">
        <v>6461471</v>
      </c>
      <c r="AA15" s="272"/>
    </row>
    <row r="16" spans="1:27" ht="15" x14ac:dyDescent="0.25">
      <c r="A16" s="270">
        <v>1956</v>
      </c>
      <c r="B16" s="271">
        <v>3789674</v>
      </c>
      <c r="C16" s="272"/>
      <c r="D16" s="271">
        <v>1282687</v>
      </c>
      <c r="E16" s="272"/>
      <c r="F16" s="271">
        <v>454719</v>
      </c>
      <c r="G16" s="272"/>
      <c r="H16" s="271">
        <v>5527079</v>
      </c>
      <c r="I16" s="272"/>
      <c r="J16" s="273">
        <v>0</v>
      </c>
      <c r="K16" s="272"/>
      <c r="L16" s="271">
        <v>1397960</v>
      </c>
      <c r="M16" s="272"/>
      <c r="N16" s="273" t="s">
        <v>287</v>
      </c>
      <c r="O16" s="272"/>
      <c r="P16" s="273" t="s">
        <v>287</v>
      </c>
      <c r="Q16" s="272"/>
      <c r="R16" s="273" t="s">
        <v>287</v>
      </c>
      <c r="S16" s="272"/>
      <c r="T16" s="271">
        <v>1738</v>
      </c>
      <c r="U16" s="272"/>
      <c r="V16" s="271">
        <v>1399698</v>
      </c>
      <c r="W16" s="272"/>
      <c r="X16" s="271">
        <v>15519</v>
      </c>
      <c r="Y16" s="272"/>
      <c r="Z16" s="271">
        <v>6942296</v>
      </c>
      <c r="AA16" s="272"/>
    </row>
    <row r="17" spans="1:27" ht="15" x14ac:dyDescent="0.25">
      <c r="A17" s="274">
        <v>1957</v>
      </c>
      <c r="B17" s="275">
        <v>3855246</v>
      </c>
      <c r="C17" s="276"/>
      <c r="D17" s="275">
        <v>1382906</v>
      </c>
      <c r="E17" s="276"/>
      <c r="F17" s="275">
        <v>498383</v>
      </c>
      <c r="G17" s="276"/>
      <c r="H17" s="275">
        <v>5736534</v>
      </c>
      <c r="I17" s="276"/>
      <c r="J17" s="277">
        <v>112</v>
      </c>
      <c r="K17" s="276"/>
      <c r="L17" s="275">
        <v>1480092</v>
      </c>
      <c r="M17" s="276"/>
      <c r="N17" s="277" t="s">
        <v>287</v>
      </c>
      <c r="O17" s="276"/>
      <c r="P17" s="277" t="s">
        <v>287</v>
      </c>
      <c r="Q17" s="276"/>
      <c r="R17" s="277" t="s">
        <v>287</v>
      </c>
      <c r="S17" s="276"/>
      <c r="T17" s="275">
        <v>2008</v>
      </c>
      <c r="U17" s="276"/>
      <c r="V17" s="275">
        <v>1482100</v>
      </c>
      <c r="W17" s="276"/>
      <c r="X17" s="275">
        <v>12288</v>
      </c>
      <c r="Y17" s="276"/>
      <c r="Z17" s="275">
        <v>7231035</v>
      </c>
      <c r="AA17" s="276"/>
    </row>
    <row r="18" spans="1:27" ht="15" x14ac:dyDescent="0.25">
      <c r="A18" s="270">
        <v>1958</v>
      </c>
      <c r="B18" s="271">
        <v>3721340</v>
      </c>
      <c r="C18" s="272"/>
      <c r="D18" s="271">
        <v>1420903</v>
      </c>
      <c r="E18" s="272"/>
      <c r="F18" s="271">
        <v>485713</v>
      </c>
      <c r="G18" s="272"/>
      <c r="H18" s="271">
        <v>5627956</v>
      </c>
      <c r="I18" s="272"/>
      <c r="J18" s="271">
        <v>1915</v>
      </c>
      <c r="K18" s="272"/>
      <c r="L18" s="271">
        <v>1554805</v>
      </c>
      <c r="M18" s="272"/>
      <c r="N18" s="273" t="s">
        <v>287</v>
      </c>
      <c r="O18" s="272"/>
      <c r="P18" s="273" t="s">
        <v>287</v>
      </c>
      <c r="Q18" s="272"/>
      <c r="R18" s="273" t="s">
        <v>287</v>
      </c>
      <c r="S18" s="272"/>
      <c r="T18" s="271">
        <v>1940</v>
      </c>
      <c r="U18" s="272"/>
      <c r="V18" s="271">
        <v>1556745</v>
      </c>
      <c r="W18" s="272"/>
      <c r="X18" s="271">
        <v>11320</v>
      </c>
      <c r="Y18" s="272"/>
      <c r="Z18" s="271">
        <v>7197936</v>
      </c>
      <c r="AA18" s="272"/>
    </row>
    <row r="19" spans="1:27" ht="15" x14ac:dyDescent="0.25">
      <c r="A19" s="270">
        <v>1959</v>
      </c>
      <c r="B19" s="271">
        <v>4029357</v>
      </c>
      <c r="C19" s="272"/>
      <c r="D19" s="271">
        <v>1685507</v>
      </c>
      <c r="E19" s="272"/>
      <c r="F19" s="271">
        <v>551978</v>
      </c>
      <c r="G19" s="272"/>
      <c r="H19" s="271">
        <v>6266842</v>
      </c>
      <c r="I19" s="272"/>
      <c r="J19" s="271">
        <v>2187</v>
      </c>
      <c r="K19" s="272"/>
      <c r="L19" s="271">
        <v>1511462</v>
      </c>
      <c r="M19" s="272"/>
      <c r="N19" s="273" t="s">
        <v>287</v>
      </c>
      <c r="O19" s="272"/>
      <c r="P19" s="273" t="s">
        <v>287</v>
      </c>
      <c r="Q19" s="272"/>
      <c r="R19" s="273" t="s">
        <v>287</v>
      </c>
      <c r="S19" s="272"/>
      <c r="T19" s="271">
        <v>1677</v>
      </c>
      <c r="U19" s="272"/>
      <c r="V19" s="271">
        <v>1513139</v>
      </c>
      <c r="W19" s="272"/>
      <c r="X19" s="271">
        <v>12127</v>
      </c>
      <c r="Y19" s="272"/>
      <c r="Z19" s="271">
        <v>7794295</v>
      </c>
      <c r="AA19" s="272"/>
    </row>
    <row r="20" spans="1:27" ht="15" x14ac:dyDescent="0.25">
      <c r="A20" s="274">
        <v>1960</v>
      </c>
      <c r="B20" s="275">
        <v>4227551</v>
      </c>
      <c r="C20" s="276"/>
      <c r="D20" s="275">
        <v>1785129</v>
      </c>
      <c r="E20" s="276"/>
      <c r="F20" s="275">
        <v>552715</v>
      </c>
      <c r="G20" s="276"/>
      <c r="H20" s="275">
        <v>6565395</v>
      </c>
      <c r="I20" s="276"/>
      <c r="J20" s="275">
        <v>6026</v>
      </c>
      <c r="K20" s="276"/>
      <c r="L20" s="275">
        <v>1569167</v>
      </c>
      <c r="M20" s="276"/>
      <c r="N20" s="277">
        <v>359</v>
      </c>
      <c r="O20" s="278" t="s">
        <v>381</v>
      </c>
      <c r="P20" s="277" t="s">
        <v>287</v>
      </c>
      <c r="Q20" s="276"/>
      <c r="R20" s="277" t="s">
        <v>287</v>
      </c>
      <c r="S20" s="276"/>
      <c r="T20" s="275">
        <v>1508</v>
      </c>
      <c r="U20" s="276"/>
      <c r="V20" s="275">
        <v>1571034</v>
      </c>
      <c r="W20" s="278" t="s">
        <v>381</v>
      </c>
      <c r="X20" s="275">
        <v>15474</v>
      </c>
      <c r="Y20" s="276"/>
      <c r="Z20" s="275">
        <v>8157929</v>
      </c>
      <c r="AA20" s="278" t="s">
        <v>381</v>
      </c>
    </row>
    <row r="21" spans="1:27" ht="15" x14ac:dyDescent="0.25">
      <c r="A21" s="270">
        <v>1961</v>
      </c>
      <c r="B21" s="271">
        <v>4354953</v>
      </c>
      <c r="C21" s="272"/>
      <c r="D21" s="271">
        <v>1888996</v>
      </c>
      <c r="E21" s="272"/>
      <c r="F21" s="271">
        <v>557278</v>
      </c>
      <c r="G21" s="272"/>
      <c r="H21" s="271">
        <v>6801227</v>
      </c>
      <c r="I21" s="272"/>
      <c r="J21" s="271">
        <v>19678</v>
      </c>
      <c r="K21" s="272"/>
      <c r="L21" s="271">
        <v>1620627</v>
      </c>
      <c r="M21" s="272"/>
      <c r="N21" s="271">
        <v>1001</v>
      </c>
      <c r="O21" s="279" t="s">
        <v>381</v>
      </c>
      <c r="P21" s="273" t="s">
        <v>287</v>
      </c>
      <c r="Q21" s="272"/>
      <c r="R21" s="273" t="s">
        <v>287</v>
      </c>
      <c r="S21" s="272"/>
      <c r="T21" s="271">
        <v>1339</v>
      </c>
      <c r="U21" s="272"/>
      <c r="V21" s="271">
        <v>1622967</v>
      </c>
      <c r="W21" s="279" t="s">
        <v>381</v>
      </c>
      <c r="X21" s="271">
        <v>7689</v>
      </c>
      <c r="Y21" s="272"/>
      <c r="Z21" s="271">
        <v>8451561</v>
      </c>
      <c r="AA21" s="279" t="s">
        <v>381</v>
      </c>
    </row>
    <row r="22" spans="1:27" ht="15" x14ac:dyDescent="0.25">
      <c r="A22" s="270">
        <v>1962</v>
      </c>
      <c r="B22" s="271">
        <v>4622376</v>
      </c>
      <c r="C22" s="272"/>
      <c r="D22" s="271">
        <v>2034783</v>
      </c>
      <c r="E22" s="272"/>
      <c r="F22" s="271">
        <v>559585</v>
      </c>
      <c r="G22" s="272"/>
      <c r="H22" s="271">
        <v>7216744</v>
      </c>
      <c r="I22" s="272"/>
      <c r="J22" s="271">
        <v>26394</v>
      </c>
      <c r="K22" s="272"/>
      <c r="L22" s="271">
        <v>1780151</v>
      </c>
      <c r="M22" s="272"/>
      <c r="N22" s="271">
        <v>1061</v>
      </c>
      <c r="O22" s="279" t="s">
        <v>381</v>
      </c>
      <c r="P22" s="273" t="s">
        <v>287</v>
      </c>
      <c r="Q22" s="272"/>
      <c r="R22" s="273" t="s">
        <v>287</v>
      </c>
      <c r="S22" s="272"/>
      <c r="T22" s="271">
        <v>1349</v>
      </c>
      <c r="U22" s="272"/>
      <c r="V22" s="271">
        <v>1782561</v>
      </c>
      <c r="W22" s="279" t="s">
        <v>381</v>
      </c>
      <c r="X22" s="271">
        <v>1829</v>
      </c>
      <c r="Y22" s="272"/>
      <c r="Z22" s="271">
        <v>9027528</v>
      </c>
      <c r="AA22" s="279" t="s">
        <v>381</v>
      </c>
    </row>
    <row r="23" spans="1:27" ht="15" x14ac:dyDescent="0.25">
      <c r="A23" s="274">
        <v>1963</v>
      </c>
      <c r="B23" s="275">
        <v>5050213</v>
      </c>
      <c r="C23" s="276"/>
      <c r="D23" s="275">
        <v>2210952</v>
      </c>
      <c r="E23" s="276"/>
      <c r="F23" s="275">
        <v>584707</v>
      </c>
      <c r="G23" s="276"/>
      <c r="H23" s="275">
        <v>7845871</v>
      </c>
      <c r="I23" s="276"/>
      <c r="J23" s="275">
        <v>38147</v>
      </c>
      <c r="K23" s="276"/>
      <c r="L23" s="275">
        <v>1737441</v>
      </c>
      <c r="M23" s="276"/>
      <c r="N23" s="275">
        <v>1760</v>
      </c>
      <c r="O23" s="278" t="s">
        <v>381</v>
      </c>
      <c r="P23" s="277" t="s">
        <v>287</v>
      </c>
      <c r="Q23" s="276"/>
      <c r="R23" s="277" t="s">
        <v>287</v>
      </c>
      <c r="S23" s="276"/>
      <c r="T23" s="275">
        <v>1341</v>
      </c>
      <c r="U23" s="276"/>
      <c r="V23" s="275">
        <v>1740542</v>
      </c>
      <c r="W23" s="278" t="s">
        <v>381</v>
      </c>
      <c r="X23" s="277">
        <v>334</v>
      </c>
      <c r="Y23" s="276"/>
      <c r="Z23" s="275">
        <v>9624895</v>
      </c>
      <c r="AA23" s="278" t="s">
        <v>381</v>
      </c>
    </row>
    <row r="24" spans="1:27" ht="15" x14ac:dyDescent="0.25">
      <c r="A24" s="270">
        <v>1964</v>
      </c>
      <c r="B24" s="271">
        <v>5379553</v>
      </c>
      <c r="C24" s="272"/>
      <c r="D24" s="271">
        <v>2397228</v>
      </c>
      <c r="E24" s="272"/>
      <c r="F24" s="271">
        <v>633882</v>
      </c>
      <c r="G24" s="272"/>
      <c r="H24" s="271">
        <v>8410663</v>
      </c>
      <c r="I24" s="272"/>
      <c r="J24" s="271">
        <v>39819</v>
      </c>
      <c r="K24" s="272"/>
      <c r="L24" s="271">
        <v>1852542</v>
      </c>
      <c r="M24" s="272"/>
      <c r="N24" s="271">
        <v>2132</v>
      </c>
      <c r="O24" s="279" t="s">
        <v>381</v>
      </c>
      <c r="P24" s="273" t="s">
        <v>287</v>
      </c>
      <c r="Q24" s="272"/>
      <c r="R24" s="273" t="s">
        <v>287</v>
      </c>
      <c r="S24" s="272"/>
      <c r="T24" s="271">
        <v>1549</v>
      </c>
      <c r="U24" s="272"/>
      <c r="V24" s="271">
        <v>1856223</v>
      </c>
      <c r="W24" s="279" t="s">
        <v>381</v>
      </c>
      <c r="X24" s="271">
        <v>6671</v>
      </c>
      <c r="Y24" s="272"/>
      <c r="Z24" s="271">
        <v>10313377</v>
      </c>
      <c r="AA24" s="279" t="s">
        <v>381</v>
      </c>
    </row>
    <row r="25" spans="1:27" ht="15" x14ac:dyDescent="0.25">
      <c r="A25" s="270">
        <v>1965</v>
      </c>
      <c r="B25" s="271">
        <v>5821061</v>
      </c>
      <c r="C25" s="272"/>
      <c r="D25" s="271">
        <v>2395376</v>
      </c>
      <c r="E25" s="272"/>
      <c r="F25" s="271">
        <v>722002</v>
      </c>
      <c r="G25" s="272"/>
      <c r="H25" s="271">
        <v>8938439</v>
      </c>
      <c r="I25" s="272"/>
      <c r="J25" s="271">
        <v>43164</v>
      </c>
      <c r="K25" s="272"/>
      <c r="L25" s="271">
        <v>2026320</v>
      </c>
      <c r="M25" s="272"/>
      <c r="N25" s="271">
        <v>1978</v>
      </c>
      <c r="O25" s="279" t="s">
        <v>381</v>
      </c>
      <c r="P25" s="273" t="s">
        <v>287</v>
      </c>
      <c r="Q25" s="272"/>
      <c r="R25" s="273" t="s">
        <v>287</v>
      </c>
      <c r="S25" s="272"/>
      <c r="T25" s="271">
        <v>2810</v>
      </c>
      <c r="U25" s="272"/>
      <c r="V25" s="271">
        <v>2031108</v>
      </c>
      <c r="W25" s="279" t="s">
        <v>381</v>
      </c>
      <c r="X25" s="273">
        <v>-482</v>
      </c>
      <c r="Y25" s="272"/>
      <c r="Z25" s="271">
        <v>11012229</v>
      </c>
      <c r="AA25" s="279" t="s">
        <v>381</v>
      </c>
    </row>
    <row r="26" spans="1:27" ht="15" x14ac:dyDescent="0.25">
      <c r="A26" s="274">
        <v>1966</v>
      </c>
      <c r="B26" s="275">
        <v>6301644</v>
      </c>
      <c r="C26" s="276"/>
      <c r="D26" s="275">
        <v>2696077</v>
      </c>
      <c r="E26" s="276"/>
      <c r="F26" s="275">
        <v>883230</v>
      </c>
      <c r="G26" s="276"/>
      <c r="H26" s="275">
        <v>9880951</v>
      </c>
      <c r="I26" s="276"/>
      <c r="J26" s="275">
        <v>64158</v>
      </c>
      <c r="K26" s="276"/>
      <c r="L26" s="275">
        <v>2028381</v>
      </c>
      <c r="M26" s="276"/>
      <c r="N26" s="275">
        <v>1958</v>
      </c>
      <c r="O26" s="278" t="s">
        <v>381</v>
      </c>
      <c r="P26" s="277" t="s">
        <v>287</v>
      </c>
      <c r="Q26" s="276"/>
      <c r="R26" s="277" t="s">
        <v>287</v>
      </c>
      <c r="S26" s="276"/>
      <c r="T26" s="275">
        <v>3478</v>
      </c>
      <c r="U26" s="276"/>
      <c r="V26" s="275">
        <v>2033817</v>
      </c>
      <c r="W26" s="278" t="s">
        <v>381</v>
      </c>
      <c r="X26" s="275">
        <v>3725</v>
      </c>
      <c r="Y26" s="276"/>
      <c r="Z26" s="275">
        <v>11982651</v>
      </c>
      <c r="AA26" s="278" t="s">
        <v>381</v>
      </c>
    </row>
    <row r="27" spans="1:27" ht="15" x14ac:dyDescent="0.25">
      <c r="A27" s="270">
        <v>1967</v>
      </c>
      <c r="B27" s="271">
        <v>6444982</v>
      </c>
      <c r="C27" s="272"/>
      <c r="D27" s="271">
        <v>2834236</v>
      </c>
      <c r="E27" s="272"/>
      <c r="F27" s="271">
        <v>1010541</v>
      </c>
      <c r="G27" s="272"/>
      <c r="H27" s="271">
        <v>10289758</v>
      </c>
      <c r="I27" s="272"/>
      <c r="J27" s="271">
        <v>88456</v>
      </c>
      <c r="K27" s="272"/>
      <c r="L27" s="271">
        <v>2310877</v>
      </c>
      <c r="M27" s="272"/>
      <c r="N27" s="271">
        <v>3300</v>
      </c>
      <c r="O27" s="279" t="s">
        <v>381</v>
      </c>
      <c r="P27" s="273" t="s">
        <v>287</v>
      </c>
      <c r="Q27" s="272"/>
      <c r="R27" s="273" t="s">
        <v>287</v>
      </c>
      <c r="S27" s="272"/>
      <c r="T27" s="271">
        <v>3293</v>
      </c>
      <c r="U27" s="272"/>
      <c r="V27" s="271">
        <v>2317470</v>
      </c>
      <c r="W27" s="279" t="s">
        <v>381</v>
      </c>
      <c r="X27" s="271">
        <v>-1020</v>
      </c>
      <c r="Y27" s="272"/>
      <c r="Z27" s="271">
        <v>12694663</v>
      </c>
      <c r="AA27" s="279" t="s">
        <v>381</v>
      </c>
    </row>
    <row r="28" spans="1:27" ht="15" x14ac:dyDescent="0.25">
      <c r="A28" s="270">
        <v>1968</v>
      </c>
      <c r="B28" s="271">
        <v>6993639</v>
      </c>
      <c r="C28" s="272"/>
      <c r="D28" s="271">
        <v>3245494</v>
      </c>
      <c r="E28" s="272"/>
      <c r="F28" s="271">
        <v>1181450</v>
      </c>
      <c r="G28" s="272"/>
      <c r="H28" s="271">
        <v>11420583</v>
      </c>
      <c r="I28" s="272"/>
      <c r="J28" s="271">
        <v>141534</v>
      </c>
      <c r="K28" s="272"/>
      <c r="L28" s="271">
        <v>2313457</v>
      </c>
      <c r="M28" s="272"/>
      <c r="N28" s="271">
        <v>4532</v>
      </c>
      <c r="O28" s="279" t="s">
        <v>381</v>
      </c>
      <c r="P28" s="273" t="s">
        <v>287</v>
      </c>
      <c r="Q28" s="272"/>
      <c r="R28" s="273" t="s">
        <v>287</v>
      </c>
      <c r="S28" s="272"/>
      <c r="T28" s="271">
        <v>3900</v>
      </c>
      <c r="U28" s="272"/>
      <c r="V28" s="271">
        <v>2321889</v>
      </c>
      <c r="W28" s="279" t="s">
        <v>381</v>
      </c>
      <c r="X28" s="271">
        <v>-2152</v>
      </c>
      <c r="Y28" s="272"/>
      <c r="Z28" s="271">
        <v>13881853</v>
      </c>
      <c r="AA28" s="279" t="s">
        <v>381</v>
      </c>
    </row>
    <row r="29" spans="1:27" ht="15" x14ac:dyDescent="0.25">
      <c r="A29" s="274">
        <v>1969</v>
      </c>
      <c r="B29" s="275">
        <v>7219295</v>
      </c>
      <c r="C29" s="276"/>
      <c r="D29" s="275">
        <v>3595759</v>
      </c>
      <c r="E29" s="276"/>
      <c r="F29" s="275">
        <v>1571294</v>
      </c>
      <c r="G29" s="276"/>
      <c r="H29" s="275">
        <v>12386348</v>
      </c>
      <c r="I29" s="276"/>
      <c r="J29" s="275">
        <v>153722</v>
      </c>
      <c r="K29" s="276"/>
      <c r="L29" s="275">
        <v>2613763</v>
      </c>
      <c r="M29" s="276"/>
      <c r="N29" s="275">
        <v>6422</v>
      </c>
      <c r="O29" s="278" t="s">
        <v>381</v>
      </c>
      <c r="P29" s="277" t="s">
        <v>287</v>
      </c>
      <c r="Q29" s="276"/>
      <c r="R29" s="277" t="s">
        <v>287</v>
      </c>
      <c r="S29" s="276"/>
      <c r="T29" s="275">
        <v>3342</v>
      </c>
      <c r="U29" s="276"/>
      <c r="V29" s="275">
        <v>2623527</v>
      </c>
      <c r="W29" s="278" t="s">
        <v>381</v>
      </c>
      <c r="X29" s="275">
        <v>3656</v>
      </c>
      <c r="Y29" s="276"/>
      <c r="Z29" s="275">
        <v>15167253</v>
      </c>
      <c r="AA29" s="278" t="s">
        <v>381</v>
      </c>
    </row>
    <row r="30" spans="1:27" ht="15" x14ac:dyDescent="0.25">
      <c r="A30" s="270">
        <v>1970</v>
      </c>
      <c r="B30" s="271">
        <v>7227462</v>
      </c>
      <c r="C30" s="272"/>
      <c r="D30" s="271">
        <v>4053747</v>
      </c>
      <c r="E30" s="272"/>
      <c r="F30" s="271">
        <v>2117337</v>
      </c>
      <c r="G30" s="272"/>
      <c r="H30" s="271">
        <v>13398545</v>
      </c>
      <c r="I30" s="272"/>
      <c r="J30" s="271">
        <v>239347</v>
      </c>
      <c r="K30" s="272"/>
      <c r="L30" s="271">
        <v>2599507</v>
      </c>
      <c r="M30" s="272"/>
      <c r="N30" s="271">
        <v>5511</v>
      </c>
      <c r="O30" s="279" t="s">
        <v>381</v>
      </c>
      <c r="P30" s="273" t="s">
        <v>287</v>
      </c>
      <c r="Q30" s="272"/>
      <c r="R30" s="273" t="s">
        <v>287</v>
      </c>
      <c r="S30" s="272"/>
      <c r="T30" s="271">
        <v>3740</v>
      </c>
      <c r="U30" s="272"/>
      <c r="V30" s="271">
        <v>2608759</v>
      </c>
      <c r="W30" s="279" t="s">
        <v>381</v>
      </c>
      <c r="X30" s="271">
        <v>6688</v>
      </c>
      <c r="Y30" s="272"/>
      <c r="Z30" s="271">
        <v>16253340</v>
      </c>
      <c r="AA30" s="279" t="s">
        <v>381</v>
      </c>
    </row>
    <row r="31" spans="1:27" ht="15" x14ac:dyDescent="0.25">
      <c r="A31" s="270">
        <v>1971</v>
      </c>
      <c r="B31" s="271">
        <v>7299131</v>
      </c>
      <c r="C31" s="272"/>
      <c r="D31" s="271">
        <v>4099275</v>
      </c>
      <c r="E31" s="272"/>
      <c r="F31" s="271">
        <v>2494999</v>
      </c>
      <c r="G31" s="272"/>
      <c r="H31" s="271">
        <v>13893405</v>
      </c>
      <c r="I31" s="272"/>
      <c r="J31" s="271">
        <v>412939</v>
      </c>
      <c r="K31" s="272"/>
      <c r="L31" s="271">
        <v>2790405</v>
      </c>
      <c r="M31" s="272"/>
      <c r="N31" s="271">
        <v>5739</v>
      </c>
      <c r="O31" s="279" t="s">
        <v>381</v>
      </c>
      <c r="P31" s="273" t="s">
        <v>287</v>
      </c>
      <c r="Q31" s="272"/>
      <c r="R31" s="273" t="s">
        <v>287</v>
      </c>
      <c r="S31" s="272"/>
      <c r="T31" s="271">
        <v>3261</v>
      </c>
      <c r="U31" s="272"/>
      <c r="V31" s="271">
        <v>2799405</v>
      </c>
      <c r="W31" s="279" t="s">
        <v>381</v>
      </c>
      <c r="X31" s="271">
        <v>12046</v>
      </c>
      <c r="Y31" s="272"/>
      <c r="Z31" s="271">
        <v>17117795</v>
      </c>
      <c r="AA31" s="279" t="s">
        <v>381</v>
      </c>
    </row>
    <row r="32" spans="1:27" ht="15" x14ac:dyDescent="0.25">
      <c r="A32" s="274">
        <v>1972</v>
      </c>
      <c r="B32" s="275">
        <v>7810652</v>
      </c>
      <c r="C32" s="276"/>
      <c r="D32" s="275">
        <v>4084289</v>
      </c>
      <c r="E32" s="276"/>
      <c r="F32" s="275">
        <v>3097087</v>
      </c>
      <c r="G32" s="276"/>
      <c r="H32" s="275">
        <v>14992028</v>
      </c>
      <c r="I32" s="276"/>
      <c r="J32" s="275">
        <v>583752</v>
      </c>
      <c r="K32" s="276"/>
      <c r="L32" s="275">
        <v>2829445</v>
      </c>
      <c r="M32" s="276"/>
      <c r="N32" s="275">
        <v>15079</v>
      </c>
      <c r="O32" s="278" t="s">
        <v>381</v>
      </c>
      <c r="P32" s="277" t="s">
        <v>287</v>
      </c>
      <c r="Q32" s="276"/>
      <c r="R32" s="277" t="s">
        <v>287</v>
      </c>
      <c r="S32" s="276"/>
      <c r="T32" s="275">
        <v>3431</v>
      </c>
      <c r="U32" s="276"/>
      <c r="V32" s="275">
        <v>2847955</v>
      </c>
      <c r="W32" s="278" t="s">
        <v>381</v>
      </c>
      <c r="X32" s="275">
        <v>26227</v>
      </c>
      <c r="Y32" s="276"/>
      <c r="Z32" s="275">
        <v>18449961</v>
      </c>
      <c r="AA32" s="278" t="s">
        <v>381</v>
      </c>
    </row>
    <row r="33" spans="1:27" ht="15" x14ac:dyDescent="0.25">
      <c r="A33" s="270">
        <v>1973</v>
      </c>
      <c r="B33" s="271">
        <v>8658401</v>
      </c>
      <c r="C33" s="272"/>
      <c r="D33" s="271">
        <v>3748016</v>
      </c>
      <c r="E33" s="272"/>
      <c r="F33" s="271">
        <v>3514815</v>
      </c>
      <c r="G33" s="272"/>
      <c r="H33" s="271">
        <v>15921233</v>
      </c>
      <c r="I33" s="272"/>
      <c r="J33" s="271">
        <v>910177</v>
      </c>
      <c r="K33" s="272"/>
      <c r="L33" s="271">
        <v>2826675</v>
      </c>
      <c r="M33" s="272"/>
      <c r="N33" s="271">
        <v>20422</v>
      </c>
      <c r="O33" s="279" t="s">
        <v>381</v>
      </c>
      <c r="P33" s="273" t="s">
        <v>287</v>
      </c>
      <c r="Q33" s="272"/>
      <c r="R33" s="273" t="s">
        <v>287</v>
      </c>
      <c r="S33" s="272"/>
      <c r="T33" s="271">
        <v>3411</v>
      </c>
      <c r="U33" s="272"/>
      <c r="V33" s="271">
        <v>2850508</v>
      </c>
      <c r="W33" s="279" t="s">
        <v>381</v>
      </c>
      <c r="X33" s="271">
        <v>48715</v>
      </c>
      <c r="Y33" s="272"/>
      <c r="Z33" s="271">
        <v>19730632</v>
      </c>
      <c r="AA33" s="279" t="s">
        <v>381</v>
      </c>
    </row>
    <row r="34" spans="1:27" ht="15" x14ac:dyDescent="0.25">
      <c r="A34" s="270">
        <v>1974</v>
      </c>
      <c r="B34" s="271">
        <v>8534031</v>
      </c>
      <c r="C34" s="272"/>
      <c r="D34" s="271">
        <v>3519184</v>
      </c>
      <c r="E34" s="272"/>
      <c r="F34" s="271">
        <v>3365031</v>
      </c>
      <c r="G34" s="272"/>
      <c r="H34" s="271">
        <v>15418245</v>
      </c>
      <c r="I34" s="272"/>
      <c r="J34" s="271">
        <v>1272083</v>
      </c>
      <c r="K34" s="272"/>
      <c r="L34" s="271">
        <v>3143378</v>
      </c>
      <c r="M34" s="272"/>
      <c r="N34" s="271">
        <v>25610</v>
      </c>
      <c r="O34" s="279" t="s">
        <v>381</v>
      </c>
      <c r="P34" s="273" t="s">
        <v>287</v>
      </c>
      <c r="Q34" s="272"/>
      <c r="R34" s="273" t="s">
        <v>287</v>
      </c>
      <c r="S34" s="272"/>
      <c r="T34" s="271">
        <v>2613</v>
      </c>
      <c r="U34" s="272"/>
      <c r="V34" s="271">
        <v>3171601</v>
      </c>
      <c r="W34" s="279" t="s">
        <v>381</v>
      </c>
      <c r="X34" s="271">
        <v>43311</v>
      </c>
      <c r="Y34" s="272"/>
      <c r="Z34" s="271">
        <v>19905241</v>
      </c>
      <c r="AA34" s="279" t="s">
        <v>381</v>
      </c>
    </row>
    <row r="35" spans="1:27" ht="15" x14ac:dyDescent="0.25">
      <c r="A35" s="274">
        <v>1975</v>
      </c>
      <c r="B35" s="275">
        <v>8785839</v>
      </c>
      <c r="C35" s="276"/>
      <c r="D35" s="275">
        <v>3239769</v>
      </c>
      <c r="E35" s="276"/>
      <c r="F35" s="275">
        <v>3165675</v>
      </c>
      <c r="G35" s="276"/>
      <c r="H35" s="275">
        <v>15191283</v>
      </c>
      <c r="I35" s="276"/>
      <c r="J35" s="275">
        <v>1899798</v>
      </c>
      <c r="K35" s="276"/>
      <c r="L35" s="275">
        <v>3122285</v>
      </c>
      <c r="M35" s="276"/>
      <c r="N35" s="275">
        <v>33780</v>
      </c>
      <c r="O35" s="278" t="s">
        <v>381</v>
      </c>
      <c r="P35" s="277" t="s">
        <v>287</v>
      </c>
      <c r="Q35" s="276"/>
      <c r="R35" s="277" t="s">
        <v>287</v>
      </c>
      <c r="S35" s="276"/>
      <c r="T35" s="275">
        <v>1989</v>
      </c>
      <c r="U35" s="276"/>
      <c r="V35" s="275">
        <v>3158054</v>
      </c>
      <c r="W35" s="278" t="s">
        <v>381</v>
      </c>
      <c r="X35" s="275">
        <v>21103</v>
      </c>
      <c r="Y35" s="276"/>
      <c r="Z35" s="275">
        <v>20270238</v>
      </c>
      <c r="AA35" s="278" t="s">
        <v>381</v>
      </c>
    </row>
    <row r="36" spans="1:27" ht="15" x14ac:dyDescent="0.25">
      <c r="A36" s="270">
        <v>1976</v>
      </c>
      <c r="B36" s="271">
        <v>9720234</v>
      </c>
      <c r="C36" s="272"/>
      <c r="D36" s="271">
        <v>3151728</v>
      </c>
      <c r="E36" s="272"/>
      <c r="F36" s="271">
        <v>3477133</v>
      </c>
      <c r="G36" s="272"/>
      <c r="H36" s="271">
        <v>16349095</v>
      </c>
      <c r="I36" s="272"/>
      <c r="J36" s="271">
        <v>2111121</v>
      </c>
      <c r="K36" s="272"/>
      <c r="L36" s="271">
        <v>2942893</v>
      </c>
      <c r="M36" s="272"/>
      <c r="N36" s="271">
        <v>37513</v>
      </c>
      <c r="O36" s="279" t="s">
        <v>381</v>
      </c>
      <c r="P36" s="273" t="s">
        <v>287</v>
      </c>
      <c r="Q36" s="272"/>
      <c r="R36" s="273" t="s">
        <v>287</v>
      </c>
      <c r="S36" s="272"/>
      <c r="T36" s="271">
        <v>2764</v>
      </c>
      <c r="U36" s="272"/>
      <c r="V36" s="271">
        <v>2983170</v>
      </c>
      <c r="W36" s="279" t="s">
        <v>381</v>
      </c>
      <c r="X36" s="271">
        <v>29378</v>
      </c>
      <c r="Y36" s="272"/>
      <c r="Z36" s="271">
        <v>21472764</v>
      </c>
      <c r="AA36" s="279" t="s">
        <v>381</v>
      </c>
    </row>
    <row r="37" spans="1:27" ht="15" x14ac:dyDescent="0.25">
      <c r="A37" s="270">
        <v>1977</v>
      </c>
      <c r="B37" s="271">
        <v>10262025</v>
      </c>
      <c r="C37" s="272"/>
      <c r="D37" s="271">
        <v>3283745</v>
      </c>
      <c r="E37" s="272"/>
      <c r="F37" s="271">
        <v>3900624</v>
      </c>
      <c r="G37" s="272"/>
      <c r="H37" s="271">
        <v>17446394</v>
      </c>
      <c r="I37" s="272"/>
      <c r="J37" s="271">
        <v>2701762</v>
      </c>
      <c r="K37" s="272"/>
      <c r="L37" s="271">
        <v>2300652</v>
      </c>
      <c r="M37" s="272"/>
      <c r="N37" s="271">
        <v>37382</v>
      </c>
      <c r="O37" s="279" t="s">
        <v>381</v>
      </c>
      <c r="P37" s="273" t="s">
        <v>287</v>
      </c>
      <c r="Q37" s="272"/>
      <c r="R37" s="273" t="s">
        <v>287</v>
      </c>
      <c r="S37" s="272"/>
      <c r="T37" s="271">
        <v>5018</v>
      </c>
      <c r="U37" s="272"/>
      <c r="V37" s="271">
        <v>2343051</v>
      </c>
      <c r="W37" s="279" t="s">
        <v>381</v>
      </c>
      <c r="X37" s="271">
        <v>59422</v>
      </c>
      <c r="Y37" s="272"/>
      <c r="Z37" s="271">
        <v>22550629</v>
      </c>
      <c r="AA37" s="279" t="s">
        <v>381</v>
      </c>
    </row>
    <row r="38" spans="1:27" ht="15" x14ac:dyDescent="0.25">
      <c r="A38" s="274">
        <v>1978</v>
      </c>
      <c r="B38" s="275">
        <v>10238271</v>
      </c>
      <c r="C38" s="276"/>
      <c r="D38" s="275">
        <v>3296767</v>
      </c>
      <c r="E38" s="276"/>
      <c r="F38" s="275">
        <v>3986863</v>
      </c>
      <c r="G38" s="276"/>
      <c r="H38" s="275">
        <v>17521902</v>
      </c>
      <c r="I38" s="276"/>
      <c r="J38" s="275">
        <v>3024126</v>
      </c>
      <c r="K38" s="276"/>
      <c r="L38" s="275">
        <v>2905420</v>
      </c>
      <c r="M38" s="276"/>
      <c r="N38" s="275">
        <v>30851</v>
      </c>
      <c r="O38" s="278" t="s">
        <v>381</v>
      </c>
      <c r="P38" s="277" t="s">
        <v>287</v>
      </c>
      <c r="Q38" s="276"/>
      <c r="R38" s="277" t="s">
        <v>287</v>
      </c>
      <c r="S38" s="276"/>
      <c r="T38" s="275">
        <v>3498</v>
      </c>
      <c r="U38" s="276"/>
      <c r="V38" s="275">
        <v>2939769</v>
      </c>
      <c r="W38" s="278" t="s">
        <v>381</v>
      </c>
      <c r="X38" s="275">
        <v>67318</v>
      </c>
      <c r="Y38" s="276"/>
      <c r="Z38" s="275">
        <v>23553115</v>
      </c>
      <c r="AA38" s="278" t="s">
        <v>381</v>
      </c>
    </row>
    <row r="39" spans="1:27" ht="15" x14ac:dyDescent="0.25">
      <c r="A39" s="270">
        <v>1979</v>
      </c>
      <c r="B39" s="271">
        <v>11259923</v>
      </c>
      <c r="C39" s="272"/>
      <c r="D39" s="271">
        <v>3612691</v>
      </c>
      <c r="E39" s="272"/>
      <c r="F39" s="271">
        <v>3283366</v>
      </c>
      <c r="G39" s="272"/>
      <c r="H39" s="271">
        <v>18155980</v>
      </c>
      <c r="I39" s="272"/>
      <c r="J39" s="271">
        <v>2775827</v>
      </c>
      <c r="K39" s="272"/>
      <c r="L39" s="271">
        <v>2896591</v>
      </c>
      <c r="M39" s="272"/>
      <c r="N39" s="271">
        <v>40262</v>
      </c>
      <c r="O39" s="279" t="s">
        <v>381</v>
      </c>
      <c r="P39" s="273" t="s">
        <v>287</v>
      </c>
      <c r="Q39" s="272"/>
      <c r="R39" s="273" t="s">
        <v>287</v>
      </c>
      <c r="S39" s="272"/>
      <c r="T39" s="271">
        <v>5156</v>
      </c>
      <c r="U39" s="272"/>
      <c r="V39" s="271">
        <v>2942010</v>
      </c>
      <c r="W39" s="279" t="s">
        <v>381</v>
      </c>
      <c r="X39" s="271">
        <v>69381</v>
      </c>
      <c r="Y39" s="272"/>
      <c r="Z39" s="271">
        <v>23943197</v>
      </c>
      <c r="AA39" s="279" t="s">
        <v>381</v>
      </c>
    </row>
    <row r="40" spans="1:27" ht="15" x14ac:dyDescent="0.25">
      <c r="A40" s="270">
        <v>1980</v>
      </c>
      <c r="B40" s="271">
        <v>12122684</v>
      </c>
      <c r="C40" s="272"/>
      <c r="D40" s="271">
        <v>3778114</v>
      </c>
      <c r="E40" s="272"/>
      <c r="F40" s="271">
        <v>2633561</v>
      </c>
      <c r="G40" s="272"/>
      <c r="H40" s="271">
        <v>18534359</v>
      </c>
      <c r="I40" s="272"/>
      <c r="J40" s="271">
        <v>2739169</v>
      </c>
      <c r="K40" s="272"/>
      <c r="L40" s="271">
        <v>2867306</v>
      </c>
      <c r="M40" s="272"/>
      <c r="N40" s="271">
        <v>52699</v>
      </c>
      <c r="O40" s="279" t="s">
        <v>381</v>
      </c>
      <c r="P40" s="273" t="s">
        <v>287</v>
      </c>
      <c r="Q40" s="272"/>
      <c r="R40" s="273" t="s">
        <v>287</v>
      </c>
      <c r="S40" s="272"/>
      <c r="T40" s="271">
        <v>4500</v>
      </c>
      <c r="U40" s="272"/>
      <c r="V40" s="271">
        <v>2924505</v>
      </c>
      <c r="W40" s="279" t="s">
        <v>381</v>
      </c>
      <c r="X40" s="271">
        <v>71399</v>
      </c>
      <c r="Y40" s="272"/>
      <c r="Z40" s="271">
        <v>24269432</v>
      </c>
      <c r="AA40" s="279" t="s">
        <v>381</v>
      </c>
    </row>
    <row r="41" spans="1:27" ht="15" x14ac:dyDescent="0.25">
      <c r="A41" s="274">
        <v>1981</v>
      </c>
      <c r="B41" s="275">
        <v>12583461</v>
      </c>
      <c r="C41" s="276"/>
      <c r="D41" s="275">
        <v>3730441</v>
      </c>
      <c r="E41" s="276"/>
      <c r="F41" s="275">
        <v>2201663</v>
      </c>
      <c r="G41" s="276"/>
      <c r="H41" s="275">
        <v>18515565</v>
      </c>
      <c r="I41" s="276"/>
      <c r="J41" s="275">
        <v>3007589</v>
      </c>
      <c r="K41" s="276"/>
      <c r="L41" s="275">
        <v>2724925</v>
      </c>
      <c r="M41" s="276"/>
      <c r="N41" s="275">
        <v>59437</v>
      </c>
      <c r="O41" s="278" t="s">
        <v>381</v>
      </c>
      <c r="P41" s="277" t="s">
        <v>287</v>
      </c>
      <c r="Q41" s="276"/>
      <c r="R41" s="277" t="s">
        <v>287</v>
      </c>
      <c r="S41" s="276"/>
      <c r="T41" s="275">
        <v>3845</v>
      </c>
      <c r="U41" s="276"/>
      <c r="V41" s="275">
        <v>2788208</v>
      </c>
      <c r="W41" s="278" t="s">
        <v>381</v>
      </c>
      <c r="X41" s="275">
        <v>113406</v>
      </c>
      <c r="Y41" s="276"/>
      <c r="Z41" s="275">
        <v>24424767</v>
      </c>
      <c r="AA41" s="278" t="s">
        <v>381</v>
      </c>
    </row>
    <row r="42" spans="1:27" ht="15" x14ac:dyDescent="0.25">
      <c r="A42" s="270">
        <v>1982</v>
      </c>
      <c r="B42" s="271">
        <v>12582150</v>
      </c>
      <c r="C42" s="272"/>
      <c r="D42" s="271">
        <v>3311941</v>
      </c>
      <c r="E42" s="272"/>
      <c r="F42" s="271">
        <v>1567653</v>
      </c>
      <c r="G42" s="272"/>
      <c r="H42" s="271">
        <v>17461744</v>
      </c>
      <c r="I42" s="272"/>
      <c r="J42" s="271">
        <v>3131148</v>
      </c>
      <c r="K42" s="272"/>
      <c r="L42" s="271">
        <v>3232512</v>
      </c>
      <c r="M42" s="272"/>
      <c r="N42" s="271">
        <v>50627</v>
      </c>
      <c r="O42" s="279" t="s">
        <v>381</v>
      </c>
      <c r="P42" s="273" t="s">
        <v>287</v>
      </c>
      <c r="Q42" s="272"/>
      <c r="R42" s="273" t="s">
        <v>287</v>
      </c>
      <c r="S42" s="272"/>
      <c r="T42" s="271">
        <v>3355</v>
      </c>
      <c r="U42" s="272"/>
      <c r="V42" s="271">
        <v>3286494</v>
      </c>
      <c r="W42" s="279" t="s">
        <v>381</v>
      </c>
      <c r="X42" s="271">
        <v>100026</v>
      </c>
      <c r="Y42" s="272"/>
      <c r="Z42" s="271">
        <v>23979412</v>
      </c>
      <c r="AA42" s="279" t="s">
        <v>381</v>
      </c>
    </row>
    <row r="43" spans="1:27" ht="15" x14ac:dyDescent="0.25">
      <c r="A43" s="270">
        <v>1983</v>
      </c>
      <c r="B43" s="271">
        <v>13212591</v>
      </c>
      <c r="C43" s="272"/>
      <c r="D43" s="271">
        <v>2972356</v>
      </c>
      <c r="E43" s="272"/>
      <c r="F43" s="271">
        <v>1543683</v>
      </c>
      <c r="G43" s="272"/>
      <c r="H43" s="271">
        <v>17728630</v>
      </c>
      <c r="I43" s="272"/>
      <c r="J43" s="271">
        <v>3202549</v>
      </c>
      <c r="K43" s="272"/>
      <c r="L43" s="271">
        <v>3494005</v>
      </c>
      <c r="M43" s="272"/>
      <c r="N43" s="271">
        <v>63910</v>
      </c>
      <c r="O43" s="279" t="s">
        <v>381</v>
      </c>
      <c r="P43" s="273" t="s">
        <v>287</v>
      </c>
      <c r="Q43" s="272"/>
      <c r="R43" s="273">
        <v>28</v>
      </c>
      <c r="S43" s="272"/>
      <c r="T43" s="271">
        <v>3983</v>
      </c>
      <c r="U43" s="272"/>
      <c r="V43" s="271">
        <v>3561926</v>
      </c>
      <c r="W43" s="279" t="s">
        <v>381</v>
      </c>
      <c r="X43" s="271">
        <v>120547</v>
      </c>
      <c r="Y43" s="272"/>
      <c r="Z43" s="271">
        <v>24613652</v>
      </c>
      <c r="AA43" s="279" t="s">
        <v>381</v>
      </c>
    </row>
    <row r="44" spans="1:27" ht="15" x14ac:dyDescent="0.25">
      <c r="A44" s="274">
        <v>1984</v>
      </c>
      <c r="B44" s="275">
        <v>14019485</v>
      </c>
      <c r="C44" s="276"/>
      <c r="D44" s="275">
        <v>3198572</v>
      </c>
      <c r="E44" s="276"/>
      <c r="F44" s="275">
        <v>1286116</v>
      </c>
      <c r="G44" s="276"/>
      <c r="H44" s="275">
        <v>18504172</v>
      </c>
      <c r="I44" s="276"/>
      <c r="J44" s="275">
        <v>3552531</v>
      </c>
      <c r="K44" s="276"/>
      <c r="L44" s="275">
        <v>3352809</v>
      </c>
      <c r="M44" s="276"/>
      <c r="N44" s="275">
        <v>80811</v>
      </c>
      <c r="O44" s="278" t="s">
        <v>381</v>
      </c>
      <c r="P44" s="277">
        <v>55</v>
      </c>
      <c r="Q44" s="276"/>
      <c r="R44" s="277">
        <v>68</v>
      </c>
      <c r="S44" s="276"/>
      <c r="T44" s="275">
        <v>9249</v>
      </c>
      <c r="U44" s="276"/>
      <c r="V44" s="275">
        <v>3442991</v>
      </c>
      <c r="W44" s="278" t="s">
        <v>381</v>
      </c>
      <c r="X44" s="275">
        <v>135323</v>
      </c>
      <c r="Y44" s="276"/>
      <c r="Z44" s="275">
        <v>25635017</v>
      </c>
      <c r="AA44" s="278" t="s">
        <v>381</v>
      </c>
    </row>
    <row r="45" spans="1:27" ht="15" x14ac:dyDescent="0.25">
      <c r="A45" s="270">
        <v>1985</v>
      </c>
      <c r="B45" s="271">
        <v>14542209</v>
      </c>
      <c r="C45" s="272"/>
      <c r="D45" s="271">
        <v>3134505</v>
      </c>
      <c r="E45" s="272"/>
      <c r="F45" s="271">
        <v>1090459</v>
      </c>
      <c r="G45" s="272"/>
      <c r="H45" s="271">
        <v>18767173</v>
      </c>
      <c r="I45" s="272"/>
      <c r="J45" s="271">
        <v>4075563</v>
      </c>
      <c r="K45" s="272"/>
      <c r="L45" s="271">
        <v>2937168</v>
      </c>
      <c r="M45" s="272"/>
      <c r="N45" s="271">
        <v>97421</v>
      </c>
      <c r="O45" s="279" t="s">
        <v>381</v>
      </c>
      <c r="P45" s="273">
        <v>111</v>
      </c>
      <c r="Q45" s="272"/>
      <c r="R45" s="273">
        <v>60</v>
      </c>
      <c r="S45" s="272"/>
      <c r="T45" s="271">
        <v>14447</v>
      </c>
      <c r="U45" s="272"/>
      <c r="V45" s="271">
        <v>3049207</v>
      </c>
      <c r="W45" s="279" t="s">
        <v>381</v>
      </c>
      <c r="X45" s="271">
        <v>139655</v>
      </c>
      <c r="Y45" s="272"/>
      <c r="Z45" s="271">
        <v>26031598</v>
      </c>
      <c r="AA45" s="279" t="s">
        <v>381</v>
      </c>
    </row>
    <row r="46" spans="1:27" ht="15" x14ac:dyDescent="0.25">
      <c r="A46" s="270">
        <v>1986</v>
      </c>
      <c r="B46" s="271">
        <v>14443716</v>
      </c>
      <c r="C46" s="272"/>
      <c r="D46" s="271">
        <v>2670290</v>
      </c>
      <c r="E46" s="272"/>
      <c r="F46" s="271">
        <v>1451843</v>
      </c>
      <c r="G46" s="272"/>
      <c r="H46" s="271">
        <v>18565849</v>
      </c>
      <c r="I46" s="272"/>
      <c r="J46" s="271">
        <v>4380109</v>
      </c>
      <c r="K46" s="272"/>
      <c r="L46" s="271">
        <v>3038157</v>
      </c>
      <c r="M46" s="272"/>
      <c r="N46" s="271">
        <v>107677</v>
      </c>
      <c r="O46" s="279" t="s">
        <v>381</v>
      </c>
      <c r="P46" s="273">
        <v>147</v>
      </c>
      <c r="Q46" s="272"/>
      <c r="R46" s="273">
        <v>44</v>
      </c>
      <c r="S46" s="272"/>
      <c r="T46" s="271">
        <v>12292</v>
      </c>
      <c r="U46" s="272"/>
      <c r="V46" s="271">
        <v>3158317</v>
      </c>
      <c r="W46" s="279" t="s">
        <v>381</v>
      </c>
      <c r="X46" s="271">
        <v>122481</v>
      </c>
      <c r="Y46" s="272"/>
      <c r="Z46" s="271">
        <v>26226756</v>
      </c>
      <c r="AA46" s="279" t="s">
        <v>381</v>
      </c>
    </row>
    <row r="47" spans="1:27" ht="15" x14ac:dyDescent="0.25">
      <c r="A47" s="274">
        <v>1987</v>
      </c>
      <c r="B47" s="275">
        <v>15173411</v>
      </c>
      <c r="C47" s="276"/>
      <c r="D47" s="275">
        <v>2915915</v>
      </c>
      <c r="E47" s="276"/>
      <c r="F47" s="275">
        <v>1256859</v>
      </c>
      <c r="G47" s="276"/>
      <c r="H47" s="275">
        <v>19346185</v>
      </c>
      <c r="I47" s="276"/>
      <c r="J47" s="275">
        <v>4753933</v>
      </c>
      <c r="K47" s="276"/>
      <c r="L47" s="275">
        <v>2601572</v>
      </c>
      <c r="M47" s="276"/>
      <c r="N47" s="275">
        <v>112270</v>
      </c>
      <c r="O47" s="278" t="s">
        <v>381</v>
      </c>
      <c r="P47" s="277">
        <v>109</v>
      </c>
      <c r="Q47" s="276"/>
      <c r="R47" s="277">
        <v>37</v>
      </c>
      <c r="S47" s="276"/>
      <c r="T47" s="275">
        <v>15389</v>
      </c>
      <c r="U47" s="276"/>
      <c r="V47" s="275">
        <v>2729377</v>
      </c>
      <c r="W47" s="278" t="s">
        <v>381</v>
      </c>
      <c r="X47" s="275">
        <v>158101</v>
      </c>
      <c r="Y47" s="276"/>
      <c r="Z47" s="275">
        <v>26987596</v>
      </c>
      <c r="AA47" s="278" t="s">
        <v>381</v>
      </c>
    </row>
    <row r="48" spans="1:27" ht="15" x14ac:dyDescent="0.25">
      <c r="A48" s="270">
        <v>1988</v>
      </c>
      <c r="B48" s="271">
        <v>15849966</v>
      </c>
      <c r="C48" s="272"/>
      <c r="D48" s="271">
        <v>2692620</v>
      </c>
      <c r="E48" s="272"/>
      <c r="F48" s="271">
        <v>1563425</v>
      </c>
      <c r="G48" s="272"/>
      <c r="H48" s="271">
        <v>20106012</v>
      </c>
      <c r="I48" s="272"/>
      <c r="J48" s="271">
        <v>5586968</v>
      </c>
      <c r="K48" s="272"/>
      <c r="L48" s="271">
        <v>2301629</v>
      </c>
      <c r="M48" s="272"/>
      <c r="N48" s="271">
        <v>106338</v>
      </c>
      <c r="O48" s="279" t="s">
        <v>381</v>
      </c>
      <c r="P48" s="273">
        <v>94</v>
      </c>
      <c r="Q48" s="272"/>
      <c r="R48" s="273">
        <v>9</v>
      </c>
      <c r="S48" s="272"/>
      <c r="T48" s="271">
        <v>17285</v>
      </c>
      <c r="U48" s="272"/>
      <c r="V48" s="271">
        <v>2425355</v>
      </c>
      <c r="W48" s="279" t="s">
        <v>381</v>
      </c>
      <c r="X48" s="271">
        <v>108399</v>
      </c>
      <c r="Y48" s="272"/>
      <c r="Z48" s="271">
        <v>28226734</v>
      </c>
      <c r="AA48" s="279" t="s">
        <v>381</v>
      </c>
    </row>
    <row r="49" spans="1:27" ht="15" x14ac:dyDescent="0.25">
      <c r="A49" s="270">
        <v>198912</v>
      </c>
      <c r="B49" s="271">
        <v>16137221</v>
      </c>
      <c r="C49" s="272"/>
      <c r="D49" s="271">
        <v>3172568</v>
      </c>
      <c r="E49" s="272"/>
      <c r="F49" s="271">
        <v>1703091</v>
      </c>
      <c r="G49" s="272"/>
      <c r="H49" s="271">
        <v>21012880</v>
      </c>
      <c r="I49" s="272"/>
      <c r="J49" s="271">
        <v>5602161</v>
      </c>
      <c r="K49" s="272"/>
      <c r="L49" s="271">
        <v>2808182</v>
      </c>
      <c r="M49" s="272"/>
      <c r="N49" s="271">
        <v>152239</v>
      </c>
      <c r="O49" s="279" t="s">
        <v>381</v>
      </c>
      <c r="P49" s="271">
        <v>2614</v>
      </c>
      <c r="Q49" s="272"/>
      <c r="R49" s="271">
        <v>22033</v>
      </c>
      <c r="S49" s="272"/>
      <c r="T49" s="271">
        <v>231530</v>
      </c>
      <c r="U49" s="272"/>
      <c r="V49" s="271">
        <v>3216598</v>
      </c>
      <c r="W49" s="279" t="s">
        <v>381</v>
      </c>
      <c r="X49" s="271">
        <v>37450</v>
      </c>
      <c r="Y49" s="272"/>
      <c r="Z49" s="271">
        <v>29869088</v>
      </c>
      <c r="AA49" s="279" t="s">
        <v>381</v>
      </c>
    </row>
    <row r="50" spans="1:27" ht="15" x14ac:dyDescent="0.25">
      <c r="A50" s="274">
        <v>1990</v>
      </c>
      <c r="B50" s="275">
        <v>16260952</v>
      </c>
      <c r="C50" s="276"/>
      <c r="D50" s="275">
        <v>3308538</v>
      </c>
      <c r="E50" s="276"/>
      <c r="F50" s="275">
        <v>1289433</v>
      </c>
      <c r="G50" s="276"/>
      <c r="H50" s="275">
        <v>20858923</v>
      </c>
      <c r="I50" s="276"/>
      <c r="J50" s="275">
        <v>6104350</v>
      </c>
      <c r="K50" s="276"/>
      <c r="L50" s="275">
        <v>3014012</v>
      </c>
      <c r="M50" s="276"/>
      <c r="N50" s="275">
        <v>160547</v>
      </c>
      <c r="O50" s="278" t="s">
        <v>381</v>
      </c>
      <c r="P50" s="275">
        <v>3818</v>
      </c>
      <c r="Q50" s="276"/>
      <c r="R50" s="275">
        <v>29007</v>
      </c>
      <c r="S50" s="276"/>
      <c r="T50" s="275">
        <v>316506</v>
      </c>
      <c r="U50" s="276"/>
      <c r="V50" s="275">
        <v>3523891</v>
      </c>
      <c r="W50" s="278" t="s">
        <v>381</v>
      </c>
      <c r="X50" s="275">
        <v>7888</v>
      </c>
      <c r="Y50" s="276"/>
      <c r="Z50" s="275">
        <v>30495052</v>
      </c>
      <c r="AA50" s="278" t="s">
        <v>381</v>
      </c>
    </row>
    <row r="51" spans="1:27" ht="15" x14ac:dyDescent="0.25">
      <c r="A51" s="270">
        <v>1991</v>
      </c>
      <c r="B51" s="271">
        <v>16249709</v>
      </c>
      <c r="C51" s="272"/>
      <c r="D51" s="271">
        <v>3377359</v>
      </c>
      <c r="E51" s="272"/>
      <c r="F51" s="271">
        <v>1198261</v>
      </c>
      <c r="G51" s="272"/>
      <c r="H51" s="271">
        <v>20825328</v>
      </c>
      <c r="I51" s="272"/>
      <c r="J51" s="271">
        <v>6422132</v>
      </c>
      <c r="K51" s="272"/>
      <c r="L51" s="271">
        <v>2984899</v>
      </c>
      <c r="M51" s="272"/>
      <c r="N51" s="271">
        <v>166626</v>
      </c>
      <c r="O51" s="279" t="s">
        <v>381</v>
      </c>
      <c r="P51" s="271">
        <v>4923</v>
      </c>
      <c r="Q51" s="272"/>
      <c r="R51" s="271">
        <v>30796</v>
      </c>
      <c r="S51" s="272"/>
      <c r="T51" s="271">
        <v>354353</v>
      </c>
      <c r="U51" s="272"/>
      <c r="V51" s="271">
        <v>3541597</v>
      </c>
      <c r="W51" s="279" t="s">
        <v>381</v>
      </c>
      <c r="X51" s="271">
        <v>66965</v>
      </c>
      <c r="Y51" s="272"/>
      <c r="Z51" s="271">
        <v>30856023</v>
      </c>
      <c r="AA51" s="279" t="s">
        <v>381</v>
      </c>
    </row>
    <row r="52" spans="1:27" ht="15" x14ac:dyDescent="0.25">
      <c r="A52" s="270">
        <v>1992</v>
      </c>
      <c r="B52" s="271">
        <v>16465595</v>
      </c>
      <c r="C52" s="272"/>
      <c r="D52" s="271">
        <v>3511502</v>
      </c>
      <c r="E52" s="272"/>
      <c r="F52" s="271">
        <v>990707</v>
      </c>
      <c r="G52" s="272"/>
      <c r="H52" s="271">
        <v>20967804</v>
      </c>
      <c r="I52" s="272"/>
      <c r="J52" s="271">
        <v>6479206</v>
      </c>
      <c r="K52" s="272"/>
      <c r="L52" s="271">
        <v>2585662</v>
      </c>
      <c r="M52" s="272"/>
      <c r="N52" s="271">
        <v>166899</v>
      </c>
      <c r="O52" s="279" t="s">
        <v>381</v>
      </c>
      <c r="P52" s="271">
        <v>4133</v>
      </c>
      <c r="Q52" s="272"/>
      <c r="R52" s="271">
        <v>29863</v>
      </c>
      <c r="S52" s="272"/>
      <c r="T52" s="271">
        <v>402457</v>
      </c>
      <c r="U52" s="272"/>
      <c r="V52" s="271">
        <v>3189014</v>
      </c>
      <c r="W52" s="279" t="s">
        <v>381</v>
      </c>
      <c r="X52" s="271">
        <v>86733</v>
      </c>
      <c r="Y52" s="272"/>
      <c r="Z52" s="271">
        <v>30722757</v>
      </c>
      <c r="AA52" s="279" t="s">
        <v>381</v>
      </c>
    </row>
    <row r="53" spans="1:27" ht="15" x14ac:dyDescent="0.25">
      <c r="A53" s="274">
        <v>1993</v>
      </c>
      <c r="B53" s="275">
        <v>17195927</v>
      </c>
      <c r="C53" s="276"/>
      <c r="D53" s="275">
        <v>3537501</v>
      </c>
      <c r="E53" s="276"/>
      <c r="F53" s="275">
        <v>1123789</v>
      </c>
      <c r="G53" s="276"/>
      <c r="H53" s="275">
        <v>21857217</v>
      </c>
      <c r="I53" s="276"/>
      <c r="J53" s="275">
        <v>6410499</v>
      </c>
      <c r="K53" s="276"/>
      <c r="L53" s="275">
        <v>2860991</v>
      </c>
      <c r="M53" s="276"/>
      <c r="N53" s="275">
        <v>173073</v>
      </c>
      <c r="O53" s="278" t="s">
        <v>381</v>
      </c>
      <c r="P53" s="275">
        <v>4767</v>
      </c>
      <c r="Q53" s="276"/>
      <c r="R53" s="275">
        <v>30987</v>
      </c>
      <c r="S53" s="276"/>
      <c r="T53" s="275">
        <v>414619</v>
      </c>
      <c r="U53" s="276"/>
      <c r="V53" s="275">
        <v>3484438</v>
      </c>
      <c r="W53" s="278" t="s">
        <v>381</v>
      </c>
      <c r="X53" s="275">
        <v>94910</v>
      </c>
      <c r="Y53" s="276"/>
      <c r="Z53" s="275">
        <v>31847065</v>
      </c>
      <c r="AA53" s="278" t="s">
        <v>381</v>
      </c>
    </row>
    <row r="54" spans="1:27" ht="15" x14ac:dyDescent="0.25">
      <c r="A54" s="270">
        <v>1994</v>
      </c>
      <c r="B54" s="271">
        <v>17260875</v>
      </c>
      <c r="C54" s="272"/>
      <c r="D54" s="271">
        <v>3977299</v>
      </c>
      <c r="E54" s="272"/>
      <c r="F54" s="271">
        <v>1058783</v>
      </c>
      <c r="G54" s="272"/>
      <c r="H54" s="271">
        <v>22296956</v>
      </c>
      <c r="I54" s="272"/>
      <c r="J54" s="271">
        <v>6693877</v>
      </c>
      <c r="K54" s="272"/>
      <c r="L54" s="271">
        <v>2620314</v>
      </c>
      <c r="M54" s="272"/>
      <c r="N54" s="271">
        <v>160264</v>
      </c>
      <c r="O54" s="279" t="s">
        <v>381</v>
      </c>
      <c r="P54" s="271">
        <v>5020</v>
      </c>
      <c r="Q54" s="272"/>
      <c r="R54" s="271">
        <v>35560</v>
      </c>
      <c r="S54" s="272"/>
      <c r="T54" s="271">
        <v>433890</v>
      </c>
      <c r="U54" s="272"/>
      <c r="V54" s="271">
        <v>3255048</v>
      </c>
      <c r="W54" s="279" t="s">
        <v>381</v>
      </c>
      <c r="X54" s="271">
        <v>152937</v>
      </c>
      <c r="Y54" s="272"/>
      <c r="Z54" s="271">
        <v>32398818</v>
      </c>
      <c r="AA54" s="279" t="s">
        <v>381</v>
      </c>
    </row>
    <row r="55" spans="1:27" ht="15" x14ac:dyDescent="0.25">
      <c r="A55" s="270">
        <v>1995</v>
      </c>
      <c r="B55" s="271">
        <v>17466285</v>
      </c>
      <c r="C55" s="272"/>
      <c r="D55" s="271">
        <v>4301971</v>
      </c>
      <c r="E55" s="272"/>
      <c r="F55" s="271">
        <v>754597</v>
      </c>
      <c r="G55" s="272"/>
      <c r="H55" s="271">
        <v>22522853</v>
      </c>
      <c r="I55" s="272"/>
      <c r="J55" s="271">
        <v>7075436</v>
      </c>
      <c r="K55" s="272"/>
      <c r="L55" s="271">
        <v>3149392</v>
      </c>
      <c r="M55" s="272"/>
      <c r="N55" s="271">
        <v>137957</v>
      </c>
      <c r="O55" s="279" t="s">
        <v>381</v>
      </c>
      <c r="P55" s="271">
        <v>5123</v>
      </c>
      <c r="Q55" s="272"/>
      <c r="R55" s="271">
        <v>32630</v>
      </c>
      <c r="S55" s="272"/>
      <c r="T55" s="271">
        <v>421664</v>
      </c>
      <c r="U55" s="272"/>
      <c r="V55" s="271">
        <v>3746766</v>
      </c>
      <c r="W55" s="279" t="s">
        <v>381</v>
      </c>
      <c r="X55" s="271">
        <v>133856</v>
      </c>
      <c r="Y55" s="272"/>
      <c r="Z55" s="271">
        <v>33478911</v>
      </c>
      <c r="AA55" s="279" t="s">
        <v>381</v>
      </c>
    </row>
    <row r="56" spans="1:27" ht="15" x14ac:dyDescent="0.25">
      <c r="A56" s="274">
        <v>1996</v>
      </c>
      <c r="B56" s="275">
        <v>18429027</v>
      </c>
      <c r="C56" s="276"/>
      <c r="D56" s="275">
        <v>3862449</v>
      </c>
      <c r="E56" s="276"/>
      <c r="F56" s="275">
        <v>817356</v>
      </c>
      <c r="G56" s="276"/>
      <c r="H56" s="275">
        <v>23108833</v>
      </c>
      <c r="I56" s="276"/>
      <c r="J56" s="275">
        <v>7086674</v>
      </c>
      <c r="K56" s="276"/>
      <c r="L56" s="275">
        <v>3527582</v>
      </c>
      <c r="M56" s="276"/>
      <c r="N56" s="275">
        <v>148159</v>
      </c>
      <c r="O56" s="278" t="s">
        <v>381</v>
      </c>
      <c r="P56" s="275">
        <v>5389</v>
      </c>
      <c r="Q56" s="276"/>
      <c r="R56" s="275">
        <v>33440</v>
      </c>
      <c r="S56" s="276"/>
      <c r="T56" s="275">
        <v>438273</v>
      </c>
      <c r="U56" s="276"/>
      <c r="V56" s="275">
        <v>4152843</v>
      </c>
      <c r="W56" s="278" t="s">
        <v>381</v>
      </c>
      <c r="X56" s="275">
        <v>137144</v>
      </c>
      <c r="Y56" s="276"/>
      <c r="Z56" s="275">
        <v>34485494</v>
      </c>
      <c r="AA56" s="278" t="s">
        <v>381</v>
      </c>
    </row>
    <row r="57" spans="1:27" ht="15" x14ac:dyDescent="0.25">
      <c r="A57" s="270">
        <v>1997</v>
      </c>
      <c r="B57" s="271">
        <v>18904538</v>
      </c>
      <c r="C57" s="272"/>
      <c r="D57" s="271">
        <v>4125512</v>
      </c>
      <c r="E57" s="272"/>
      <c r="F57" s="271">
        <v>926801</v>
      </c>
      <c r="G57" s="272"/>
      <c r="H57" s="271">
        <v>23956851</v>
      </c>
      <c r="I57" s="272"/>
      <c r="J57" s="271">
        <v>6596992</v>
      </c>
      <c r="K57" s="272"/>
      <c r="L57" s="271">
        <v>3581168</v>
      </c>
      <c r="M57" s="272"/>
      <c r="N57" s="271">
        <v>150398</v>
      </c>
      <c r="O57" s="279" t="s">
        <v>381</v>
      </c>
      <c r="P57" s="271">
        <v>5221</v>
      </c>
      <c r="Q57" s="272"/>
      <c r="R57" s="271">
        <v>33581</v>
      </c>
      <c r="S57" s="272"/>
      <c r="T57" s="271">
        <v>445973</v>
      </c>
      <c r="U57" s="272"/>
      <c r="V57" s="271">
        <v>4216340</v>
      </c>
      <c r="W57" s="279" t="s">
        <v>381</v>
      </c>
      <c r="X57" s="271">
        <v>116203</v>
      </c>
      <c r="Y57" s="272"/>
      <c r="Z57" s="271">
        <v>34886386</v>
      </c>
      <c r="AA57" s="279" t="s">
        <v>381</v>
      </c>
    </row>
    <row r="58" spans="1:27" ht="15" x14ac:dyDescent="0.25">
      <c r="A58" s="270">
        <v>1998</v>
      </c>
      <c r="B58" s="271">
        <v>19215682</v>
      </c>
      <c r="C58" s="272"/>
      <c r="D58" s="271">
        <v>4674900</v>
      </c>
      <c r="E58" s="272"/>
      <c r="F58" s="271">
        <v>1306235</v>
      </c>
      <c r="G58" s="272"/>
      <c r="H58" s="271">
        <v>25196817</v>
      </c>
      <c r="I58" s="272"/>
      <c r="J58" s="271">
        <v>7067809</v>
      </c>
      <c r="K58" s="272"/>
      <c r="L58" s="271">
        <v>3241286</v>
      </c>
      <c r="M58" s="272"/>
      <c r="N58" s="271">
        <v>150650</v>
      </c>
      <c r="O58" s="279" t="s">
        <v>381</v>
      </c>
      <c r="P58" s="271">
        <v>5124</v>
      </c>
      <c r="Q58" s="272"/>
      <c r="R58" s="271">
        <v>30853</v>
      </c>
      <c r="S58" s="272"/>
      <c r="T58" s="271">
        <v>444495</v>
      </c>
      <c r="U58" s="272"/>
      <c r="V58" s="271">
        <v>3872407</v>
      </c>
      <c r="W58" s="279" t="s">
        <v>381</v>
      </c>
      <c r="X58" s="271">
        <v>88224</v>
      </c>
      <c r="Y58" s="272"/>
      <c r="Z58" s="271">
        <v>36225256</v>
      </c>
      <c r="AA58" s="279" t="s">
        <v>381</v>
      </c>
    </row>
    <row r="59" spans="1:27" ht="15" x14ac:dyDescent="0.25">
      <c r="A59" s="274">
        <v>1999</v>
      </c>
      <c r="B59" s="275">
        <v>19279487</v>
      </c>
      <c r="C59" s="276"/>
      <c r="D59" s="275">
        <v>4902148</v>
      </c>
      <c r="E59" s="276"/>
      <c r="F59" s="275">
        <v>1211350</v>
      </c>
      <c r="G59" s="276"/>
      <c r="H59" s="275">
        <v>25392985</v>
      </c>
      <c r="I59" s="276"/>
      <c r="J59" s="275">
        <v>7610256</v>
      </c>
      <c r="K59" s="276"/>
      <c r="L59" s="275">
        <v>3217744</v>
      </c>
      <c r="M59" s="276"/>
      <c r="N59" s="275">
        <v>151621</v>
      </c>
      <c r="O59" s="278" t="s">
        <v>381</v>
      </c>
      <c r="P59" s="275">
        <v>5063</v>
      </c>
      <c r="Q59" s="276"/>
      <c r="R59" s="275">
        <v>45894</v>
      </c>
      <c r="S59" s="276"/>
      <c r="T59" s="275">
        <v>453224</v>
      </c>
      <c r="U59" s="276"/>
      <c r="V59" s="275">
        <v>3873546</v>
      </c>
      <c r="W59" s="278" t="s">
        <v>381</v>
      </c>
      <c r="X59" s="275">
        <v>98924</v>
      </c>
      <c r="Y59" s="276"/>
      <c r="Z59" s="275">
        <v>36975711</v>
      </c>
      <c r="AA59" s="278" t="s">
        <v>381</v>
      </c>
    </row>
    <row r="60" spans="1:27" ht="15" x14ac:dyDescent="0.25">
      <c r="A60" s="270">
        <v>2000</v>
      </c>
      <c r="B60" s="271">
        <v>20220171</v>
      </c>
      <c r="C60" s="272"/>
      <c r="D60" s="271">
        <v>5293433</v>
      </c>
      <c r="E60" s="272"/>
      <c r="F60" s="271">
        <v>1144320</v>
      </c>
      <c r="G60" s="272"/>
      <c r="H60" s="271">
        <v>26657925</v>
      </c>
      <c r="I60" s="272"/>
      <c r="J60" s="271">
        <v>7862349</v>
      </c>
      <c r="K60" s="272"/>
      <c r="L60" s="271">
        <v>2767916</v>
      </c>
      <c r="M60" s="272"/>
      <c r="N60" s="271">
        <v>143764</v>
      </c>
      <c r="O60" s="279" t="s">
        <v>381</v>
      </c>
      <c r="P60" s="271">
        <v>5033</v>
      </c>
      <c r="Q60" s="272"/>
      <c r="R60" s="271">
        <v>57057</v>
      </c>
      <c r="S60" s="272"/>
      <c r="T60" s="271">
        <v>452754</v>
      </c>
      <c r="U60" s="272"/>
      <c r="V60" s="271">
        <v>3426524</v>
      </c>
      <c r="W60" s="279" t="s">
        <v>381</v>
      </c>
      <c r="X60" s="271">
        <v>115199</v>
      </c>
      <c r="Y60" s="272"/>
      <c r="Z60" s="271">
        <v>38061997</v>
      </c>
      <c r="AA60" s="279" t="s">
        <v>381</v>
      </c>
    </row>
    <row r="61" spans="1:27" ht="15" x14ac:dyDescent="0.25">
      <c r="A61" s="270">
        <v>2001</v>
      </c>
      <c r="B61" s="271">
        <v>19613673</v>
      </c>
      <c r="C61" s="272"/>
      <c r="D61" s="271">
        <v>5458101</v>
      </c>
      <c r="E61" s="272"/>
      <c r="F61" s="271">
        <v>1276552</v>
      </c>
      <c r="G61" s="272"/>
      <c r="H61" s="271">
        <v>26348325</v>
      </c>
      <c r="I61" s="272"/>
      <c r="J61" s="271">
        <v>8028853</v>
      </c>
      <c r="K61" s="272"/>
      <c r="L61" s="271">
        <v>2208671</v>
      </c>
      <c r="M61" s="272"/>
      <c r="N61" s="271">
        <v>141981</v>
      </c>
      <c r="O61" s="279" t="s">
        <v>381</v>
      </c>
      <c r="P61" s="271">
        <v>5608</v>
      </c>
      <c r="Q61" s="272"/>
      <c r="R61" s="271">
        <v>69617</v>
      </c>
      <c r="S61" s="272"/>
      <c r="T61" s="271">
        <v>337136</v>
      </c>
      <c r="U61" s="272"/>
      <c r="V61" s="271">
        <v>2763013</v>
      </c>
      <c r="W61" s="279" t="s">
        <v>381</v>
      </c>
      <c r="X61" s="271">
        <v>75156</v>
      </c>
      <c r="Y61" s="272"/>
      <c r="Z61" s="271">
        <v>37215347</v>
      </c>
      <c r="AA61" s="279" t="s">
        <v>381</v>
      </c>
    </row>
    <row r="62" spans="1:27" ht="15" x14ac:dyDescent="0.25">
      <c r="A62" s="274">
        <v>2002</v>
      </c>
      <c r="B62" s="275">
        <v>19782781</v>
      </c>
      <c r="C62" s="276"/>
      <c r="D62" s="275">
        <v>5766795</v>
      </c>
      <c r="E62" s="276"/>
      <c r="F62" s="275">
        <v>961313</v>
      </c>
      <c r="G62" s="276"/>
      <c r="H62" s="275">
        <v>26510888</v>
      </c>
      <c r="I62" s="276"/>
      <c r="J62" s="275">
        <v>8145429</v>
      </c>
      <c r="K62" s="276"/>
      <c r="L62" s="275">
        <v>2649979</v>
      </c>
      <c r="M62" s="276"/>
      <c r="N62" s="275">
        <v>147420</v>
      </c>
      <c r="O62" s="278" t="s">
        <v>381</v>
      </c>
      <c r="P62" s="275">
        <v>5644</v>
      </c>
      <c r="Q62" s="276"/>
      <c r="R62" s="275">
        <v>105334</v>
      </c>
      <c r="S62" s="276"/>
      <c r="T62" s="275">
        <v>379973</v>
      </c>
      <c r="U62" s="276"/>
      <c r="V62" s="275">
        <v>3288350</v>
      </c>
      <c r="W62" s="278" t="s">
        <v>381</v>
      </c>
      <c r="X62" s="275">
        <v>71595</v>
      </c>
      <c r="Y62" s="276"/>
      <c r="Z62" s="275">
        <v>38016263</v>
      </c>
      <c r="AA62" s="278" t="s">
        <v>381</v>
      </c>
    </row>
    <row r="63" spans="1:27" ht="15" x14ac:dyDescent="0.25">
      <c r="A63" s="270">
        <v>2003</v>
      </c>
      <c r="B63" s="271">
        <v>20184743</v>
      </c>
      <c r="C63" s="272"/>
      <c r="D63" s="271">
        <v>5246249</v>
      </c>
      <c r="E63" s="272"/>
      <c r="F63" s="271">
        <v>1204985</v>
      </c>
      <c r="G63" s="272"/>
      <c r="H63" s="271">
        <v>26635976</v>
      </c>
      <c r="I63" s="272"/>
      <c r="J63" s="271">
        <v>7958858</v>
      </c>
      <c r="K63" s="272"/>
      <c r="L63" s="271">
        <v>2780551</v>
      </c>
      <c r="M63" s="272"/>
      <c r="N63" s="271">
        <v>147719</v>
      </c>
      <c r="O63" s="279" t="s">
        <v>381</v>
      </c>
      <c r="P63" s="271">
        <v>5469</v>
      </c>
      <c r="Q63" s="272"/>
      <c r="R63" s="271">
        <v>114571</v>
      </c>
      <c r="S63" s="272"/>
      <c r="T63" s="271">
        <v>397170</v>
      </c>
      <c r="U63" s="272"/>
      <c r="V63" s="271">
        <v>3445479</v>
      </c>
      <c r="W63" s="279" t="s">
        <v>381</v>
      </c>
      <c r="X63" s="271">
        <v>21905</v>
      </c>
      <c r="Y63" s="272"/>
      <c r="Z63" s="271">
        <v>38062218</v>
      </c>
      <c r="AA63" s="279" t="s">
        <v>381</v>
      </c>
    </row>
    <row r="64" spans="1:27" ht="15" x14ac:dyDescent="0.25">
      <c r="A64" s="270">
        <v>2004</v>
      </c>
      <c r="B64" s="271">
        <v>20305035</v>
      </c>
      <c r="C64" s="272"/>
      <c r="D64" s="271">
        <v>5594924</v>
      </c>
      <c r="E64" s="272"/>
      <c r="F64" s="271">
        <v>1212374</v>
      </c>
      <c r="G64" s="272"/>
      <c r="H64" s="271">
        <v>27112333</v>
      </c>
      <c r="I64" s="272"/>
      <c r="J64" s="271">
        <v>8221985</v>
      </c>
      <c r="K64" s="272"/>
      <c r="L64" s="271">
        <v>2656470</v>
      </c>
      <c r="M64" s="272"/>
      <c r="N64" s="271">
        <v>148436</v>
      </c>
      <c r="O64" s="279" t="s">
        <v>381</v>
      </c>
      <c r="P64" s="271">
        <v>5764</v>
      </c>
      <c r="Q64" s="272"/>
      <c r="R64" s="271">
        <v>141749</v>
      </c>
      <c r="S64" s="272"/>
      <c r="T64" s="271">
        <v>388066</v>
      </c>
      <c r="U64" s="272"/>
      <c r="V64" s="271">
        <v>3340484</v>
      </c>
      <c r="W64" s="279" t="s">
        <v>381</v>
      </c>
      <c r="X64" s="271">
        <v>38597</v>
      </c>
      <c r="Y64" s="272"/>
      <c r="Z64" s="271">
        <v>38713400</v>
      </c>
      <c r="AA64" s="279" t="s">
        <v>381</v>
      </c>
    </row>
    <row r="65" spans="1:27" ht="15" x14ac:dyDescent="0.25">
      <c r="A65" s="274">
        <v>2005</v>
      </c>
      <c r="B65" s="275">
        <v>20737241</v>
      </c>
      <c r="C65" s="276"/>
      <c r="D65" s="275">
        <v>6014544</v>
      </c>
      <c r="E65" s="276"/>
      <c r="F65" s="275">
        <v>1234529</v>
      </c>
      <c r="G65" s="276"/>
      <c r="H65" s="275">
        <v>27986314</v>
      </c>
      <c r="I65" s="276"/>
      <c r="J65" s="275">
        <v>8160810</v>
      </c>
      <c r="K65" s="276"/>
      <c r="L65" s="275">
        <v>2670131</v>
      </c>
      <c r="M65" s="276"/>
      <c r="N65" s="275">
        <v>146903</v>
      </c>
      <c r="O65" s="278" t="s">
        <v>381</v>
      </c>
      <c r="P65" s="275">
        <v>5502</v>
      </c>
      <c r="Q65" s="276"/>
      <c r="R65" s="275">
        <v>178088</v>
      </c>
      <c r="S65" s="276"/>
      <c r="T65" s="275">
        <v>405695</v>
      </c>
      <c r="U65" s="276"/>
      <c r="V65" s="275">
        <v>3406319</v>
      </c>
      <c r="W65" s="278" t="s">
        <v>381</v>
      </c>
      <c r="X65" s="275">
        <v>84544</v>
      </c>
      <c r="Y65" s="278" t="s">
        <v>381</v>
      </c>
      <c r="Z65" s="275">
        <v>39637987</v>
      </c>
      <c r="AA65" s="278" t="s">
        <v>381</v>
      </c>
    </row>
    <row r="66" spans="1:27" ht="15" x14ac:dyDescent="0.25">
      <c r="A66" s="270">
        <v>2006</v>
      </c>
      <c r="B66" s="271">
        <v>20461883</v>
      </c>
      <c r="C66" s="272"/>
      <c r="D66" s="271">
        <v>6375123</v>
      </c>
      <c r="E66" s="272"/>
      <c r="F66" s="271">
        <v>648065</v>
      </c>
      <c r="G66" s="272"/>
      <c r="H66" s="271">
        <v>27485071</v>
      </c>
      <c r="I66" s="272"/>
      <c r="J66" s="271">
        <v>8215414</v>
      </c>
      <c r="K66" s="272"/>
      <c r="L66" s="271">
        <v>2839353</v>
      </c>
      <c r="M66" s="272"/>
      <c r="N66" s="271">
        <v>144500</v>
      </c>
      <c r="O66" s="279" t="s">
        <v>381</v>
      </c>
      <c r="P66" s="271">
        <v>5036</v>
      </c>
      <c r="Q66" s="272"/>
      <c r="R66" s="271">
        <v>263738</v>
      </c>
      <c r="S66" s="272"/>
      <c r="T66" s="271">
        <v>412482</v>
      </c>
      <c r="U66" s="272"/>
      <c r="V66" s="271">
        <v>3665109</v>
      </c>
      <c r="W66" s="279" t="s">
        <v>381</v>
      </c>
      <c r="X66" s="271">
        <v>62849</v>
      </c>
      <c r="Y66" s="272"/>
      <c r="Z66" s="271">
        <v>39428442</v>
      </c>
      <c r="AA66" s="279" t="s">
        <v>381</v>
      </c>
    </row>
    <row r="67" spans="1:27" ht="15" x14ac:dyDescent="0.25">
      <c r="A67" s="270">
        <v>2007</v>
      </c>
      <c r="B67" s="271">
        <v>20807722</v>
      </c>
      <c r="C67" s="272"/>
      <c r="D67" s="271">
        <v>7005227</v>
      </c>
      <c r="E67" s="272"/>
      <c r="F67" s="271">
        <v>657128</v>
      </c>
      <c r="G67" s="272"/>
      <c r="H67" s="271">
        <v>28470078</v>
      </c>
      <c r="I67" s="272"/>
      <c r="J67" s="271">
        <v>8455364</v>
      </c>
      <c r="K67" s="272"/>
      <c r="L67" s="271">
        <v>2429909</v>
      </c>
      <c r="M67" s="272"/>
      <c r="N67" s="271">
        <v>144674</v>
      </c>
      <c r="O67" s="279" t="s">
        <v>381</v>
      </c>
      <c r="P67" s="271">
        <v>6047</v>
      </c>
      <c r="Q67" s="272"/>
      <c r="R67" s="271">
        <v>340503</v>
      </c>
      <c r="S67" s="272"/>
      <c r="T67" s="271">
        <v>423447</v>
      </c>
      <c r="U67" s="272"/>
      <c r="V67" s="271">
        <v>3344581</v>
      </c>
      <c r="W67" s="279" t="s">
        <v>381</v>
      </c>
      <c r="X67" s="271">
        <v>106632</v>
      </c>
      <c r="Y67" s="272"/>
      <c r="Z67" s="271">
        <v>40376655</v>
      </c>
      <c r="AA67" s="279" t="s">
        <v>381</v>
      </c>
    </row>
    <row r="68" spans="1:27" ht="15" x14ac:dyDescent="0.25">
      <c r="A68" s="274">
        <v>2008</v>
      </c>
      <c r="B68" s="275">
        <v>20512955</v>
      </c>
      <c r="C68" s="276"/>
      <c r="D68" s="275">
        <v>6828916</v>
      </c>
      <c r="E68" s="278" t="s">
        <v>381</v>
      </c>
      <c r="F68" s="275">
        <v>467707</v>
      </c>
      <c r="G68" s="276"/>
      <c r="H68" s="275">
        <v>27809578</v>
      </c>
      <c r="I68" s="278" t="s">
        <v>381</v>
      </c>
      <c r="J68" s="275">
        <v>8427297</v>
      </c>
      <c r="K68" s="276"/>
      <c r="L68" s="275">
        <v>2494003</v>
      </c>
      <c r="M68" s="276"/>
      <c r="N68" s="275">
        <v>146233</v>
      </c>
      <c r="O68" s="278" t="s">
        <v>381</v>
      </c>
      <c r="P68" s="275">
        <v>8516</v>
      </c>
      <c r="Q68" s="276"/>
      <c r="R68" s="275">
        <v>545548</v>
      </c>
      <c r="S68" s="276"/>
      <c r="T68" s="275">
        <v>435274</v>
      </c>
      <c r="U68" s="276"/>
      <c r="V68" s="275">
        <v>3629575</v>
      </c>
      <c r="W68" s="278" t="s">
        <v>381</v>
      </c>
      <c r="X68" s="275">
        <v>111986</v>
      </c>
      <c r="Y68" s="278" t="s">
        <v>381</v>
      </c>
      <c r="Z68" s="275">
        <v>39978436</v>
      </c>
      <c r="AA68" s="278" t="s">
        <v>381</v>
      </c>
    </row>
    <row r="69" spans="1:27" x14ac:dyDescent="0.2">
      <c r="A69" s="270">
        <v>2009</v>
      </c>
      <c r="B69" s="271">
        <v>18225332</v>
      </c>
      <c r="C69" s="279" t="s">
        <v>381</v>
      </c>
      <c r="D69" s="271">
        <v>7022423</v>
      </c>
      <c r="E69" s="279" t="s">
        <v>381</v>
      </c>
      <c r="F69" s="271">
        <v>389932</v>
      </c>
      <c r="G69" s="279" t="s">
        <v>381</v>
      </c>
      <c r="H69" s="271">
        <v>25637687</v>
      </c>
      <c r="I69" s="279" t="s">
        <v>381</v>
      </c>
      <c r="J69" s="271">
        <v>8356019</v>
      </c>
      <c r="K69" s="279" t="s">
        <v>381</v>
      </c>
      <c r="L69" s="271">
        <v>2649898</v>
      </c>
      <c r="M69" s="279" t="s">
        <v>381</v>
      </c>
      <c r="N69" s="271">
        <v>146485</v>
      </c>
      <c r="O69" s="279" t="s">
        <v>381</v>
      </c>
      <c r="P69" s="271">
        <v>8697</v>
      </c>
      <c r="Q69" s="279" t="s">
        <v>381</v>
      </c>
      <c r="R69" s="271">
        <v>721127</v>
      </c>
      <c r="S69" s="279" t="s">
        <v>381</v>
      </c>
      <c r="T69" s="271">
        <v>441011</v>
      </c>
      <c r="U69" s="279" t="s">
        <v>381</v>
      </c>
      <c r="V69" s="271">
        <v>3967218</v>
      </c>
      <c r="W69" s="279" t="s">
        <v>381</v>
      </c>
      <c r="X69" s="271">
        <v>116188</v>
      </c>
      <c r="Y69" s="279" t="s">
        <v>381</v>
      </c>
      <c r="Z69" s="271">
        <v>38077111</v>
      </c>
      <c r="AA69" s="279" t="s">
        <v>381</v>
      </c>
    </row>
    <row r="70" spans="1:27" ht="15" x14ac:dyDescent="0.25">
      <c r="A70" s="270" t="s">
        <v>675</v>
      </c>
      <c r="B70" s="271">
        <v>19133231</v>
      </c>
      <c r="C70" s="272"/>
      <c r="D70" s="271">
        <v>7517149</v>
      </c>
      <c r="E70" s="272"/>
      <c r="F70" s="271">
        <v>378087</v>
      </c>
      <c r="G70" s="272"/>
      <c r="H70" s="271">
        <v>27028466</v>
      </c>
      <c r="I70" s="272"/>
      <c r="J70" s="271">
        <v>8440888</v>
      </c>
      <c r="K70" s="272"/>
      <c r="L70" s="271">
        <v>2491999</v>
      </c>
      <c r="M70" s="272"/>
      <c r="N70" s="271">
        <v>152904</v>
      </c>
      <c r="O70" s="272"/>
      <c r="P70" s="271">
        <v>12643</v>
      </c>
      <c r="Q70" s="272"/>
      <c r="R70" s="271">
        <v>923746</v>
      </c>
      <c r="S70" s="272"/>
      <c r="T70" s="271">
        <v>440440</v>
      </c>
      <c r="U70" s="272"/>
      <c r="V70" s="271">
        <v>4021732</v>
      </c>
      <c r="W70" s="272"/>
      <c r="X70" s="271">
        <v>88084</v>
      </c>
      <c r="Y70" s="272"/>
      <c r="Z70" s="271">
        <v>39579170</v>
      </c>
      <c r="AA70" s="272"/>
    </row>
    <row r="71" spans="1:27" x14ac:dyDescent="0.2">
      <c r="A71" s="516" t="s">
        <v>137</v>
      </c>
      <c r="B71" s="517"/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 t="s">
        <v>676</v>
      </c>
      <c r="O71" s="517"/>
      <c r="P71" s="517"/>
      <c r="Q71" s="517"/>
      <c r="R71" s="517"/>
      <c r="S71" s="517"/>
      <c r="T71" s="517"/>
      <c r="U71" s="517"/>
      <c r="V71" s="517"/>
      <c r="W71" s="517"/>
      <c r="X71" s="517"/>
      <c r="Y71" s="517"/>
      <c r="Z71" s="517"/>
      <c r="AA71" s="518"/>
    </row>
    <row r="72" spans="1:27" x14ac:dyDescent="0.2">
      <c r="A72" s="519" t="s">
        <v>138</v>
      </c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1" t="s">
        <v>677</v>
      </c>
      <c r="O72" s="521"/>
      <c r="P72" s="521"/>
      <c r="Q72" s="521"/>
      <c r="R72" s="521"/>
      <c r="S72" s="521"/>
      <c r="T72" s="521"/>
      <c r="U72" s="521"/>
      <c r="V72" s="521"/>
      <c r="W72" s="521"/>
      <c r="X72" s="521"/>
      <c r="Y72" s="521"/>
      <c r="Z72" s="521"/>
      <c r="AA72" s="522"/>
    </row>
    <row r="73" spans="1:27" x14ac:dyDescent="0.2">
      <c r="A73" s="519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3" t="s">
        <v>678</v>
      </c>
      <c r="O73" s="523"/>
      <c r="P73" s="523"/>
      <c r="Q73" s="523"/>
      <c r="R73" s="523"/>
      <c r="S73" s="523"/>
      <c r="T73" s="523"/>
      <c r="U73" s="523"/>
      <c r="V73" s="523"/>
      <c r="W73" s="523"/>
      <c r="X73" s="523"/>
      <c r="Y73" s="523"/>
      <c r="Z73" s="523"/>
      <c r="AA73" s="524"/>
    </row>
    <row r="74" spans="1:27" x14ac:dyDescent="0.2">
      <c r="A74" s="519"/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0"/>
      <c r="M74" s="520"/>
      <c r="N74" s="523" t="s">
        <v>679</v>
      </c>
      <c r="O74" s="523"/>
      <c r="P74" s="523"/>
      <c r="Q74" s="523"/>
      <c r="R74" s="523"/>
      <c r="S74" s="523"/>
      <c r="T74" s="523"/>
      <c r="U74" s="523"/>
      <c r="V74" s="523"/>
      <c r="W74" s="523"/>
      <c r="X74" s="523"/>
      <c r="Y74" s="523"/>
      <c r="Z74" s="523"/>
      <c r="AA74" s="524"/>
    </row>
    <row r="75" spans="1:27" x14ac:dyDescent="0.2">
      <c r="A75" s="519" t="s">
        <v>139</v>
      </c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1" t="s">
        <v>680</v>
      </c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  <c r="Z75" s="521"/>
      <c r="AA75" s="522"/>
    </row>
    <row r="76" spans="1:27" x14ac:dyDescent="0.2">
      <c r="A76" s="525" t="s">
        <v>113</v>
      </c>
      <c r="B76" s="526"/>
      <c r="C76" s="526"/>
      <c r="D76" s="526"/>
      <c r="E76" s="526"/>
      <c r="F76" s="526"/>
      <c r="G76" s="526"/>
      <c r="H76" s="526"/>
      <c r="I76" s="526"/>
      <c r="J76" s="526"/>
      <c r="K76" s="526"/>
      <c r="L76" s="526"/>
      <c r="M76" s="526"/>
      <c r="N76" s="521"/>
      <c r="O76" s="521"/>
      <c r="P76" s="521"/>
      <c r="Q76" s="521"/>
      <c r="R76" s="521"/>
      <c r="S76" s="521"/>
      <c r="T76" s="521"/>
      <c r="U76" s="521"/>
      <c r="V76" s="521"/>
      <c r="W76" s="521"/>
      <c r="X76" s="521"/>
      <c r="Y76" s="521"/>
      <c r="Z76" s="521"/>
      <c r="AA76" s="522"/>
    </row>
    <row r="77" spans="1:27" x14ac:dyDescent="0.2">
      <c r="A77" s="519" t="s">
        <v>140</v>
      </c>
      <c r="B77" s="520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1" t="s">
        <v>681</v>
      </c>
      <c r="O77" s="521"/>
      <c r="P77" s="521"/>
      <c r="Q77" s="521"/>
      <c r="R77" s="521"/>
      <c r="S77" s="521"/>
      <c r="T77" s="521"/>
      <c r="U77" s="521"/>
      <c r="V77" s="521"/>
      <c r="W77" s="521"/>
      <c r="X77" s="521"/>
      <c r="Y77" s="521"/>
      <c r="Z77" s="521"/>
      <c r="AA77" s="522"/>
    </row>
    <row r="78" spans="1:27" x14ac:dyDescent="0.2">
      <c r="A78" s="519"/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3" t="s">
        <v>396</v>
      </c>
      <c r="O78" s="523"/>
      <c r="P78" s="523"/>
      <c r="Q78" s="523"/>
      <c r="R78" s="523"/>
      <c r="S78" s="523"/>
      <c r="T78" s="523"/>
      <c r="U78" s="523"/>
      <c r="V78" s="523"/>
      <c r="W78" s="523"/>
      <c r="X78" s="523"/>
      <c r="Y78" s="523"/>
      <c r="Z78" s="523"/>
      <c r="AA78" s="524"/>
    </row>
    <row r="79" spans="1:27" x14ac:dyDescent="0.2">
      <c r="A79" s="519" t="s">
        <v>682</v>
      </c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3" t="s">
        <v>397</v>
      </c>
      <c r="O79" s="523"/>
      <c r="P79" s="523"/>
      <c r="Q79" s="523"/>
      <c r="R79" s="523"/>
      <c r="S79" s="523"/>
      <c r="T79" s="523"/>
      <c r="U79" s="523"/>
      <c r="V79" s="523"/>
      <c r="W79" s="523"/>
      <c r="X79" s="523"/>
      <c r="Y79" s="523"/>
      <c r="Z79" s="523"/>
      <c r="AA79" s="524"/>
    </row>
    <row r="80" spans="1:27" x14ac:dyDescent="0.2">
      <c r="A80" s="519" t="s">
        <v>683</v>
      </c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3" t="s">
        <v>141</v>
      </c>
      <c r="O80" s="523"/>
      <c r="P80" s="523"/>
      <c r="Q80" s="523"/>
      <c r="R80" s="523"/>
      <c r="S80" s="523"/>
      <c r="T80" s="523"/>
      <c r="U80" s="523"/>
      <c r="V80" s="523"/>
      <c r="W80" s="523"/>
      <c r="X80" s="523"/>
      <c r="Y80" s="523"/>
      <c r="Z80" s="523"/>
      <c r="AA80" s="524"/>
    </row>
    <row r="81" spans="1:27" x14ac:dyDescent="0.2">
      <c r="A81" s="525" t="s">
        <v>684</v>
      </c>
      <c r="B81" s="526"/>
      <c r="C81" s="526"/>
      <c r="D81" s="526"/>
      <c r="E81" s="526"/>
      <c r="F81" s="526"/>
      <c r="G81" s="526"/>
      <c r="H81" s="526"/>
      <c r="I81" s="526"/>
      <c r="J81" s="526"/>
      <c r="K81" s="526"/>
      <c r="L81" s="526"/>
      <c r="M81" s="526"/>
      <c r="N81" s="523" t="s">
        <v>114</v>
      </c>
      <c r="O81" s="523"/>
      <c r="P81" s="523"/>
      <c r="Q81" s="523"/>
      <c r="R81" s="523"/>
      <c r="S81" s="523"/>
      <c r="T81" s="523"/>
      <c r="U81" s="523"/>
      <c r="V81" s="523"/>
      <c r="W81" s="523"/>
      <c r="X81" s="523"/>
      <c r="Y81" s="523"/>
      <c r="Z81" s="523"/>
      <c r="AA81" s="524"/>
    </row>
    <row r="82" spans="1:27" x14ac:dyDescent="0.2">
      <c r="A82" s="525"/>
      <c r="B82" s="526"/>
      <c r="C82" s="526"/>
      <c r="D82" s="526"/>
      <c r="E82" s="526"/>
      <c r="F82" s="526"/>
      <c r="G82" s="526"/>
      <c r="H82" s="526"/>
      <c r="I82" s="526"/>
      <c r="J82" s="526"/>
      <c r="K82" s="526"/>
      <c r="L82" s="526"/>
      <c r="M82" s="526"/>
      <c r="N82" s="523" t="s">
        <v>142</v>
      </c>
      <c r="O82" s="523"/>
      <c r="P82" s="523"/>
      <c r="Q82" s="523"/>
      <c r="R82" s="523"/>
      <c r="S82" s="523"/>
      <c r="T82" s="523"/>
      <c r="U82" s="523"/>
      <c r="V82" s="523"/>
      <c r="W82" s="523"/>
      <c r="X82" s="523"/>
      <c r="Y82" s="523"/>
      <c r="Z82" s="523"/>
      <c r="AA82" s="524"/>
    </row>
    <row r="83" spans="1:27" x14ac:dyDescent="0.2">
      <c r="A83" s="525"/>
      <c r="B83" s="526"/>
      <c r="C83" s="526"/>
      <c r="D83" s="526"/>
      <c r="E83" s="526"/>
      <c r="F83" s="526"/>
      <c r="G83" s="526"/>
      <c r="H83" s="526"/>
      <c r="I83" s="526"/>
      <c r="J83" s="526"/>
      <c r="K83" s="526"/>
      <c r="L83" s="526"/>
      <c r="M83" s="526"/>
      <c r="N83" s="523" t="s">
        <v>143</v>
      </c>
      <c r="O83" s="523"/>
      <c r="P83" s="523"/>
      <c r="Q83" s="523"/>
      <c r="R83" s="523"/>
      <c r="S83" s="523"/>
      <c r="T83" s="523"/>
      <c r="U83" s="523"/>
      <c r="V83" s="523"/>
      <c r="W83" s="523"/>
      <c r="X83" s="523"/>
      <c r="Y83" s="523"/>
      <c r="Z83" s="523"/>
      <c r="AA83" s="524"/>
    </row>
    <row r="84" spans="1:27" x14ac:dyDescent="0.2">
      <c r="A84" s="525"/>
      <c r="B84" s="526"/>
      <c r="C84" s="526"/>
      <c r="D84" s="526"/>
      <c r="E84" s="526"/>
      <c r="F84" s="526"/>
      <c r="G84" s="526"/>
      <c r="H84" s="526"/>
      <c r="I84" s="526"/>
      <c r="J84" s="526"/>
      <c r="K84" s="526"/>
      <c r="L84" s="526"/>
      <c r="M84" s="526"/>
      <c r="N84" s="523" t="s">
        <v>115</v>
      </c>
      <c r="O84" s="523"/>
      <c r="P84" s="523"/>
      <c r="Q84" s="523"/>
      <c r="R84" s="523"/>
      <c r="S84" s="523"/>
      <c r="T84" s="523"/>
      <c r="U84" s="523"/>
      <c r="V84" s="523"/>
      <c r="W84" s="523"/>
      <c r="X84" s="523"/>
      <c r="Y84" s="523"/>
      <c r="Z84" s="523"/>
      <c r="AA84" s="524"/>
    </row>
    <row r="85" spans="1:27" x14ac:dyDescent="0.2">
      <c r="A85" s="519" t="s">
        <v>685</v>
      </c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3" t="s">
        <v>398</v>
      </c>
      <c r="O85" s="523"/>
      <c r="P85" s="523"/>
      <c r="Q85" s="523"/>
      <c r="R85" s="523"/>
      <c r="S85" s="523"/>
      <c r="T85" s="523"/>
      <c r="U85" s="523"/>
      <c r="V85" s="523"/>
      <c r="W85" s="523"/>
      <c r="X85" s="523"/>
      <c r="Y85" s="523"/>
      <c r="Z85" s="523"/>
      <c r="AA85" s="524"/>
    </row>
    <row r="86" spans="1:27" x14ac:dyDescent="0.2">
      <c r="A86" s="519" t="s">
        <v>686</v>
      </c>
      <c r="B86" s="520"/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7"/>
      <c r="O86" s="527"/>
      <c r="P86" s="527"/>
      <c r="Q86" s="527"/>
      <c r="R86" s="527"/>
      <c r="S86" s="527"/>
      <c r="T86" s="527"/>
      <c r="U86" s="527"/>
      <c r="V86" s="527"/>
      <c r="W86" s="527"/>
      <c r="X86" s="527"/>
      <c r="Y86" s="527"/>
      <c r="Z86" s="527"/>
      <c r="AA86" s="528"/>
    </row>
    <row r="87" spans="1:27" x14ac:dyDescent="0.2">
      <c r="A87" s="531" t="s">
        <v>687</v>
      </c>
      <c r="B87" s="532"/>
      <c r="C87" s="532"/>
      <c r="D87" s="532"/>
      <c r="E87" s="532"/>
      <c r="F87" s="532"/>
      <c r="G87" s="532"/>
      <c r="H87" s="532"/>
      <c r="I87" s="532"/>
      <c r="J87" s="532"/>
      <c r="K87" s="532"/>
      <c r="L87" s="532"/>
      <c r="M87" s="532"/>
      <c r="N87" s="529"/>
      <c r="O87" s="529"/>
      <c r="P87" s="529"/>
      <c r="Q87" s="529"/>
      <c r="R87" s="529"/>
      <c r="S87" s="529"/>
      <c r="T87" s="529"/>
      <c r="U87" s="529"/>
      <c r="V87" s="529"/>
      <c r="W87" s="529"/>
      <c r="X87" s="529"/>
      <c r="Y87" s="529"/>
      <c r="Z87" s="529"/>
      <c r="AA87" s="530"/>
    </row>
  </sheetData>
  <mergeCells count="62">
    <mergeCell ref="A84:M84"/>
    <mergeCell ref="A85:M85"/>
    <mergeCell ref="N85:AA85"/>
    <mergeCell ref="A86:M86"/>
    <mergeCell ref="N86:AA87"/>
    <mergeCell ref="A87:M87"/>
    <mergeCell ref="N84:AA84"/>
    <mergeCell ref="A82:M82"/>
    <mergeCell ref="N82:AA82"/>
    <mergeCell ref="A83:M83"/>
    <mergeCell ref="A75:M75"/>
    <mergeCell ref="N75:AA76"/>
    <mergeCell ref="A76:M76"/>
    <mergeCell ref="A77:M78"/>
    <mergeCell ref="N77:AA77"/>
    <mergeCell ref="N78:AA78"/>
    <mergeCell ref="A79:M79"/>
    <mergeCell ref="N79:AA79"/>
    <mergeCell ref="A80:M80"/>
    <mergeCell ref="N80:AA80"/>
    <mergeCell ref="A81:M81"/>
    <mergeCell ref="N81:AA81"/>
    <mergeCell ref="N83:AA83"/>
    <mergeCell ref="A71:M71"/>
    <mergeCell ref="N71:AA71"/>
    <mergeCell ref="A72:M74"/>
    <mergeCell ref="N72:AA72"/>
    <mergeCell ref="N73:AA73"/>
    <mergeCell ref="N74:AA74"/>
    <mergeCell ref="D8:E8"/>
    <mergeCell ref="L8:M8"/>
    <mergeCell ref="X8:Y8"/>
    <mergeCell ref="Z8:AA8"/>
    <mergeCell ref="L7:M7"/>
    <mergeCell ref="N7:O8"/>
    <mergeCell ref="P7:Q8"/>
    <mergeCell ref="J8:K8"/>
    <mergeCell ref="F7:G8"/>
    <mergeCell ref="H7:I8"/>
    <mergeCell ref="Z5:AA5"/>
    <mergeCell ref="J6:K6"/>
    <mergeCell ref="X6:Y6"/>
    <mergeCell ref="Z6:AA6"/>
    <mergeCell ref="X7:Y7"/>
    <mergeCell ref="Z7:AA7"/>
    <mergeCell ref="J7:K7"/>
    <mergeCell ref="A1:AA1"/>
    <mergeCell ref="A2:AA2"/>
    <mergeCell ref="A3:A8"/>
    <mergeCell ref="B3:AA3"/>
    <mergeCell ref="B4:I6"/>
    <mergeCell ref="R7:S8"/>
    <mergeCell ref="T7:U8"/>
    <mergeCell ref="V7:W8"/>
    <mergeCell ref="X5:Y5"/>
    <mergeCell ref="J4:K4"/>
    <mergeCell ref="L4:W6"/>
    <mergeCell ref="X4:Y4"/>
    <mergeCell ref="Z4:AA4"/>
    <mergeCell ref="J5:K5"/>
    <mergeCell ref="B7:C8"/>
    <mergeCell ref="D7:E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3"/>
  <sheetViews>
    <sheetView topLeftCell="M1" workbookViewId="0">
      <selection activeCell="Q14" sqref="Q14"/>
    </sheetView>
  </sheetViews>
  <sheetFormatPr defaultRowHeight="12.75" x14ac:dyDescent="0.2"/>
  <cols>
    <col min="1" max="1" width="4.5703125" bestFit="1" customWidth="1"/>
    <col min="2" max="2" width="8" bestFit="1" customWidth="1"/>
    <col min="3" max="3" width="2.28515625" bestFit="1" customWidth="1"/>
    <col min="4" max="4" width="8" bestFit="1" customWidth="1"/>
    <col min="5" max="5" width="2.28515625" bestFit="1" customWidth="1"/>
    <col min="6" max="6" width="8" bestFit="1" customWidth="1"/>
    <col min="7" max="7" width="2.28515625" bestFit="1" customWidth="1"/>
    <col min="8" max="8" width="7" bestFit="1" customWidth="1"/>
    <col min="9" max="9" width="2.28515625" bestFit="1" customWidth="1"/>
    <col min="10" max="10" width="8.140625" bestFit="1" customWidth="1"/>
    <col min="11" max="11" width="2.28515625" bestFit="1" customWidth="1"/>
    <col min="12" max="12" width="8" bestFit="1" customWidth="1"/>
    <col min="13" max="13" width="8" customWidth="1"/>
    <col min="14" max="14" width="7" bestFit="1" customWidth="1"/>
    <col min="15" max="15" width="2.28515625" bestFit="1" customWidth="1"/>
    <col min="16" max="16" width="8" bestFit="1" customWidth="1"/>
    <col min="17" max="17" width="2.28515625" bestFit="1" customWidth="1"/>
    <col min="18" max="18" width="7.28515625" bestFit="1" customWidth="1"/>
    <col min="19" max="19" width="2.28515625" bestFit="1" customWidth="1"/>
    <col min="20" max="20" width="7.28515625" bestFit="1" customWidth="1"/>
    <col min="21" max="21" width="2.28515625" bestFit="1" customWidth="1"/>
    <col min="22" max="22" width="7" bestFit="1" customWidth="1"/>
    <col min="23" max="23" width="2.28515625" bestFit="1" customWidth="1"/>
    <col min="24" max="24" width="5.5703125" bestFit="1" customWidth="1"/>
    <col min="25" max="25" width="2.28515625" bestFit="1" customWidth="1"/>
    <col min="26" max="26" width="7.28515625" bestFit="1" customWidth="1"/>
    <col min="27" max="27" width="2.28515625" bestFit="1" customWidth="1"/>
    <col min="28" max="28" width="8" bestFit="1" customWidth="1"/>
    <col min="29" max="29" width="2.28515625" bestFit="1" customWidth="1"/>
    <col min="30" max="30" width="7" bestFit="1" customWidth="1"/>
    <col min="31" max="31" width="2.28515625" bestFit="1" customWidth="1"/>
    <col min="32" max="32" width="8.140625" bestFit="1" customWidth="1"/>
    <col min="33" max="33" width="2.28515625" bestFit="1" customWidth="1"/>
  </cols>
  <sheetData>
    <row r="1" spans="1:33" ht="15.75" x14ac:dyDescent="0.25">
      <c r="A1" s="535" t="s">
        <v>431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7"/>
    </row>
    <row r="2" spans="1:33" x14ac:dyDescent="0.2">
      <c r="A2" s="538" t="s">
        <v>399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  <c r="AB2" s="539"/>
      <c r="AC2" s="539"/>
      <c r="AD2" s="539"/>
      <c r="AE2" s="539"/>
      <c r="AF2" s="539"/>
      <c r="AG2" s="540"/>
    </row>
    <row r="3" spans="1:33" x14ac:dyDescent="0.2">
      <c r="A3" s="541" t="s">
        <v>332</v>
      </c>
      <c r="B3" s="544" t="s">
        <v>394</v>
      </c>
      <c r="C3" s="545"/>
      <c r="D3" s="545"/>
      <c r="E3" s="545"/>
      <c r="F3" s="545"/>
      <c r="G3" s="545"/>
      <c r="H3" s="545"/>
      <c r="I3" s="545"/>
      <c r="J3" s="545"/>
      <c r="K3" s="546"/>
      <c r="L3" s="249"/>
      <c r="M3" s="249"/>
      <c r="N3" s="551"/>
      <c r="O3" s="552"/>
      <c r="P3" s="544" t="s">
        <v>400</v>
      </c>
      <c r="Q3" s="545"/>
      <c r="R3" s="545"/>
      <c r="S3" s="545"/>
      <c r="T3" s="545"/>
      <c r="U3" s="545"/>
      <c r="V3" s="545"/>
      <c r="W3" s="545"/>
      <c r="X3" s="545"/>
      <c r="Y3" s="545"/>
      <c r="Z3" s="545"/>
      <c r="AA3" s="545"/>
      <c r="AB3" s="545"/>
      <c r="AC3" s="546"/>
      <c r="AD3" s="544" t="s">
        <v>432</v>
      </c>
      <c r="AE3" s="546"/>
      <c r="AF3" s="544" t="s">
        <v>282</v>
      </c>
      <c r="AG3" s="546"/>
    </row>
    <row r="4" spans="1:33" x14ac:dyDescent="0.2">
      <c r="A4" s="542"/>
      <c r="B4" s="533"/>
      <c r="C4" s="547"/>
      <c r="D4" s="547"/>
      <c r="E4" s="547"/>
      <c r="F4" s="547"/>
      <c r="G4" s="547"/>
      <c r="H4" s="547"/>
      <c r="I4" s="547"/>
      <c r="J4" s="547"/>
      <c r="K4" s="534"/>
      <c r="L4" s="250"/>
      <c r="M4" s="250"/>
      <c r="N4" s="533" t="s">
        <v>373</v>
      </c>
      <c r="O4" s="534"/>
      <c r="P4" s="533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34"/>
      <c r="AD4" s="533"/>
      <c r="AE4" s="534"/>
      <c r="AF4" s="533"/>
      <c r="AG4" s="534"/>
    </row>
    <row r="5" spans="1:33" x14ac:dyDescent="0.2">
      <c r="A5" s="542"/>
      <c r="B5" s="548"/>
      <c r="C5" s="549"/>
      <c r="D5" s="549"/>
      <c r="E5" s="549"/>
      <c r="F5" s="549"/>
      <c r="G5" s="549"/>
      <c r="H5" s="549"/>
      <c r="I5" s="549"/>
      <c r="J5" s="549"/>
      <c r="K5" s="550"/>
      <c r="L5" s="251" t="s">
        <v>283</v>
      </c>
      <c r="M5" s="251"/>
      <c r="N5" s="533" t="s">
        <v>374</v>
      </c>
      <c r="O5" s="534"/>
      <c r="P5" s="548"/>
      <c r="Q5" s="549"/>
      <c r="R5" s="549"/>
      <c r="S5" s="549"/>
      <c r="T5" s="549"/>
      <c r="U5" s="549"/>
      <c r="V5" s="549"/>
      <c r="W5" s="549"/>
      <c r="X5" s="549"/>
      <c r="Y5" s="549"/>
      <c r="Z5" s="549"/>
      <c r="AA5" s="549"/>
      <c r="AB5" s="549"/>
      <c r="AC5" s="550"/>
      <c r="AD5" s="533"/>
      <c r="AE5" s="534"/>
      <c r="AF5" s="533"/>
      <c r="AG5" s="534"/>
    </row>
    <row r="6" spans="1:33" x14ac:dyDescent="0.2">
      <c r="A6" s="542"/>
      <c r="B6" s="544" t="s">
        <v>433</v>
      </c>
      <c r="C6" s="546"/>
      <c r="D6" s="544" t="s">
        <v>434</v>
      </c>
      <c r="E6" s="546"/>
      <c r="F6" s="551"/>
      <c r="G6" s="552"/>
      <c r="H6" s="551"/>
      <c r="I6" s="552"/>
      <c r="J6" s="544" t="s">
        <v>282</v>
      </c>
      <c r="K6" s="546"/>
      <c r="L6" s="251" t="s">
        <v>375</v>
      </c>
      <c r="M6" s="251"/>
      <c r="N6" s="533" t="s">
        <v>376</v>
      </c>
      <c r="O6" s="534"/>
      <c r="P6" s="544" t="s">
        <v>378</v>
      </c>
      <c r="Q6" s="546"/>
      <c r="R6" s="544" t="s">
        <v>395</v>
      </c>
      <c r="S6" s="545"/>
      <c r="T6" s="545"/>
      <c r="U6" s="546"/>
      <c r="V6" s="551"/>
      <c r="W6" s="552"/>
      <c r="X6" s="551"/>
      <c r="Y6" s="552"/>
      <c r="Z6" s="544" t="s">
        <v>285</v>
      </c>
      <c r="AA6" s="546"/>
      <c r="AB6" s="544" t="s">
        <v>282</v>
      </c>
      <c r="AC6" s="546"/>
      <c r="AD6" s="533"/>
      <c r="AE6" s="534"/>
      <c r="AF6" s="533"/>
      <c r="AG6" s="534"/>
    </row>
    <row r="7" spans="1:33" x14ac:dyDescent="0.2">
      <c r="A7" s="542"/>
      <c r="B7" s="533"/>
      <c r="C7" s="534"/>
      <c r="D7" s="533"/>
      <c r="E7" s="534"/>
      <c r="F7" s="533" t="s">
        <v>380</v>
      </c>
      <c r="G7" s="534"/>
      <c r="H7" s="533" t="s">
        <v>505</v>
      </c>
      <c r="I7" s="534"/>
      <c r="J7" s="533"/>
      <c r="K7" s="534"/>
      <c r="L7" s="251" t="s">
        <v>377</v>
      </c>
      <c r="M7" s="251"/>
      <c r="N7" s="533" t="s">
        <v>435</v>
      </c>
      <c r="O7" s="534"/>
      <c r="P7" s="533" t="s">
        <v>286</v>
      </c>
      <c r="Q7" s="534"/>
      <c r="R7" s="548"/>
      <c r="S7" s="549"/>
      <c r="T7" s="549"/>
      <c r="U7" s="550"/>
      <c r="V7" s="533" t="s">
        <v>109</v>
      </c>
      <c r="W7" s="534"/>
      <c r="X7" s="533" t="s">
        <v>401</v>
      </c>
      <c r="Y7" s="534"/>
      <c r="Z7" s="533"/>
      <c r="AA7" s="534"/>
      <c r="AB7" s="533"/>
      <c r="AC7" s="534"/>
      <c r="AD7" s="533"/>
      <c r="AE7" s="534"/>
      <c r="AF7" s="533"/>
      <c r="AG7" s="534"/>
    </row>
    <row r="8" spans="1:33" x14ac:dyDescent="0.2">
      <c r="A8" s="543"/>
      <c r="B8" s="548"/>
      <c r="C8" s="550"/>
      <c r="D8" s="548"/>
      <c r="E8" s="550"/>
      <c r="F8" s="548" t="s">
        <v>429</v>
      </c>
      <c r="G8" s="550"/>
      <c r="H8" s="548" t="s">
        <v>436</v>
      </c>
      <c r="I8" s="550"/>
      <c r="J8" s="548"/>
      <c r="K8" s="550"/>
      <c r="L8" s="252"/>
      <c r="M8" s="252"/>
      <c r="N8" s="548"/>
      <c r="O8" s="550"/>
      <c r="P8" s="548" t="s">
        <v>437</v>
      </c>
      <c r="Q8" s="550"/>
      <c r="R8" s="553" t="s">
        <v>438</v>
      </c>
      <c r="S8" s="554"/>
      <c r="T8" s="553" t="s">
        <v>439</v>
      </c>
      <c r="U8" s="554"/>
      <c r="V8" s="548" t="s">
        <v>110</v>
      </c>
      <c r="W8" s="550"/>
      <c r="X8" s="548" t="s">
        <v>440</v>
      </c>
      <c r="Y8" s="550"/>
      <c r="Z8" s="548"/>
      <c r="AA8" s="550"/>
      <c r="AB8" s="548"/>
      <c r="AC8" s="550"/>
      <c r="AD8" s="548"/>
      <c r="AE8" s="550"/>
      <c r="AF8" s="548"/>
      <c r="AG8" s="550"/>
    </row>
    <row r="9" spans="1:33" x14ac:dyDescent="0.2">
      <c r="A9" s="241">
        <v>1949</v>
      </c>
      <c r="B9" s="242">
        <v>135451320</v>
      </c>
      <c r="C9" s="60"/>
      <c r="D9" s="242">
        <v>28547232</v>
      </c>
      <c r="E9" s="60"/>
      <c r="F9" s="242">
        <v>36966709</v>
      </c>
      <c r="G9" s="60"/>
      <c r="H9" s="243" t="s">
        <v>287</v>
      </c>
      <c r="I9" s="60"/>
      <c r="J9" s="242">
        <v>200965261</v>
      </c>
      <c r="K9" s="60"/>
      <c r="L9" s="243">
        <v>0</v>
      </c>
      <c r="M9" s="243"/>
      <c r="N9" s="4"/>
      <c r="O9" s="247" t="s">
        <v>441</v>
      </c>
      <c r="P9" s="242">
        <v>94772992</v>
      </c>
      <c r="Q9" s="60"/>
      <c r="R9" s="242">
        <v>386036</v>
      </c>
      <c r="S9" s="60"/>
      <c r="T9" s="243" t="s">
        <v>287</v>
      </c>
      <c r="U9" s="60"/>
      <c r="V9" s="243" t="s">
        <v>287</v>
      </c>
      <c r="W9" s="60"/>
      <c r="X9" s="243" t="s">
        <v>287</v>
      </c>
      <c r="Y9" s="60"/>
      <c r="Z9" s="243" t="s">
        <v>287</v>
      </c>
      <c r="AA9" s="60"/>
      <c r="AB9" s="242">
        <v>95159028</v>
      </c>
      <c r="AC9" s="60"/>
      <c r="AD9" s="243" t="s">
        <v>287</v>
      </c>
      <c r="AE9" s="60"/>
      <c r="AF9" s="242">
        <v>296124289</v>
      </c>
      <c r="AG9" s="60"/>
    </row>
    <row r="10" spans="1:33" x14ac:dyDescent="0.2">
      <c r="A10" s="241">
        <v>1950</v>
      </c>
      <c r="B10" s="242">
        <v>154519994</v>
      </c>
      <c r="C10" s="60"/>
      <c r="D10" s="242">
        <v>33734288</v>
      </c>
      <c r="E10" s="60"/>
      <c r="F10" s="242">
        <v>44559159</v>
      </c>
      <c r="G10" s="60"/>
      <c r="H10" s="243" t="s">
        <v>287</v>
      </c>
      <c r="I10" s="60"/>
      <c r="J10" s="242">
        <v>232813441</v>
      </c>
      <c r="K10" s="60"/>
      <c r="L10" s="243">
        <v>0</v>
      </c>
      <c r="M10" s="243"/>
      <c r="N10" s="4"/>
      <c r="O10" s="247" t="s">
        <v>441</v>
      </c>
      <c r="P10" s="242">
        <v>100884575</v>
      </c>
      <c r="Q10" s="60"/>
      <c r="R10" s="242">
        <v>389585</v>
      </c>
      <c r="S10" s="60"/>
      <c r="T10" s="243" t="s">
        <v>287</v>
      </c>
      <c r="U10" s="60"/>
      <c r="V10" s="243" t="s">
        <v>287</v>
      </c>
      <c r="W10" s="60"/>
      <c r="X10" s="243" t="s">
        <v>287</v>
      </c>
      <c r="Y10" s="60"/>
      <c r="Z10" s="243" t="s">
        <v>287</v>
      </c>
      <c r="AA10" s="60"/>
      <c r="AB10" s="242">
        <v>101274160</v>
      </c>
      <c r="AC10" s="60"/>
      <c r="AD10" s="243" t="s">
        <v>287</v>
      </c>
      <c r="AE10" s="60"/>
      <c r="AF10" s="242">
        <v>334087601</v>
      </c>
      <c r="AG10" s="60"/>
    </row>
    <row r="11" spans="1:33" x14ac:dyDescent="0.2">
      <c r="A11" s="244">
        <v>1951</v>
      </c>
      <c r="B11" s="245">
        <v>185203657</v>
      </c>
      <c r="C11" s="237"/>
      <c r="D11" s="245">
        <v>28712116</v>
      </c>
      <c r="E11" s="237"/>
      <c r="F11" s="245">
        <v>56615678</v>
      </c>
      <c r="G11" s="237"/>
      <c r="H11" s="246" t="s">
        <v>287</v>
      </c>
      <c r="I11" s="237"/>
      <c r="J11" s="245">
        <v>270531451</v>
      </c>
      <c r="K11" s="237"/>
      <c r="L11" s="246">
        <v>0</v>
      </c>
      <c r="M11" s="246"/>
      <c r="N11" s="240"/>
      <c r="O11" s="248" t="s">
        <v>441</v>
      </c>
      <c r="P11" s="245">
        <v>104376120</v>
      </c>
      <c r="Q11" s="237"/>
      <c r="R11" s="245">
        <v>390784</v>
      </c>
      <c r="S11" s="237"/>
      <c r="T11" s="246" t="s">
        <v>287</v>
      </c>
      <c r="U11" s="237"/>
      <c r="V11" s="246" t="s">
        <v>287</v>
      </c>
      <c r="W11" s="237"/>
      <c r="X11" s="246" t="s">
        <v>287</v>
      </c>
      <c r="Y11" s="237"/>
      <c r="Z11" s="246" t="s">
        <v>287</v>
      </c>
      <c r="AA11" s="237"/>
      <c r="AB11" s="245">
        <v>104766904</v>
      </c>
      <c r="AC11" s="237"/>
      <c r="AD11" s="246" t="s">
        <v>287</v>
      </c>
      <c r="AE11" s="237"/>
      <c r="AF11" s="245">
        <v>375298355</v>
      </c>
      <c r="AG11" s="237"/>
    </row>
    <row r="12" spans="1:33" x14ac:dyDescent="0.2">
      <c r="A12" s="241">
        <v>1952</v>
      </c>
      <c r="B12" s="242">
        <v>195436666</v>
      </c>
      <c r="C12" s="60"/>
      <c r="D12" s="242">
        <v>29749761</v>
      </c>
      <c r="E12" s="60"/>
      <c r="F12" s="242">
        <v>68453088</v>
      </c>
      <c r="G12" s="60"/>
      <c r="H12" s="243" t="s">
        <v>287</v>
      </c>
      <c r="I12" s="60"/>
      <c r="J12" s="242">
        <v>293639515</v>
      </c>
      <c r="K12" s="60"/>
      <c r="L12" s="243">
        <v>0</v>
      </c>
      <c r="M12" s="243"/>
      <c r="N12" s="4"/>
      <c r="O12" s="247" t="s">
        <v>441</v>
      </c>
      <c r="P12" s="242">
        <v>109708251</v>
      </c>
      <c r="Q12" s="60"/>
      <c r="R12" s="242">
        <v>481647</v>
      </c>
      <c r="S12" s="60"/>
      <c r="T12" s="243" t="s">
        <v>287</v>
      </c>
      <c r="U12" s="60"/>
      <c r="V12" s="243" t="s">
        <v>287</v>
      </c>
      <c r="W12" s="60"/>
      <c r="X12" s="243" t="s">
        <v>287</v>
      </c>
      <c r="Y12" s="60"/>
      <c r="Z12" s="243" t="s">
        <v>287</v>
      </c>
      <c r="AA12" s="60"/>
      <c r="AB12" s="242">
        <v>110189898</v>
      </c>
      <c r="AC12" s="60"/>
      <c r="AD12" s="243" t="s">
        <v>287</v>
      </c>
      <c r="AE12" s="60"/>
      <c r="AF12" s="242">
        <v>403829413</v>
      </c>
      <c r="AG12" s="60"/>
    </row>
    <row r="13" spans="1:33" x14ac:dyDescent="0.2">
      <c r="A13" s="241">
        <v>1953</v>
      </c>
      <c r="B13" s="242">
        <v>218846325</v>
      </c>
      <c r="C13" s="60"/>
      <c r="D13" s="242">
        <v>38404449</v>
      </c>
      <c r="E13" s="60"/>
      <c r="F13" s="242">
        <v>79790975</v>
      </c>
      <c r="G13" s="60"/>
      <c r="H13" s="243" t="s">
        <v>287</v>
      </c>
      <c r="I13" s="60"/>
      <c r="J13" s="242">
        <v>337041749</v>
      </c>
      <c r="K13" s="60"/>
      <c r="L13" s="243">
        <v>0</v>
      </c>
      <c r="M13" s="243"/>
      <c r="N13" s="4"/>
      <c r="O13" s="247" t="s">
        <v>441</v>
      </c>
      <c r="P13" s="242">
        <v>109617396</v>
      </c>
      <c r="Q13" s="60"/>
      <c r="R13" s="242">
        <v>389418</v>
      </c>
      <c r="S13" s="60"/>
      <c r="T13" s="243" t="s">
        <v>287</v>
      </c>
      <c r="U13" s="60"/>
      <c r="V13" s="243" t="s">
        <v>287</v>
      </c>
      <c r="W13" s="60"/>
      <c r="X13" s="243" t="s">
        <v>287</v>
      </c>
      <c r="Y13" s="60"/>
      <c r="Z13" s="243" t="s">
        <v>287</v>
      </c>
      <c r="AA13" s="60"/>
      <c r="AB13" s="242">
        <v>110006814</v>
      </c>
      <c r="AC13" s="60"/>
      <c r="AD13" s="243" t="s">
        <v>287</v>
      </c>
      <c r="AE13" s="60"/>
      <c r="AF13" s="242">
        <v>447048563</v>
      </c>
      <c r="AG13" s="60"/>
    </row>
    <row r="14" spans="1:33" x14ac:dyDescent="0.2">
      <c r="A14" s="244">
        <v>1954</v>
      </c>
      <c r="B14" s="245">
        <v>239145966</v>
      </c>
      <c r="C14" s="237"/>
      <c r="D14" s="245">
        <v>31520175</v>
      </c>
      <c r="E14" s="237"/>
      <c r="F14" s="245">
        <v>93688271</v>
      </c>
      <c r="G14" s="237"/>
      <c r="H14" s="246" t="s">
        <v>287</v>
      </c>
      <c r="I14" s="237"/>
      <c r="J14" s="245">
        <v>364354412</v>
      </c>
      <c r="K14" s="237"/>
      <c r="L14" s="246">
        <v>0</v>
      </c>
      <c r="M14" s="246"/>
      <c r="N14" s="240"/>
      <c r="O14" s="248" t="s">
        <v>441</v>
      </c>
      <c r="P14" s="245">
        <v>111639772</v>
      </c>
      <c r="Q14" s="237"/>
      <c r="R14" s="245">
        <v>263434</v>
      </c>
      <c r="S14" s="237"/>
      <c r="T14" s="246" t="s">
        <v>287</v>
      </c>
      <c r="U14" s="237"/>
      <c r="V14" s="246" t="s">
        <v>287</v>
      </c>
      <c r="W14" s="237"/>
      <c r="X14" s="246" t="s">
        <v>287</v>
      </c>
      <c r="Y14" s="237"/>
      <c r="Z14" s="246" t="s">
        <v>287</v>
      </c>
      <c r="AA14" s="237"/>
      <c r="AB14" s="245">
        <v>111903206</v>
      </c>
      <c r="AC14" s="237"/>
      <c r="AD14" s="246" t="s">
        <v>287</v>
      </c>
      <c r="AE14" s="237"/>
      <c r="AF14" s="245">
        <v>476257618</v>
      </c>
      <c r="AG14" s="237"/>
    </row>
    <row r="15" spans="1:33" x14ac:dyDescent="0.2">
      <c r="A15" s="241">
        <v>1955</v>
      </c>
      <c r="B15" s="242">
        <v>301362698</v>
      </c>
      <c r="C15" s="60"/>
      <c r="D15" s="242">
        <v>37138308</v>
      </c>
      <c r="E15" s="60"/>
      <c r="F15" s="242">
        <v>95285441</v>
      </c>
      <c r="G15" s="60"/>
      <c r="H15" s="243" t="s">
        <v>287</v>
      </c>
      <c r="I15" s="60"/>
      <c r="J15" s="242">
        <v>433786447</v>
      </c>
      <c r="K15" s="60"/>
      <c r="L15" s="243">
        <v>0</v>
      </c>
      <c r="M15" s="243"/>
      <c r="N15" s="4"/>
      <c r="O15" s="247" t="s">
        <v>441</v>
      </c>
      <c r="P15" s="242">
        <v>116235946</v>
      </c>
      <c r="Q15" s="60"/>
      <c r="R15" s="242">
        <v>276469</v>
      </c>
      <c r="S15" s="60"/>
      <c r="T15" s="243" t="s">
        <v>287</v>
      </c>
      <c r="U15" s="60"/>
      <c r="V15" s="243" t="s">
        <v>287</v>
      </c>
      <c r="W15" s="60"/>
      <c r="X15" s="243" t="s">
        <v>287</v>
      </c>
      <c r="Y15" s="60"/>
      <c r="Z15" s="243" t="s">
        <v>287</v>
      </c>
      <c r="AA15" s="60"/>
      <c r="AB15" s="242">
        <v>116512415</v>
      </c>
      <c r="AC15" s="60"/>
      <c r="AD15" s="243" t="s">
        <v>287</v>
      </c>
      <c r="AE15" s="60"/>
      <c r="AF15" s="242">
        <v>550298862</v>
      </c>
      <c r="AG15" s="60"/>
    </row>
    <row r="16" spans="1:33" x14ac:dyDescent="0.2">
      <c r="A16" s="241">
        <v>1956</v>
      </c>
      <c r="B16" s="242">
        <v>338503484</v>
      </c>
      <c r="C16" s="60"/>
      <c r="D16" s="242">
        <v>35946772</v>
      </c>
      <c r="E16" s="60"/>
      <c r="F16" s="242">
        <v>104037208</v>
      </c>
      <c r="G16" s="60"/>
      <c r="H16" s="243" t="s">
        <v>287</v>
      </c>
      <c r="I16" s="60"/>
      <c r="J16" s="242">
        <v>478487464</v>
      </c>
      <c r="K16" s="60"/>
      <c r="L16" s="243">
        <v>0</v>
      </c>
      <c r="M16" s="243"/>
      <c r="N16" s="4"/>
      <c r="O16" s="247" t="s">
        <v>441</v>
      </c>
      <c r="P16" s="242">
        <v>125236621</v>
      </c>
      <c r="Q16" s="60"/>
      <c r="R16" s="242">
        <v>151678</v>
      </c>
      <c r="S16" s="60"/>
      <c r="T16" s="243" t="s">
        <v>287</v>
      </c>
      <c r="U16" s="60"/>
      <c r="V16" s="243" t="s">
        <v>287</v>
      </c>
      <c r="W16" s="60"/>
      <c r="X16" s="243" t="s">
        <v>287</v>
      </c>
      <c r="Y16" s="60"/>
      <c r="Z16" s="243" t="s">
        <v>287</v>
      </c>
      <c r="AA16" s="60"/>
      <c r="AB16" s="242">
        <v>125388299</v>
      </c>
      <c r="AC16" s="60"/>
      <c r="AD16" s="243" t="s">
        <v>287</v>
      </c>
      <c r="AE16" s="60"/>
      <c r="AF16" s="242">
        <v>603875763</v>
      </c>
      <c r="AG16" s="60"/>
    </row>
    <row r="17" spans="1:33" x14ac:dyDescent="0.2">
      <c r="A17" s="244">
        <v>1957</v>
      </c>
      <c r="B17" s="245">
        <v>346386207</v>
      </c>
      <c r="C17" s="237"/>
      <c r="D17" s="245">
        <v>40499357</v>
      </c>
      <c r="E17" s="237"/>
      <c r="F17" s="245">
        <v>114212525</v>
      </c>
      <c r="G17" s="237"/>
      <c r="H17" s="246" t="s">
        <v>287</v>
      </c>
      <c r="I17" s="237"/>
      <c r="J17" s="245">
        <v>501098089</v>
      </c>
      <c r="K17" s="237"/>
      <c r="L17" s="245">
        <v>9670</v>
      </c>
      <c r="M17" s="245"/>
      <c r="N17" s="240"/>
      <c r="O17" s="248" t="s">
        <v>441</v>
      </c>
      <c r="P17" s="245">
        <v>133357930</v>
      </c>
      <c r="Q17" s="237"/>
      <c r="R17" s="245">
        <v>176678</v>
      </c>
      <c r="S17" s="237"/>
      <c r="T17" s="246" t="s">
        <v>287</v>
      </c>
      <c r="U17" s="237"/>
      <c r="V17" s="246" t="s">
        <v>287</v>
      </c>
      <c r="W17" s="237"/>
      <c r="X17" s="246" t="s">
        <v>287</v>
      </c>
      <c r="Y17" s="237"/>
      <c r="Z17" s="246" t="s">
        <v>287</v>
      </c>
      <c r="AA17" s="237"/>
      <c r="AB17" s="245">
        <v>133534608</v>
      </c>
      <c r="AC17" s="237"/>
      <c r="AD17" s="246" t="s">
        <v>287</v>
      </c>
      <c r="AE17" s="237"/>
      <c r="AF17" s="245">
        <v>634642367</v>
      </c>
      <c r="AG17" s="237"/>
    </row>
    <row r="18" spans="1:33" x14ac:dyDescent="0.2">
      <c r="A18" s="241">
        <v>1958</v>
      </c>
      <c r="B18" s="242">
        <v>344365781</v>
      </c>
      <c r="C18" s="60"/>
      <c r="D18" s="242">
        <v>40371540</v>
      </c>
      <c r="E18" s="60"/>
      <c r="F18" s="242">
        <v>119759302</v>
      </c>
      <c r="G18" s="60"/>
      <c r="H18" s="243" t="s">
        <v>287</v>
      </c>
      <c r="I18" s="60"/>
      <c r="J18" s="242">
        <v>504496623</v>
      </c>
      <c r="K18" s="60"/>
      <c r="L18" s="242">
        <v>164691</v>
      </c>
      <c r="M18" s="242"/>
      <c r="N18" s="4"/>
      <c r="O18" s="247" t="s">
        <v>441</v>
      </c>
      <c r="P18" s="242">
        <v>143614545</v>
      </c>
      <c r="Q18" s="60"/>
      <c r="R18" s="242">
        <v>175003</v>
      </c>
      <c r="S18" s="60"/>
      <c r="T18" s="243" t="s">
        <v>287</v>
      </c>
      <c r="U18" s="60"/>
      <c r="V18" s="243" t="s">
        <v>287</v>
      </c>
      <c r="W18" s="60"/>
      <c r="X18" s="243" t="s">
        <v>287</v>
      </c>
      <c r="Y18" s="60"/>
      <c r="Z18" s="243" t="s">
        <v>287</v>
      </c>
      <c r="AA18" s="60"/>
      <c r="AB18" s="242">
        <v>143789548</v>
      </c>
      <c r="AC18" s="60"/>
      <c r="AD18" s="243" t="s">
        <v>287</v>
      </c>
      <c r="AE18" s="60"/>
      <c r="AF18" s="242">
        <v>648450862</v>
      </c>
      <c r="AG18" s="60"/>
    </row>
    <row r="19" spans="1:33" x14ac:dyDescent="0.2">
      <c r="A19" s="241">
        <v>1959</v>
      </c>
      <c r="B19" s="242">
        <v>378424210</v>
      </c>
      <c r="C19" s="60"/>
      <c r="D19" s="242">
        <v>46839719</v>
      </c>
      <c r="E19" s="60"/>
      <c r="F19" s="242">
        <v>146619391</v>
      </c>
      <c r="G19" s="60"/>
      <c r="H19" s="243" t="s">
        <v>287</v>
      </c>
      <c r="I19" s="60"/>
      <c r="J19" s="242">
        <v>571883320</v>
      </c>
      <c r="K19" s="60"/>
      <c r="L19" s="242">
        <v>188101</v>
      </c>
      <c r="M19" s="242"/>
      <c r="N19" s="4"/>
      <c r="O19" s="247" t="s">
        <v>441</v>
      </c>
      <c r="P19" s="242">
        <v>141154533</v>
      </c>
      <c r="Q19" s="60"/>
      <c r="R19" s="242">
        <v>152877</v>
      </c>
      <c r="S19" s="60"/>
      <c r="T19" s="243" t="s">
        <v>287</v>
      </c>
      <c r="U19" s="60"/>
      <c r="V19" s="243" t="s">
        <v>287</v>
      </c>
      <c r="W19" s="60"/>
      <c r="X19" s="243" t="s">
        <v>287</v>
      </c>
      <c r="Y19" s="60"/>
      <c r="Z19" s="243" t="s">
        <v>287</v>
      </c>
      <c r="AA19" s="60"/>
      <c r="AB19" s="242">
        <v>141307410</v>
      </c>
      <c r="AC19" s="60"/>
      <c r="AD19" s="243" t="s">
        <v>287</v>
      </c>
      <c r="AE19" s="60"/>
      <c r="AF19" s="242">
        <v>713378831</v>
      </c>
      <c r="AG19" s="60"/>
    </row>
    <row r="20" spans="1:33" x14ac:dyDescent="0.2">
      <c r="A20" s="244">
        <v>1960</v>
      </c>
      <c r="B20" s="245">
        <v>403067357</v>
      </c>
      <c r="C20" s="237"/>
      <c r="D20" s="245">
        <v>47986893</v>
      </c>
      <c r="E20" s="237"/>
      <c r="F20" s="245">
        <v>157969787</v>
      </c>
      <c r="G20" s="237"/>
      <c r="H20" s="246" t="s">
        <v>287</v>
      </c>
      <c r="I20" s="237"/>
      <c r="J20" s="245">
        <v>609024037</v>
      </c>
      <c r="K20" s="237"/>
      <c r="L20" s="245">
        <v>518182</v>
      </c>
      <c r="M20" s="245"/>
      <c r="N20" s="240"/>
      <c r="O20" s="248" t="s">
        <v>441</v>
      </c>
      <c r="P20" s="245">
        <v>149440035</v>
      </c>
      <c r="Q20" s="237"/>
      <c r="R20" s="245">
        <v>140166</v>
      </c>
      <c r="S20" s="237"/>
      <c r="T20" s="246" t="s">
        <v>287</v>
      </c>
      <c r="U20" s="237"/>
      <c r="V20" s="245">
        <v>33368</v>
      </c>
      <c r="W20" s="237"/>
      <c r="X20" s="246" t="s">
        <v>287</v>
      </c>
      <c r="Y20" s="237"/>
      <c r="Z20" s="246" t="s">
        <v>287</v>
      </c>
      <c r="AA20" s="237"/>
      <c r="AB20" s="245">
        <v>149613569</v>
      </c>
      <c r="AC20" s="237"/>
      <c r="AD20" s="246" t="s">
        <v>287</v>
      </c>
      <c r="AE20" s="237"/>
      <c r="AF20" s="245">
        <v>759155788</v>
      </c>
      <c r="AG20" s="237"/>
    </row>
    <row r="21" spans="1:33" x14ac:dyDescent="0.2">
      <c r="A21" s="241">
        <v>1961</v>
      </c>
      <c r="B21" s="242">
        <v>421870669</v>
      </c>
      <c r="C21" s="60"/>
      <c r="D21" s="242">
        <v>48519376</v>
      </c>
      <c r="E21" s="60"/>
      <c r="F21" s="242">
        <v>169285998</v>
      </c>
      <c r="G21" s="60"/>
      <c r="H21" s="243" t="s">
        <v>287</v>
      </c>
      <c r="I21" s="60"/>
      <c r="J21" s="242">
        <v>639676043</v>
      </c>
      <c r="K21" s="60"/>
      <c r="L21" s="242">
        <v>1692149</v>
      </c>
      <c r="M21" s="242"/>
      <c r="N21" s="4"/>
      <c r="O21" s="247" t="s">
        <v>441</v>
      </c>
      <c r="P21" s="242">
        <v>155536444</v>
      </c>
      <c r="Q21" s="60"/>
      <c r="R21" s="242">
        <v>125734</v>
      </c>
      <c r="S21" s="60"/>
      <c r="T21" s="243" t="s">
        <v>287</v>
      </c>
      <c r="U21" s="60"/>
      <c r="V21" s="242">
        <v>94021</v>
      </c>
      <c r="W21" s="60"/>
      <c r="X21" s="243" t="s">
        <v>287</v>
      </c>
      <c r="Y21" s="60"/>
      <c r="Z21" s="243" t="s">
        <v>287</v>
      </c>
      <c r="AA21" s="60"/>
      <c r="AB21" s="242">
        <v>155756199</v>
      </c>
      <c r="AC21" s="60"/>
      <c r="AD21" s="243" t="s">
        <v>287</v>
      </c>
      <c r="AE21" s="60"/>
      <c r="AF21" s="242">
        <v>797124391</v>
      </c>
      <c r="AG21" s="60"/>
    </row>
    <row r="22" spans="1:33" x14ac:dyDescent="0.2">
      <c r="A22" s="241">
        <v>1962</v>
      </c>
      <c r="B22" s="242">
        <v>450249238</v>
      </c>
      <c r="C22" s="60"/>
      <c r="D22" s="242">
        <v>48879536</v>
      </c>
      <c r="E22" s="60"/>
      <c r="F22" s="242">
        <v>184301293</v>
      </c>
      <c r="G22" s="60"/>
      <c r="H22" s="243" t="s">
        <v>287</v>
      </c>
      <c r="I22" s="60"/>
      <c r="J22" s="242">
        <v>683430067</v>
      </c>
      <c r="K22" s="60"/>
      <c r="L22" s="242">
        <v>2269685</v>
      </c>
      <c r="M22" s="242"/>
      <c r="N22" s="4"/>
      <c r="O22" s="247" t="s">
        <v>441</v>
      </c>
      <c r="P22" s="242">
        <v>172015646</v>
      </c>
      <c r="Q22" s="60"/>
      <c r="R22" s="242">
        <v>127796</v>
      </c>
      <c r="S22" s="60"/>
      <c r="T22" s="243" t="s">
        <v>287</v>
      </c>
      <c r="U22" s="60"/>
      <c r="V22" s="242">
        <v>100462</v>
      </c>
      <c r="W22" s="60"/>
      <c r="X22" s="243" t="s">
        <v>287</v>
      </c>
      <c r="Y22" s="60"/>
      <c r="Z22" s="243" t="s">
        <v>287</v>
      </c>
      <c r="AA22" s="60"/>
      <c r="AB22" s="242">
        <v>172243904</v>
      </c>
      <c r="AC22" s="60"/>
      <c r="AD22" s="243" t="s">
        <v>287</v>
      </c>
      <c r="AE22" s="60"/>
      <c r="AF22" s="242">
        <v>857943656</v>
      </c>
      <c r="AG22" s="60"/>
    </row>
    <row r="23" spans="1:33" x14ac:dyDescent="0.2">
      <c r="A23" s="244">
        <v>1963</v>
      </c>
      <c r="B23" s="245">
        <v>493926719</v>
      </c>
      <c r="C23" s="237"/>
      <c r="D23" s="245">
        <v>52001610</v>
      </c>
      <c r="E23" s="237"/>
      <c r="F23" s="245">
        <v>201602073</v>
      </c>
      <c r="G23" s="237"/>
      <c r="H23" s="246" t="s">
        <v>287</v>
      </c>
      <c r="I23" s="237"/>
      <c r="J23" s="245">
        <v>747530402</v>
      </c>
      <c r="K23" s="237"/>
      <c r="L23" s="245">
        <v>3211836</v>
      </c>
      <c r="M23" s="245"/>
      <c r="N23" s="240"/>
      <c r="O23" s="248" t="s">
        <v>441</v>
      </c>
      <c r="P23" s="245">
        <v>168990140</v>
      </c>
      <c r="Q23" s="237"/>
      <c r="R23" s="245">
        <v>127940</v>
      </c>
      <c r="S23" s="237"/>
      <c r="T23" s="246" t="s">
        <v>287</v>
      </c>
      <c r="U23" s="237"/>
      <c r="V23" s="245">
        <v>167953</v>
      </c>
      <c r="W23" s="237"/>
      <c r="X23" s="246" t="s">
        <v>287</v>
      </c>
      <c r="Y23" s="237"/>
      <c r="Z23" s="246" t="s">
        <v>287</v>
      </c>
      <c r="AA23" s="237"/>
      <c r="AB23" s="245">
        <v>169286033</v>
      </c>
      <c r="AC23" s="237"/>
      <c r="AD23" s="246" t="s">
        <v>287</v>
      </c>
      <c r="AE23" s="237"/>
      <c r="AF23" s="245">
        <v>920028271</v>
      </c>
      <c r="AG23" s="237"/>
    </row>
    <row r="24" spans="1:33" x14ac:dyDescent="0.2">
      <c r="A24" s="241">
        <v>1964</v>
      </c>
      <c r="B24" s="242">
        <v>526230019</v>
      </c>
      <c r="C24" s="60"/>
      <c r="D24" s="242">
        <v>56953712</v>
      </c>
      <c r="E24" s="60"/>
      <c r="F24" s="242">
        <v>220038479</v>
      </c>
      <c r="G24" s="60"/>
      <c r="H24" s="243" t="s">
        <v>287</v>
      </c>
      <c r="I24" s="60"/>
      <c r="J24" s="242">
        <v>803222210</v>
      </c>
      <c r="K24" s="60"/>
      <c r="L24" s="242">
        <v>3342743</v>
      </c>
      <c r="M24" s="242"/>
      <c r="N24" s="4"/>
      <c r="O24" s="247" t="s">
        <v>441</v>
      </c>
      <c r="P24" s="242">
        <v>180301506</v>
      </c>
      <c r="Q24" s="60"/>
      <c r="R24" s="242">
        <v>148076</v>
      </c>
      <c r="S24" s="60"/>
      <c r="T24" s="243" t="s">
        <v>287</v>
      </c>
      <c r="U24" s="60"/>
      <c r="V24" s="242">
        <v>203791</v>
      </c>
      <c r="W24" s="60"/>
      <c r="X24" s="243" t="s">
        <v>287</v>
      </c>
      <c r="Y24" s="60"/>
      <c r="Z24" s="243" t="s">
        <v>287</v>
      </c>
      <c r="AA24" s="60"/>
      <c r="AB24" s="242">
        <v>180653373</v>
      </c>
      <c r="AC24" s="60"/>
      <c r="AD24" s="243" t="s">
        <v>287</v>
      </c>
      <c r="AE24" s="60"/>
      <c r="AF24" s="242">
        <v>987218326</v>
      </c>
      <c r="AG24" s="60"/>
    </row>
    <row r="25" spans="1:33" x14ac:dyDescent="0.2">
      <c r="A25" s="241">
        <v>1965</v>
      </c>
      <c r="B25" s="242">
        <v>570925951</v>
      </c>
      <c r="C25" s="60"/>
      <c r="D25" s="242">
        <v>64801224</v>
      </c>
      <c r="E25" s="60"/>
      <c r="F25" s="242">
        <v>221559434</v>
      </c>
      <c r="G25" s="60"/>
      <c r="H25" s="243" t="s">
        <v>287</v>
      </c>
      <c r="I25" s="60"/>
      <c r="J25" s="242">
        <v>857286609</v>
      </c>
      <c r="K25" s="60"/>
      <c r="L25" s="242">
        <v>3656699</v>
      </c>
      <c r="M25" s="242"/>
      <c r="N25" s="4"/>
      <c r="O25" s="247" t="s">
        <v>441</v>
      </c>
      <c r="P25" s="242">
        <v>196984345</v>
      </c>
      <c r="Q25" s="60"/>
      <c r="R25" s="242">
        <v>268804</v>
      </c>
      <c r="S25" s="60"/>
      <c r="T25" s="243" t="s">
        <v>287</v>
      </c>
      <c r="U25" s="60"/>
      <c r="V25" s="242">
        <v>189214</v>
      </c>
      <c r="W25" s="60"/>
      <c r="X25" s="243" t="s">
        <v>287</v>
      </c>
      <c r="Y25" s="60"/>
      <c r="Z25" s="243" t="s">
        <v>287</v>
      </c>
      <c r="AA25" s="60"/>
      <c r="AB25" s="242">
        <v>197442363</v>
      </c>
      <c r="AC25" s="60"/>
      <c r="AD25" s="243" t="s">
        <v>287</v>
      </c>
      <c r="AE25" s="60"/>
      <c r="AF25" s="243">
        <v>1058385671</v>
      </c>
      <c r="AG25" s="60"/>
    </row>
    <row r="26" spans="1:33" x14ac:dyDescent="0.2">
      <c r="A26" s="244">
        <v>1966</v>
      </c>
      <c r="B26" s="245">
        <v>613474800</v>
      </c>
      <c r="C26" s="237"/>
      <c r="D26" s="245">
        <v>78926172</v>
      </c>
      <c r="E26" s="237"/>
      <c r="F26" s="245">
        <v>251151562</v>
      </c>
      <c r="G26" s="237"/>
      <c r="H26" s="246" t="s">
        <v>287</v>
      </c>
      <c r="I26" s="237"/>
      <c r="J26" s="245">
        <v>943552534</v>
      </c>
      <c r="K26" s="237"/>
      <c r="L26" s="245">
        <v>5519909</v>
      </c>
      <c r="M26" s="245"/>
      <c r="N26" s="240"/>
      <c r="O26" s="248" t="s">
        <v>441</v>
      </c>
      <c r="P26" s="245">
        <v>197937538</v>
      </c>
      <c r="Q26" s="237"/>
      <c r="R26" s="245">
        <v>333926</v>
      </c>
      <c r="S26" s="237"/>
      <c r="T26" s="246" t="s">
        <v>287</v>
      </c>
      <c r="U26" s="237"/>
      <c r="V26" s="245">
        <v>187988</v>
      </c>
      <c r="W26" s="237"/>
      <c r="X26" s="246" t="s">
        <v>287</v>
      </c>
      <c r="Y26" s="237"/>
      <c r="Z26" s="246" t="s">
        <v>287</v>
      </c>
      <c r="AA26" s="237"/>
      <c r="AB26" s="245">
        <v>198459452</v>
      </c>
      <c r="AC26" s="237"/>
      <c r="AD26" s="246" t="s">
        <v>287</v>
      </c>
      <c r="AE26" s="237"/>
      <c r="AF26" s="246">
        <v>1147531895</v>
      </c>
      <c r="AG26" s="237"/>
    </row>
    <row r="27" spans="1:33" x14ac:dyDescent="0.2">
      <c r="A27" s="241">
        <v>1967</v>
      </c>
      <c r="B27" s="242">
        <v>630483363</v>
      </c>
      <c r="C27" s="60"/>
      <c r="D27" s="242">
        <v>89270724</v>
      </c>
      <c r="E27" s="60"/>
      <c r="F27" s="242">
        <v>264805785</v>
      </c>
      <c r="G27" s="60"/>
      <c r="H27" s="243" t="s">
        <v>287</v>
      </c>
      <c r="I27" s="60"/>
      <c r="J27" s="242">
        <v>984559872</v>
      </c>
      <c r="K27" s="60"/>
      <c r="L27" s="242">
        <v>7655214</v>
      </c>
      <c r="M27" s="242"/>
      <c r="N27" s="4"/>
      <c r="O27" s="247" t="s">
        <v>441</v>
      </c>
      <c r="P27" s="242">
        <v>224948605</v>
      </c>
      <c r="Q27" s="60"/>
      <c r="R27" s="242">
        <v>315688</v>
      </c>
      <c r="S27" s="60"/>
      <c r="T27" s="243" t="s">
        <v>287</v>
      </c>
      <c r="U27" s="60"/>
      <c r="V27" s="242">
        <v>316309</v>
      </c>
      <c r="W27" s="60"/>
      <c r="X27" s="243" t="s">
        <v>287</v>
      </c>
      <c r="Y27" s="60"/>
      <c r="Z27" s="243" t="s">
        <v>287</v>
      </c>
      <c r="AA27" s="60"/>
      <c r="AB27" s="242">
        <v>225580602</v>
      </c>
      <c r="AC27" s="60"/>
      <c r="AD27" s="243" t="s">
        <v>287</v>
      </c>
      <c r="AE27" s="60"/>
      <c r="AF27" s="243">
        <v>1217795688</v>
      </c>
      <c r="AG27" s="60"/>
    </row>
    <row r="28" spans="1:33" x14ac:dyDescent="0.2">
      <c r="A28" s="241">
        <v>1968</v>
      </c>
      <c r="B28" s="242">
        <v>684904580</v>
      </c>
      <c r="C28" s="60"/>
      <c r="D28" s="242">
        <v>104275833</v>
      </c>
      <c r="E28" s="60"/>
      <c r="F28" s="242">
        <v>304432723</v>
      </c>
      <c r="G28" s="60"/>
      <c r="H28" s="243" t="s">
        <v>287</v>
      </c>
      <c r="I28" s="60"/>
      <c r="J28" s="243">
        <v>1093613136</v>
      </c>
      <c r="K28" s="60"/>
      <c r="L28" s="242">
        <v>12528419</v>
      </c>
      <c r="M28" s="242"/>
      <c r="N28" s="4"/>
      <c r="O28" s="247" t="s">
        <v>441</v>
      </c>
      <c r="P28" s="242">
        <v>225873158</v>
      </c>
      <c r="Q28" s="60"/>
      <c r="R28" s="242">
        <v>375062</v>
      </c>
      <c r="S28" s="60"/>
      <c r="T28" s="243" t="s">
        <v>287</v>
      </c>
      <c r="U28" s="60"/>
      <c r="V28" s="242">
        <v>435826</v>
      </c>
      <c r="W28" s="60"/>
      <c r="X28" s="243" t="s">
        <v>287</v>
      </c>
      <c r="Y28" s="60"/>
      <c r="Z28" s="243" t="s">
        <v>287</v>
      </c>
      <c r="AA28" s="60"/>
      <c r="AB28" s="242">
        <v>226684046</v>
      </c>
      <c r="AC28" s="60"/>
      <c r="AD28" s="243" t="s">
        <v>287</v>
      </c>
      <c r="AE28" s="60"/>
      <c r="AF28" s="243">
        <v>1332825601</v>
      </c>
      <c r="AG28" s="60"/>
    </row>
    <row r="29" spans="1:33" x14ac:dyDescent="0.2">
      <c r="A29" s="244">
        <v>1969</v>
      </c>
      <c r="B29" s="245">
        <v>706001240</v>
      </c>
      <c r="C29" s="237"/>
      <c r="D29" s="245">
        <v>137847152</v>
      </c>
      <c r="E29" s="237"/>
      <c r="F29" s="245">
        <v>333278945</v>
      </c>
      <c r="G29" s="237"/>
      <c r="H29" s="246" t="s">
        <v>287</v>
      </c>
      <c r="I29" s="237"/>
      <c r="J29" s="246">
        <v>1177127337</v>
      </c>
      <c r="K29" s="237"/>
      <c r="L29" s="245">
        <v>13927839</v>
      </c>
      <c r="M29" s="245"/>
      <c r="N29" s="240"/>
      <c r="O29" s="248" t="s">
        <v>441</v>
      </c>
      <c r="P29" s="245">
        <v>253468237</v>
      </c>
      <c r="Q29" s="237"/>
      <c r="R29" s="245">
        <v>319933</v>
      </c>
      <c r="S29" s="237"/>
      <c r="T29" s="246" t="s">
        <v>287</v>
      </c>
      <c r="U29" s="237"/>
      <c r="V29" s="245">
        <v>614710</v>
      </c>
      <c r="W29" s="237"/>
      <c r="X29" s="246" t="s">
        <v>287</v>
      </c>
      <c r="Y29" s="237"/>
      <c r="Z29" s="246" t="s">
        <v>287</v>
      </c>
      <c r="AA29" s="237"/>
      <c r="AB29" s="245">
        <v>254402880</v>
      </c>
      <c r="AC29" s="237"/>
      <c r="AD29" s="246" t="s">
        <v>287</v>
      </c>
      <c r="AE29" s="237"/>
      <c r="AF29" s="246">
        <v>1445458056</v>
      </c>
      <c r="AG29" s="237"/>
    </row>
    <row r="30" spans="1:33" x14ac:dyDescent="0.2">
      <c r="A30" s="241">
        <v>1970</v>
      </c>
      <c r="B30" s="242">
        <v>704394479</v>
      </c>
      <c r="C30" s="60"/>
      <c r="D30" s="242">
        <v>184183402</v>
      </c>
      <c r="E30" s="60"/>
      <c r="F30" s="242">
        <v>372890063</v>
      </c>
      <c r="G30" s="60"/>
      <c r="H30" s="243" t="s">
        <v>287</v>
      </c>
      <c r="I30" s="60"/>
      <c r="J30" s="243">
        <v>1261467944</v>
      </c>
      <c r="K30" s="60"/>
      <c r="L30" s="242">
        <v>21804448</v>
      </c>
      <c r="M30" s="242"/>
      <c r="N30" s="4"/>
      <c r="O30" s="247" t="s">
        <v>441</v>
      </c>
      <c r="P30" s="242">
        <v>250957442</v>
      </c>
      <c r="Q30" s="60"/>
      <c r="R30" s="242">
        <v>136000</v>
      </c>
      <c r="S30" s="60"/>
      <c r="T30" s="242">
        <v>220450</v>
      </c>
      <c r="U30" s="60"/>
      <c r="V30" s="242">
        <v>525183</v>
      </c>
      <c r="W30" s="60"/>
      <c r="X30" s="243" t="s">
        <v>287</v>
      </c>
      <c r="Y30" s="60"/>
      <c r="Z30" s="243" t="s">
        <v>287</v>
      </c>
      <c r="AA30" s="60"/>
      <c r="AB30" s="242">
        <v>251839075</v>
      </c>
      <c r="AC30" s="60"/>
      <c r="AD30" s="243" t="s">
        <v>287</v>
      </c>
      <c r="AE30" s="60"/>
      <c r="AF30" s="243">
        <v>1535111467</v>
      </c>
      <c r="AG30" s="60"/>
    </row>
    <row r="31" spans="1:33" x14ac:dyDescent="0.2">
      <c r="A31" s="241">
        <v>1971</v>
      </c>
      <c r="B31" s="242">
        <v>713102454</v>
      </c>
      <c r="C31" s="60"/>
      <c r="D31" s="242">
        <v>220225423</v>
      </c>
      <c r="E31" s="60"/>
      <c r="F31" s="242">
        <v>374030784</v>
      </c>
      <c r="G31" s="60"/>
      <c r="H31" s="243" t="s">
        <v>287</v>
      </c>
      <c r="I31" s="60"/>
      <c r="J31" s="243">
        <v>1307358661</v>
      </c>
      <c r="K31" s="60"/>
      <c r="L31" s="242">
        <v>38104545</v>
      </c>
      <c r="M31" s="242"/>
      <c r="N31" s="4"/>
      <c r="O31" s="247" t="s">
        <v>441</v>
      </c>
      <c r="P31" s="242">
        <v>269531459</v>
      </c>
      <c r="Q31" s="60"/>
      <c r="R31" s="242">
        <v>111330</v>
      </c>
      <c r="S31" s="60"/>
      <c r="T31" s="242">
        <v>199869</v>
      </c>
      <c r="U31" s="60"/>
      <c r="V31" s="242">
        <v>547752</v>
      </c>
      <c r="W31" s="60"/>
      <c r="X31" s="243" t="s">
        <v>287</v>
      </c>
      <c r="Y31" s="60"/>
      <c r="Z31" s="243" t="s">
        <v>287</v>
      </c>
      <c r="AA31" s="60"/>
      <c r="AB31" s="242">
        <v>270390410</v>
      </c>
      <c r="AC31" s="60"/>
      <c r="AD31" s="243" t="s">
        <v>287</v>
      </c>
      <c r="AE31" s="60"/>
      <c r="AF31" s="243">
        <v>1615853616</v>
      </c>
      <c r="AG31" s="60"/>
    </row>
    <row r="32" spans="1:33" x14ac:dyDescent="0.2">
      <c r="A32" s="244">
        <v>1972</v>
      </c>
      <c r="B32" s="245">
        <v>771131265</v>
      </c>
      <c r="C32" s="237"/>
      <c r="D32" s="245">
        <v>274295961</v>
      </c>
      <c r="E32" s="237"/>
      <c r="F32" s="245">
        <v>375747796</v>
      </c>
      <c r="G32" s="237"/>
      <c r="H32" s="246" t="s">
        <v>287</v>
      </c>
      <c r="I32" s="237"/>
      <c r="J32" s="246">
        <v>1421175022</v>
      </c>
      <c r="K32" s="237"/>
      <c r="L32" s="245">
        <v>54091135</v>
      </c>
      <c r="M32" s="245"/>
      <c r="N32" s="240"/>
      <c r="O32" s="248" t="s">
        <v>441</v>
      </c>
      <c r="P32" s="245">
        <v>275928828</v>
      </c>
      <c r="Q32" s="237"/>
      <c r="R32" s="245">
        <v>130859</v>
      </c>
      <c r="S32" s="237"/>
      <c r="T32" s="245">
        <v>199774</v>
      </c>
      <c r="U32" s="237"/>
      <c r="V32" s="245">
        <v>1452795</v>
      </c>
      <c r="W32" s="237"/>
      <c r="X32" s="246" t="s">
        <v>287</v>
      </c>
      <c r="Y32" s="237"/>
      <c r="Z32" s="246" t="s">
        <v>287</v>
      </c>
      <c r="AA32" s="237"/>
      <c r="AB32" s="245">
        <v>277712256</v>
      </c>
      <c r="AC32" s="237"/>
      <c r="AD32" s="246" t="s">
        <v>287</v>
      </c>
      <c r="AE32" s="237"/>
      <c r="AF32" s="246">
        <v>1752978413</v>
      </c>
      <c r="AG32" s="237"/>
    </row>
    <row r="33" spans="1:33" x14ac:dyDescent="0.2">
      <c r="A33" s="241">
        <v>1973</v>
      </c>
      <c r="B33" s="242">
        <v>847651470</v>
      </c>
      <c r="C33" s="60"/>
      <c r="D33" s="242">
        <v>314342926</v>
      </c>
      <c r="E33" s="60"/>
      <c r="F33" s="242">
        <v>340858192</v>
      </c>
      <c r="G33" s="60"/>
      <c r="H33" s="243" t="s">
        <v>287</v>
      </c>
      <c r="I33" s="60"/>
      <c r="J33" s="243">
        <v>1502852588</v>
      </c>
      <c r="K33" s="60"/>
      <c r="L33" s="242">
        <v>83479463</v>
      </c>
      <c r="M33" s="242"/>
      <c r="N33" s="4"/>
      <c r="O33" s="247" t="s">
        <v>441</v>
      </c>
      <c r="P33" s="242">
        <v>275430574</v>
      </c>
      <c r="Q33" s="60"/>
      <c r="R33" s="242">
        <v>130403</v>
      </c>
      <c r="S33" s="60"/>
      <c r="T33" s="242">
        <v>197890</v>
      </c>
      <c r="U33" s="60"/>
      <c r="V33" s="242">
        <v>1965713</v>
      </c>
      <c r="W33" s="60"/>
      <c r="X33" s="243" t="s">
        <v>287</v>
      </c>
      <c r="Y33" s="60"/>
      <c r="Z33" s="243" t="s">
        <v>287</v>
      </c>
      <c r="AA33" s="60"/>
      <c r="AB33" s="242">
        <v>277724580</v>
      </c>
      <c r="AC33" s="60"/>
      <c r="AD33" s="243" t="s">
        <v>287</v>
      </c>
      <c r="AE33" s="60"/>
      <c r="AF33" s="243">
        <v>1864056631</v>
      </c>
      <c r="AG33" s="60"/>
    </row>
    <row r="34" spans="1:33" x14ac:dyDescent="0.2">
      <c r="A34" s="241">
        <v>1974</v>
      </c>
      <c r="B34" s="242">
        <v>828432921</v>
      </c>
      <c r="C34" s="60"/>
      <c r="D34" s="242">
        <v>300930538</v>
      </c>
      <c r="E34" s="60"/>
      <c r="F34" s="242">
        <v>320065088</v>
      </c>
      <c r="G34" s="60"/>
      <c r="H34" s="243" t="s">
        <v>287</v>
      </c>
      <c r="I34" s="60"/>
      <c r="J34" s="243">
        <v>1449428547</v>
      </c>
      <c r="K34" s="60"/>
      <c r="L34" s="242">
        <v>113975740</v>
      </c>
      <c r="M34" s="242"/>
      <c r="N34" s="4"/>
      <c r="O34" s="247" t="s">
        <v>441</v>
      </c>
      <c r="P34" s="242">
        <v>304211805</v>
      </c>
      <c r="Q34" s="60"/>
      <c r="R34" s="242">
        <v>68523</v>
      </c>
      <c r="S34" s="60"/>
      <c r="T34" s="242">
        <v>182154</v>
      </c>
      <c r="U34" s="60"/>
      <c r="V34" s="242">
        <v>2452636</v>
      </c>
      <c r="W34" s="60"/>
      <c r="X34" s="243" t="s">
        <v>287</v>
      </c>
      <c r="Y34" s="60"/>
      <c r="Z34" s="243" t="s">
        <v>287</v>
      </c>
      <c r="AA34" s="60"/>
      <c r="AB34" s="242">
        <v>306915118</v>
      </c>
      <c r="AC34" s="60"/>
      <c r="AD34" s="243" t="s">
        <v>287</v>
      </c>
      <c r="AE34" s="60"/>
      <c r="AF34" s="243">
        <v>1870319405</v>
      </c>
      <c r="AG34" s="60"/>
    </row>
    <row r="35" spans="1:33" x14ac:dyDescent="0.2">
      <c r="A35" s="244">
        <v>1975</v>
      </c>
      <c r="B35" s="245">
        <v>852786222</v>
      </c>
      <c r="C35" s="237"/>
      <c r="D35" s="245">
        <v>289094900</v>
      </c>
      <c r="E35" s="237"/>
      <c r="F35" s="245">
        <v>299778408</v>
      </c>
      <c r="G35" s="237"/>
      <c r="H35" s="246" t="s">
        <v>287</v>
      </c>
      <c r="I35" s="237"/>
      <c r="J35" s="246">
        <v>1441659530</v>
      </c>
      <c r="K35" s="237"/>
      <c r="L35" s="245">
        <v>172505075</v>
      </c>
      <c r="M35" s="245"/>
      <c r="N35" s="240"/>
      <c r="O35" s="248" t="s">
        <v>441</v>
      </c>
      <c r="P35" s="245">
        <v>303152673</v>
      </c>
      <c r="Q35" s="237"/>
      <c r="R35" s="245">
        <v>17551</v>
      </c>
      <c r="S35" s="237"/>
      <c r="T35" s="245">
        <v>173568</v>
      </c>
      <c r="U35" s="237"/>
      <c r="V35" s="245">
        <v>3246172</v>
      </c>
      <c r="W35" s="237"/>
      <c r="X35" s="246" t="s">
        <v>287</v>
      </c>
      <c r="Y35" s="237"/>
      <c r="Z35" s="246" t="s">
        <v>287</v>
      </c>
      <c r="AA35" s="237"/>
      <c r="AB35" s="245">
        <v>306589964</v>
      </c>
      <c r="AC35" s="237"/>
      <c r="AD35" s="246" t="s">
        <v>287</v>
      </c>
      <c r="AE35" s="237"/>
      <c r="AF35" s="246">
        <v>1920754569</v>
      </c>
      <c r="AG35" s="237"/>
    </row>
    <row r="36" spans="1:33" x14ac:dyDescent="0.2">
      <c r="A36" s="241">
        <v>1976</v>
      </c>
      <c r="B36" s="242">
        <v>944390993</v>
      </c>
      <c r="C36" s="60"/>
      <c r="D36" s="242">
        <v>319988137</v>
      </c>
      <c r="E36" s="60"/>
      <c r="F36" s="242">
        <v>294623911</v>
      </c>
      <c r="G36" s="60"/>
      <c r="H36" s="243" t="s">
        <v>287</v>
      </c>
      <c r="I36" s="60"/>
      <c r="J36" s="243">
        <v>1559003041</v>
      </c>
      <c r="K36" s="60"/>
      <c r="L36" s="242">
        <v>191103531</v>
      </c>
      <c r="M36" s="242"/>
      <c r="N36" s="4"/>
      <c r="O36" s="247" t="s">
        <v>441</v>
      </c>
      <c r="P36" s="242">
        <v>286924238</v>
      </c>
      <c r="Q36" s="60"/>
      <c r="R36" s="242">
        <v>84386</v>
      </c>
      <c r="S36" s="60"/>
      <c r="T36" s="242">
        <v>182078</v>
      </c>
      <c r="U36" s="60"/>
      <c r="V36" s="242">
        <v>3616407</v>
      </c>
      <c r="W36" s="60"/>
      <c r="X36" s="243" t="s">
        <v>287</v>
      </c>
      <c r="Y36" s="60"/>
      <c r="Z36" s="243" t="s">
        <v>287</v>
      </c>
      <c r="AA36" s="60"/>
      <c r="AB36" s="242">
        <v>290807109</v>
      </c>
      <c r="AC36" s="60"/>
      <c r="AD36" s="243" t="s">
        <v>287</v>
      </c>
      <c r="AE36" s="60"/>
      <c r="AF36" s="243">
        <v>2040913681</v>
      </c>
      <c r="AG36" s="60"/>
    </row>
    <row r="37" spans="1:33" x14ac:dyDescent="0.2">
      <c r="A37" s="241">
        <v>1977</v>
      </c>
      <c r="B37" s="242">
        <v>985218596</v>
      </c>
      <c r="C37" s="60"/>
      <c r="D37" s="242">
        <v>358178822</v>
      </c>
      <c r="E37" s="60"/>
      <c r="F37" s="242">
        <v>305504859</v>
      </c>
      <c r="G37" s="60"/>
      <c r="H37" s="243" t="s">
        <v>287</v>
      </c>
      <c r="I37" s="60"/>
      <c r="J37" s="243">
        <v>1648902277</v>
      </c>
      <c r="K37" s="60"/>
      <c r="L37" s="242">
        <v>250883283</v>
      </c>
      <c r="M37" s="242"/>
      <c r="N37" s="4"/>
      <c r="O37" s="247" t="s">
        <v>441</v>
      </c>
      <c r="P37" s="242">
        <v>223598687</v>
      </c>
      <c r="Q37" s="60"/>
      <c r="R37" s="242">
        <v>307634</v>
      </c>
      <c r="S37" s="60"/>
      <c r="T37" s="242">
        <v>173271</v>
      </c>
      <c r="U37" s="60"/>
      <c r="V37" s="242">
        <v>3582335</v>
      </c>
      <c r="W37" s="60"/>
      <c r="X37" s="243" t="s">
        <v>287</v>
      </c>
      <c r="Y37" s="60"/>
      <c r="Z37" s="243" t="s">
        <v>287</v>
      </c>
      <c r="AA37" s="60"/>
      <c r="AB37" s="242">
        <v>227661927</v>
      </c>
      <c r="AC37" s="60"/>
      <c r="AD37" s="243" t="s">
        <v>287</v>
      </c>
      <c r="AE37" s="60"/>
      <c r="AF37" s="243">
        <v>2127447487</v>
      </c>
      <c r="AG37" s="60"/>
    </row>
    <row r="38" spans="1:33" x14ac:dyDescent="0.2">
      <c r="A38" s="244">
        <v>1978</v>
      </c>
      <c r="B38" s="245">
        <v>975742083</v>
      </c>
      <c r="C38" s="237"/>
      <c r="D38" s="245">
        <v>365060441</v>
      </c>
      <c r="E38" s="237"/>
      <c r="F38" s="245">
        <v>305390836</v>
      </c>
      <c r="G38" s="237"/>
      <c r="H38" s="246" t="s">
        <v>287</v>
      </c>
      <c r="I38" s="237"/>
      <c r="J38" s="246">
        <v>1646193360</v>
      </c>
      <c r="K38" s="237"/>
      <c r="L38" s="245">
        <v>276403070</v>
      </c>
      <c r="M38" s="245"/>
      <c r="N38" s="240"/>
      <c r="O38" s="248" t="s">
        <v>441</v>
      </c>
      <c r="P38" s="245">
        <v>283465224</v>
      </c>
      <c r="Q38" s="237"/>
      <c r="R38" s="245">
        <v>197193</v>
      </c>
      <c r="S38" s="237"/>
      <c r="T38" s="245">
        <v>140434</v>
      </c>
      <c r="U38" s="237"/>
      <c r="V38" s="245">
        <v>2977630</v>
      </c>
      <c r="W38" s="237"/>
      <c r="X38" s="246" t="s">
        <v>287</v>
      </c>
      <c r="Y38" s="237"/>
      <c r="Z38" s="246" t="s">
        <v>287</v>
      </c>
      <c r="AA38" s="237"/>
      <c r="AB38" s="245">
        <v>286780481</v>
      </c>
      <c r="AC38" s="237"/>
      <c r="AD38" s="246" t="s">
        <v>287</v>
      </c>
      <c r="AE38" s="237"/>
      <c r="AF38" s="246">
        <v>2209376911</v>
      </c>
      <c r="AG38" s="237"/>
    </row>
    <row r="39" spans="1:33" x14ac:dyDescent="0.2">
      <c r="A39" s="241">
        <v>1979</v>
      </c>
      <c r="B39" s="243">
        <v>1075037091</v>
      </c>
      <c r="C39" s="60"/>
      <c r="D39" s="242">
        <v>303525209</v>
      </c>
      <c r="E39" s="60"/>
      <c r="F39" s="242">
        <v>329485107</v>
      </c>
      <c r="G39" s="60"/>
      <c r="H39" s="243" t="s">
        <v>287</v>
      </c>
      <c r="I39" s="60"/>
      <c r="J39" s="243">
        <v>1708047407</v>
      </c>
      <c r="K39" s="60"/>
      <c r="L39" s="242">
        <v>255154623</v>
      </c>
      <c r="M39" s="242"/>
      <c r="N39" s="4"/>
      <c r="O39" s="247" t="s">
        <v>441</v>
      </c>
      <c r="P39" s="242">
        <v>283075976</v>
      </c>
      <c r="Q39" s="60"/>
      <c r="R39" s="242">
        <v>299859</v>
      </c>
      <c r="S39" s="60"/>
      <c r="T39" s="242">
        <v>198192</v>
      </c>
      <c r="U39" s="60"/>
      <c r="V39" s="242">
        <v>3888968</v>
      </c>
      <c r="W39" s="60"/>
      <c r="X39" s="243" t="s">
        <v>287</v>
      </c>
      <c r="Y39" s="60"/>
      <c r="Z39" s="243" t="s">
        <v>287</v>
      </c>
      <c r="AA39" s="60"/>
      <c r="AB39" s="242">
        <v>287462995</v>
      </c>
      <c r="AC39" s="60"/>
      <c r="AD39" s="243" t="s">
        <v>287</v>
      </c>
      <c r="AE39" s="60"/>
      <c r="AF39" s="243">
        <v>2250665025</v>
      </c>
      <c r="AG39" s="60"/>
    </row>
    <row r="40" spans="1:33" x14ac:dyDescent="0.2">
      <c r="A40" s="241">
        <v>1980</v>
      </c>
      <c r="B40" s="243">
        <v>1161562368</v>
      </c>
      <c r="C40" s="60"/>
      <c r="D40" s="242">
        <v>245994189</v>
      </c>
      <c r="E40" s="60"/>
      <c r="F40" s="242">
        <v>346239900</v>
      </c>
      <c r="G40" s="60"/>
      <c r="H40" s="243" t="s">
        <v>287</v>
      </c>
      <c r="I40" s="60"/>
      <c r="J40" s="243">
        <v>1753796457</v>
      </c>
      <c r="K40" s="60"/>
      <c r="L40" s="242">
        <v>251115575</v>
      </c>
      <c r="M40" s="242"/>
      <c r="N40" s="4"/>
      <c r="O40" s="247" t="s">
        <v>441</v>
      </c>
      <c r="P40" s="242">
        <v>279182090</v>
      </c>
      <c r="Q40" s="60"/>
      <c r="R40" s="242">
        <v>275366</v>
      </c>
      <c r="S40" s="60"/>
      <c r="T40" s="242">
        <v>157797</v>
      </c>
      <c r="U40" s="60"/>
      <c r="V40" s="242">
        <v>5073079</v>
      </c>
      <c r="W40" s="60"/>
      <c r="X40" s="243" t="s">
        <v>287</v>
      </c>
      <c r="Y40" s="60"/>
      <c r="Z40" s="243" t="s">
        <v>287</v>
      </c>
      <c r="AA40" s="60"/>
      <c r="AB40" s="242">
        <v>284688332</v>
      </c>
      <c r="AC40" s="60"/>
      <c r="AD40" s="243" t="s">
        <v>287</v>
      </c>
      <c r="AE40" s="60"/>
      <c r="AF40" s="243">
        <v>2289600364</v>
      </c>
      <c r="AG40" s="60"/>
    </row>
    <row r="41" spans="1:33" x14ac:dyDescent="0.2">
      <c r="A41" s="244">
        <v>1981</v>
      </c>
      <c r="B41" s="246">
        <v>1203203232</v>
      </c>
      <c r="C41" s="237"/>
      <c r="D41" s="245">
        <v>206420775</v>
      </c>
      <c r="E41" s="237"/>
      <c r="F41" s="245">
        <v>345777173</v>
      </c>
      <c r="G41" s="237"/>
      <c r="H41" s="246" t="s">
        <v>287</v>
      </c>
      <c r="I41" s="237"/>
      <c r="J41" s="246">
        <v>1755401180</v>
      </c>
      <c r="K41" s="237"/>
      <c r="L41" s="245">
        <v>272673503</v>
      </c>
      <c r="M41" s="245"/>
      <c r="N41" s="240"/>
      <c r="O41" s="248" t="s">
        <v>441</v>
      </c>
      <c r="P41" s="245">
        <v>263844664</v>
      </c>
      <c r="Q41" s="237"/>
      <c r="R41" s="245">
        <v>245201</v>
      </c>
      <c r="S41" s="237"/>
      <c r="T41" s="245">
        <v>122628</v>
      </c>
      <c r="U41" s="237"/>
      <c r="V41" s="245">
        <v>5686163</v>
      </c>
      <c r="W41" s="237"/>
      <c r="X41" s="246" t="s">
        <v>287</v>
      </c>
      <c r="Y41" s="237"/>
      <c r="Z41" s="246" t="s">
        <v>287</v>
      </c>
      <c r="AA41" s="237"/>
      <c r="AB41" s="245">
        <v>269898656</v>
      </c>
      <c r="AC41" s="237"/>
      <c r="AD41" s="246" t="s">
        <v>287</v>
      </c>
      <c r="AE41" s="237"/>
      <c r="AF41" s="246">
        <v>2297973339</v>
      </c>
      <c r="AG41" s="237"/>
    </row>
    <row r="42" spans="1:33" x14ac:dyDescent="0.2">
      <c r="A42" s="241">
        <v>1982</v>
      </c>
      <c r="B42" s="243">
        <v>1192004204</v>
      </c>
      <c r="C42" s="60"/>
      <c r="D42" s="242">
        <v>146797490</v>
      </c>
      <c r="E42" s="60"/>
      <c r="F42" s="242">
        <v>305259749</v>
      </c>
      <c r="G42" s="60"/>
      <c r="H42" s="243" t="s">
        <v>287</v>
      </c>
      <c r="I42" s="60"/>
      <c r="J42" s="243">
        <v>1644061443</v>
      </c>
      <c r="K42" s="60"/>
      <c r="L42" s="242">
        <v>282773248</v>
      </c>
      <c r="M42" s="242"/>
      <c r="N42" s="4"/>
      <c r="O42" s="247" t="s">
        <v>441</v>
      </c>
      <c r="P42" s="242">
        <v>312374013</v>
      </c>
      <c r="Q42" s="60"/>
      <c r="R42" s="242">
        <v>195940</v>
      </c>
      <c r="S42" s="60"/>
      <c r="T42" s="242">
        <v>124979</v>
      </c>
      <c r="U42" s="60"/>
      <c r="V42" s="242">
        <v>4842865</v>
      </c>
      <c r="W42" s="60"/>
      <c r="X42" s="243" t="s">
        <v>287</v>
      </c>
      <c r="Y42" s="60"/>
      <c r="Z42" s="243" t="s">
        <v>287</v>
      </c>
      <c r="AA42" s="60"/>
      <c r="AB42" s="242">
        <v>317537797</v>
      </c>
      <c r="AC42" s="60"/>
      <c r="AD42" s="243" t="s">
        <v>287</v>
      </c>
      <c r="AE42" s="60"/>
      <c r="AF42" s="243">
        <v>2244372488</v>
      </c>
      <c r="AG42" s="60"/>
    </row>
    <row r="43" spans="1:33" x14ac:dyDescent="0.2">
      <c r="A43" s="241">
        <v>1983</v>
      </c>
      <c r="B43" s="243">
        <v>1259424279</v>
      </c>
      <c r="C43" s="60"/>
      <c r="D43" s="242">
        <v>144498593</v>
      </c>
      <c r="E43" s="60"/>
      <c r="F43" s="242">
        <v>274098458</v>
      </c>
      <c r="G43" s="60"/>
      <c r="H43" s="243" t="s">
        <v>287</v>
      </c>
      <c r="I43" s="60"/>
      <c r="J43" s="243">
        <v>1678021330</v>
      </c>
      <c r="K43" s="60"/>
      <c r="L43" s="242">
        <v>293677119</v>
      </c>
      <c r="M43" s="242"/>
      <c r="N43" s="4"/>
      <c r="O43" s="247" t="s">
        <v>441</v>
      </c>
      <c r="P43" s="242">
        <v>335290855</v>
      </c>
      <c r="Q43" s="60"/>
      <c r="R43" s="242">
        <v>215867</v>
      </c>
      <c r="S43" s="60"/>
      <c r="T43" s="242">
        <v>162745</v>
      </c>
      <c r="U43" s="60"/>
      <c r="V43" s="242">
        <v>6075101</v>
      </c>
      <c r="W43" s="60"/>
      <c r="X43" s="243" t="s">
        <v>287</v>
      </c>
      <c r="Y43" s="60"/>
      <c r="Z43" s="242">
        <v>2668</v>
      </c>
      <c r="AA43" s="60"/>
      <c r="AB43" s="242">
        <v>341747236</v>
      </c>
      <c r="AC43" s="60"/>
      <c r="AD43" s="243" t="s">
        <v>287</v>
      </c>
      <c r="AE43" s="60"/>
      <c r="AF43" s="243">
        <v>2313445685</v>
      </c>
      <c r="AG43" s="60"/>
    </row>
    <row r="44" spans="1:33" x14ac:dyDescent="0.2">
      <c r="A44" s="244">
        <v>1984</v>
      </c>
      <c r="B44" s="246">
        <v>1341680752</v>
      </c>
      <c r="C44" s="237"/>
      <c r="D44" s="245">
        <v>119807913</v>
      </c>
      <c r="E44" s="237"/>
      <c r="F44" s="245">
        <v>297393596</v>
      </c>
      <c r="G44" s="237"/>
      <c r="H44" s="246" t="s">
        <v>287</v>
      </c>
      <c r="I44" s="237"/>
      <c r="J44" s="246">
        <v>1758882261</v>
      </c>
      <c r="K44" s="237"/>
      <c r="L44" s="245">
        <v>327633549</v>
      </c>
      <c r="M44" s="245"/>
      <c r="N44" s="240"/>
      <c r="O44" s="248" t="s">
        <v>441</v>
      </c>
      <c r="P44" s="245">
        <v>324311365</v>
      </c>
      <c r="Q44" s="237"/>
      <c r="R44" s="245">
        <v>461411</v>
      </c>
      <c r="S44" s="237"/>
      <c r="T44" s="245">
        <v>424540</v>
      </c>
      <c r="U44" s="237"/>
      <c r="V44" s="245">
        <v>7740504</v>
      </c>
      <c r="W44" s="237"/>
      <c r="X44" s="245">
        <v>5248</v>
      </c>
      <c r="Y44" s="237"/>
      <c r="Z44" s="245">
        <v>6490</v>
      </c>
      <c r="AA44" s="237"/>
      <c r="AB44" s="245">
        <v>332949558</v>
      </c>
      <c r="AC44" s="237"/>
      <c r="AD44" s="246" t="s">
        <v>287</v>
      </c>
      <c r="AE44" s="237"/>
      <c r="AF44" s="246">
        <v>2419465368</v>
      </c>
      <c r="AG44" s="237"/>
    </row>
    <row r="45" spans="1:33" x14ac:dyDescent="0.2">
      <c r="A45" s="241">
        <v>1985</v>
      </c>
      <c r="B45" s="243">
        <v>1402128125</v>
      </c>
      <c r="C45" s="60"/>
      <c r="D45" s="242">
        <v>100202273</v>
      </c>
      <c r="E45" s="60"/>
      <c r="F45" s="242">
        <v>291945965</v>
      </c>
      <c r="G45" s="60"/>
      <c r="H45" s="243" t="s">
        <v>287</v>
      </c>
      <c r="I45" s="60"/>
      <c r="J45" s="243">
        <v>1794276363</v>
      </c>
      <c r="K45" s="60"/>
      <c r="L45" s="242">
        <v>383690727</v>
      </c>
      <c r="M45" s="242"/>
      <c r="N45" s="4"/>
      <c r="O45" s="247" t="s">
        <v>441</v>
      </c>
      <c r="P45" s="242">
        <v>284310538</v>
      </c>
      <c r="Q45" s="60"/>
      <c r="R45" s="242">
        <v>743294</v>
      </c>
      <c r="S45" s="60"/>
      <c r="T45" s="242">
        <v>639578</v>
      </c>
      <c r="U45" s="60"/>
      <c r="V45" s="242">
        <v>9325230</v>
      </c>
      <c r="W45" s="60"/>
      <c r="X45" s="242">
        <v>10630</v>
      </c>
      <c r="Y45" s="60"/>
      <c r="Z45" s="242">
        <v>5762</v>
      </c>
      <c r="AA45" s="60"/>
      <c r="AB45" s="242">
        <v>295035032</v>
      </c>
      <c r="AC45" s="60"/>
      <c r="AD45" s="243" t="s">
        <v>287</v>
      </c>
      <c r="AE45" s="60"/>
      <c r="AF45" s="243">
        <v>2473002122</v>
      </c>
      <c r="AG45" s="60"/>
    </row>
    <row r="46" spans="1:33" x14ac:dyDescent="0.2">
      <c r="A46" s="241">
        <v>1986</v>
      </c>
      <c r="B46" s="243">
        <v>1385831452</v>
      </c>
      <c r="C46" s="60"/>
      <c r="D46" s="242">
        <v>136584867</v>
      </c>
      <c r="E46" s="60"/>
      <c r="F46" s="242">
        <v>248508433</v>
      </c>
      <c r="G46" s="60"/>
      <c r="H46" s="243" t="s">
        <v>287</v>
      </c>
      <c r="I46" s="60"/>
      <c r="J46" s="243">
        <v>1770924752</v>
      </c>
      <c r="K46" s="60"/>
      <c r="L46" s="242">
        <v>414038063</v>
      </c>
      <c r="M46" s="242"/>
      <c r="N46" s="4"/>
      <c r="O46" s="247" t="s">
        <v>441</v>
      </c>
      <c r="P46" s="242">
        <v>294005219</v>
      </c>
      <c r="Q46" s="60"/>
      <c r="R46" s="242">
        <v>491509</v>
      </c>
      <c r="S46" s="60"/>
      <c r="T46" s="242">
        <v>685234</v>
      </c>
      <c r="U46" s="60"/>
      <c r="V46" s="242">
        <v>10307954</v>
      </c>
      <c r="W46" s="60"/>
      <c r="X46" s="242">
        <v>14032</v>
      </c>
      <c r="Y46" s="60"/>
      <c r="Z46" s="242">
        <v>4189</v>
      </c>
      <c r="AA46" s="60"/>
      <c r="AB46" s="242">
        <v>305508137</v>
      </c>
      <c r="AC46" s="60"/>
      <c r="AD46" s="243" t="s">
        <v>287</v>
      </c>
      <c r="AE46" s="60"/>
      <c r="AF46" s="243">
        <v>2490470952</v>
      </c>
      <c r="AG46" s="60"/>
    </row>
    <row r="47" spans="1:33" x14ac:dyDescent="0.2">
      <c r="A47" s="244">
        <v>1987</v>
      </c>
      <c r="B47" s="246">
        <v>1463781289</v>
      </c>
      <c r="C47" s="237"/>
      <c r="D47" s="245">
        <v>118492571</v>
      </c>
      <c r="E47" s="237"/>
      <c r="F47" s="245">
        <v>272620803</v>
      </c>
      <c r="G47" s="237"/>
      <c r="H47" s="246" t="s">
        <v>287</v>
      </c>
      <c r="I47" s="237"/>
      <c r="J47" s="246">
        <v>1854894663</v>
      </c>
      <c r="K47" s="237"/>
      <c r="L47" s="245">
        <v>455270382</v>
      </c>
      <c r="M47" s="245"/>
      <c r="N47" s="240"/>
      <c r="O47" s="248" t="s">
        <v>441</v>
      </c>
      <c r="P47" s="245">
        <v>252856093</v>
      </c>
      <c r="Q47" s="237"/>
      <c r="R47" s="245">
        <v>783088</v>
      </c>
      <c r="S47" s="237"/>
      <c r="T47" s="245">
        <v>693941</v>
      </c>
      <c r="U47" s="237"/>
      <c r="V47" s="245">
        <v>10775461</v>
      </c>
      <c r="W47" s="237"/>
      <c r="X47" s="245">
        <v>10497</v>
      </c>
      <c r="Y47" s="237"/>
      <c r="Z47" s="245">
        <v>3541</v>
      </c>
      <c r="AA47" s="237"/>
      <c r="AB47" s="245">
        <v>265122621</v>
      </c>
      <c r="AC47" s="237"/>
      <c r="AD47" s="246" t="s">
        <v>287</v>
      </c>
      <c r="AE47" s="237"/>
      <c r="AF47" s="246">
        <v>2575287666</v>
      </c>
      <c r="AG47" s="237"/>
    </row>
    <row r="48" spans="1:33" x14ac:dyDescent="0.2">
      <c r="A48" s="241">
        <v>1988</v>
      </c>
      <c r="B48" s="243">
        <v>1540652774</v>
      </c>
      <c r="C48" s="60"/>
      <c r="D48" s="242">
        <v>148899561</v>
      </c>
      <c r="E48" s="60"/>
      <c r="F48" s="242">
        <v>252800704</v>
      </c>
      <c r="G48" s="60"/>
      <c r="H48" s="243" t="s">
        <v>287</v>
      </c>
      <c r="I48" s="60"/>
      <c r="J48" s="243">
        <v>1942353039</v>
      </c>
      <c r="K48" s="60"/>
      <c r="L48" s="242">
        <v>526973047</v>
      </c>
      <c r="M48" s="242"/>
      <c r="N48" s="4"/>
      <c r="O48" s="247" t="s">
        <v>441</v>
      </c>
      <c r="P48" s="242">
        <v>226100803</v>
      </c>
      <c r="Q48" s="60"/>
      <c r="R48" s="242">
        <v>935986</v>
      </c>
      <c r="S48" s="60"/>
      <c r="T48" s="242">
        <v>738258</v>
      </c>
      <c r="U48" s="60"/>
      <c r="V48" s="242">
        <v>10300079</v>
      </c>
      <c r="W48" s="60"/>
      <c r="X48" s="242">
        <v>9094</v>
      </c>
      <c r="Y48" s="60"/>
      <c r="Z48" s="243">
        <v>871</v>
      </c>
      <c r="AA48" s="60"/>
      <c r="AB48" s="242">
        <v>238085091</v>
      </c>
      <c r="AC48" s="60"/>
      <c r="AD48" s="243" t="s">
        <v>287</v>
      </c>
      <c r="AE48" s="60"/>
      <c r="AF48" s="243">
        <v>2707411177</v>
      </c>
      <c r="AG48" s="60"/>
    </row>
    <row r="49" spans="1:33" x14ac:dyDescent="0.2">
      <c r="A49" s="241">
        <v>198911</v>
      </c>
      <c r="B49" s="243">
        <v>1583779139</v>
      </c>
      <c r="C49" s="60"/>
      <c r="D49" s="242">
        <v>164358520</v>
      </c>
      <c r="E49" s="247" t="s">
        <v>381</v>
      </c>
      <c r="F49" s="242">
        <v>352628866</v>
      </c>
      <c r="G49" s="60"/>
      <c r="H49" s="242">
        <v>7862418</v>
      </c>
      <c r="I49" s="60"/>
      <c r="J49" s="243">
        <v>2108628943</v>
      </c>
      <c r="K49" s="247" t="s">
        <v>381</v>
      </c>
      <c r="L49" s="242">
        <v>529354717</v>
      </c>
      <c r="M49" s="242"/>
      <c r="N49" s="4"/>
      <c r="O49" s="247" t="s">
        <v>441</v>
      </c>
      <c r="P49" s="242">
        <v>271976936</v>
      </c>
      <c r="Q49" s="60"/>
      <c r="R49" s="242">
        <v>27236668</v>
      </c>
      <c r="S49" s="60"/>
      <c r="T49" s="242">
        <v>9162887</v>
      </c>
      <c r="U49" s="60"/>
      <c r="V49" s="242">
        <v>14593443</v>
      </c>
      <c r="W49" s="60"/>
      <c r="X49" s="242">
        <v>250601</v>
      </c>
      <c r="Y49" s="60"/>
      <c r="Z49" s="242">
        <v>2112043</v>
      </c>
      <c r="AA49" s="60"/>
      <c r="AB49" s="242">
        <v>325332578</v>
      </c>
      <c r="AC49" s="60"/>
      <c r="AD49" s="242">
        <v>3829849</v>
      </c>
      <c r="AE49" s="60"/>
      <c r="AF49" s="243">
        <v>2967146087</v>
      </c>
      <c r="AG49" s="247" t="s">
        <v>381</v>
      </c>
    </row>
    <row r="50" spans="1:33" x14ac:dyDescent="0.2">
      <c r="A50" s="244">
        <v>1990</v>
      </c>
      <c r="B50" s="246">
        <v>1594011479</v>
      </c>
      <c r="C50" s="237"/>
      <c r="D50" s="245">
        <v>126460202</v>
      </c>
      <c r="E50" s="248" t="s">
        <v>381</v>
      </c>
      <c r="F50" s="245">
        <v>372765154</v>
      </c>
      <c r="G50" s="237"/>
      <c r="H50" s="245">
        <v>10382830</v>
      </c>
      <c r="I50" s="237"/>
      <c r="J50" s="246">
        <v>2103619665</v>
      </c>
      <c r="K50" s="248" t="s">
        <v>381</v>
      </c>
      <c r="L50" s="245">
        <v>576861678</v>
      </c>
      <c r="M50" s="245"/>
      <c r="N50" s="245">
        <v>-3507741</v>
      </c>
      <c r="O50" s="237"/>
      <c r="P50" s="245">
        <v>292865846</v>
      </c>
      <c r="Q50" s="237"/>
      <c r="R50" s="245">
        <v>32521889</v>
      </c>
      <c r="S50" s="237"/>
      <c r="T50" s="245">
        <v>13260379</v>
      </c>
      <c r="U50" s="237"/>
      <c r="V50" s="245">
        <v>15434271</v>
      </c>
      <c r="W50" s="237"/>
      <c r="X50" s="245">
        <v>367087</v>
      </c>
      <c r="Y50" s="237"/>
      <c r="Z50" s="245">
        <v>2788600</v>
      </c>
      <c r="AA50" s="237"/>
      <c r="AB50" s="245">
        <v>357238072</v>
      </c>
      <c r="AC50" s="237"/>
      <c r="AD50" s="245">
        <v>3615663</v>
      </c>
      <c r="AE50" s="237"/>
      <c r="AF50" s="246">
        <v>3037827337</v>
      </c>
      <c r="AG50" s="248" t="s">
        <v>381</v>
      </c>
    </row>
    <row r="51" spans="1:33" x14ac:dyDescent="0.2">
      <c r="A51" s="241">
        <v>1991</v>
      </c>
      <c r="B51" s="243">
        <v>1590622748</v>
      </c>
      <c r="C51" s="60"/>
      <c r="D51" s="242">
        <v>119751573</v>
      </c>
      <c r="E51" s="60"/>
      <c r="F51" s="242">
        <v>381553017</v>
      </c>
      <c r="G51" s="60"/>
      <c r="H51" s="242">
        <v>11335593</v>
      </c>
      <c r="I51" s="60"/>
      <c r="J51" s="243">
        <v>2103262931</v>
      </c>
      <c r="K51" s="60"/>
      <c r="L51" s="242">
        <v>612565087</v>
      </c>
      <c r="M51" s="242"/>
      <c r="N51" s="242">
        <v>-4541435</v>
      </c>
      <c r="O51" s="60"/>
      <c r="P51" s="242">
        <v>288994189</v>
      </c>
      <c r="Q51" s="60"/>
      <c r="R51" s="242">
        <v>33725358</v>
      </c>
      <c r="S51" s="60"/>
      <c r="T51" s="242">
        <v>15664746</v>
      </c>
      <c r="U51" s="60"/>
      <c r="V51" s="242">
        <v>15966444</v>
      </c>
      <c r="W51" s="60"/>
      <c r="X51" s="242">
        <v>471765</v>
      </c>
      <c r="Y51" s="60"/>
      <c r="Z51" s="242">
        <v>2950951</v>
      </c>
      <c r="AA51" s="60"/>
      <c r="AB51" s="242">
        <v>357773453</v>
      </c>
      <c r="AC51" s="60"/>
      <c r="AD51" s="242">
        <v>4738849</v>
      </c>
      <c r="AE51" s="60"/>
      <c r="AF51" s="243">
        <v>3073798885</v>
      </c>
      <c r="AG51" s="60"/>
    </row>
    <row r="52" spans="1:33" x14ac:dyDescent="0.2">
      <c r="A52" s="241">
        <v>1992</v>
      </c>
      <c r="B52" s="243">
        <v>1621206039</v>
      </c>
      <c r="C52" s="60"/>
      <c r="D52" s="242">
        <v>100154163</v>
      </c>
      <c r="E52" s="60"/>
      <c r="F52" s="242">
        <v>404074372</v>
      </c>
      <c r="G52" s="60"/>
      <c r="H52" s="242">
        <v>13270237</v>
      </c>
      <c r="I52" s="60"/>
      <c r="J52" s="243">
        <v>2138704811</v>
      </c>
      <c r="K52" s="60"/>
      <c r="L52" s="242">
        <v>618776263</v>
      </c>
      <c r="M52" s="242"/>
      <c r="N52" s="242">
        <v>-4176582</v>
      </c>
      <c r="O52" s="60"/>
      <c r="P52" s="242">
        <v>253088003</v>
      </c>
      <c r="Q52" s="60"/>
      <c r="R52" s="242">
        <v>36528662</v>
      </c>
      <c r="S52" s="60"/>
      <c r="T52" s="242">
        <v>17816035</v>
      </c>
      <c r="U52" s="60"/>
      <c r="V52" s="242">
        <v>16137962</v>
      </c>
      <c r="W52" s="60"/>
      <c r="X52" s="242">
        <v>399640</v>
      </c>
      <c r="Y52" s="60"/>
      <c r="Z52" s="242">
        <v>2887523</v>
      </c>
      <c r="AA52" s="60"/>
      <c r="AB52" s="242">
        <v>326857825</v>
      </c>
      <c r="AC52" s="60"/>
      <c r="AD52" s="242">
        <v>3719887</v>
      </c>
      <c r="AE52" s="60"/>
      <c r="AF52" s="243">
        <v>3083882204</v>
      </c>
      <c r="AG52" s="60"/>
    </row>
    <row r="53" spans="1:33" x14ac:dyDescent="0.2">
      <c r="A53" s="244">
        <v>1993</v>
      </c>
      <c r="B53" s="246">
        <v>1690070232</v>
      </c>
      <c r="C53" s="237"/>
      <c r="D53" s="245">
        <v>112788180</v>
      </c>
      <c r="E53" s="237"/>
      <c r="F53" s="245">
        <v>414926798</v>
      </c>
      <c r="G53" s="237"/>
      <c r="H53" s="245">
        <v>12955798</v>
      </c>
      <c r="I53" s="237"/>
      <c r="J53" s="246">
        <v>2230741008</v>
      </c>
      <c r="K53" s="237"/>
      <c r="L53" s="245">
        <v>610291214</v>
      </c>
      <c r="M53" s="245"/>
      <c r="N53" s="245">
        <v>-4035572</v>
      </c>
      <c r="O53" s="237"/>
      <c r="P53" s="245">
        <v>280494008</v>
      </c>
      <c r="Q53" s="237"/>
      <c r="R53" s="245">
        <v>37623407</v>
      </c>
      <c r="S53" s="237"/>
      <c r="T53" s="245">
        <v>18333031</v>
      </c>
      <c r="U53" s="237"/>
      <c r="V53" s="245">
        <v>16788565</v>
      </c>
      <c r="W53" s="237"/>
      <c r="X53" s="245">
        <v>462452</v>
      </c>
      <c r="Y53" s="237"/>
      <c r="Z53" s="245">
        <v>3005827</v>
      </c>
      <c r="AA53" s="237"/>
      <c r="AB53" s="245">
        <v>356707290</v>
      </c>
      <c r="AC53" s="237"/>
      <c r="AD53" s="245">
        <v>3487156</v>
      </c>
      <c r="AE53" s="237"/>
      <c r="AF53" s="246">
        <v>3197191096</v>
      </c>
      <c r="AG53" s="237"/>
    </row>
    <row r="54" spans="1:33" x14ac:dyDescent="0.2">
      <c r="A54" s="241">
        <v>1994</v>
      </c>
      <c r="B54" s="243">
        <v>1690693864</v>
      </c>
      <c r="C54" s="60"/>
      <c r="D54" s="242">
        <v>105900983</v>
      </c>
      <c r="E54" s="60"/>
      <c r="F54" s="242">
        <v>460218682</v>
      </c>
      <c r="G54" s="60"/>
      <c r="H54" s="242">
        <v>13319051</v>
      </c>
      <c r="I54" s="60"/>
      <c r="J54" s="243">
        <v>2270132580</v>
      </c>
      <c r="K54" s="60"/>
      <c r="L54" s="242">
        <v>640439832</v>
      </c>
      <c r="M54" s="242"/>
      <c r="N54" s="242">
        <v>-3377825</v>
      </c>
      <c r="O54" s="60"/>
      <c r="P54" s="242">
        <v>260125733</v>
      </c>
      <c r="Q54" s="60"/>
      <c r="R54" s="242">
        <v>37937364</v>
      </c>
      <c r="S54" s="60"/>
      <c r="T54" s="242">
        <v>19128595</v>
      </c>
      <c r="U54" s="60"/>
      <c r="V54" s="242">
        <v>15535453</v>
      </c>
      <c r="W54" s="60"/>
      <c r="X54" s="242">
        <v>486622</v>
      </c>
      <c r="Y54" s="60"/>
      <c r="Z54" s="242">
        <v>3447109</v>
      </c>
      <c r="AA54" s="60"/>
      <c r="AB54" s="242">
        <v>336660876</v>
      </c>
      <c r="AC54" s="60"/>
      <c r="AD54" s="242">
        <v>3666925</v>
      </c>
      <c r="AE54" s="60"/>
      <c r="AF54" s="243">
        <v>3247522388</v>
      </c>
      <c r="AG54" s="60"/>
    </row>
    <row r="55" spans="1:33" x14ac:dyDescent="0.2">
      <c r="A55" s="241">
        <v>1995</v>
      </c>
      <c r="B55" s="243">
        <v>1709426468</v>
      </c>
      <c r="C55" s="60"/>
      <c r="D55" s="242">
        <v>74554065</v>
      </c>
      <c r="E55" s="60"/>
      <c r="F55" s="242">
        <v>496057945</v>
      </c>
      <c r="G55" s="60"/>
      <c r="H55" s="242">
        <v>13869951</v>
      </c>
      <c r="I55" s="60"/>
      <c r="J55" s="243">
        <v>2293908429</v>
      </c>
      <c r="K55" s="60"/>
      <c r="L55" s="242">
        <v>673402123</v>
      </c>
      <c r="M55" s="242"/>
      <c r="N55" s="242">
        <v>-2725131</v>
      </c>
      <c r="O55" s="60"/>
      <c r="P55" s="242">
        <v>310832748</v>
      </c>
      <c r="Q55" s="60"/>
      <c r="R55" s="242">
        <v>36521082</v>
      </c>
      <c r="S55" s="60"/>
      <c r="T55" s="242">
        <v>20404971</v>
      </c>
      <c r="U55" s="60"/>
      <c r="V55" s="242">
        <v>13378258</v>
      </c>
      <c r="W55" s="60"/>
      <c r="X55" s="242">
        <v>496821</v>
      </c>
      <c r="Y55" s="60"/>
      <c r="Z55" s="242">
        <v>3164253</v>
      </c>
      <c r="AA55" s="60"/>
      <c r="AB55" s="242">
        <v>384798133</v>
      </c>
      <c r="AC55" s="60"/>
      <c r="AD55" s="242">
        <v>4103808</v>
      </c>
      <c r="AE55" s="60"/>
      <c r="AF55" s="243">
        <v>3353487362</v>
      </c>
      <c r="AG55" s="60"/>
    </row>
    <row r="56" spans="1:33" x14ac:dyDescent="0.2">
      <c r="A56" s="244">
        <v>1996</v>
      </c>
      <c r="B56" s="246">
        <v>1795195593</v>
      </c>
      <c r="C56" s="237"/>
      <c r="D56" s="245">
        <v>81411225</v>
      </c>
      <c r="E56" s="237"/>
      <c r="F56" s="245">
        <v>455055576</v>
      </c>
      <c r="G56" s="237"/>
      <c r="H56" s="245">
        <v>14355813</v>
      </c>
      <c r="I56" s="237"/>
      <c r="J56" s="246">
        <v>2346018207</v>
      </c>
      <c r="K56" s="237"/>
      <c r="L56" s="245">
        <v>674728546</v>
      </c>
      <c r="M56" s="245"/>
      <c r="N56" s="245">
        <v>-3088078</v>
      </c>
      <c r="O56" s="237"/>
      <c r="P56" s="245">
        <v>347162063</v>
      </c>
      <c r="Q56" s="237"/>
      <c r="R56" s="245">
        <v>36800310</v>
      </c>
      <c r="S56" s="237"/>
      <c r="T56" s="245">
        <v>20911336</v>
      </c>
      <c r="U56" s="237"/>
      <c r="V56" s="245">
        <v>14328684</v>
      </c>
      <c r="W56" s="237"/>
      <c r="X56" s="245">
        <v>521205</v>
      </c>
      <c r="Y56" s="237"/>
      <c r="Z56" s="245">
        <v>3234069</v>
      </c>
      <c r="AA56" s="237"/>
      <c r="AB56" s="245">
        <v>422957667</v>
      </c>
      <c r="AC56" s="237"/>
      <c r="AD56" s="245">
        <v>3571279</v>
      </c>
      <c r="AE56" s="237"/>
      <c r="AF56" s="246">
        <v>3444187621</v>
      </c>
      <c r="AG56" s="237"/>
    </row>
    <row r="57" spans="1:33" x14ac:dyDescent="0.2">
      <c r="A57" s="241">
        <v>1997</v>
      </c>
      <c r="B57" s="243">
        <v>1845015736</v>
      </c>
      <c r="C57" s="60"/>
      <c r="D57" s="242">
        <v>92554873</v>
      </c>
      <c r="E57" s="60"/>
      <c r="F57" s="242">
        <v>479398670</v>
      </c>
      <c r="G57" s="60"/>
      <c r="H57" s="242">
        <v>13350634</v>
      </c>
      <c r="I57" s="60"/>
      <c r="J57" s="243">
        <v>2430319913</v>
      </c>
      <c r="K57" s="60"/>
      <c r="L57" s="242">
        <v>628644171</v>
      </c>
      <c r="M57" s="242"/>
      <c r="N57" s="242">
        <v>-4039905</v>
      </c>
      <c r="O57" s="60"/>
      <c r="P57" s="242">
        <v>356453295</v>
      </c>
      <c r="Q57" s="60"/>
      <c r="R57" s="242">
        <v>36948441</v>
      </c>
      <c r="S57" s="60"/>
      <c r="T57" s="242">
        <v>21709073</v>
      </c>
      <c r="U57" s="60"/>
      <c r="V57" s="242">
        <v>14726102</v>
      </c>
      <c r="W57" s="60"/>
      <c r="X57" s="242">
        <v>511168</v>
      </c>
      <c r="Y57" s="60"/>
      <c r="Z57" s="242">
        <v>3288035</v>
      </c>
      <c r="AA57" s="60"/>
      <c r="AB57" s="242">
        <v>433636114</v>
      </c>
      <c r="AC57" s="60"/>
      <c r="AD57" s="242">
        <v>3611990</v>
      </c>
      <c r="AE57" s="60"/>
      <c r="AF57" s="243">
        <v>3492172283</v>
      </c>
      <c r="AG57" s="60"/>
    </row>
    <row r="58" spans="1:33" x14ac:dyDescent="0.2">
      <c r="A58" s="241">
        <v>1998</v>
      </c>
      <c r="B58" s="243">
        <v>1873515690</v>
      </c>
      <c r="C58" s="60"/>
      <c r="D58" s="242">
        <v>128800173</v>
      </c>
      <c r="E58" s="60"/>
      <c r="F58" s="242">
        <v>531257104</v>
      </c>
      <c r="G58" s="60"/>
      <c r="H58" s="242">
        <v>13492230</v>
      </c>
      <c r="I58" s="60"/>
      <c r="J58" s="243">
        <v>2547065197</v>
      </c>
      <c r="K58" s="60"/>
      <c r="L58" s="242">
        <v>673702104</v>
      </c>
      <c r="M58" s="242"/>
      <c r="N58" s="242">
        <v>-4467280</v>
      </c>
      <c r="O58" s="60"/>
      <c r="P58" s="242">
        <v>323335661</v>
      </c>
      <c r="Q58" s="60"/>
      <c r="R58" s="242">
        <v>36338384</v>
      </c>
      <c r="S58" s="60"/>
      <c r="T58" s="242">
        <v>22447935</v>
      </c>
      <c r="U58" s="60"/>
      <c r="V58" s="242">
        <v>14773918</v>
      </c>
      <c r="W58" s="60"/>
      <c r="X58" s="242">
        <v>502473</v>
      </c>
      <c r="Y58" s="60"/>
      <c r="Z58" s="242">
        <v>3025696</v>
      </c>
      <c r="AA58" s="60"/>
      <c r="AB58" s="242">
        <v>400424067</v>
      </c>
      <c r="AC58" s="60"/>
      <c r="AD58" s="242">
        <v>3571410</v>
      </c>
      <c r="AE58" s="60"/>
      <c r="AF58" s="243">
        <v>3620295498</v>
      </c>
      <c r="AG58" s="60"/>
    </row>
    <row r="59" spans="1:33" x14ac:dyDescent="0.2">
      <c r="A59" s="244">
        <v>1999</v>
      </c>
      <c r="B59" s="246">
        <v>1881087224</v>
      </c>
      <c r="C59" s="237"/>
      <c r="D59" s="245">
        <v>118060838</v>
      </c>
      <c r="E59" s="237"/>
      <c r="F59" s="245">
        <v>556396127</v>
      </c>
      <c r="G59" s="237"/>
      <c r="H59" s="245">
        <v>14125592</v>
      </c>
      <c r="I59" s="237"/>
      <c r="J59" s="246">
        <v>2569669781</v>
      </c>
      <c r="K59" s="237"/>
      <c r="L59" s="245">
        <v>728254124</v>
      </c>
      <c r="M59" s="245"/>
      <c r="N59" s="245">
        <v>-6096899</v>
      </c>
      <c r="O59" s="237"/>
      <c r="P59" s="245">
        <v>319536029</v>
      </c>
      <c r="Q59" s="237"/>
      <c r="R59" s="245">
        <v>37040734</v>
      </c>
      <c r="S59" s="237"/>
      <c r="T59" s="245">
        <v>22572175</v>
      </c>
      <c r="U59" s="237"/>
      <c r="V59" s="245">
        <v>14827013</v>
      </c>
      <c r="W59" s="237"/>
      <c r="X59" s="245">
        <v>495082</v>
      </c>
      <c r="Y59" s="237"/>
      <c r="Z59" s="245">
        <v>4487998</v>
      </c>
      <c r="AA59" s="237"/>
      <c r="AB59" s="245">
        <v>398959031</v>
      </c>
      <c r="AC59" s="237"/>
      <c r="AD59" s="245">
        <v>4023773</v>
      </c>
      <c r="AE59" s="237"/>
      <c r="AF59" s="246">
        <v>3694809810</v>
      </c>
      <c r="AG59" s="237"/>
    </row>
    <row r="60" spans="1:33" x14ac:dyDescent="0.2">
      <c r="A60" s="241">
        <v>2000</v>
      </c>
      <c r="B60" s="243">
        <v>1966264596</v>
      </c>
      <c r="C60" s="60"/>
      <c r="D60" s="242">
        <v>111220965</v>
      </c>
      <c r="E60" s="60"/>
      <c r="F60" s="242">
        <v>601038159</v>
      </c>
      <c r="G60" s="60"/>
      <c r="H60" s="242">
        <v>13954758</v>
      </c>
      <c r="I60" s="60"/>
      <c r="J60" s="243">
        <v>2692478478</v>
      </c>
      <c r="K60" s="60"/>
      <c r="L60" s="242">
        <v>753892940</v>
      </c>
      <c r="M60" s="242"/>
      <c r="N60" s="242">
        <v>-5538860</v>
      </c>
      <c r="O60" s="60"/>
      <c r="P60" s="242">
        <v>275572597</v>
      </c>
      <c r="Q60" s="60"/>
      <c r="R60" s="242">
        <v>37594866</v>
      </c>
      <c r="S60" s="60"/>
      <c r="T60" s="242">
        <v>23131314</v>
      </c>
      <c r="U60" s="60"/>
      <c r="V60" s="242">
        <v>14093158</v>
      </c>
      <c r="W60" s="60"/>
      <c r="X60" s="242">
        <v>493375</v>
      </c>
      <c r="Y60" s="60"/>
      <c r="Z60" s="242">
        <v>5593261</v>
      </c>
      <c r="AA60" s="60"/>
      <c r="AB60" s="242">
        <v>356478571</v>
      </c>
      <c r="AC60" s="60"/>
      <c r="AD60" s="242">
        <v>4793914</v>
      </c>
      <c r="AE60" s="60"/>
      <c r="AF60" s="243">
        <v>3802105043</v>
      </c>
      <c r="AG60" s="60"/>
    </row>
    <row r="61" spans="1:33" x14ac:dyDescent="0.2">
      <c r="A61" s="241">
        <v>2001</v>
      </c>
      <c r="B61" s="243">
        <v>1903955943</v>
      </c>
      <c r="C61" s="60"/>
      <c r="D61" s="242">
        <v>124880222</v>
      </c>
      <c r="E61" s="60"/>
      <c r="F61" s="242">
        <v>639129120</v>
      </c>
      <c r="G61" s="60"/>
      <c r="H61" s="242">
        <v>9039473</v>
      </c>
      <c r="I61" s="60"/>
      <c r="J61" s="243">
        <v>2677004758</v>
      </c>
      <c r="K61" s="60"/>
      <c r="L61" s="242">
        <v>768826308</v>
      </c>
      <c r="M61" s="242"/>
      <c r="N61" s="242">
        <v>-8823445</v>
      </c>
      <c r="O61" s="60"/>
      <c r="P61" s="242">
        <v>216961044</v>
      </c>
      <c r="Q61" s="60"/>
      <c r="R61" s="242">
        <v>35199905</v>
      </c>
      <c r="S61" s="60"/>
      <c r="T61" s="242">
        <v>14548152</v>
      </c>
      <c r="U61" s="60"/>
      <c r="V61" s="242">
        <v>13740501</v>
      </c>
      <c r="W61" s="60"/>
      <c r="X61" s="242">
        <v>542755</v>
      </c>
      <c r="Y61" s="60"/>
      <c r="Z61" s="242">
        <v>6737332</v>
      </c>
      <c r="AA61" s="60"/>
      <c r="AB61" s="242">
        <v>287729689</v>
      </c>
      <c r="AC61" s="60"/>
      <c r="AD61" s="242">
        <v>11906343</v>
      </c>
      <c r="AE61" s="60"/>
      <c r="AF61" s="243">
        <v>3736643653</v>
      </c>
      <c r="AG61" s="60"/>
    </row>
    <row r="62" spans="1:33" x14ac:dyDescent="0.2">
      <c r="A62" s="244">
        <v>2002</v>
      </c>
      <c r="B62" s="246">
        <v>1933130353</v>
      </c>
      <c r="C62" s="237"/>
      <c r="D62" s="245">
        <v>94567394</v>
      </c>
      <c r="E62" s="237"/>
      <c r="F62" s="245">
        <v>691005746</v>
      </c>
      <c r="G62" s="237"/>
      <c r="H62" s="245">
        <v>11462685</v>
      </c>
      <c r="I62" s="237"/>
      <c r="J62" s="246">
        <v>2730166178</v>
      </c>
      <c r="K62" s="237"/>
      <c r="L62" s="245">
        <v>780064087</v>
      </c>
      <c r="M62" s="245"/>
      <c r="N62" s="245">
        <v>-8742928</v>
      </c>
      <c r="O62" s="237"/>
      <c r="P62" s="245">
        <v>264328832</v>
      </c>
      <c r="Q62" s="237"/>
      <c r="R62" s="245">
        <v>38665040</v>
      </c>
      <c r="S62" s="237"/>
      <c r="T62" s="245">
        <v>15043712</v>
      </c>
      <c r="U62" s="237"/>
      <c r="V62" s="245">
        <v>14491310</v>
      </c>
      <c r="W62" s="237"/>
      <c r="X62" s="245">
        <v>554831</v>
      </c>
      <c r="Y62" s="237"/>
      <c r="Z62" s="245">
        <v>10354279</v>
      </c>
      <c r="AA62" s="237"/>
      <c r="AB62" s="245">
        <v>343438004</v>
      </c>
      <c r="AC62" s="237"/>
      <c r="AD62" s="245">
        <v>13526911</v>
      </c>
      <c r="AE62" s="237"/>
      <c r="AF62" s="246">
        <v>3858452252</v>
      </c>
      <c r="AG62" s="237"/>
    </row>
    <row r="63" spans="1:33" x14ac:dyDescent="0.2">
      <c r="A63" s="241">
        <v>2003</v>
      </c>
      <c r="B63" s="243">
        <v>1973736750</v>
      </c>
      <c r="C63" s="60"/>
      <c r="D63" s="242">
        <v>119405640</v>
      </c>
      <c r="E63" s="60"/>
      <c r="F63" s="242">
        <v>649907541</v>
      </c>
      <c r="G63" s="60"/>
      <c r="H63" s="242">
        <v>15600020</v>
      </c>
      <c r="I63" s="60"/>
      <c r="J63" s="243">
        <v>2758649951</v>
      </c>
      <c r="K63" s="60"/>
      <c r="L63" s="242">
        <v>763732695</v>
      </c>
      <c r="M63" s="242"/>
      <c r="N63" s="242">
        <v>-8535065</v>
      </c>
      <c r="O63" s="60"/>
      <c r="P63" s="242">
        <v>275806328</v>
      </c>
      <c r="Q63" s="60"/>
      <c r="R63" s="242">
        <v>37529098</v>
      </c>
      <c r="S63" s="60"/>
      <c r="T63" s="242">
        <v>15811992</v>
      </c>
      <c r="U63" s="60"/>
      <c r="V63" s="242">
        <v>14424231</v>
      </c>
      <c r="W63" s="60"/>
      <c r="X63" s="242">
        <v>534001</v>
      </c>
      <c r="Y63" s="60"/>
      <c r="Z63" s="242">
        <v>11187467</v>
      </c>
      <c r="AA63" s="60"/>
      <c r="AB63" s="242">
        <v>355293117</v>
      </c>
      <c r="AC63" s="60"/>
      <c r="AD63" s="242">
        <v>14044507</v>
      </c>
      <c r="AE63" s="60"/>
      <c r="AF63" s="243">
        <v>3883185205</v>
      </c>
      <c r="AG63" s="60"/>
    </row>
    <row r="64" spans="1:33" x14ac:dyDescent="0.2">
      <c r="A64" s="241">
        <v>2004</v>
      </c>
      <c r="B64" s="243">
        <v>1978300548</v>
      </c>
      <c r="C64" s="247" t="s">
        <v>381</v>
      </c>
      <c r="D64" s="242">
        <v>121145057</v>
      </c>
      <c r="E64" s="247" t="s">
        <v>381</v>
      </c>
      <c r="F64" s="242">
        <v>710100016</v>
      </c>
      <c r="G64" s="247" t="s">
        <v>381</v>
      </c>
      <c r="H64" s="242">
        <v>15252431</v>
      </c>
      <c r="I64" s="247" t="s">
        <v>381</v>
      </c>
      <c r="J64" s="243">
        <v>2824798052</v>
      </c>
      <c r="K64" s="247" t="s">
        <v>381</v>
      </c>
      <c r="L64" s="242">
        <v>788528387</v>
      </c>
      <c r="M64" s="242"/>
      <c r="N64" s="242">
        <v>-8488210</v>
      </c>
      <c r="O64" s="60"/>
      <c r="P64" s="242">
        <v>268417308</v>
      </c>
      <c r="Q64" s="60"/>
      <c r="R64" s="242">
        <v>38116883</v>
      </c>
      <c r="S64" s="247" t="s">
        <v>381</v>
      </c>
      <c r="T64" s="243">
        <v>15420569</v>
      </c>
      <c r="U64" s="247" t="s">
        <v>381</v>
      </c>
      <c r="V64" s="242">
        <v>14810975</v>
      </c>
      <c r="W64" s="60"/>
      <c r="X64" s="242">
        <v>575155</v>
      </c>
      <c r="Y64" s="60"/>
      <c r="Z64" s="242">
        <v>14143741</v>
      </c>
      <c r="AA64" s="60"/>
      <c r="AB64" s="242">
        <v>351484631</v>
      </c>
      <c r="AC64" s="247" t="s">
        <v>381</v>
      </c>
      <c r="AD64" s="243">
        <v>14232401</v>
      </c>
      <c r="AE64" s="247" t="s">
        <v>381</v>
      </c>
      <c r="AF64" s="243">
        <v>3970555261</v>
      </c>
      <c r="AG64" s="247" t="s">
        <v>381</v>
      </c>
    </row>
    <row r="65" spans="1:33" x14ac:dyDescent="0.2">
      <c r="A65" s="244">
        <v>2005</v>
      </c>
      <c r="B65" s="246">
        <v>2012873046</v>
      </c>
      <c r="C65" s="248" t="s">
        <v>381</v>
      </c>
      <c r="D65" s="245">
        <v>122225017</v>
      </c>
      <c r="E65" s="248" t="s">
        <v>381</v>
      </c>
      <c r="F65" s="245">
        <v>760960254</v>
      </c>
      <c r="G65" s="248" t="s">
        <v>381</v>
      </c>
      <c r="H65" s="245">
        <v>13464143</v>
      </c>
      <c r="I65" s="248" t="s">
        <v>381</v>
      </c>
      <c r="J65" s="246">
        <v>2909522460</v>
      </c>
      <c r="K65" s="248" t="s">
        <v>381</v>
      </c>
      <c r="L65" s="245">
        <v>781986365</v>
      </c>
      <c r="M65" s="245"/>
      <c r="N65" s="245">
        <v>-6557788</v>
      </c>
      <c r="O65" s="237"/>
      <c r="P65" s="245">
        <v>270321255</v>
      </c>
      <c r="Q65" s="237"/>
      <c r="R65" s="245">
        <v>38856417</v>
      </c>
      <c r="S65" s="248" t="s">
        <v>381</v>
      </c>
      <c r="T65" s="246">
        <v>15420393</v>
      </c>
      <c r="U65" s="248" t="s">
        <v>381</v>
      </c>
      <c r="V65" s="245">
        <v>14691745</v>
      </c>
      <c r="W65" s="237"/>
      <c r="X65" s="245">
        <v>550294</v>
      </c>
      <c r="Y65" s="237"/>
      <c r="Z65" s="245">
        <v>17810549</v>
      </c>
      <c r="AA65" s="237"/>
      <c r="AB65" s="245">
        <v>357650653</v>
      </c>
      <c r="AC65" s="248" t="s">
        <v>381</v>
      </c>
      <c r="AD65" s="246">
        <v>12821060</v>
      </c>
      <c r="AE65" s="248" t="s">
        <v>381</v>
      </c>
      <c r="AF65" s="246">
        <v>4055422750</v>
      </c>
      <c r="AG65" s="248" t="s">
        <v>381</v>
      </c>
    </row>
    <row r="66" spans="1:33" x14ac:dyDescent="0.2">
      <c r="A66" s="241">
        <v>2006</v>
      </c>
      <c r="B66" s="243">
        <v>1990511135</v>
      </c>
      <c r="C66" s="247" t="s">
        <v>381</v>
      </c>
      <c r="D66" s="242">
        <v>64166414</v>
      </c>
      <c r="E66" s="247" t="s">
        <v>381</v>
      </c>
      <c r="F66" s="242">
        <v>816440769</v>
      </c>
      <c r="G66" s="247" t="s">
        <v>381</v>
      </c>
      <c r="H66" s="242">
        <v>14176808</v>
      </c>
      <c r="I66" s="247" t="s">
        <v>381</v>
      </c>
      <c r="J66" s="243">
        <v>2885295126</v>
      </c>
      <c r="K66" s="247" t="s">
        <v>381</v>
      </c>
      <c r="L66" s="242">
        <v>787218636</v>
      </c>
      <c r="M66" s="242"/>
      <c r="N66" s="242">
        <v>-6557842</v>
      </c>
      <c r="O66" s="60"/>
      <c r="P66" s="242">
        <v>289246416</v>
      </c>
      <c r="Q66" s="60"/>
      <c r="R66" s="242">
        <v>38762096</v>
      </c>
      <c r="S66" s="247" t="s">
        <v>381</v>
      </c>
      <c r="T66" s="243">
        <v>16098525</v>
      </c>
      <c r="U66" s="247" t="s">
        <v>381</v>
      </c>
      <c r="V66" s="242">
        <v>14568029</v>
      </c>
      <c r="W66" s="60"/>
      <c r="X66" s="242">
        <v>507706</v>
      </c>
      <c r="Y66" s="60"/>
      <c r="Z66" s="242">
        <v>26589137</v>
      </c>
      <c r="AA66" s="60"/>
      <c r="AB66" s="242">
        <v>385771909</v>
      </c>
      <c r="AC66" s="247" t="s">
        <v>381</v>
      </c>
      <c r="AD66" s="243">
        <v>12974399</v>
      </c>
      <c r="AE66" s="247" t="s">
        <v>381</v>
      </c>
      <c r="AF66" s="243">
        <v>4064702228</v>
      </c>
      <c r="AG66" s="247" t="s">
        <v>381</v>
      </c>
    </row>
    <row r="67" spans="1:33" x14ac:dyDescent="0.2">
      <c r="A67" s="241">
        <v>2007</v>
      </c>
      <c r="B67" s="243">
        <v>2016455584</v>
      </c>
      <c r="C67" s="247" t="s">
        <v>381</v>
      </c>
      <c r="D67" s="242">
        <v>65738977</v>
      </c>
      <c r="E67" s="247" t="s">
        <v>381</v>
      </c>
      <c r="F67" s="242">
        <v>896589791</v>
      </c>
      <c r="G67" s="247" t="s">
        <v>381</v>
      </c>
      <c r="H67" s="242">
        <v>13453354</v>
      </c>
      <c r="I67" s="247" t="s">
        <v>381</v>
      </c>
      <c r="J67" s="243">
        <v>2992237706</v>
      </c>
      <c r="K67" s="247" t="s">
        <v>381</v>
      </c>
      <c r="L67" s="242">
        <v>806424753</v>
      </c>
      <c r="M67" s="242"/>
      <c r="N67" s="242">
        <v>-6896352</v>
      </c>
      <c r="O67" s="247" t="s">
        <v>381</v>
      </c>
      <c r="P67" s="242">
        <v>247509974</v>
      </c>
      <c r="Q67" s="247" t="s">
        <v>381</v>
      </c>
      <c r="R67" s="242">
        <v>39014025</v>
      </c>
      <c r="S67" s="247" t="s">
        <v>381</v>
      </c>
      <c r="T67" s="243">
        <v>16524555</v>
      </c>
      <c r="U67" s="247" t="s">
        <v>381</v>
      </c>
      <c r="V67" s="243">
        <v>14637213</v>
      </c>
      <c r="W67" s="247" t="s">
        <v>381</v>
      </c>
      <c r="X67" s="242">
        <v>611793</v>
      </c>
      <c r="Y67" s="247" t="s">
        <v>381</v>
      </c>
      <c r="Z67" s="243">
        <v>34449927</v>
      </c>
      <c r="AA67" s="247" t="s">
        <v>381</v>
      </c>
      <c r="AB67" s="242">
        <v>352747487</v>
      </c>
      <c r="AC67" s="247" t="s">
        <v>381</v>
      </c>
      <c r="AD67" s="243">
        <v>12231130</v>
      </c>
      <c r="AE67" s="247" t="s">
        <v>381</v>
      </c>
      <c r="AF67" s="243">
        <v>4156744724</v>
      </c>
      <c r="AG67" s="247" t="s">
        <v>381</v>
      </c>
    </row>
    <row r="68" spans="1:33" x14ac:dyDescent="0.2">
      <c r="A68" s="244" t="s">
        <v>430</v>
      </c>
      <c r="B68" s="246">
        <v>1994385112</v>
      </c>
      <c r="C68" s="237"/>
      <c r="D68" s="245">
        <v>45353531</v>
      </c>
      <c r="E68" s="237"/>
      <c r="F68" s="245">
        <v>876948036</v>
      </c>
      <c r="G68" s="237"/>
      <c r="H68" s="245">
        <v>11573016</v>
      </c>
      <c r="I68" s="237"/>
      <c r="J68" s="246">
        <v>2928259695</v>
      </c>
      <c r="K68" s="237"/>
      <c r="L68" s="245">
        <v>806181935</v>
      </c>
      <c r="M68" s="245"/>
      <c r="N68" s="245">
        <v>-6238403</v>
      </c>
      <c r="O68" s="237"/>
      <c r="P68" s="245">
        <v>248085083</v>
      </c>
      <c r="Q68" s="237"/>
      <c r="R68" s="245">
        <v>38788852</v>
      </c>
      <c r="S68" s="237"/>
      <c r="T68" s="245">
        <v>17086266</v>
      </c>
      <c r="U68" s="237"/>
      <c r="V68" s="245">
        <v>14859238</v>
      </c>
      <c r="W68" s="237"/>
      <c r="X68" s="245">
        <v>843054</v>
      </c>
      <c r="Y68" s="237"/>
      <c r="Z68" s="245">
        <v>52025898</v>
      </c>
      <c r="AA68" s="237"/>
      <c r="AB68" s="245">
        <v>371688391</v>
      </c>
      <c r="AC68" s="237"/>
      <c r="AD68" s="245">
        <v>10367263</v>
      </c>
      <c r="AE68" s="237"/>
      <c r="AF68" s="246">
        <v>4110258881</v>
      </c>
      <c r="AG68" s="237"/>
    </row>
    <row r="69" spans="1:33" x14ac:dyDescent="0.2">
      <c r="A69" s="559" t="s">
        <v>442</v>
      </c>
      <c r="B69" s="560"/>
      <c r="C69" s="560"/>
      <c r="D69" s="560"/>
      <c r="E69" s="560"/>
      <c r="F69" s="560"/>
      <c r="G69" s="560"/>
      <c r="H69" s="560"/>
      <c r="I69" s="560"/>
      <c r="J69" s="560"/>
      <c r="K69" s="560"/>
      <c r="L69" s="560"/>
      <c r="M69" s="560"/>
      <c r="N69" s="560"/>
      <c r="O69" s="560"/>
      <c r="P69" s="560"/>
      <c r="Q69" s="560" t="s">
        <v>443</v>
      </c>
      <c r="R69" s="560"/>
      <c r="S69" s="560"/>
      <c r="T69" s="560"/>
      <c r="U69" s="560"/>
      <c r="V69" s="560"/>
      <c r="W69" s="560"/>
      <c r="X69" s="560"/>
      <c r="Y69" s="560"/>
      <c r="Z69" s="560"/>
      <c r="AA69" s="560"/>
      <c r="AB69" s="560"/>
      <c r="AC69" s="560"/>
      <c r="AD69" s="560"/>
      <c r="AE69" s="560"/>
      <c r="AF69" s="560"/>
      <c r="AG69" s="561"/>
    </row>
    <row r="70" spans="1:33" x14ac:dyDescent="0.2">
      <c r="A70" s="555" t="s">
        <v>444</v>
      </c>
      <c r="B70" s="556"/>
      <c r="C70" s="556"/>
      <c r="D70" s="556"/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6"/>
      <c r="Q70" s="556" t="s">
        <v>445</v>
      </c>
      <c r="R70" s="556"/>
      <c r="S70" s="556"/>
      <c r="T70" s="556"/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6"/>
      <c r="AF70" s="556"/>
      <c r="AG70" s="562"/>
    </row>
    <row r="71" spans="1:33" x14ac:dyDescent="0.2">
      <c r="A71" s="555"/>
      <c r="B71" s="556"/>
      <c r="C71" s="556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56"/>
      <c r="Q71" s="557" t="s">
        <v>402</v>
      </c>
      <c r="R71" s="557"/>
      <c r="S71" s="557"/>
      <c r="T71" s="557"/>
      <c r="U71" s="557"/>
      <c r="V71" s="557"/>
      <c r="W71" s="557"/>
      <c r="X71" s="557"/>
      <c r="Y71" s="557"/>
      <c r="Z71" s="557"/>
      <c r="AA71" s="557"/>
      <c r="AB71" s="557"/>
      <c r="AC71" s="557"/>
      <c r="AD71" s="557"/>
      <c r="AE71" s="557"/>
      <c r="AF71" s="557"/>
      <c r="AG71" s="558"/>
    </row>
    <row r="72" spans="1:33" x14ac:dyDescent="0.2">
      <c r="A72" s="555" t="s">
        <v>446</v>
      </c>
      <c r="B72" s="556"/>
      <c r="C72" s="556"/>
      <c r="D72" s="556"/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6"/>
      <c r="Q72" s="556" t="s">
        <v>447</v>
      </c>
      <c r="R72" s="556"/>
      <c r="S72" s="556"/>
      <c r="T72" s="556"/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6"/>
      <c r="AF72" s="556"/>
      <c r="AG72" s="562"/>
    </row>
    <row r="73" spans="1:33" x14ac:dyDescent="0.2">
      <c r="A73" s="555"/>
      <c r="B73" s="556"/>
      <c r="C73" s="556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56"/>
      <c r="Q73" s="557" t="s">
        <v>403</v>
      </c>
      <c r="R73" s="557"/>
      <c r="S73" s="557"/>
      <c r="T73" s="557"/>
      <c r="U73" s="557"/>
      <c r="V73" s="557"/>
      <c r="W73" s="557"/>
      <c r="X73" s="557"/>
      <c r="Y73" s="557"/>
      <c r="Z73" s="557"/>
      <c r="AA73" s="557"/>
      <c r="AB73" s="557"/>
      <c r="AC73" s="557"/>
      <c r="AD73" s="557"/>
      <c r="AE73" s="557"/>
      <c r="AF73" s="557"/>
      <c r="AG73" s="558"/>
    </row>
    <row r="74" spans="1:33" x14ac:dyDescent="0.2">
      <c r="A74" s="555"/>
      <c r="B74" s="556"/>
      <c r="C74" s="556"/>
      <c r="D74" s="556"/>
      <c r="E74" s="556"/>
      <c r="F74" s="556"/>
      <c r="G74" s="556"/>
      <c r="H74" s="556"/>
      <c r="I74" s="556"/>
      <c r="J74" s="556"/>
      <c r="K74" s="556"/>
      <c r="L74" s="556"/>
      <c r="M74" s="556"/>
      <c r="N74" s="556"/>
      <c r="O74" s="556"/>
      <c r="P74" s="556"/>
      <c r="Q74" s="557" t="s">
        <v>404</v>
      </c>
      <c r="R74" s="557"/>
      <c r="S74" s="557"/>
      <c r="T74" s="557"/>
      <c r="U74" s="557"/>
      <c r="V74" s="557"/>
      <c r="W74" s="557"/>
      <c r="X74" s="557"/>
      <c r="Y74" s="557"/>
      <c r="Z74" s="557"/>
      <c r="AA74" s="557"/>
      <c r="AB74" s="557"/>
      <c r="AC74" s="557"/>
      <c r="AD74" s="557"/>
      <c r="AE74" s="557"/>
      <c r="AF74" s="557"/>
      <c r="AG74" s="558"/>
    </row>
    <row r="75" spans="1:33" x14ac:dyDescent="0.2">
      <c r="A75" s="555" t="s">
        <v>448</v>
      </c>
      <c r="B75" s="556"/>
      <c r="C75" s="556"/>
      <c r="D75" s="556"/>
      <c r="E75" s="556"/>
      <c r="F75" s="556"/>
      <c r="G75" s="556"/>
      <c r="H75" s="556"/>
      <c r="I75" s="556"/>
      <c r="J75" s="556"/>
      <c r="K75" s="556"/>
      <c r="L75" s="556"/>
      <c r="M75" s="556"/>
      <c r="N75" s="556"/>
      <c r="O75" s="556"/>
      <c r="P75" s="556"/>
      <c r="Q75" s="557" t="s">
        <v>405</v>
      </c>
      <c r="R75" s="557"/>
      <c r="S75" s="557"/>
      <c r="T75" s="557"/>
      <c r="U75" s="557"/>
      <c r="V75" s="557"/>
      <c r="W75" s="557"/>
      <c r="X75" s="557"/>
      <c r="Y75" s="557"/>
      <c r="Z75" s="557"/>
      <c r="AA75" s="557"/>
      <c r="AB75" s="557"/>
      <c r="AC75" s="557"/>
      <c r="AD75" s="557"/>
      <c r="AE75" s="557"/>
      <c r="AF75" s="557"/>
      <c r="AG75" s="558"/>
    </row>
    <row r="76" spans="1:33" x14ac:dyDescent="0.2">
      <c r="A76" s="555" t="s">
        <v>449</v>
      </c>
      <c r="B76" s="556"/>
      <c r="C76" s="556"/>
      <c r="D76" s="556"/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6"/>
      <c r="Q76" s="557" t="s">
        <v>450</v>
      </c>
      <c r="R76" s="557"/>
      <c r="S76" s="557"/>
      <c r="T76" s="557"/>
      <c r="U76" s="557"/>
      <c r="V76" s="557"/>
      <c r="W76" s="557"/>
      <c r="X76" s="557"/>
      <c r="Y76" s="557"/>
      <c r="Z76" s="557"/>
      <c r="AA76" s="557"/>
      <c r="AB76" s="557"/>
      <c r="AC76" s="557"/>
      <c r="AD76" s="557"/>
      <c r="AE76" s="557"/>
      <c r="AF76" s="557"/>
      <c r="AG76" s="558"/>
    </row>
    <row r="77" spans="1:33" x14ac:dyDescent="0.2">
      <c r="A77" s="555"/>
      <c r="B77" s="556"/>
      <c r="C77" s="556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56"/>
      <c r="Q77" s="557" t="s">
        <v>406</v>
      </c>
      <c r="R77" s="557"/>
      <c r="S77" s="557"/>
      <c r="T77" s="557"/>
      <c r="U77" s="557"/>
      <c r="V77" s="557"/>
      <c r="W77" s="557"/>
      <c r="X77" s="557"/>
      <c r="Y77" s="557"/>
      <c r="Z77" s="557"/>
      <c r="AA77" s="557"/>
      <c r="AB77" s="557"/>
      <c r="AC77" s="557"/>
      <c r="AD77" s="557"/>
      <c r="AE77" s="557"/>
      <c r="AF77" s="557"/>
      <c r="AG77" s="558"/>
    </row>
    <row r="78" spans="1:33" x14ac:dyDescent="0.2">
      <c r="A78" s="555" t="s">
        <v>451</v>
      </c>
      <c r="B78" s="556"/>
      <c r="C78" s="556"/>
      <c r="D78" s="556"/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6"/>
      <c r="Q78" s="557" t="s">
        <v>407</v>
      </c>
      <c r="R78" s="557"/>
      <c r="S78" s="557"/>
      <c r="T78" s="557"/>
      <c r="U78" s="557"/>
      <c r="V78" s="557"/>
      <c r="W78" s="557"/>
      <c r="X78" s="557"/>
      <c r="Y78" s="557"/>
      <c r="Z78" s="557"/>
      <c r="AA78" s="557"/>
      <c r="AB78" s="557"/>
      <c r="AC78" s="557"/>
      <c r="AD78" s="557"/>
      <c r="AE78" s="557"/>
      <c r="AF78" s="557"/>
      <c r="AG78" s="558"/>
    </row>
    <row r="79" spans="1:33" x14ac:dyDescent="0.2">
      <c r="A79" s="555" t="s">
        <v>452</v>
      </c>
      <c r="B79" s="556"/>
      <c r="C79" s="556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56"/>
      <c r="Q79" s="557" t="s">
        <v>453</v>
      </c>
      <c r="R79" s="557"/>
      <c r="S79" s="557"/>
      <c r="T79" s="557"/>
      <c r="U79" s="557"/>
      <c r="V79" s="557"/>
      <c r="W79" s="557"/>
      <c r="X79" s="557"/>
      <c r="Y79" s="557"/>
      <c r="Z79" s="557"/>
      <c r="AA79" s="557"/>
      <c r="AB79" s="557"/>
      <c r="AC79" s="557"/>
      <c r="AD79" s="557"/>
      <c r="AE79" s="557"/>
      <c r="AF79" s="557"/>
      <c r="AG79" s="558"/>
    </row>
    <row r="80" spans="1:33" x14ac:dyDescent="0.2">
      <c r="A80" s="555"/>
      <c r="B80" s="556"/>
      <c r="C80" s="556"/>
      <c r="D80" s="556"/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6"/>
      <c r="Q80" s="557" t="s">
        <v>409</v>
      </c>
      <c r="R80" s="557"/>
      <c r="S80" s="557"/>
      <c r="T80" s="557"/>
      <c r="U80" s="557"/>
      <c r="V80" s="557"/>
      <c r="W80" s="557"/>
      <c r="X80" s="557"/>
      <c r="Y80" s="557"/>
      <c r="Z80" s="557"/>
      <c r="AA80" s="557"/>
      <c r="AB80" s="557"/>
      <c r="AC80" s="557"/>
      <c r="AD80" s="557"/>
      <c r="AE80" s="557"/>
      <c r="AF80" s="557"/>
      <c r="AG80" s="558"/>
    </row>
    <row r="81" spans="1:33" x14ac:dyDescent="0.2">
      <c r="A81" s="555" t="s">
        <v>454</v>
      </c>
      <c r="B81" s="556"/>
      <c r="C81" s="556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56"/>
      <c r="Q81" s="482"/>
      <c r="R81" s="482"/>
      <c r="S81" s="482"/>
      <c r="T81" s="482"/>
      <c r="U81" s="482"/>
      <c r="V81" s="482"/>
      <c r="W81" s="482"/>
      <c r="X81" s="482"/>
      <c r="Y81" s="482"/>
      <c r="Z81" s="482"/>
      <c r="AA81" s="482"/>
      <c r="AB81" s="482"/>
      <c r="AC81" s="482"/>
      <c r="AD81" s="482"/>
      <c r="AE81" s="482"/>
      <c r="AF81" s="482"/>
      <c r="AG81" s="563"/>
    </row>
    <row r="82" spans="1:33" x14ac:dyDescent="0.2">
      <c r="A82" s="566" t="s">
        <v>408</v>
      </c>
      <c r="B82" s="557"/>
      <c r="C82" s="557"/>
      <c r="D82" s="557"/>
      <c r="E82" s="557"/>
      <c r="F82" s="557"/>
      <c r="G82" s="557"/>
      <c r="H82" s="557"/>
      <c r="I82" s="557"/>
      <c r="J82" s="557"/>
      <c r="K82" s="557"/>
      <c r="L82" s="557"/>
      <c r="M82" s="557"/>
      <c r="N82" s="557"/>
      <c r="O82" s="557"/>
      <c r="P82" s="557"/>
      <c r="Q82" s="482"/>
      <c r="R82" s="482"/>
      <c r="S82" s="482"/>
      <c r="T82" s="482"/>
      <c r="U82" s="482"/>
      <c r="V82" s="482"/>
      <c r="W82" s="482"/>
      <c r="X82" s="482"/>
      <c r="Y82" s="482"/>
      <c r="Z82" s="482"/>
      <c r="AA82" s="482"/>
      <c r="AB82" s="482"/>
      <c r="AC82" s="482"/>
      <c r="AD82" s="482"/>
      <c r="AE82" s="482"/>
      <c r="AF82" s="482"/>
      <c r="AG82" s="563"/>
    </row>
    <row r="83" spans="1:33" x14ac:dyDescent="0.2">
      <c r="A83" s="567" t="s">
        <v>410</v>
      </c>
      <c r="B83" s="568"/>
      <c r="C83" s="568"/>
      <c r="D83" s="568"/>
      <c r="E83" s="568"/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  <c r="AB83" s="564"/>
      <c r="AC83" s="564"/>
      <c r="AD83" s="564"/>
      <c r="AE83" s="564"/>
      <c r="AF83" s="564"/>
      <c r="AG83" s="565"/>
    </row>
  </sheetData>
  <mergeCells count="59">
    <mergeCell ref="A79:P80"/>
    <mergeCell ref="Q79:AG79"/>
    <mergeCell ref="Q80:AG80"/>
    <mergeCell ref="A81:P81"/>
    <mergeCell ref="Q81:AG83"/>
    <mergeCell ref="A82:P82"/>
    <mergeCell ref="A83:P83"/>
    <mergeCell ref="A78:P78"/>
    <mergeCell ref="Q78:AG78"/>
    <mergeCell ref="A69:P69"/>
    <mergeCell ref="Q69:AG69"/>
    <mergeCell ref="A70:P71"/>
    <mergeCell ref="Q70:AG70"/>
    <mergeCell ref="Q71:AG71"/>
    <mergeCell ref="A72:P74"/>
    <mergeCell ref="Q72:AG72"/>
    <mergeCell ref="Q73:AG73"/>
    <mergeCell ref="Q74:AG74"/>
    <mergeCell ref="A75:P75"/>
    <mergeCell ref="Q75:AG75"/>
    <mergeCell ref="A76:P77"/>
    <mergeCell ref="Q76:AG76"/>
    <mergeCell ref="Q77:AG77"/>
    <mergeCell ref="H7:I7"/>
    <mergeCell ref="N8:O8"/>
    <mergeCell ref="N4:O4"/>
    <mergeCell ref="N5:O5"/>
    <mergeCell ref="V7:W7"/>
    <mergeCell ref="P6:Q6"/>
    <mergeCell ref="R6:U7"/>
    <mergeCell ref="V6:W6"/>
    <mergeCell ref="N7:O7"/>
    <mergeCell ref="P7:Q7"/>
    <mergeCell ref="N6:O6"/>
    <mergeCell ref="AB6:AC8"/>
    <mergeCell ref="X7:Y7"/>
    <mergeCell ref="T8:U8"/>
    <mergeCell ref="V8:W8"/>
    <mergeCell ref="P8:Q8"/>
    <mergeCell ref="R8:S8"/>
    <mergeCell ref="X8:Y8"/>
    <mergeCell ref="X6:Y6"/>
    <mergeCell ref="Z6:AA8"/>
    <mergeCell ref="F7:G7"/>
    <mergeCell ref="A1:AG1"/>
    <mergeCell ref="A2:AG2"/>
    <mergeCell ref="A3:A8"/>
    <mergeCell ref="B3:K5"/>
    <mergeCell ref="N3:O3"/>
    <mergeCell ref="P3:AC5"/>
    <mergeCell ref="AD3:AE8"/>
    <mergeCell ref="AF3:AG8"/>
    <mergeCell ref="B6:C8"/>
    <mergeCell ref="D6:E8"/>
    <mergeCell ref="F6:G6"/>
    <mergeCell ref="H6:I6"/>
    <mergeCell ref="J6:K8"/>
    <mergeCell ref="F8:G8"/>
    <mergeCell ref="H8:I8"/>
  </mergeCells>
  <phoneticPr fontId="29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0"/>
  <sheetViews>
    <sheetView showGridLines="0" workbookViewId="0">
      <selection activeCell="B11" sqref="B11"/>
    </sheetView>
  </sheetViews>
  <sheetFormatPr defaultRowHeight="12.75" x14ac:dyDescent="0.2"/>
  <cols>
    <col min="1" max="1" width="5.42578125" style="392" customWidth="1"/>
    <col min="2" max="2" width="7.42578125" style="392" customWidth="1"/>
    <col min="3" max="3" width="2.28515625" style="392" customWidth="1"/>
    <col min="4" max="4" width="6.7109375" style="392" customWidth="1"/>
    <col min="5" max="5" width="2.28515625" style="392" customWidth="1"/>
    <col min="6" max="6" width="7" style="392" customWidth="1"/>
    <col min="7" max="7" width="2.42578125" style="392" customWidth="1"/>
    <col min="8" max="8" width="7.42578125" style="392" customWidth="1"/>
    <col min="9" max="9" width="2.28515625" style="392" customWidth="1"/>
    <col min="10" max="10" width="6.7109375" style="392" customWidth="1"/>
    <col min="11" max="11" width="2.28515625" style="392" customWidth="1"/>
    <col min="12" max="12" width="8.42578125" style="392" customWidth="1"/>
    <col min="13" max="13" width="2.7109375" style="392" customWidth="1"/>
    <col min="14" max="14" width="11" style="392" customWidth="1"/>
    <col min="15" max="15" width="4.42578125" style="392" customWidth="1"/>
    <col min="16" max="16" width="8.28515625" style="392" customWidth="1"/>
    <col min="17" max="17" width="4.140625" style="392" customWidth="1"/>
    <col min="18" max="18" width="9.140625" style="392" customWidth="1"/>
    <col min="19" max="19" width="3.140625" style="392" customWidth="1"/>
    <col min="20" max="20" width="9.28515625" style="392" customWidth="1"/>
    <col min="21" max="21" width="3.42578125" style="392" customWidth="1"/>
    <col min="22" max="22" width="10.140625" style="392" customWidth="1"/>
    <col min="23" max="23" width="3.140625" style="392" customWidth="1"/>
    <col min="24" max="24" width="8.85546875" style="392" customWidth="1"/>
    <col min="25" max="25" width="3.42578125" style="392" customWidth="1"/>
    <col min="26" max="26" width="11.140625" style="392" customWidth="1"/>
    <col min="27" max="27" width="3.140625" style="392" customWidth="1"/>
    <col min="28" max="16384" width="9.140625" style="392"/>
  </cols>
  <sheetData>
    <row r="1" spans="1:27" ht="15.75" customHeight="1" x14ac:dyDescent="0.25">
      <c r="A1" s="569" t="s">
        <v>869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1"/>
    </row>
    <row r="2" spans="1:27" ht="12.75" customHeight="1" x14ac:dyDescent="0.2">
      <c r="A2" s="572" t="s">
        <v>393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4"/>
    </row>
    <row r="3" spans="1:27" x14ac:dyDescent="0.2">
      <c r="A3" s="575" t="s">
        <v>332</v>
      </c>
      <c r="B3" s="578" t="s">
        <v>870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  <c r="W3" s="579"/>
      <c r="X3" s="579"/>
      <c r="Y3" s="579"/>
      <c r="Z3" s="579"/>
      <c r="AA3" s="580"/>
    </row>
    <row r="4" spans="1:27" x14ac:dyDescent="0.2">
      <c r="A4" s="576"/>
      <c r="B4" s="581" t="s">
        <v>394</v>
      </c>
      <c r="C4" s="582"/>
      <c r="D4" s="582"/>
      <c r="E4" s="582"/>
      <c r="F4" s="582"/>
      <c r="G4" s="582"/>
      <c r="H4" s="582"/>
      <c r="I4" s="583"/>
      <c r="J4" s="590"/>
      <c r="K4" s="591"/>
      <c r="L4" s="581" t="s">
        <v>871</v>
      </c>
      <c r="M4" s="582"/>
      <c r="N4" s="582"/>
      <c r="O4" s="582"/>
      <c r="P4" s="582"/>
      <c r="Q4" s="582"/>
      <c r="R4" s="582"/>
      <c r="S4" s="582"/>
      <c r="T4" s="582"/>
      <c r="U4" s="582"/>
      <c r="V4" s="582"/>
      <c r="W4" s="583"/>
      <c r="X4" s="590"/>
      <c r="Y4" s="591"/>
      <c r="Z4" s="590"/>
      <c r="AA4" s="591"/>
    </row>
    <row r="5" spans="1:27" x14ac:dyDescent="0.2">
      <c r="A5" s="576"/>
      <c r="B5" s="584"/>
      <c r="C5" s="585"/>
      <c r="D5" s="585"/>
      <c r="E5" s="585"/>
      <c r="F5" s="585"/>
      <c r="G5" s="585"/>
      <c r="H5" s="585"/>
      <c r="I5" s="586"/>
      <c r="J5" s="584" t="s">
        <v>283</v>
      </c>
      <c r="K5" s="586"/>
      <c r="L5" s="584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6"/>
      <c r="X5" s="584" t="s">
        <v>84</v>
      </c>
      <c r="Y5" s="586"/>
      <c r="Z5" s="592"/>
      <c r="AA5" s="593"/>
    </row>
    <row r="6" spans="1:27" x14ac:dyDescent="0.2">
      <c r="A6" s="576"/>
      <c r="B6" s="587"/>
      <c r="C6" s="588"/>
      <c r="D6" s="588"/>
      <c r="E6" s="588"/>
      <c r="F6" s="588"/>
      <c r="G6" s="588"/>
      <c r="H6" s="588"/>
      <c r="I6" s="589"/>
      <c r="J6" s="584" t="s">
        <v>375</v>
      </c>
      <c r="K6" s="586"/>
      <c r="L6" s="587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9"/>
      <c r="X6" s="584" t="s">
        <v>85</v>
      </c>
      <c r="Y6" s="586"/>
      <c r="Z6" s="584" t="s">
        <v>282</v>
      </c>
      <c r="AA6" s="586"/>
    </row>
    <row r="7" spans="1:27" x14ac:dyDescent="0.2">
      <c r="A7" s="576"/>
      <c r="B7" s="581" t="s">
        <v>288</v>
      </c>
      <c r="C7" s="583"/>
      <c r="D7" s="581" t="s">
        <v>380</v>
      </c>
      <c r="E7" s="583"/>
      <c r="F7" s="581" t="s">
        <v>872</v>
      </c>
      <c r="G7" s="583"/>
      <c r="H7" s="581" t="s">
        <v>282</v>
      </c>
      <c r="I7" s="583"/>
      <c r="J7" s="584" t="s">
        <v>829</v>
      </c>
      <c r="K7" s="586"/>
      <c r="L7" s="581" t="s">
        <v>286</v>
      </c>
      <c r="M7" s="583"/>
      <c r="N7" s="581" t="s">
        <v>873</v>
      </c>
      <c r="O7" s="583"/>
      <c r="P7" s="581" t="s">
        <v>823</v>
      </c>
      <c r="Q7" s="583"/>
      <c r="R7" s="581" t="s">
        <v>874</v>
      </c>
      <c r="S7" s="583"/>
      <c r="T7" s="581" t="s">
        <v>875</v>
      </c>
      <c r="U7" s="583"/>
      <c r="V7" s="581" t="s">
        <v>282</v>
      </c>
      <c r="W7" s="583"/>
      <c r="X7" s="584" t="s">
        <v>876</v>
      </c>
      <c r="Y7" s="586"/>
      <c r="Z7" s="584" t="s">
        <v>379</v>
      </c>
      <c r="AA7" s="586"/>
    </row>
    <row r="8" spans="1:27" x14ac:dyDescent="0.2">
      <c r="A8" s="577"/>
      <c r="B8" s="587"/>
      <c r="C8" s="589"/>
      <c r="D8" s="587" t="s">
        <v>761</v>
      </c>
      <c r="E8" s="589"/>
      <c r="F8" s="587"/>
      <c r="G8" s="589"/>
      <c r="H8" s="587"/>
      <c r="I8" s="589"/>
      <c r="J8" s="587"/>
      <c r="K8" s="589"/>
      <c r="L8" s="587" t="s">
        <v>763</v>
      </c>
      <c r="M8" s="589"/>
      <c r="N8" s="587"/>
      <c r="O8" s="589"/>
      <c r="P8" s="587"/>
      <c r="Q8" s="589"/>
      <c r="R8" s="587"/>
      <c r="S8" s="589"/>
      <c r="T8" s="587"/>
      <c r="U8" s="589"/>
      <c r="V8" s="587"/>
      <c r="W8" s="589"/>
      <c r="X8" s="587"/>
      <c r="Y8" s="589"/>
      <c r="Z8" s="587"/>
      <c r="AA8" s="589"/>
    </row>
    <row r="9" spans="1:27" x14ac:dyDescent="0.2">
      <c r="A9" s="397">
        <v>1949</v>
      </c>
      <c r="B9" s="398">
        <v>1995055</v>
      </c>
      <c r="C9" s="399"/>
      <c r="D9" s="398">
        <v>569375</v>
      </c>
      <c r="E9" s="399"/>
      <c r="F9" s="398">
        <v>414632</v>
      </c>
      <c r="G9" s="399"/>
      <c r="H9" s="398">
        <v>2979062</v>
      </c>
      <c r="I9" s="399"/>
      <c r="J9" s="400">
        <v>0</v>
      </c>
      <c r="K9" s="399"/>
      <c r="L9" s="398">
        <v>1349185</v>
      </c>
      <c r="M9" s="399"/>
      <c r="N9" s="400" t="s">
        <v>287</v>
      </c>
      <c r="O9" s="399"/>
      <c r="P9" s="400" t="s">
        <v>287</v>
      </c>
      <c r="Q9" s="399"/>
      <c r="R9" s="400" t="s">
        <v>287</v>
      </c>
      <c r="S9" s="399"/>
      <c r="T9" s="398">
        <v>5803</v>
      </c>
      <c r="U9" s="399"/>
      <c r="V9" s="398">
        <v>1354988</v>
      </c>
      <c r="W9" s="399"/>
      <c r="X9" s="398">
        <v>5420</v>
      </c>
      <c r="Y9" s="399"/>
      <c r="Z9" s="398">
        <v>4339470</v>
      </c>
      <c r="AA9" s="399"/>
    </row>
    <row r="10" spans="1:27" x14ac:dyDescent="0.2">
      <c r="A10" s="397">
        <v>1950</v>
      </c>
      <c r="B10" s="398">
        <v>2199111</v>
      </c>
      <c r="C10" s="399"/>
      <c r="D10" s="398">
        <v>650931</v>
      </c>
      <c r="E10" s="399"/>
      <c r="F10" s="398">
        <v>471666</v>
      </c>
      <c r="G10" s="399"/>
      <c r="H10" s="398">
        <v>3321708</v>
      </c>
      <c r="I10" s="399"/>
      <c r="J10" s="400">
        <v>0</v>
      </c>
      <c r="K10" s="399"/>
      <c r="L10" s="398">
        <v>1346015</v>
      </c>
      <c r="M10" s="399"/>
      <c r="N10" s="400" t="s">
        <v>287</v>
      </c>
      <c r="O10" s="399"/>
      <c r="P10" s="400" t="s">
        <v>287</v>
      </c>
      <c r="Q10" s="399"/>
      <c r="R10" s="400" t="s">
        <v>287</v>
      </c>
      <c r="S10" s="399"/>
      <c r="T10" s="398">
        <v>5466</v>
      </c>
      <c r="U10" s="399"/>
      <c r="V10" s="398">
        <v>1351481</v>
      </c>
      <c r="W10" s="399"/>
      <c r="X10" s="398">
        <v>6094</v>
      </c>
      <c r="Y10" s="399"/>
      <c r="Z10" s="398">
        <v>4679283</v>
      </c>
      <c r="AA10" s="399"/>
    </row>
    <row r="11" spans="1:27" x14ac:dyDescent="0.2">
      <c r="A11" s="403">
        <v>1951</v>
      </c>
      <c r="B11" s="404">
        <v>2506808</v>
      </c>
      <c r="C11" s="405"/>
      <c r="D11" s="404">
        <v>790635</v>
      </c>
      <c r="E11" s="405"/>
      <c r="F11" s="404">
        <v>399898</v>
      </c>
      <c r="G11" s="405"/>
      <c r="H11" s="404">
        <v>3697340</v>
      </c>
      <c r="I11" s="405"/>
      <c r="J11" s="406">
        <v>0</v>
      </c>
      <c r="K11" s="405"/>
      <c r="L11" s="404">
        <v>1360698</v>
      </c>
      <c r="M11" s="405"/>
      <c r="N11" s="406" t="s">
        <v>287</v>
      </c>
      <c r="O11" s="405"/>
      <c r="P11" s="406" t="s">
        <v>287</v>
      </c>
      <c r="Q11" s="405"/>
      <c r="R11" s="406" t="s">
        <v>287</v>
      </c>
      <c r="S11" s="405"/>
      <c r="T11" s="404">
        <v>5331</v>
      </c>
      <c r="U11" s="405"/>
      <c r="V11" s="404">
        <v>1366029</v>
      </c>
      <c r="W11" s="405"/>
      <c r="X11" s="404">
        <v>7461</v>
      </c>
      <c r="Y11" s="405"/>
      <c r="Z11" s="404">
        <v>5070830</v>
      </c>
      <c r="AA11" s="405"/>
    </row>
    <row r="12" spans="1:27" x14ac:dyDescent="0.2">
      <c r="A12" s="397">
        <v>1952</v>
      </c>
      <c r="B12" s="398">
        <v>2557397</v>
      </c>
      <c r="C12" s="399"/>
      <c r="D12" s="398">
        <v>941971</v>
      </c>
      <c r="E12" s="399"/>
      <c r="F12" s="398">
        <v>420367</v>
      </c>
      <c r="G12" s="399"/>
      <c r="H12" s="398">
        <v>3919734</v>
      </c>
      <c r="I12" s="399"/>
      <c r="J12" s="400">
        <v>0</v>
      </c>
      <c r="K12" s="399"/>
      <c r="L12" s="398">
        <v>1404274</v>
      </c>
      <c r="M12" s="399"/>
      <c r="N12" s="400" t="s">
        <v>287</v>
      </c>
      <c r="O12" s="399"/>
      <c r="P12" s="400" t="s">
        <v>287</v>
      </c>
      <c r="Q12" s="399"/>
      <c r="R12" s="400" t="s">
        <v>287</v>
      </c>
      <c r="S12" s="399"/>
      <c r="T12" s="398">
        <v>6435</v>
      </c>
      <c r="U12" s="399"/>
      <c r="V12" s="398">
        <v>1410709</v>
      </c>
      <c r="W12" s="399"/>
      <c r="X12" s="398">
        <v>7740</v>
      </c>
      <c r="Y12" s="399"/>
      <c r="Z12" s="398">
        <v>5338183</v>
      </c>
      <c r="AA12" s="399"/>
    </row>
    <row r="13" spans="1:27" x14ac:dyDescent="0.2">
      <c r="A13" s="397">
        <v>1953</v>
      </c>
      <c r="B13" s="398">
        <v>2777361</v>
      </c>
      <c r="C13" s="399"/>
      <c r="D13" s="398">
        <v>1070472</v>
      </c>
      <c r="E13" s="399"/>
      <c r="F13" s="398">
        <v>514299</v>
      </c>
      <c r="G13" s="399"/>
      <c r="H13" s="398">
        <v>4362131</v>
      </c>
      <c r="I13" s="399"/>
      <c r="J13" s="400">
        <v>0</v>
      </c>
      <c r="K13" s="399"/>
      <c r="L13" s="398">
        <v>1356353</v>
      </c>
      <c r="M13" s="399"/>
      <c r="N13" s="400" t="s">
        <v>287</v>
      </c>
      <c r="O13" s="399"/>
      <c r="P13" s="400" t="s">
        <v>287</v>
      </c>
      <c r="Q13" s="399"/>
      <c r="R13" s="400" t="s">
        <v>287</v>
      </c>
      <c r="S13" s="399"/>
      <c r="T13" s="398">
        <v>5019</v>
      </c>
      <c r="U13" s="399"/>
      <c r="V13" s="398">
        <v>1361372</v>
      </c>
      <c r="W13" s="399"/>
      <c r="X13" s="398">
        <v>6852</v>
      </c>
      <c r="Y13" s="399"/>
      <c r="Z13" s="398">
        <v>5730355</v>
      </c>
      <c r="AA13" s="399"/>
    </row>
    <row r="14" spans="1:27" x14ac:dyDescent="0.2">
      <c r="A14" s="403">
        <v>1954</v>
      </c>
      <c r="B14" s="404">
        <v>2840759</v>
      </c>
      <c r="C14" s="405"/>
      <c r="D14" s="404">
        <v>1206291</v>
      </c>
      <c r="E14" s="405"/>
      <c r="F14" s="404">
        <v>417409</v>
      </c>
      <c r="G14" s="405"/>
      <c r="H14" s="404">
        <v>4464458</v>
      </c>
      <c r="I14" s="405"/>
      <c r="J14" s="406">
        <v>0</v>
      </c>
      <c r="K14" s="405"/>
      <c r="L14" s="404">
        <v>1304094</v>
      </c>
      <c r="M14" s="405"/>
      <c r="N14" s="406" t="s">
        <v>287</v>
      </c>
      <c r="O14" s="405"/>
      <c r="P14" s="406" t="s">
        <v>287</v>
      </c>
      <c r="Q14" s="405"/>
      <c r="R14" s="406" t="s">
        <v>287</v>
      </c>
      <c r="S14" s="405"/>
      <c r="T14" s="404">
        <v>3209</v>
      </c>
      <c r="U14" s="405"/>
      <c r="V14" s="404">
        <v>1307303</v>
      </c>
      <c r="W14" s="405"/>
      <c r="X14" s="404">
        <v>7983</v>
      </c>
      <c r="Y14" s="405"/>
      <c r="Z14" s="404">
        <v>5779745</v>
      </c>
      <c r="AA14" s="405"/>
    </row>
    <row r="15" spans="1:27" x14ac:dyDescent="0.2">
      <c r="A15" s="397">
        <v>1955</v>
      </c>
      <c r="B15" s="398">
        <v>3458271</v>
      </c>
      <c r="C15" s="399"/>
      <c r="D15" s="398">
        <v>1193644</v>
      </c>
      <c r="E15" s="399"/>
      <c r="F15" s="398">
        <v>470747</v>
      </c>
      <c r="G15" s="399"/>
      <c r="H15" s="398">
        <v>5122663</v>
      </c>
      <c r="I15" s="399"/>
      <c r="J15" s="400">
        <v>0</v>
      </c>
      <c r="K15" s="399"/>
      <c r="L15" s="398">
        <v>1321695</v>
      </c>
      <c r="M15" s="399"/>
      <c r="N15" s="400" t="s">
        <v>287</v>
      </c>
      <c r="O15" s="399"/>
      <c r="P15" s="400" t="s">
        <v>287</v>
      </c>
      <c r="Q15" s="399"/>
      <c r="R15" s="400" t="s">
        <v>287</v>
      </c>
      <c r="S15" s="399"/>
      <c r="T15" s="398">
        <v>3234</v>
      </c>
      <c r="U15" s="399"/>
      <c r="V15" s="398">
        <v>1324929</v>
      </c>
      <c r="W15" s="399"/>
      <c r="X15" s="398">
        <v>13879</v>
      </c>
      <c r="Y15" s="399"/>
      <c r="Z15" s="398">
        <v>6461471</v>
      </c>
      <c r="AA15" s="399"/>
    </row>
    <row r="16" spans="1:27" x14ac:dyDescent="0.2">
      <c r="A16" s="397">
        <v>1956</v>
      </c>
      <c r="B16" s="398">
        <v>3789674</v>
      </c>
      <c r="C16" s="399"/>
      <c r="D16" s="398">
        <v>1282687</v>
      </c>
      <c r="E16" s="399"/>
      <c r="F16" s="398">
        <v>454719</v>
      </c>
      <c r="G16" s="399"/>
      <c r="H16" s="398">
        <v>5527079</v>
      </c>
      <c r="I16" s="399"/>
      <c r="J16" s="400">
        <v>0</v>
      </c>
      <c r="K16" s="399"/>
      <c r="L16" s="398">
        <v>1397960</v>
      </c>
      <c r="M16" s="399"/>
      <c r="N16" s="400" t="s">
        <v>287</v>
      </c>
      <c r="O16" s="399"/>
      <c r="P16" s="400" t="s">
        <v>287</v>
      </c>
      <c r="Q16" s="399"/>
      <c r="R16" s="400" t="s">
        <v>287</v>
      </c>
      <c r="S16" s="399"/>
      <c r="T16" s="398">
        <v>1738</v>
      </c>
      <c r="U16" s="399"/>
      <c r="V16" s="398">
        <v>1399698</v>
      </c>
      <c r="W16" s="399"/>
      <c r="X16" s="398">
        <v>15519</v>
      </c>
      <c r="Y16" s="399"/>
      <c r="Z16" s="398">
        <v>6942296</v>
      </c>
      <c r="AA16" s="399"/>
    </row>
    <row r="17" spans="1:27" x14ac:dyDescent="0.2">
      <c r="A17" s="403">
        <v>1957</v>
      </c>
      <c r="B17" s="404">
        <v>3855246</v>
      </c>
      <c r="C17" s="405"/>
      <c r="D17" s="404">
        <v>1382906</v>
      </c>
      <c r="E17" s="405"/>
      <c r="F17" s="404">
        <v>498383</v>
      </c>
      <c r="G17" s="405"/>
      <c r="H17" s="404">
        <v>5736534</v>
      </c>
      <c r="I17" s="405"/>
      <c r="J17" s="406">
        <v>112</v>
      </c>
      <c r="K17" s="405"/>
      <c r="L17" s="404">
        <v>1480092</v>
      </c>
      <c r="M17" s="405"/>
      <c r="N17" s="406" t="s">
        <v>287</v>
      </c>
      <c r="O17" s="405"/>
      <c r="P17" s="406" t="s">
        <v>287</v>
      </c>
      <c r="Q17" s="405"/>
      <c r="R17" s="406" t="s">
        <v>287</v>
      </c>
      <c r="S17" s="405"/>
      <c r="T17" s="404">
        <v>2008</v>
      </c>
      <c r="U17" s="405"/>
      <c r="V17" s="404">
        <v>1482100</v>
      </c>
      <c r="W17" s="405"/>
      <c r="X17" s="404">
        <v>12288</v>
      </c>
      <c r="Y17" s="405"/>
      <c r="Z17" s="404">
        <v>7231035</v>
      </c>
      <c r="AA17" s="405"/>
    </row>
    <row r="18" spans="1:27" x14ac:dyDescent="0.2">
      <c r="A18" s="397">
        <v>1958</v>
      </c>
      <c r="B18" s="398">
        <v>3721340</v>
      </c>
      <c r="C18" s="399"/>
      <c r="D18" s="398">
        <v>1420903</v>
      </c>
      <c r="E18" s="399"/>
      <c r="F18" s="398">
        <v>485713</v>
      </c>
      <c r="G18" s="399"/>
      <c r="H18" s="398">
        <v>5627956</v>
      </c>
      <c r="I18" s="399"/>
      <c r="J18" s="398">
        <v>1915</v>
      </c>
      <c r="K18" s="399"/>
      <c r="L18" s="398">
        <v>1554805</v>
      </c>
      <c r="M18" s="399"/>
      <c r="N18" s="400" t="s">
        <v>287</v>
      </c>
      <c r="O18" s="399"/>
      <c r="P18" s="400" t="s">
        <v>287</v>
      </c>
      <c r="Q18" s="399"/>
      <c r="R18" s="400" t="s">
        <v>287</v>
      </c>
      <c r="S18" s="399"/>
      <c r="T18" s="398">
        <v>1940</v>
      </c>
      <c r="U18" s="399"/>
      <c r="V18" s="398">
        <v>1556745</v>
      </c>
      <c r="W18" s="399"/>
      <c r="X18" s="398">
        <v>11320</v>
      </c>
      <c r="Y18" s="399"/>
      <c r="Z18" s="398">
        <v>7197936</v>
      </c>
      <c r="AA18" s="399"/>
    </row>
    <row r="19" spans="1:27" x14ac:dyDescent="0.2">
      <c r="A19" s="397">
        <v>1959</v>
      </c>
      <c r="B19" s="398">
        <v>4029357</v>
      </c>
      <c r="C19" s="399"/>
      <c r="D19" s="398">
        <v>1685507</v>
      </c>
      <c r="E19" s="399"/>
      <c r="F19" s="398">
        <v>551978</v>
      </c>
      <c r="G19" s="399"/>
      <c r="H19" s="398">
        <v>6266842</v>
      </c>
      <c r="I19" s="399"/>
      <c r="J19" s="398">
        <v>2187</v>
      </c>
      <c r="K19" s="399"/>
      <c r="L19" s="398">
        <v>1511462</v>
      </c>
      <c r="M19" s="399"/>
      <c r="N19" s="400" t="s">
        <v>287</v>
      </c>
      <c r="O19" s="399"/>
      <c r="P19" s="400" t="s">
        <v>287</v>
      </c>
      <c r="Q19" s="399"/>
      <c r="R19" s="400" t="s">
        <v>287</v>
      </c>
      <c r="S19" s="399"/>
      <c r="T19" s="398">
        <v>1677</v>
      </c>
      <c r="U19" s="399"/>
      <c r="V19" s="398">
        <v>1513139</v>
      </c>
      <c r="W19" s="399"/>
      <c r="X19" s="398">
        <v>12127</v>
      </c>
      <c r="Y19" s="399"/>
      <c r="Z19" s="398">
        <v>7794295</v>
      </c>
      <c r="AA19" s="399"/>
    </row>
    <row r="20" spans="1:27" x14ac:dyDescent="0.2">
      <c r="A20" s="403">
        <v>1960</v>
      </c>
      <c r="B20" s="404">
        <v>4227551</v>
      </c>
      <c r="C20" s="405"/>
      <c r="D20" s="404">
        <v>1785129</v>
      </c>
      <c r="E20" s="405"/>
      <c r="F20" s="404">
        <v>552715</v>
      </c>
      <c r="G20" s="405"/>
      <c r="H20" s="404">
        <v>6565395</v>
      </c>
      <c r="I20" s="405"/>
      <c r="J20" s="404">
        <v>6026</v>
      </c>
      <c r="K20" s="405"/>
      <c r="L20" s="404">
        <v>1569167</v>
      </c>
      <c r="M20" s="405"/>
      <c r="N20" s="406">
        <v>359</v>
      </c>
      <c r="O20" s="405"/>
      <c r="P20" s="406" t="s">
        <v>287</v>
      </c>
      <c r="Q20" s="405"/>
      <c r="R20" s="406" t="s">
        <v>287</v>
      </c>
      <c r="S20" s="405"/>
      <c r="T20" s="404">
        <v>1508</v>
      </c>
      <c r="U20" s="405"/>
      <c r="V20" s="404">
        <v>1571034</v>
      </c>
      <c r="W20" s="405"/>
      <c r="X20" s="404">
        <v>15474</v>
      </c>
      <c r="Y20" s="405"/>
      <c r="Z20" s="404">
        <v>8157929</v>
      </c>
      <c r="AA20" s="405"/>
    </row>
    <row r="21" spans="1:27" x14ac:dyDescent="0.2">
      <c r="A21" s="397">
        <v>1961</v>
      </c>
      <c r="B21" s="398">
        <v>4354953</v>
      </c>
      <c r="C21" s="399"/>
      <c r="D21" s="398">
        <v>1888996</v>
      </c>
      <c r="E21" s="399"/>
      <c r="F21" s="398">
        <v>557278</v>
      </c>
      <c r="G21" s="399"/>
      <c r="H21" s="398">
        <v>6801227</v>
      </c>
      <c r="I21" s="399"/>
      <c r="J21" s="398">
        <v>19678</v>
      </c>
      <c r="K21" s="399"/>
      <c r="L21" s="398">
        <v>1620627</v>
      </c>
      <c r="M21" s="399"/>
      <c r="N21" s="398">
        <v>1001</v>
      </c>
      <c r="O21" s="399"/>
      <c r="P21" s="400" t="s">
        <v>287</v>
      </c>
      <c r="Q21" s="399"/>
      <c r="R21" s="400" t="s">
        <v>287</v>
      </c>
      <c r="S21" s="399"/>
      <c r="T21" s="398">
        <v>1339</v>
      </c>
      <c r="U21" s="399"/>
      <c r="V21" s="398">
        <v>1622967</v>
      </c>
      <c r="W21" s="399"/>
      <c r="X21" s="398">
        <v>7689</v>
      </c>
      <c r="Y21" s="399"/>
      <c r="Z21" s="398">
        <v>8451561</v>
      </c>
      <c r="AA21" s="399"/>
    </row>
    <row r="22" spans="1:27" x14ac:dyDescent="0.2">
      <c r="A22" s="397">
        <v>1962</v>
      </c>
      <c r="B22" s="398">
        <v>4622376</v>
      </c>
      <c r="C22" s="399"/>
      <c r="D22" s="398">
        <v>2034783</v>
      </c>
      <c r="E22" s="399"/>
      <c r="F22" s="398">
        <v>559585</v>
      </c>
      <c r="G22" s="399"/>
      <c r="H22" s="398">
        <v>7216744</v>
      </c>
      <c r="I22" s="399"/>
      <c r="J22" s="398">
        <v>26394</v>
      </c>
      <c r="K22" s="399"/>
      <c r="L22" s="398">
        <v>1780151</v>
      </c>
      <c r="M22" s="399"/>
      <c r="N22" s="398">
        <v>1061</v>
      </c>
      <c r="O22" s="399"/>
      <c r="P22" s="400" t="s">
        <v>287</v>
      </c>
      <c r="Q22" s="399"/>
      <c r="R22" s="400" t="s">
        <v>287</v>
      </c>
      <c r="S22" s="399"/>
      <c r="T22" s="398">
        <v>1349</v>
      </c>
      <c r="U22" s="399"/>
      <c r="V22" s="398">
        <v>1782561</v>
      </c>
      <c r="W22" s="399"/>
      <c r="X22" s="398">
        <v>1829</v>
      </c>
      <c r="Y22" s="399"/>
      <c r="Z22" s="398">
        <v>9027528</v>
      </c>
      <c r="AA22" s="399"/>
    </row>
    <row r="23" spans="1:27" x14ac:dyDescent="0.2">
      <c r="A23" s="403">
        <v>1963</v>
      </c>
      <c r="B23" s="404">
        <v>5050213</v>
      </c>
      <c r="C23" s="405"/>
      <c r="D23" s="404">
        <v>2210952</v>
      </c>
      <c r="E23" s="405"/>
      <c r="F23" s="404">
        <v>584707</v>
      </c>
      <c r="G23" s="405"/>
      <c r="H23" s="404">
        <v>7845871</v>
      </c>
      <c r="I23" s="405"/>
      <c r="J23" s="404">
        <v>38147</v>
      </c>
      <c r="K23" s="405"/>
      <c r="L23" s="404">
        <v>1737441</v>
      </c>
      <c r="M23" s="405"/>
      <c r="N23" s="404">
        <v>1760</v>
      </c>
      <c r="O23" s="405"/>
      <c r="P23" s="406" t="s">
        <v>287</v>
      </c>
      <c r="Q23" s="405"/>
      <c r="R23" s="406" t="s">
        <v>287</v>
      </c>
      <c r="S23" s="405"/>
      <c r="T23" s="404">
        <v>1341</v>
      </c>
      <c r="U23" s="405"/>
      <c r="V23" s="404">
        <v>1740542</v>
      </c>
      <c r="W23" s="405"/>
      <c r="X23" s="406">
        <v>334</v>
      </c>
      <c r="Y23" s="405"/>
      <c r="Z23" s="404">
        <v>9624895</v>
      </c>
      <c r="AA23" s="405"/>
    </row>
    <row r="24" spans="1:27" x14ac:dyDescent="0.2">
      <c r="A24" s="397">
        <v>1964</v>
      </c>
      <c r="B24" s="398">
        <v>5379553</v>
      </c>
      <c r="C24" s="399"/>
      <c r="D24" s="398">
        <v>2397228</v>
      </c>
      <c r="E24" s="399"/>
      <c r="F24" s="398">
        <v>633882</v>
      </c>
      <c r="G24" s="399"/>
      <c r="H24" s="398">
        <v>8410663</v>
      </c>
      <c r="I24" s="399"/>
      <c r="J24" s="398">
        <v>39819</v>
      </c>
      <c r="K24" s="399"/>
      <c r="L24" s="398">
        <v>1852542</v>
      </c>
      <c r="M24" s="399"/>
      <c r="N24" s="398">
        <v>2132</v>
      </c>
      <c r="O24" s="399"/>
      <c r="P24" s="400" t="s">
        <v>287</v>
      </c>
      <c r="Q24" s="399"/>
      <c r="R24" s="400" t="s">
        <v>287</v>
      </c>
      <c r="S24" s="399"/>
      <c r="T24" s="398">
        <v>1549</v>
      </c>
      <c r="U24" s="399"/>
      <c r="V24" s="398">
        <v>1856223</v>
      </c>
      <c r="W24" s="399"/>
      <c r="X24" s="398">
        <v>6671</v>
      </c>
      <c r="Y24" s="399"/>
      <c r="Z24" s="398">
        <v>10313377</v>
      </c>
      <c r="AA24" s="399"/>
    </row>
    <row r="25" spans="1:27" x14ac:dyDescent="0.2">
      <c r="A25" s="397">
        <v>1965</v>
      </c>
      <c r="B25" s="398">
        <v>5821061</v>
      </c>
      <c r="C25" s="399"/>
      <c r="D25" s="398">
        <v>2395376</v>
      </c>
      <c r="E25" s="399"/>
      <c r="F25" s="398">
        <v>722002</v>
      </c>
      <c r="G25" s="399"/>
      <c r="H25" s="398">
        <v>8938439</v>
      </c>
      <c r="I25" s="399"/>
      <c r="J25" s="398">
        <v>43164</v>
      </c>
      <c r="K25" s="399"/>
      <c r="L25" s="398">
        <v>2026320</v>
      </c>
      <c r="M25" s="399"/>
      <c r="N25" s="398">
        <v>1978</v>
      </c>
      <c r="O25" s="399"/>
      <c r="P25" s="400" t="s">
        <v>287</v>
      </c>
      <c r="Q25" s="399"/>
      <c r="R25" s="400" t="s">
        <v>287</v>
      </c>
      <c r="S25" s="399"/>
      <c r="T25" s="398">
        <v>2810</v>
      </c>
      <c r="U25" s="399"/>
      <c r="V25" s="398">
        <v>2031108</v>
      </c>
      <c r="W25" s="399"/>
      <c r="X25" s="400">
        <v>-482</v>
      </c>
      <c r="Y25" s="399"/>
      <c r="Z25" s="398">
        <v>11012229</v>
      </c>
      <c r="AA25" s="399"/>
    </row>
    <row r="26" spans="1:27" x14ac:dyDescent="0.2">
      <c r="A26" s="403">
        <v>1966</v>
      </c>
      <c r="B26" s="404">
        <v>6301644</v>
      </c>
      <c r="C26" s="405"/>
      <c r="D26" s="404">
        <v>2696077</v>
      </c>
      <c r="E26" s="405"/>
      <c r="F26" s="404">
        <v>883230</v>
      </c>
      <c r="G26" s="405"/>
      <c r="H26" s="404">
        <v>9880951</v>
      </c>
      <c r="I26" s="405"/>
      <c r="J26" s="404">
        <v>64158</v>
      </c>
      <c r="K26" s="405"/>
      <c r="L26" s="404">
        <v>2028381</v>
      </c>
      <c r="M26" s="405"/>
      <c r="N26" s="404">
        <v>1958</v>
      </c>
      <c r="O26" s="405"/>
      <c r="P26" s="406" t="s">
        <v>287</v>
      </c>
      <c r="Q26" s="405"/>
      <c r="R26" s="406" t="s">
        <v>287</v>
      </c>
      <c r="S26" s="405"/>
      <c r="T26" s="404">
        <v>3478</v>
      </c>
      <c r="U26" s="405"/>
      <c r="V26" s="404">
        <v>2033817</v>
      </c>
      <c r="W26" s="405"/>
      <c r="X26" s="404">
        <v>3725</v>
      </c>
      <c r="Y26" s="405"/>
      <c r="Z26" s="404">
        <v>11982651</v>
      </c>
      <c r="AA26" s="405"/>
    </row>
    <row r="27" spans="1:27" x14ac:dyDescent="0.2">
      <c r="A27" s="397">
        <v>1967</v>
      </c>
      <c r="B27" s="398">
        <v>6444982</v>
      </c>
      <c r="C27" s="399"/>
      <c r="D27" s="398">
        <v>2834236</v>
      </c>
      <c r="E27" s="399"/>
      <c r="F27" s="398">
        <v>1010541</v>
      </c>
      <c r="G27" s="399"/>
      <c r="H27" s="398">
        <v>10289758</v>
      </c>
      <c r="I27" s="399"/>
      <c r="J27" s="398">
        <v>88456</v>
      </c>
      <c r="K27" s="399"/>
      <c r="L27" s="398">
        <v>2310877</v>
      </c>
      <c r="M27" s="399"/>
      <c r="N27" s="398">
        <v>3300</v>
      </c>
      <c r="O27" s="399"/>
      <c r="P27" s="400" t="s">
        <v>287</v>
      </c>
      <c r="Q27" s="399"/>
      <c r="R27" s="400" t="s">
        <v>287</v>
      </c>
      <c r="S27" s="399"/>
      <c r="T27" s="398">
        <v>3293</v>
      </c>
      <c r="U27" s="399"/>
      <c r="V27" s="398">
        <v>2317470</v>
      </c>
      <c r="W27" s="399"/>
      <c r="X27" s="398">
        <v>-1020</v>
      </c>
      <c r="Y27" s="399"/>
      <c r="Z27" s="398">
        <v>12694663</v>
      </c>
      <c r="AA27" s="399"/>
    </row>
    <row r="28" spans="1:27" x14ac:dyDescent="0.2">
      <c r="A28" s="397">
        <v>1968</v>
      </c>
      <c r="B28" s="398">
        <v>6993639</v>
      </c>
      <c r="C28" s="399"/>
      <c r="D28" s="398">
        <v>3245494</v>
      </c>
      <c r="E28" s="399"/>
      <c r="F28" s="398">
        <v>1181450</v>
      </c>
      <c r="G28" s="399"/>
      <c r="H28" s="398">
        <v>11420583</v>
      </c>
      <c r="I28" s="399"/>
      <c r="J28" s="398">
        <v>141534</v>
      </c>
      <c r="K28" s="399"/>
      <c r="L28" s="398">
        <v>2313457</v>
      </c>
      <c r="M28" s="399"/>
      <c r="N28" s="398">
        <v>4532</v>
      </c>
      <c r="O28" s="399"/>
      <c r="P28" s="400" t="s">
        <v>287</v>
      </c>
      <c r="Q28" s="399"/>
      <c r="R28" s="400" t="s">
        <v>287</v>
      </c>
      <c r="S28" s="399"/>
      <c r="T28" s="398">
        <v>3900</v>
      </c>
      <c r="U28" s="399"/>
      <c r="V28" s="398">
        <v>2321889</v>
      </c>
      <c r="W28" s="399"/>
      <c r="X28" s="398">
        <v>-2152</v>
      </c>
      <c r="Y28" s="399"/>
      <c r="Z28" s="398">
        <v>13881853</v>
      </c>
      <c r="AA28" s="399"/>
    </row>
    <row r="29" spans="1:27" x14ac:dyDescent="0.2">
      <c r="A29" s="403">
        <v>1969</v>
      </c>
      <c r="B29" s="404">
        <v>7219295</v>
      </c>
      <c r="C29" s="405"/>
      <c r="D29" s="404">
        <v>3595759</v>
      </c>
      <c r="E29" s="405"/>
      <c r="F29" s="404">
        <v>1571294</v>
      </c>
      <c r="G29" s="405"/>
      <c r="H29" s="404">
        <v>12386348</v>
      </c>
      <c r="I29" s="405"/>
      <c r="J29" s="404">
        <v>153722</v>
      </c>
      <c r="K29" s="405"/>
      <c r="L29" s="404">
        <v>2613763</v>
      </c>
      <c r="M29" s="405"/>
      <c r="N29" s="404">
        <v>6422</v>
      </c>
      <c r="O29" s="405"/>
      <c r="P29" s="406" t="s">
        <v>287</v>
      </c>
      <c r="Q29" s="405"/>
      <c r="R29" s="406" t="s">
        <v>287</v>
      </c>
      <c r="S29" s="405"/>
      <c r="T29" s="404">
        <v>3342</v>
      </c>
      <c r="U29" s="405"/>
      <c r="V29" s="404">
        <v>2623527</v>
      </c>
      <c r="W29" s="405"/>
      <c r="X29" s="404">
        <v>3656</v>
      </c>
      <c r="Y29" s="405"/>
      <c r="Z29" s="404">
        <v>15167253</v>
      </c>
      <c r="AA29" s="405"/>
    </row>
    <row r="30" spans="1:27" x14ac:dyDescent="0.2">
      <c r="A30" s="397">
        <v>1970</v>
      </c>
      <c r="B30" s="398">
        <v>7227462</v>
      </c>
      <c r="C30" s="399"/>
      <c r="D30" s="398">
        <v>4053747</v>
      </c>
      <c r="E30" s="399"/>
      <c r="F30" s="398">
        <v>2117337</v>
      </c>
      <c r="G30" s="399"/>
      <c r="H30" s="398">
        <v>13398545</v>
      </c>
      <c r="I30" s="399"/>
      <c r="J30" s="398">
        <v>239347</v>
      </c>
      <c r="K30" s="399"/>
      <c r="L30" s="398">
        <v>2599507</v>
      </c>
      <c r="M30" s="399"/>
      <c r="N30" s="398">
        <v>5511</v>
      </c>
      <c r="O30" s="399"/>
      <c r="P30" s="400" t="s">
        <v>287</v>
      </c>
      <c r="Q30" s="399"/>
      <c r="R30" s="400" t="s">
        <v>287</v>
      </c>
      <c r="S30" s="399"/>
      <c r="T30" s="398">
        <v>3740</v>
      </c>
      <c r="U30" s="399"/>
      <c r="V30" s="398">
        <v>2608759</v>
      </c>
      <c r="W30" s="399"/>
      <c r="X30" s="398">
        <v>6688</v>
      </c>
      <c r="Y30" s="399"/>
      <c r="Z30" s="398">
        <v>16253340</v>
      </c>
      <c r="AA30" s="399"/>
    </row>
    <row r="31" spans="1:27" x14ac:dyDescent="0.2">
      <c r="A31" s="397">
        <v>1971</v>
      </c>
      <c r="B31" s="398">
        <v>7299131</v>
      </c>
      <c r="C31" s="399"/>
      <c r="D31" s="398">
        <v>4099275</v>
      </c>
      <c r="E31" s="399"/>
      <c r="F31" s="398">
        <v>2494999</v>
      </c>
      <c r="G31" s="399"/>
      <c r="H31" s="398">
        <v>13893405</v>
      </c>
      <c r="I31" s="399"/>
      <c r="J31" s="398">
        <v>412939</v>
      </c>
      <c r="K31" s="399"/>
      <c r="L31" s="398">
        <v>2790405</v>
      </c>
      <c r="M31" s="399"/>
      <c r="N31" s="398">
        <v>5739</v>
      </c>
      <c r="O31" s="399"/>
      <c r="P31" s="400" t="s">
        <v>287</v>
      </c>
      <c r="Q31" s="399"/>
      <c r="R31" s="400" t="s">
        <v>287</v>
      </c>
      <c r="S31" s="399"/>
      <c r="T31" s="398">
        <v>3261</v>
      </c>
      <c r="U31" s="399"/>
      <c r="V31" s="398">
        <v>2799405</v>
      </c>
      <c r="W31" s="399"/>
      <c r="X31" s="398">
        <v>12046</v>
      </c>
      <c r="Y31" s="399"/>
      <c r="Z31" s="398">
        <v>17117795</v>
      </c>
      <c r="AA31" s="399"/>
    </row>
    <row r="32" spans="1:27" x14ac:dyDescent="0.2">
      <c r="A32" s="403">
        <v>1972</v>
      </c>
      <c r="B32" s="404">
        <v>7810652</v>
      </c>
      <c r="C32" s="405"/>
      <c r="D32" s="404">
        <v>4084289</v>
      </c>
      <c r="E32" s="405"/>
      <c r="F32" s="404">
        <v>3097087</v>
      </c>
      <c r="G32" s="405"/>
      <c r="H32" s="404">
        <v>14992028</v>
      </c>
      <c r="I32" s="405"/>
      <c r="J32" s="404">
        <v>583752</v>
      </c>
      <c r="K32" s="405"/>
      <c r="L32" s="404">
        <v>2829445</v>
      </c>
      <c r="M32" s="405"/>
      <c r="N32" s="404">
        <v>15079</v>
      </c>
      <c r="O32" s="405"/>
      <c r="P32" s="406" t="s">
        <v>287</v>
      </c>
      <c r="Q32" s="405"/>
      <c r="R32" s="406" t="s">
        <v>287</v>
      </c>
      <c r="S32" s="405"/>
      <c r="T32" s="404">
        <v>3431</v>
      </c>
      <c r="U32" s="405"/>
      <c r="V32" s="404">
        <v>2847955</v>
      </c>
      <c r="W32" s="405"/>
      <c r="X32" s="404">
        <v>26227</v>
      </c>
      <c r="Y32" s="405"/>
      <c r="Z32" s="404">
        <v>18449961</v>
      </c>
      <c r="AA32" s="405"/>
    </row>
    <row r="33" spans="1:27" x14ac:dyDescent="0.2">
      <c r="A33" s="397">
        <v>1973</v>
      </c>
      <c r="B33" s="398">
        <v>8658401</v>
      </c>
      <c r="C33" s="399"/>
      <c r="D33" s="398">
        <v>3748016</v>
      </c>
      <c r="E33" s="399"/>
      <c r="F33" s="398">
        <v>3514815</v>
      </c>
      <c r="G33" s="399"/>
      <c r="H33" s="398">
        <v>15921233</v>
      </c>
      <c r="I33" s="399"/>
      <c r="J33" s="398">
        <v>910177</v>
      </c>
      <c r="K33" s="399"/>
      <c r="L33" s="398">
        <v>2826675</v>
      </c>
      <c r="M33" s="399"/>
      <c r="N33" s="398">
        <v>20422</v>
      </c>
      <c r="O33" s="399"/>
      <c r="P33" s="400" t="s">
        <v>287</v>
      </c>
      <c r="Q33" s="399"/>
      <c r="R33" s="400" t="s">
        <v>287</v>
      </c>
      <c r="S33" s="399"/>
      <c r="T33" s="398">
        <v>3411</v>
      </c>
      <c r="U33" s="399"/>
      <c r="V33" s="398">
        <v>2850508</v>
      </c>
      <c r="W33" s="399"/>
      <c r="X33" s="398">
        <v>48715</v>
      </c>
      <c r="Y33" s="399"/>
      <c r="Z33" s="398">
        <v>19730632</v>
      </c>
      <c r="AA33" s="399"/>
    </row>
    <row r="34" spans="1:27" x14ac:dyDescent="0.2">
      <c r="A34" s="397">
        <v>1974</v>
      </c>
      <c r="B34" s="398">
        <v>8534031</v>
      </c>
      <c r="C34" s="399"/>
      <c r="D34" s="398">
        <v>3519184</v>
      </c>
      <c r="E34" s="399"/>
      <c r="F34" s="398">
        <v>3365031</v>
      </c>
      <c r="G34" s="399"/>
      <c r="H34" s="398">
        <v>15418245</v>
      </c>
      <c r="I34" s="399"/>
      <c r="J34" s="398">
        <v>1272083</v>
      </c>
      <c r="K34" s="399"/>
      <c r="L34" s="398">
        <v>3143378</v>
      </c>
      <c r="M34" s="399"/>
      <c r="N34" s="398">
        <v>25610</v>
      </c>
      <c r="O34" s="399"/>
      <c r="P34" s="400" t="s">
        <v>287</v>
      </c>
      <c r="Q34" s="399"/>
      <c r="R34" s="400" t="s">
        <v>287</v>
      </c>
      <c r="S34" s="399"/>
      <c r="T34" s="398">
        <v>2613</v>
      </c>
      <c r="U34" s="399"/>
      <c r="V34" s="398">
        <v>3171601</v>
      </c>
      <c r="W34" s="399"/>
      <c r="X34" s="398">
        <v>43311</v>
      </c>
      <c r="Y34" s="399"/>
      <c r="Z34" s="398">
        <v>19905241</v>
      </c>
      <c r="AA34" s="399"/>
    </row>
    <row r="35" spans="1:27" x14ac:dyDescent="0.2">
      <c r="A35" s="403">
        <v>1975</v>
      </c>
      <c r="B35" s="404">
        <v>8785839</v>
      </c>
      <c r="C35" s="405"/>
      <c r="D35" s="404">
        <v>3239769</v>
      </c>
      <c r="E35" s="405"/>
      <c r="F35" s="404">
        <v>3165675</v>
      </c>
      <c r="G35" s="405"/>
      <c r="H35" s="404">
        <v>15191283</v>
      </c>
      <c r="I35" s="405"/>
      <c r="J35" s="404">
        <v>1899798</v>
      </c>
      <c r="K35" s="405"/>
      <c r="L35" s="404">
        <v>3122285</v>
      </c>
      <c r="M35" s="405"/>
      <c r="N35" s="404">
        <v>33780</v>
      </c>
      <c r="O35" s="405"/>
      <c r="P35" s="406" t="s">
        <v>287</v>
      </c>
      <c r="Q35" s="405"/>
      <c r="R35" s="406" t="s">
        <v>287</v>
      </c>
      <c r="S35" s="405"/>
      <c r="T35" s="404">
        <v>1989</v>
      </c>
      <c r="U35" s="405"/>
      <c r="V35" s="404">
        <v>3158054</v>
      </c>
      <c r="W35" s="405"/>
      <c r="X35" s="404">
        <v>21103</v>
      </c>
      <c r="Y35" s="405"/>
      <c r="Z35" s="404">
        <v>20270238</v>
      </c>
      <c r="AA35" s="405"/>
    </row>
    <row r="36" spans="1:27" x14ac:dyDescent="0.2">
      <c r="A36" s="397">
        <v>1976</v>
      </c>
      <c r="B36" s="398">
        <v>9720234</v>
      </c>
      <c r="C36" s="399"/>
      <c r="D36" s="398">
        <v>3151728</v>
      </c>
      <c r="E36" s="399"/>
      <c r="F36" s="398">
        <v>3477133</v>
      </c>
      <c r="G36" s="399"/>
      <c r="H36" s="398">
        <v>16349095</v>
      </c>
      <c r="I36" s="399"/>
      <c r="J36" s="398">
        <v>2111121</v>
      </c>
      <c r="K36" s="399"/>
      <c r="L36" s="398">
        <v>2942893</v>
      </c>
      <c r="M36" s="399"/>
      <c r="N36" s="398">
        <v>37513</v>
      </c>
      <c r="O36" s="399"/>
      <c r="P36" s="400" t="s">
        <v>287</v>
      </c>
      <c r="Q36" s="399"/>
      <c r="R36" s="400" t="s">
        <v>287</v>
      </c>
      <c r="S36" s="399"/>
      <c r="T36" s="398">
        <v>2764</v>
      </c>
      <c r="U36" s="399"/>
      <c r="V36" s="398">
        <v>2983170</v>
      </c>
      <c r="W36" s="399"/>
      <c r="X36" s="398">
        <v>29378</v>
      </c>
      <c r="Y36" s="399"/>
      <c r="Z36" s="398">
        <v>21472764</v>
      </c>
      <c r="AA36" s="399"/>
    </row>
    <row r="37" spans="1:27" x14ac:dyDescent="0.2">
      <c r="A37" s="397">
        <v>1977</v>
      </c>
      <c r="B37" s="398">
        <v>10262025</v>
      </c>
      <c r="C37" s="399"/>
      <c r="D37" s="398">
        <v>3283745</v>
      </c>
      <c r="E37" s="399"/>
      <c r="F37" s="398">
        <v>3900624</v>
      </c>
      <c r="G37" s="399"/>
      <c r="H37" s="398">
        <v>17446394</v>
      </c>
      <c r="I37" s="399"/>
      <c r="J37" s="398">
        <v>2701762</v>
      </c>
      <c r="K37" s="399"/>
      <c r="L37" s="398">
        <v>2300652</v>
      </c>
      <c r="M37" s="399"/>
      <c r="N37" s="398">
        <v>37382</v>
      </c>
      <c r="O37" s="399"/>
      <c r="P37" s="400" t="s">
        <v>287</v>
      </c>
      <c r="Q37" s="399"/>
      <c r="R37" s="400" t="s">
        <v>287</v>
      </c>
      <c r="S37" s="399"/>
      <c r="T37" s="398">
        <v>5018</v>
      </c>
      <c r="U37" s="399"/>
      <c r="V37" s="398">
        <v>2343051</v>
      </c>
      <c r="W37" s="399"/>
      <c r="X37" s="398">
        <v>59422</v>
      </c>
      <c r="Y37" s="399"/>
      <c r="Z37" s="398">
        <v>22550629</v>
      </c>
      <c r="AA37" s="399"/>
    </row>
    <row r="38" spans="1:27" x14ac:dyDescent="0.2">
      <c r="A38" s="403">
        <v>1978</v>
      </c>
      <c r="B38" s="404">
        <v>10238271</v>
      </c>
      <c r="C38" s="405"/>
      <c r="D38" s="404">
        <v>3296767</v>
      </c>
      <c r="E38" s="405"/>
      <c r="F38" s="404">
        <v>3986863</v>
      </c>
      <c r="G38" s="405"/>
      <c r="H38" s="404">
        <v>17521902</v>
      </c>
      <c r="I38" s="405"/>
      <c r="J38" s="404">
        <v>3024126</v>
      </c>
      <c r="K38" s="405"/>
      <c r="L38" s="404">
        <v>2905420</v>
      </c>
      <c r="M38" s="405"/>
      <c r="N38" s="404">
        <v>30851</v>
      </c>
      <c r="O38" s="405"/>
      <c r="P38" s="406" t="s">
        <v>287</v>
      </c>
      <c r="Q38" s="405"/>
      <c r="R38" s="406" t="s">
        <v>287</v>
      </c>
      <c r="S38" s="405"/>
      <c r="T38" s="404">
        <v>3498</v>
      </c>
      <c r="U38" s="405"/>
      <c r="V38" s="404">
        <v>2939769</v>
      </c>
      <c r="W38" s="405"/>
      <c r="X38" s="404">
        <v>67318</v>
      </c>
      <c r="Y38" s="405"/>
      <c r="Z38" s="404">
        <v>23553115</v>
      </c>
      <c r="AA38" s="405"/>
    </row>
    <row r="39" spans="1:27" x14ac:dyDescent="0.2">
      <c r="A39" s="397">
        <v>1979</v>
      </c>
      <c r="B39" s="398">
        <v>11259923</v>
      </c>
      <c r="C39" s="399"/>
      <c r="D39" s="398">
        <v>3612691</v>
      </c>
      <c r="E39" s="399"/>
      <c r="F39" s="398">
        <v>3283366</v>
      </c>
      <c r="G39" s="399"/>
      <c r="H39" s="398">
        <v>18155980</v>
      </c>
      <c r="I39" s="399"/>
      <c r="J39" s="398">
        <v>2775827</v>
      </c>
      <c r="K39" s="399"/>
      <c r="L39" s="398">
        <v>2896591</v>
      </c>
      <c r="M39" s="399"/>
      <c r="N39" s="398">
        <v>40262</v>
      </c>
      <c r="O39" s="399"/>
      <c r="P39" s="400" t="s">
        <v>287</v>
      </c>
      <c r="Q39" s="399"/>
      <c r="R39" s="400" t="s">
        <v>287</v>
      </c>
      <c r="S39" s="399"/>
      <c r="T39" s="398">
        <v>5156</v>
      </c>
      <c r="U39" s="399"/>
      <c r="V39" s="398">
        <v>2942010</v>
      </c>
      <c r="W39" s="399"/>
      <c r="X39" s="398">
        <v>69381</v>
      </c>
      <c r="Y39" s="399"/>
      <c r="Z39" s="398">
        <v>23943197</v>
      </c>
      <c r="AA39" s="399"/>
    </row>
    <row r="40" spans="1:27" x14ac:dyDescent="0.2">
      <c r="A40" s="397">
        <v>1980</v>
      </c>
      <c r="B40" s="398">
        <v>12122684</v>
      </c>
      <c r="C40" s="399"/>
      <c r="D40" s="398">
        <v>3778114</v>
      </c>
      <c r="E40" s="399"/>
      <c r="F40" s="398">
        <v>2633561</v>
      </c>
      <c r="G40" s="399"/>
      <c r="H40" s="398">
        <v>18534359</v>
      </c>
      <c r="I40" s="399"/>
      <c r="J40" s="398">
        <v>2739169</v>
      </c>
      <c r="K40" s="399"/>
      <c r="L40" s="398">
        <v>2867306</v>
      </c>
      <c r="M40" s="399"/>
      <c r="N40" s="398">
        <v>52699</v>
      </c>
      <c r="O40" s="399"/>
      <c r="P40" s="400" t="s">
        <v>287</v>
      </c>
      <c r="Q40" s="399"/>
      <c r="R40" s="400" t="s">
        <v>287</v>
      </c>
      <c r="S40" s="399"/>
      <c r="T40" s="398">
        <v>4500</v>
      </c>
      <c r="U40" s="399"/>
      <c r="V40" s="398">
        <v>2924505</v>
      </c>
      <c r="W40" s="399"/>
      <c r="X40" s="398">
        <v>71399</v>
      </c>
      <c r="Y40" s="399"/>
      <c r="Z40" s="398">
        <v>24269432</v>
      </c>
      <c r="AA40" s="399"/>
    </row>
    <row r="41" spans="1:27" x14ac:dyDescent="0.2">
      <c r="A41" s="403">
        <v>1981</v>
      </c>
      <c r="B41" s="404">
        <v>12583461</v>
      </c>
      <c r="C41" s="405"/>
      <c r="D41" s="404">
        <v>3730441</v>
      </c>
      <c r="E41" s="405"/>
      <c r="F41" s="404">
        <v>2201663</v>
      </c>
      <c r="G41" s="405"/>
      <c r="H41" s="404">
        <v>18515565</v>
      </c>
      <c r="I41" s="405"/>
      <c r="J41" s="404">
        <v>3007589</v>
      </c>
      <c r="K41" s="405"/>
      <c r="L41" s="404">
        <v>2724925</v>
      </c>
      <c r="M41" s="405"/>
      <c r="N41" s="404">
        <v>59437</v>
      </c>
      <c r="O41" s="405"/>
      <c r="P41" s="406" t="s">
        <v>287</v>
      </c>
      <c r="Q41" s="405"/>
      <c r="R41" s="406" t="s">
        <v>287</v>
      </c>
      <c r="S41" s="405"/>
      <c r="T41" s="404">
        <v>3845</v>
      </c>
      <c r="U41" s="405"/>
      <c r="V41" s="404">
        <v>2788208</v>
      </c>
      <c r="W41" s="405"/>
      <c r="X41" s="404">
        <v>113406</v>
      </c>
      <c r="Y41" s="405"/>
      <c r="Z41" s="404">
        <v>24424767</v>
      </c>
      <c r="AA41" s="405"/>
    </row>
    <row r="42" spans="1:27" x14ac:dyDescent="0.2">
      <c r="A42" s="397">
        <v>1982</v>
      </c>
      <c r="B42" s="398">
        <v>12582150</v>
      </c>
      <c r="C42" s="399"/>
      <c r="D42" s="398">
        <v>3311941</v>
      </c>
      <c r="E42" s="399"/>
      <c r="F42" s="398">
        <v>1567653</v>
      </c>
      <c r="G42" s="399"/>
      <c r="H42" s="398">
        <v>17461744</v>
      </c>
      <c r="I42" s="399"/>
      <c r="J42" s="398">
        <v>3131148</v>
      </c>
      <c r="K42" s="399"/>
      <c r="L42" s="398">
        <v>3232512</v>
      </c>
      <c r="M42" s="399"/>
      <c r="N42" s="398">
        <v>50627</v>
      </c>
      <c r="O42" s="399"/>
      <c r="P42" s="400" t="s">
        <v>287</v>
      </c>
      <c r="Q42" s="399"/>
      <c r="R42" s="400" t="s">
        <v>287</v>
      </c>
      <c r="S42" s="399"/>
      <c r="T42" s="398">
        <v>3355</v>
      </c>
      <c r="U42" s="399"/>
      <c r="V42" s="398">
        <v>3286494</v>
      </c>
      <c r="W42" s="399"/>
      <c r="X42" s="398">
        <v>100026</v>
      </c>
      <c r="Y42" s="399"/>
      <c r="Z42" s="398">
        <v>23979412</v>
      </c>
      <c r="AA42" s="399"/>
    </row>
    <row r="43" spans="1:27" x14ac:dyDescent="0.2">
      <c r="A43" s="397">
        <v>1983</v>
      </c>
      <c r="B43" s="398">
        <v>13212591</v>
      </c>
      <c r="C43" s="399"/>
      <c r="D43" s="398">
        <v>2972356</v>
      </c>
      <c r="E43" s="399"/>
      <c r="F43" s="398">
        <v>1543683</v>
      </c>
      <c r="G43" s="399"/>
      <c r="H43" s="398">
        <v>17728630</v>
      </c>
      <c r="I43" s="399"/>
      <c r="J43" s="398">
        <v>3202549</v>
      </c>
      <c r="K43" s="399"/>
      <c r="L43" s="398">
        <v>3494005</v>
      </c>
      <c r="M43" s="399"/>
      <c r="N43" s="398">
        <v>63910</v>
      </c>
      <c r="O43" s="399"/>
      <c r="P43" s="400" t="s">
        <v>287</v>
      </c>
      <c r="Q43" s="399"/>
      <c r="R43" s="400">
        <v>28</v>
      </c>
      <c r="S43" s="399"/>
      <c r="T43" s="398">
        <v>3983</v>
      </c>
      <c r="U43" s="399"/>
      <c r="V43" s="398">
        <v>3561926</v>
      </c>
      <c r="W43" s="399"/>
      <c r="X43" s="398">
        <v>120547</v>
      </c>
      <c r="Y43" s="399"/>
      <c r="Z43" s="398">
        <v>24613652</v>
      </c>
      <c r="AA43" s="399"/>
    </row>
    <row r="44" spans="1:27" x14ac:dyDescent="0.2">
      <c r="A44" s="403">
        <v>1984</v>
      </c>
      <c r="B44" s="404">
        <v>14019485</v>
      </c>
      <c r="C44" s="405"/>
      <c r="D44" s="404">
        <v>3198572</v>
      </c>
      <c r="E44" s="405"/>
      <c r="F44" s="404">
        <v>1286116</v>
      </c>
      <c r="G44" s="405"/>
      <c r="H44" s="404">
        <v>18504172</v>
      </c>
      <c r="I44" s="405"/>
      <c r="J44" s="404">
        <v>3552531</v>
      </c>
      <c r="K44" s="405"/>
      <c r="L44" s="404">
        <v>3352809</v>
      </c>
      <c r="M44" s="405"/>
      <c r="N44" s="404">
        <v>80811</v>
      </c>
      <c r="O44" s="405"/>
      <c r="P44" s="406">
        <v>55</v>
      </c>
      <c r="Q44" s="405"/>
      <c r="R44" s="406">
        <v>68</v>
      </c>
      <c r="S44" s="405"/>
      <c r="T44" s="404">
        <v>9249</v>
      </c>
      <c r="U44" s="405"/>
      <c r="V44" s="404">
        <v>3442991</v>
      </c>
      <c r="W44" s="405"/>
      <c r="X44" s="404">
        <v>135323</v>
      </c>
      <c r="Y44" s="405"/>
      <c r="Z44" s="404">
        <v>25635017</v>
      </c>
      <c r="AA44" s="405"/>
    </row>
    <row r="45" spans="1:27" x14ac:dyDescent="0.2">
      <c r="A45" s="397">
        <v>1985</v>
      </c>
      <c r="B45" s="398">
        <v>14542209</v>
      </c>
      <c r="C45" s="399"/>
      <c r="D45" s="398">
        <v>3134505</v>
      </c>
      <c r="E45" s="399"/>
      <c r="F45" s="398">
        <v>1090459</v>
      </c>
      <c r="G45" s="399"/>
      <c r="H45" s="398">
        <v>18767173</v>
      </c>
      <c r="I45" s="399"/>
      <c r="J45" s="398">
        <v>4075563</v>
      </c>
      <c r="K45" s="399"/>
      <c r="L45" s="398">
        <v>2937168</v>
      </c>
      <c r="M45" s="399"/>
      <c r="N45" s="398">
        <v>97421</v>
      </c>
      <c r="O45" s="399"/>
      <c r="P45" s="400">
        <v>111</v>
      </c>
      <c r="Q45" s="399"/>
      <c r="R45" s="400">
        <v>60</v>
      </c>
      <c r="S45" s="399"/>
      <c r="T45" s="398">
        <v>14447</v>
      </c>
      <c r="U45" s="399"/>
      <c r="V45" s="398">
        <v>3049207</v>
      </c>
      <c r="W45" s="399"/>
      <c r="X45" s="398">
        <v>139655</v>
      </c>
      <c r="Y45" s="399"/>
      <c r="Z45" s="398">
        <v>26031598</v>
      </c>
      <c r="AA45" s="399"/>
    </row>
    <row r="46" spans="1:27" x14ac:dyDescent="0.2">
      <c r="A46" s="397">
        <v>1986</v>
      </c>
      <c r="B46" s="398">
        <v>14443716</v>
      </c>
      <c r="C46" s="399"/>
      <c r="D46" s="398">
        <v>2670290</v>
      </c>
      <c r="E46" s="399"/>
      <c r="F46" s="398">
        <v>1451843</v>
      </c>
      <c r="G46" s="399"/>
      <c r="H46" s="398">
        <v>18565849</v>
      </c>
      <c r="I46" s="399"/>
      <c r="J46" s="398">
        <v>4380109</v>
      </c>
      <c r="K46" s="399"/>
      <c r="L46" s="398">
        <v>3038157</v>
      </c>
      <c r="M46" s="399"/>
      <c r="N46" s="398">
        <v>107677</v>
      </c>
      <c r="O46" s="399"/>
      <c r="P46" s="400">
        <v>147</v>
      </c>
      <c r="Q46" s="399"/>
      <c r="R46" s="400">
        <v>44</v>
      </c>
      <c r="S46" s="399"/>
      <c r="T46" s="398">
        <v>12292</v>
      </c>
      <c r="U46" s="399"/>
      <c r="V46" s="398">
        <v>3158317</v>
      </c>
      <c r="W46" s="399"/>
      <c r="X46" s="398">
        <v>122481</v>
      </c>
      <c r="Y46" s="399"/>
      <c r="Z46" s="398">
        <v>26226756</v>
      </c>
      <c r="AA46" s="399"/>
    </row>
    <row r="47" spans="1:27" x14ac:dyDescent="0.2">
      <c r="A47" s="403">
        <v>1987</v>
      </c>
      <c r="B47" s="404">
        <v>15173411</v>
      </c>
      <c r="C47" s="405"/>
      <c r="D47" s="404">
        <v>2915915</v>
      </c>
      <c r="E47" s="405"/>
      <c r="F47" s="404">
        <v>1256859</v>
      </c>
      <c r="G47" s="405"/>
      <c r="H47" s="404">
        <v>19346185</v>
      </c>
      <c r="I47" s="405"/>
      <c r="J47" s="404">
        <v>4753933</v>
      </c>
      <c r="K47" s="405"/>
      <c r="L47" s="404">
        <v>2601572</v>
      </c>
      <c r="M47" s="405"/>
      <c r="N47" s="404">
        <v>112270</v>
      </c>
      <c r="O47" s="405"/>
      <c r="P47" s="406">
        <v>109</v>
      </c>
      <c r="Q47" s="405"/>
      <c r="R47" s="406">
        <v>37</v>
      </c>
      <c r="S47" s="405"/>
      <c r="T47" s="404">
        <v>15389</v>
      </c>
      <c r="U47" s="405"/>
      <c r="V47" s="404">
        <v>2729377</v>
      </c>
      <c r="W47" s="405"/>
      <c r="X47" s="404">
        <v>158101</v>
      </c>
      <c r="Y47" s="405"/>
      <c r="Z47" s="404">
        <v>26987596</v>
      </c>
      <c r="AA47" s="405"/>
    </row>
    <row r="48" spans="1:27" x14ac:dyDescent="0.2">
      <c r="A48" s="397">
        <v>1988</v>
      </c>
      <c r="B48" s="398">
        <v>15849966</v>
      </c>
      <c r="C48" s="399"/>
      <c r="D48" s="398">
        <v>2692620</v>
      </c>
      <c r="E48" s="399"/>
      <c r="F48" s="398">
        <v>1563425</v>
      </c>
      <c r="G48" s="399"/>
      <c r="H48" s="398">
        <v>20106012</v>
      </c>
      <c r="I48" s="399"/>
      <c r="J48" s="398">
        <v>5586968</v>
      </c>
      <c r="K48" s="399"/>
      <c r="L48" s="398">
        <v>2301629</v>
      </c>
      <c r="M48" s="399"/>
      <c r="N48" s="398">
        <v>106338</v>
      </c>
      <c r="O48" s="399"/>
      <c r="P48" s="400">
        <v>94</v>
      </c>
      <c r="Q48" s="399"/>
      <c r="R48" s="400">
        <v>9</v>
      </c>
      <c r="S48" s="399"/>
      <c r="T48" s="398">
        <v>17285</v>
      </c>
      <c r="U48" s="399"/>
      <c r="V48" s="398">
        <v>2425355</v>
      </c>
      <c r="W48" s="399"/>
      <c r="X48" s="398">
        <v>108399</v>
      </c>
      <c r="Y48" s="399"/>
      <c r="Z48" s="398">
        <v>28226734</v>
      </c>
      <c r="AA48" s="399"/>
    </row>
    <row r="49" spans="1:27" x14ac:dyDescent="0.2">
      <c r="A49" s="397">
        <v>198912</v>
      </c>
      <c r="B49" s="398">
        <v>16137221</v>
      </c>
      <c r="C49" s="399"/>
      <c r="D49" s="398">
        <v>3172568</v>
      </c>
      <c r="E49" s="399"/>
      <c r="F49" s="398">
        <v>1703091</v>
      </c>
      <c r="G49" s="399"/>
      <c r="H49" s="398">
        <v>21012880</v>
      </c>
      <c r="I49" s="399"/>
      <c r="J49" s="398">
        <v>5602161</v>
      </c>
      <c r="K49" s="399"/>
      <c r="L49" s="398">
        <v>2808182</v>
      </c>
      <c r="M49" s="399"/>
      <c r="N49" s="398">
        <v>152239</v>
      </c>
      <c r="O49" s="399"/>
      <c r="P49" s="398">
        <v>2614</v>
      </c>
      <c r="Q49" s="399"/>
      <c r="R49" s="398">
        <v>22033</v>
      </c>
      <c r="S49" s="399"/>
      <c r="T49" s="398">
        <v>231530</v>
      </c>
      <c r="U49" s="399"/>
      <c r="V49" s="398">
        <v>3216598</v>
      </c>
      <c r="W49" s="399"/>
      <c r="X49" s="398">
        <v>37450</v>
      </c>
      <c r="Y49" s="399"/>
      <c r="Z49" s="398">
        <v>29869088</v>
      </c>
      <c r="AA49" s="399"/>
    </row>
    <row r="50" spans="1:27" x14ac:dyDescent="0.2">
      <c r="A50" s="403">
        <v>1990</v>
      </c>
      <c r="B50" s="404">
        <v>16260952</v>
      </c>
      <c r="C50" s="405"/>
      <c r="D50" s="404">
        <v>3308538</v>
      </c>
      <c r="E50" s="405"/>
      <c r="F50" s="404">
        <v>1289433</v>
      </c>
      <c r="G50" s="405"/>
      <c r="H50" s="404">
        <v>20858923</v>
      </c>
      <c r="I50" s="405"/>
      <c r="J50" s="404">
        <v>6104350</v>
      </c>
      <c r="K50" s="405"/>
      <c r="L50" s="404">
        <v>3014012</v>
      </c>
      <c r="M50" s="405"/>
      <c r="N50" s="404">
        <v>160547</v>
      </c>
      <c r="O50" s="405"/>
      <c r="P50" s="404">
        <v>3818</v>
      </c>
      <c r="Q50" s="405"/>
      <c r="R50" s="404">
        <v>29007</v>
      </c>
      <c r="S50" s="405"/>
      <c r="T50" s="404">
        <v>316506</v>
      </c>
      <c r="U50" s="405"/>
      <c r="V50" s="404">
        <v>3523891</v>
      </c>
      <c r="W50" s="405"/>
      <c r="X50" s="404">
        <v>7888</v>
      </c>
      <c r="Y50" s="405"/>
      <c r="Z50" s="404">
        <v>30495052</v>
      </c>
      <c r="AA50" s="405"/>
    </row>
    <row r="51" spans="1:27" x14ac:dyDescent="0.2">
      <c r="A51" s="397">
        <v>1991</v>
      </c>
      <c r="B51" s="398">
        <v>16249709</v>
      </c>
      <c r="C51" s="399"/>
      <c r="D51" s="398">
        <v>3377359</v>
      </c>
      <c r="E51" s="399"/>
      <c r="F51" s="398">
        <v>1198261</v>
      </c>
      <c r="G51" s="399"/>
      <c r="H51" s="398">
        <v>20825328</v>
      </c>
      <c r="I51" s="399"/>
      <c r="J51" s="398">
        <v>6422132</v>
      </c>
      <c r="K51" s="399"/>
      <c r="L51" s="398">
        <v>2984899</v>
      </c>
      <c r="M51" s="399"/>
      <c r="N51" s="398">
        <v>166626</v>
      </c>
      <c r="O51" s="399"/>
      <c r="P51" s="398">
        <v>4923</v>
      </c>
      <c r="Q51" s="399"/>
      <c r="R51" s="398">
        <v>30796</v>
      </c>
      <c r="S51" s="399"/>
      <c r="T51" s="398">
        <v>354353</v>
      </c>
      <c r="U51" s="399"/>
      <c r="V51" s="398">
        <v>3541597</v>
      </c>
      <c r="W51" s="399"/>
      <c r="X51" s="398">
        <v>66965</v>
      </c>
      <c r="Y51" s="399"/>
      <c r="Z51" s="398">
        <v>30856023</v>
      </c>
      <c r="AA51" s="399"/>
    </row>
    <row r="52" spans="1:27" x14ac:dyDescent="0.2">
      <c r="A52" s="397">
        <v>1992</v>
      </c>
      <c r="B52" s="398">
        <v>16465595</v>
      </c>
      <c r="C52" s="399"/>
      <c r="D52" s="398">
        <v>3511502</v>
      </c>
      <c r="E52" s="399"/>
      <c r="F52" s="398">
        <v>990707</v>
      </c>
      <c r="G52" s="399"/>
      <c r="H52" s="398">
        <v>20967804</v>
      </c>
      <c r="I52" s="399"/>
      <c r="J52" s="398">
        <v>6479206</v>
      </c>
      <c r="K52" s="399"/>
      <c r="L52" s="398">
        <v>2585662</v>
      </c>
      <c r="M52" s="399"/>
      <c r="N52" s="398">
        <v>166899</v>
      </c>
      <c r="O52" s="399"/>
      <c r="P52" s="398">
        <v>4133</v>
      </c>
      <c r="Q52" s="399"/>
      <c r="R52" s="398">
        <v>29863</v>
      </c>
      <c r="S52" s="399"/>
      <c r="T52" s="398">
        <v>402457</v>
      </c>
      <c r="U52" s="399"/>
      <c r="V52" s="398">
        <v>3189014</v>
      </c>
      <c r="W52" s="399"/>
      <c r="X52" s="398">
        <v>86733</v>
      </c>
      <c r="Y52" s="399"/>
      <c r="Z52" s="398">
        <v>30722757</v>
      </c>
      <c r="AA52" s="399"/>
    </row>
    <row r="53" spans="1:27" x14ac:dyDescent="0.2">
      <c r="A53" s="403">
        <v>1993</v>
      </c>
      <c r="B53" s="404">
        <v>17195927</v>
      </c>
      <c r="C53" s="405"/>
      <c r="D53" s="404">
        <v>3537501</v>
      </c>
      <c r="E53" s="405"/>
      <c r="F53" s="404">
        <v>1123789</v>
      </c>
      <c r="G53" s="405"/>
      <c r="H53" s="404">
        <v>21857217</v>
      </c>
      <c r="I53" s="405"/>
      <c r="J53" s="404">
        <v>6410499</v>
      </c>
      <c r="K53" s="405"/>
      <c r="L53" s="404">
        <v>2860991</v>
      </c>
      <c r="M53" s="405"/>
      <c r="N53" s="404">
        <v>173073</v>
      </c>
      <c r="O53" s="405"/>
      <c r="P53" s="404">
        <v>4767</v>
      </c>
      <c r="Q53" s="405"/>
      <c r="R53" s="404">
        <v>30987</v>
      </c>
      <c r="S53" s="405"/>
      <c r="T53" s="404">
        <v>414619</v>
      </c>
      <c r="U53" s="405"/>
      <c r="V53" s="404">
        <v>3484438</v>
      </c>
      <c r="W53" s="405"/>
      <c r="X53" s="404">
        <v>94910</v>
      </c>
      <c r="Y53" s="405"/>
      <c r="Z53" s="404">
        <v>31847065</v>
      </c>
      <c r="AA53" s="405"/>
    </row>
    <row r="54" spans="1:27" x14ac:dyDescent="0.2">
      <c r="A54" s="397">
        <v>1994</v>
      </c>
      <c r="B54" s="398">
        <v>17260875</v>
      </c>
      <c r="C54" s="399"/>
      <c r="D54" s="398">
        <v>3977299</v>
      </c>
      <c r="E54" s="399"/>
      <c r="F54" s="398">
        <v>1058783</v>
      </c>
      <c r="G54" s="399"/>
      <c r="H54" s="398">
        <v>22296956</v>
      </c>
      <c r="I54" s="399"/>
      <c r="J54" s="398">
        <v>6693877</v>
      </c>
      <c r="K54" s="399"/>
      <c r="L54" s="398">
        <v>2620314</v>
      </c>
      <c r="M54" s="399"/>
      <c r="N54" s="398">
        <v>160264</v>
      </c>
      <c r="O54" s="399"/>
      <c r="P54" s="398">
        <v>5020</v>
      </c>
      <c r="Q54" s="399"/>
      <c r="R54" s="398">
        <v>35560</v>
      </c>
      <c r="S54" s="399"/>
      <c r="T54" s="398">
        <v>433890</v>
      </c>
      <c r="U54" s="399"/>
      <c r="V54" s="398">
        <v>3255048</v>
      </c>
      <c r="W54" s="399"/>
      <c r="X54" s="398">
        <v>152937</v>
      </c>
      <c r="Y54" s="399"/>
      <c r="Z54" s="398">
        <v>32398818</v>
      </c>
      <c r="AA54" s="399"/>
    </row>
    <row r="55" spans="1:27" x14ac:dyDescent="0.2">
      <c r="A55" s="397">
        <v>1995</v>
      </c>
      <c r="B55" s="398">
        <v>17466285</v>
      </c>
      <c r="C55" s="399"/>
      <c r="D55" s="398">
        <v>4301971</v>
      </c>
      <c r="E55" s="399"/>
      <c r="F55" s="398">
        <v>754597</v>
      </c>
      <c r="G55" s="399"/>
      <c r="H55" s="398">
        <v>22522853</v>
      </c>
      <c r="I55" s="399"/>
      <c r="J55" s="398">
        <v>7075436</v>
      </c>
      <c r="K55" s="399"/>
      <c r="L55" s="398">
        <v>3149392</v>
      </c>
      <c r="M55" s="399"/>
      <c r="N55" s="398">
        <v>137957</v>
      </c>
      <c r="O55" s="399"/>
      <c r="P55" s="398">
        <v>5123</v>
      </c>
      <c r="Q55" s="399"/>
      <c r="R55" s="398">
        <v>32630</v>
      </c>
      <c r="S55" s="399"/>
      <c r="T55" s="398">
        <v>421664</v>
      </c>
      <c r="U55" s="399"/>
      <c r="V55" s="398">
        <v>3746766</v>
      </c>
      <c r="W55" s="399"/>
      <c r="X55" s="398">
        <v>133856</v>
      </c>
      <c r="Y55" s="399"/>
      <c r="Z55" s="398">
        <v>33478911</v>
      </c>
      <c r="AA55" s="399"/>
    </row>
    <row r="56" spans="1:27" x14ac:dyDescent="0.2">
      <c r="A56" s="403">
        <v>1996</v>
      </c>
      <c r="B56" s="404">
        <v>18429027</v>
      </c>
      <c r="C56" s="405"/>
      <c r="D56" s="404">
        <v>3862449</v>
      </c>
      <c r="E56" s="405"/>
      <c r="F56" s="404">
        <v>817356</v>
      </c>
      <c r="G56" s="405"/>
      <c r="H56" s="404">
        <v>23108833</v>
      </c>
      <c r="I56" s="405"/>
      <c r="J56" s="404">
        <v>7086674</v>
      </c>
      <c r="K56" s="405"/>
      <c r="L56" s="404">
        <v>3527582</v>
      </c>
      <c r="M56" s="405"/>
      <c r="N56" s="404">
        <v>148159</v>
      </c>
      <c r="O56" s="405"/>
      <c r="P56" s="404">
        <v>5389</v>
      </c>
      <c r="Q56" s="405"/>
      <c r="R56" s="404">
        <v>33440</v>
      </c>
      <c r="S56" s="405"/>
      <c r="T56" s="404">
        <v>438273</v>
      </c>
      <c r="U56" s="405"/>
      <c r="V56" s="404">
        <v>4152843</v>
      </c>
      <c r="W56" s="405"/>
      <c r="X56" s="404">
        <v>137144</v>
      </c>
      <c r="Y56" s="405"/>
      <c r="Z56" s="404">
        <v>34485494</v>
      </c>
      <c r="AA56" s="405"/>
    </row>
    <row r="57" spans="1:27" x14ac:dyDescent="0.2">
      <c r="A57" s="397">
        <v>1997</v>
      </c>
      <c r="B57" s="398">
        <v>18904538</v>
      </c>
      <c r="C57" s="399"/>
      <c r="D57" s="398">
        <v>4125512</v>
      </c>
      <c r="E57" s="399"/>
      <c r="F57" s="398">
        <v>926801</v>
      </c>
      <c r="G57" s="399"/>
      <c r="H57" s="398">
        <v>23956851</v>
      </c>
      <c r="I57" s="399"/>
      <c r="J57" s="398">
        <v>6596992</v>
      </c>
      <c r="K57" s="399"/>
      <c r="L57" s="398">
        <v>3581168</v>
      </c>
      <c r="M57" s="399"/>
      <c r="N57" s="398">
        <v>150398</v>
      </c>
      <c r="O57" s="399"/>
      <c r="P57" s="398">
        <v>5221</v>
      </c>
      <c r="Q57" s="399"/>
      <c r="R57" s="398">
        <v>33581</v>
      </c>
      <c r="S57" s="399"/>
      <c r="T57" s="398">
        <v>445973</v>
      </c>
      <c r="U57" s="399"/>
      <c r="V57" s="398">
        <v>4216340</v>
      </c>
      <c r="W57" s="399"/>
      <c r="X57" s="398">
        <v>116203</v>
      </c>
      <c r="Y57" s="399"/>
      <c r="Z57" s="398">
        <v>34886386</v>
      </c>
      <c r="AA57" s="399"/>
    </row>
    <row r="58" spans="1:27" x14ac:dyDescent="0.2">
      <c r="A58" s="397">
        <v>1998</v>
      </c>
      <c r="B58" s="398">
        <v>19215682</v>
      </c>
      <c r="C58" s="399"/>
      <c r="D58" s="398">
        <v>4674900</v>
      </c>
      <c r="E58" s="399"/>
      <c r="F58" s="398">
        <v>1306235</v>
      </c>
      <c r="G58" s="399"/>
      <c r="H58" s="398">
        <v>25196817</v>
      </c>
      <c r="I58" s="399"/>
      <c r="J58" s="398">
        <v>7067809</v>
      </c>
      <c r="K58" s="399"/>
      <c r="L58" s="398">
        <v>3241286</v>
      </c>
      <c r="M58" s="399"/>
      <c r="N58" s="398">
        <v>150650</v>
      </c>
      <c r="O58" s="399"/>
      <c r="P58" s="398">
        <v>5124</v>
      </c>
      <c r="Q58" s="399"/>
      <c r="R58" s="398">
        <v>30853</v>
      </c>
      <c r="S58" s="399"/>
      <c r="T58" s="398">
        <v>444495</v>
      </c>
      <c r="U58" s="399"/>
      <c r="V58" s="398">
        <v>3872407</v>
      </c>
      <c r="W58" s="399"/>
      <c r="X58" s="398">
        <v>88224</v>
      </c>
      <c r="Y58" s="399"/>
      <c r="Z58" s="398">
        <v>36225256</v>
      </c>
      <c r="AA58" s="399"/>
    </row>
    <row r="59" spans="1:27" x14ac:dyDescent="0.2">
      <c r="A59" s="403">
        <v>1999</v>
      </c>
      <c r="B59" s="404">
        <v>19279487</v>
      </c>
      <c r="C59" s="405"/>
      <c r="D59" s="404">
        <v>4902148</v>
      </c>
      <c r="E59" s="405"/>
      <c r="F59" s="404">
        <v>1211350</v>
      </c>
      <c r="G59" s="405"/>
      <c r="H59" s="404">
        <v>25392985</v>
      </c>
      <c r="I59" s="405"/>
      <c r="J59" s="404">
        <v>7610256</v>
      </c>
      <c r="K59" s="405"/>
      <c r="L59" s="404">
        <v>3217744</v>
      </c>
      <c r="M59" s="405"/>
      <c r="N59" s="404">
        <v>151621</v>
      </c>
      <c r="O59" s="405"/>
      <c r="P59" s="404">
        <v>5063</v>
      </c>
      <c r="Q59" s="405"/>
      <c r="R59" s="404">
        <v>45894</v>
      </c>
      <c r="S59" s="405"/>
      <c r="T59" s="404">
        <v>453224</v>
      </c>
      <c r="U59" s="405"/>
      <c r="V59" s="404">
        <v>3873546</v>
      </c>
      <c r="W59" s="405"/>
      <c r="X59" s="404">
        <v>98924</v>
      </c>
      <c r="Y59" s="405"/>
      <c r="Z59" s="404">
        <v>36975711</v>
      </c>
      <c r="AA59" s="405"/>
    </row>
    <row r="60" spans="1:27" x14ac:dyDescent="0.2">
      <c r="A60" s="397">
        <v>2000</v>
      </c>
      <c r="B60" s="398">
        <v>20220171</v>
      </c>
      <c r="C60" s="399"/>
      <c r="D60" s="398">
        <v>5293433</v>
      </c>
      <c r="E60" s="399"/>
      <c r="F60" s="398">
        <v>1144320</v>
      </c>
      <c r="G60" s="399"/>
      <c r="H60" s="398">
        <v>26657925</v>
      </c>
      <c r="I60" s="399"/>
      <c r="J60" s="398">
        <v>7862349</v>
      </c>
      <c r="K60" s="399"/>
      <c r="L60" s="398">
        <v>2767916</v>
      </c>
      <c r="M60" s="399"/>
      <c r="N60" s="398">
        <v>143764</v>
      </c>
      <c r="O60" s="399"/>
      <c r="P60" s="398">
        <v>5033</v>
      </c>
      <c r="Q60" s="399"/>
      <c r="R60" s="398">
        <v>57057</v>
      </c>
      <c r="S60" s="399"/>
      <c r="T60" s="398">
        <v>452754</v>
      </c>
      <c r="U60" s="399"/>
      <c r="V60" s="398">
        <v>3426524</v>
      </c>
      <c r="W60" s="399"/>
      <c r="X60" s="398">
        <v>115199</v>
      </c>
      <c r="Y60" s="399"/>
      <c r="Z60" s="398">
        <v>38061997</v>
      </c>
      <c r="AA60" s="399"/>
    </row>
    <row r="61" spans="1:27" x14ac:dyDescent="0.2">
      <c r="A61" s="397">
        <v>2001</v>
      </c>
      <c r="B61" s="398">
        <v>19613673</v>
      </c>
      <c r="C61" s="399"/>
      <c r="D61" s="398">
        <v>5458101</v>
      </c>
      <c r="E61" s="399"/>
      <c r="F61" s="398">
        <v>1276552</v>
      </c>
      <c r="G61" s="399"/>
      <c r="H61" s="398">
        <v>26348325</v>
      </c>
      <c r="I61" s="399"/>
      <c r="J61" s="398">
        <v>8028853</v>
      </c>
      <c r="K61" s="399"/>
      <c r="L61" s="398">
        <v>2208671</v>
      </c>
      <c r="M61" s="399"/>
      <c r="N61" s="398">
        <v>141981</v>
      </c>
      <c r="O61" s="399"/>
      <c r="P61" s="398">
        <v>5608</v>
      </c>
      <c r="Q61" s="399"/>
      <c r="R61" s="398">
        <v>69617</v>
      </c>
      <c r="S61" s="399"/>
      <c r="T61" s="398">
        <v>337136</v>
      </c>
      <c r="U61" s="399"/>
      <c r="V61" s="398">
        <v>2763013</v>
      </c>
      <c r="W61" s="399"/>
      <c r="X61" s="398">
        <v>75156</v>
      </c>
      <c r="Y61" s="399"/>
      <c r="Z61" s="398">
        <v>37215347</v>
      </c>
      <c r="AA61" s="399"/>
    </row>
    <row r="62" spans="1:27" x14ac:dyDescent="0.2">
      <c r="A62" s="403">
        <v>2002</v>
      </c>
      <c r="B62" s="404">
        <v>19782781</v>
      </c>
      <c r="C62" s="405"/>
      <c r="D62" s="404">
        <v>5766812</v>
      </c>
      <c r="E62" s="408" t="s">
        <v>381</v>
      </c>
      <c r="F62" s="404">
        <v>961313</v>
      </c>
      <c r="G62" s="405"/>
      <c r="H62" s="404">
        <v>26510906</v>
      </c>
      <c r="I62" s="408" t="s">
        <v>381</v>
      </c>
      <c r="J62" s="404">
        <v>8145429</v>
      </c>
      <c r="K62" s="405"/>
      <c r="L62" s="404">
        <v>2649979</v>
      </c>
      <c r="M62" s="405"/>
      <c r="N62" s="404">
        <v>147420</v>
      </c>
      <c r="O62" s="405"/>
      <c r="P62" s="404">
        <v>5644</v>
      </c>
      <c r="Q62" s="405"/>
      <c r="R62" s="404">
        <v>105334</v>
      </c>
      <c r="S62" s="405"/>
      <c r="T62" s="404">
        <v>379973</v>
      </c>
      <c r="U62" s="405"/>
      <c r="V62" s="404">
        <v>3288350</v>
      </c>
      <c r="W62" s="405"/>
      <c r="X62" s="404">
        <v>71595</v>
      </c>
      <c r="Y62" s="405"/>
      <c r="Z62" s="404">
        <v>38016280</v>
      </c>
      <c r="AA62" s="408" t="s">
        <v>381</v>
      </c>
    </row>
    <row r="63" spans="1:27" x14ac:dyDescent="0.2">
      <c r="A63" s="397">
        <v>2003</v>
      </c>
      <c r="B63" s="398">
        <v>20184743</v>
      </c>
      <c r="C63" s="399"/>
      <c r="D63" s="398">
        <v>5246249</v>
      </c>
      <c r="E63" s="399"/>
      <c r="F63" s="398">
        <v>1204985</v>
      </c>
      <c r="G63" s="399"/>
      <c r="H63" s="398">
        <v>26635976</v>
      </c>
      <c r="I63" s="399"/>
      <c r="J63" s="398">
        <v>7958858</v>
      </c>
      <c r="K63" s="399"/>
      <c r="L63" s="398">
        <v>2780551</v>
      </c>
      <c r="M63" s="399"/>
      <c r="N63" s="398">
        <v>147719</v>
      </c>
      <c r="O63" s="399"/>
      <c r="P63" s="398">
        <v>5469</v>
      </c>
      <c r="Q63" s="399"/>
      <c r="R63" s="398">
        <v>114571</v>
      </c>
      <c r="S63" s="399"/>
      <c r="T63" s="398">
        <v>397170</v>
      </c>
      <c r="U63" s="399"/>
      <c r="V63" s="398">
        <v>3445479</v>
      </c>
      <c r="W63" s="399"/>
      <c r="X63" s="398">
        <v>21905</v>
      </c>
      <c r="Y63" s="399"/>
      <c r="Z63" s="398">
        <v>38062218</v>
      </c>
      <c r="AA63" s="399"/>
    </row>
    <row r="64" spans="1:27" x14ac:dyDescent="0.2">
      <c r="A64" s="397">
        <v>2004</v>
      </c>
      <c r="B64" s="398">
        <v>20305035</v>
      </c>
      <c r="C64" s="399"/>
      <c r="D64" s="398">
        <v>5594935</v>
      </c>
      <c r="E64" s="402" t="s">
        <v>381</v>
      </c>
      <c r="F64" s="398">
        <v>1212374</v>
      </c>
      <c r="G64" s="399"/>
      <c r="H64" s="398">
        <v>27112344</v>
      </c>
      <c r="I64" s="402" t="s">
        <v>381</v>
      </c>
      <c r="J64" s="398">
        <v>8221985</v>
      </c>
      <c r="K64" s="399"/>
      <c r="L64" s="398">
        <v>2656470</v>
      </c>
      <c r="M64" s="399"/>
      <c r="N64" s="398">
        <v>148436</v>
      </c>
      <c r="O64" s="399"/>
      <c r="P64" s="398">
        <v>5764</v>
      </c>
      <c r="Q64" s="399"/>
      <c r="R64" s="398">
        <v>141749</v>
      </c>
      <c r="S64" s="399"/>
      <c r="T64" s="398">
        <v>388066</v>
      </c>
      <c r="U64" s="399"/>
      <c r="V64" s="398">
        <v>3340484</v>
      </c>
      <c r="W64" s="399"/>
      <c r="X64" s="398">
        <v>38597</v>
      </c>
      <c r="Y64" s="399"/>
      <c r="Z64" s="398">
        <v>38713411</v>
      </c>
      <c r="AA64" s="402" t="s">
        <v>381</v>
      </c>
    </row>
    <row r="65" spans="1:27" x14ac:dyDescent="0.2">
      <c r="A65" s="403">
        <v>2005</v>
      </c>
      <c r="B65" s="404">
        <v>20737241</v>
      </c>
      <c r="C65" s="405"/>
      <c r="D65" s="404">
        <v>6014548</v>
      </c>
      <c r="E65" s="408" t="s">
        <v>381</v>
      </c>
      <c r="F65" s="404">
        <v>1234529</v>
      </c>
      <c r="G65" s="405"/>
      <c r="H65" s="404">
        <v>27986318</v>
      </c>
      <c r="I65" s="408" t="s">
        <v>381</v>
      </c>
      <c r="J65" s="404">
        <v>8160810</v>
      </c>
      <c r="K65" s="405"/>
      <c r="L65" s="404">
        <v>2670131</v>
      </c>
      <c r="M65" s="405"/>
      <c r="N65" s="404">
        <v>146903</v>
      </c>
      <c r="O65" s="405"/>
      <c r="P65" s="404">
        <v>5502</v>
      </c>
      <c r="Q65" s="405"/>
      <c r="R65" s="404">
        <v>178088</v>
      </c>
      <c r="S65" s="405"/>
      <c r="T65" s="404">
        <v>405695</v>
      </c>
      <c r="U65" s="405"/>
      <c r="V65" s="404">
        <v>3406319</v>
      </c>
      <c r="W65" s="405"/>
      <c r="X65" s="404">
        <v>84544</v>
      </c>
      <c r="Y65" s="405"/>
      <c r="Z65" s="404">
        <v>39637990</v>
      </c>
      <c r="AA65" s="408" t="s">
        <v>381</v>
      </c>
    </row>
    <row r="66" spans="1:27" x14ac:dyDescent="0.2">
      <c r="A66" s="397">
        <v>2006</v>
      </c>
      <c r="B66" s="398">
        <v>20461883</v>
      </c>
      <c r="C66" s="399"/>
      <c r="D66" s="398">
        <v>6375139</v>
      </c>
      <c r="E66" s="402" t="s">
        <v>381</v>
      </c>
      <c r="F66" s="398">
        <v>648065</v>
      </c>
      <c r="G66" s="399"/>
      <c r="H66" s="398">
        <v>27485086</v>
      </c>
      <c r="I66" s="402" t="s">
        <v>381</v>
      </c>
      <c r="J66" s="398">
        <v>8215414</v>
      </c>
      <c r="K66" s="399"/>
      <c r="L66" s="398">
        <v>2839353</v>
      </c>
      <c r="M66" s="399"/>
      <c r="N66" s="398">
        <v>144500</v>
      </c>
      <c r="O66" s="399"/>
      <c r="P66" s="398">
        <v>5036</v>
      </c>
      <c r="Q66" s="399"/>
      <c r="R66" s="398">
        <v>263738</v>
      </c>
      <c r="S66" s="399"/>
      <c r="T66" s="398">
        <v>412482</v>
      </c>
      <c r="U66" s="399"/>
      <c r="V66" s="398">
        <v>3665109</v>
      </c>
      <c r="W66" s="399"/>
      <c r="X66" s="398">
        <v>62849</v>
      </c>
      <c r="Y66" s="399"/>
      <c r="Z66" s="398">
        <v>39428458</v>
      </c>
      <c r="AA66" s="402" t="s">
        <v>381</v>
      </c>
    </row>
    <row r="67" spans="1:27" x14ac:dyDescent="0.2">
      <c r="A67" s="397">
        <v>2007</v>
      </c>
      <c r="B67" s="398">
        <v>20807722</v>
      </c>
      <c r="C67" s="399"/>
      <c r="D67" s="398">
        <v>7005234</v>
      </c>
      <c r="E67" s="402" t="s">
        <v>381</v>
      </c>
      <c r="F67" s="398">
        <v>657128</v>
      </c>
      <c r="G67" s="399"/>
      <c r="H67" s="398">
        <v>28470084</v>
      </c>
      <c r="I67" s="402" t="s">
        <v>381</v>
      </c>
      <c r="J67" s="398">
        <v>8455364</v>
      </c>
      <c r="K67" s="399"/>
      <c r="L67" s="398">
        <v>2429909</v>
      </c>
      <c r="M67" s="399"/>
      <c r="N67" s="398">
        <v>144674</v>
      </c>
      <c r="O67" s="399"/>
      <c r="P67" s="398">
        <v>6047</v>
      </c>
      <c r="Q67" s="399"/>
      <c r="R67" s="398">
        <v>340503</v>
      </c>
      <c r="S67" s="399"/>
      <c r="T67" s="398">
        <v>423447</v>
      </c>
      <c r="U67" s="399"/>
      <c r="V67" s="398">
        <v>3344581</v>
      </c>
      <c r="W67" s="399"/>
      <c r="X67" s="398">
        <v>106632</v>
      </c>
      <c r="Y67" s="399"/>
      <c r="Z67" s="398">
        <v>40376661</v>
      </c>
      <c r="AA67" s="402" t="s">
        <v>381</v>
      </c>
    </row>
    <row r="68" spans="1:27" x14ac:dyDescent="0.2">
      <c r="A68" s="403">
        <v>2008</v>
      </c>
      <c r="B68" s="404">
        <v>20512955</v>
      </c>
      <c r="C68" s="405"/>
      <c r="D68" s="404">
        <v>6828924</v>
      </c>
      <c r="E68" s="408" t="s">
        <v>381</v>
      </c>
      <c r="F68" s="404">
        <v>467707</v>
      </c>
      <c r="G68" s="405"/>
      <c r="H68" s="404">
        <v>27809586</v>
      </c>
      <c r="I68" s="408" t="s">
        <v>381</v>
      </c>
      <c r="J68" s="404">
        <v>8427297</v>
      </c>
      <c r="K68" s="405"/>
      <c r="L68" s="404">
        <v>2494003</v>
      </c>
      <c r="M68" s="405"/>
      <c r="N68" s="404">
        <v>146233</v>
      </c>
      <c r="O68" s="405"/>
      <c r="P68" s="404">
        <v>8516</v>
      </c>
      <c r="Q68" s="405"/>
      <c r="R68" s="404">
        <v>545548</v>
      </c>
      <c r="S68" s="405"/>
      <c r="T68" s="404">
        <v>435274</v>
      </c>
      <c r="U68" s="405"/>
      <c r="V68" s="404">
        <v>3629575</v>
      </c>
      <c r="W68" s="405"/>
      <c r="X68" s="404">
        <v>111986</v>
      </c>
      <c r="Y68" s="405"/>
      <c r="Z68" s="404">
        <v>39978444</v>
      </c>
      <c r="AA68" s="408" t="s">
        <v>381</v>
      </c>
    </row>
    <row r="69" spans="1:27" x14ac:dyDescent="0.2">
      <c r="A69" s="397">
        <v>2009</v>
      </c>
      <c r="B69" s="398">
        <v>18225332</v>
      </c>
      <c r="C69" s="399"/>
      <c r="D69" s="398">
        <v>7022390</v>
      </c>
      <c r="E69" s="402" t="s">
        <v>381</v>
      </c>
      <c r="F69" s="398">
        <v>389932</v>
      </c>
      <c r="G69" s="399"/>
      <c r="H69" s="398">
        <v>25637654</v>
      </c>
      <c r="I69" s="402" t="s">
        <v>381</v>
      </c>
      <c r="J69" s="398">
        <v>8356019</v>
      </c>
      <c r="K69" s="399"/>
      <c r="L69" s="398">
        <v>2649898</v>
      </c>
      <c r="M69" s="399"/>
      <c r="N69" s="398">
        <v>146485</v>
      </c>
      <c r="O69" s="399"/>
      <c r="P69" s="398">
        <v>8697</v>
      </c>
      <c r="Q69" s="399"/>
      <c r="R69" s="398">
        <v>721127</v>
      </c>
      <c r="S69" s="399"/>
      <c r="T69" s="398">
        <v>441011</v>
      </c>
      <c r="U69" s="399"/>
      <c r="V69" s="398">
        <v>3967218</v>
      </c>
      <c r="W69" s="399"/>
      <c r="X69" s="398">
        <v>116188</v>
      </c>
      <c r="Y69" s="399"/>
      <c r="Z69" s="398">
        <v>38077078</v>
      </c>
      <c r="AA69" s="402" t="s">
        <v>381</v>
      </c>
    </row>
    <row r="70" spans="1:27" x14ac:dyDescent="0.2">
      <c r="A70" s="397">
        <v>2010</v>
      </c>
      <c r="B70" s="398">
        <v>19133455</v>
      </c>
      <c r="C70" s="402" t="s">
        <v>381</v>
      </c>
      <c r="D70" s="398">
        <v>7527332</v>
      </c>
      <c r="E70" s="402" t="s">
        <v>381</v>
      </c>
      <c r="F70" s="398">
        <v>378258</v>
      </c>
      <c r="G70" s="402" t="s">
        <v>381</v>
      </c>
      <c r="H70" s="398">
        <v>27039045</v>
      </c>
      <c r="I70" s="402" t="s">
        <v>381</v>
      </c>
      <c r="J70" s="398">
        <v>8434433</v>
      </c>
      <c r="K70" s="402" t="s">
        <v>381</v>
      </c>
      <c r="L70" s="398">
        <v>2521486</v>
      </c>
      <c r="M70" s="402" t="s">
        <v>381</v>
      </c>
      <c r="N70" s="398">
        <v>148479</v>
      </c>
      <c r="O70" s="402" t="s">
        <v>381</v>
      </c>
      <c r="P70" s="398">
        <v>11762</v>
      </c>
      <c r="Q70" s="402" t="s">
        <v>381</v>
      </c>
      <c r="R70" s="398">
        <v>923271</v>
      </c>
      <c r="S70" s="402" t="s">
        <v>381</v>
      </c>
      <c r="T70" s="398">
        <v>459372</v>
      </c>
      <c r="U70" s="402" t="s">
        <v>381</v>
      </c>
      <c r="V70" s="398">
        <v>4064369</v>
      </c>
      <c r="W70" s="402" t="s">
        <v>381</v>
      </c>
      <c r="X70" s="398">
        <v>88634</v>
      </c>
      <c r="Y70" s="402" t="s">
        <v>381</v>
      </c>
      <c r="Z70" s="398">
        <v>39626481</v>
      </c>
      <c r="AA70" s="402" t="s">
        <v>381</v>
      </c>
    </row>
    <row r="71" spans="1:27" x14ac:dyDescent="0.2">
      <c r="A71" s="397">
        <v>2011</v>
      </c>
      <c r="B71" s="398">
        <v>17986171</v>
      </c>
      <c r="C71" s="402"/>
      <c r="D71" s="398">
        <v>7740184</v>
      </c>
      <c r="E71" s="402"/>
      <c r="F71" s="398">
        <v>287553</v>
      </c>
      <c r="G71" s="402"/>
      <c r="H71" s="398">
        <v>26013908</v>
      </c>
      <c r="I71" s="402"/>
      <c r="J71" s="398">
        <v>8259432</v>
      </c>
      <c r="K71" s="402"/>
      <c r="L71" s="398">
        <v>3152561</v>
      </c>
      <c r="M71" s="402"/>
      <c r="N71" s="398">
        <v>162921</v>
      </c>
      <c r="O71" s="402"/>
      <c r="P71" s="398">
        <v>17514</v>
      </c>
      <c r="Q71" s="402"/>
      <c r="R71" s="398">
        <v>1167832</v>
      </c>
      <c r="S71" s="402"/>
      <c r="T71" s="398">
        <v>444235</v>
      </c>
      <c r="U71" s="402"/>
      <c r="V71" s="398">
        <v>4945064</v>
      </c>
      <c r="W71" s="402"/>
      <c r="X71" s="398">
        <v>127142</v>
      </c>
      <c r="Y71" s="402"/>
      <c r="Z71" s="398">
        <v>39345546</v>
      </c>
      <c r="AA71" s="402"/>
    </row>
    <row r="72" spans="1:27" x14ac:dyDescent="0.2">
      <c r="A72" s="403">
        <v>2012</v>
      </c>
      <c r="B72" s="404">
        <v>17986171</v>
      </c>
      <c r="C72" s="405"/>
      <c r="D72" s="404">
        <v>7740184</v>
      </c>
      <c r="E72" s="405"/>
      <c r="F72" s="404">
        <v>287553</v>
      </c>
      <c r="G72" s="405"/>
      <c r="H72" s="404">
        <v>26013908</v>
      </c>
      <c r="I72" s="405"/>
      <c r="J72" s="404">
        <v>8259432</v>
      </c>
      <c r="K72" s="405"/>
      <c r="L72" s="404">
        <v>3152561</v>
      </c>
      <c r="M72" s="405"/>
      <c r="N72" s="404">
        <v>162921</v>
      </c>
      <c r="O72" s="405"/>
      <c r="P72" s="404">
        <v>17514</v>
      </c>
      <c r="Q72" s="405"/>
      <c r="R72" s="404">
        <v>1167832</v>
      </c>
      <c r="S72" s="405"/>
      <c r="T72" s="404">
        <v>444235</v>
      </c>
      <c r="U72" s="405"/>
      <c r="V72" s="404">
        <v>4945064</v>
      </c>
      <c r="W72" s="405"/>
      <c r="X72" s="404">
        <v>127142</v>
      </c>
      <c r="Y72" s="405"/>
      <c r="Z72" s="404">
        <v>39345546</v>
      </c>
      <c r="AA72" s="405"/>
    </row>
    <row r="73" spans="1:27" x14ac:dyDescent="0.2">
      <c r="A73" s="594" t="s">
        <v>877</v>
      </c>
      <c r="B73" s="595"/>
      <c r="C73" s="595"/>
      <c r="D73" s="595"/>
      <c r="E73" s="595"/>
      <c r="F73" s="595"/>
      <c r="G73" s="595"/>
      <c r="H73" s="595"/>
      <c r="I73" s="595"/>
      <c r="J73" s="595"/>
      <c r="K73" s="595"/>
      <c r="L73" s="595"/>
      <c r="M73" s="595"/>
      <c r="N73" s="595" t="s">
        <v>878</v>
      </c>
      <c r="O73" s="595"/>
      <c r="P73" s="595"/>
      <c r="Q73" s="595"/>
      <c r="R73" s="595"/>
      <c r="S73" s="595"/>
      <c r="T73" s="595"/>
      <c r="U73" s="595"/>
      <c r="V73" s="595"/>
      <c r="W73" s="595"/>
      <c r="X73" s="595"/>
      <c r="Y73" s="595"/>
      <c r="Z73" s="595"/>
      <c r="AA73" s="596"/>
    </row>
    <row r="74" spans="1:27" x14ac:dyDescent="0.2">
      <c r="A74" s="597" t="s">
        <v>879</v>
      </c>
      <c r="B74" s="598"/>
      <c r="C74" s="598"/>
      <c r="D74" s="598"/>
      <c r="E74" s="598"/>
      <c r="F74" s="598"/>
      <c r="G74" s="598"/>
      <c r="H74" s="598"/>
      <c r="I74" s="598"/>
      <c r="J74" s="598"/>
      <c r="K74" s="598"/>
      <c r="L74" s="598"/>
      <c r="M74" s="598"/>
      <c r="N74" s="598" t="s">
        <v>880</v>
      </c>
      <c r="O74" s="598"/>
      <c r="P74" s="598"/>
      <c r="Q74" s="598"/>
      <c r="R74" s="598"/>
      <c r="S74" s="598"/>
      <c r="T74" s="598"/>
      <c r="U74" s="598"/>
      <c r="V74" s="598"/>
      <c r="W74" s="598"/>
      <c r="X74" s="598"/>
      <c r="Y74" s="598"/>
      <c r="Z74" s="598"/>
      <c r="AA74" s="599"/>
    </row>
    <row r="75" spans="1:27" x14ac:dyDescent="0.2">
      <c r="A75" s="597"/>
      <c r="B75" s="598"/>
      <c r="C75" s="598"/>
      <c r="D75" s="598"/>
      <c r="E75" s="598"/>
      <c r="F75" s="598"/>
      <c r="G75" s="598"/>
      <c r="H75" s="598"/>
      <c r="I75" s="598"/>
      <c r="J75" s="598"/>
      <c r="K75" s="598"/>
      <c r="L75" s="598"/>
      <c r="M75" s="598"/>
      <c r="N75" s="600" t="s">
        <v>678</v>
      </c>
      <c r="O75" s="600"/>
      <c r="P75" s="600"/>
      <c r="Q75" s="600"/>
      <c r="R75" s="600"/>
      <c r="S75" s="600"/>
      <c r="T75" s="600"/>
      <c r="U75" s="600"/>
      <c r="V75" s="600"/>
      <c r="W75" s="600"/>
      <c r="X75" s="600"/>
      <c r="Y75" s="600"/>
      <c r="Z75" s="600"/>
      <c r="AA75" s="601"/>
    </row>
    <row r="76" spans="1:27" x14ac:dyDescent="0.2">
      <c r="A76" s="597"/>
      <c r="B76" s="598"/>
      <c r="C76" s="598"/>
      <c r="D76" s="598"/>
      <c r="E76" s="598"/>
      <c r="F76" s="598"/>
      <c r="G76" s="598"/>
      <c r="H76" s="598"/>
      <c r="I76" s="598"/>
      <c r="J76" s="598"/>
      <c r="K76" s="598"/>
      <c r="L76" s="598"/>
      <c r="M76" s="598"/>
      <c r="N76" s="600" t="s">
        <v>679</v>
      </c>
      <c r="O76" s="600"/>
      <c r="P76" s="600"/>
      <c r="Q76" s="600"/>
      <c r="R76" s="600"/>
      <c r="S76" s="600"/>
      <c r="T76" s="600"/>
      <c r="U76" s="600"/>
      <c r="V76" s="600"/>
      <c r="W76" s="600"/>
      <c r="X76" s="600"/>
      <c r="Y76" s="600"/>
      <c r="Z76" s="600"/>
      <c r="AA76" s="601"/>
    </row>
    <row r="77" spans="1:27" x14ac:dyDescent="0.2">
      <c r="A77" s="597" t="s">
        <v>881</v>
      </c>
      <c r="B77" s="598"/>
      <c r="C77" s="598"/>
      <c r="D77" s="598"/>
      <c r="E77" s="598"/>
      <c r="F77" s="598"/>
      <c r="G77" s="598"/>
      <c r="H77" s="598"/>
      <c r="I77" s="598"/>
      <c r="J77" s="598"/>
      <c r="K77" s="598"/>
      <c r="L77" s="598"/>
      <c r="M77" s="598"/>
      <c r="N77" s="598" t="s">
        <v>882</v>
      </c>
      <c r="O77" s="598"/>
      <c r="P77" s="598"/>
      <c r="Q77" s="598"/>
      <c r="R77" s="598"/>
      <c r="S77" s="598"/>
      <c r="T77" s="598"/>
      <c r="U77" s="598"/>
      <c r="V77" s="598"/>
      <c r="W77" s="598"/>
      <c r="X77" s="598"/>
      <c r="Y77" s="598"/>
      <c r="Z77" s="598"/>
      <c r="AA77" s="599"/>
    </row>
    <row r="78" spans="1:27" x14ac:dyDescent="0.2">
      <c r="A78" s="602" t="s">
        <v>113</v>
      </c>
      <c r="B78" s="600"/>
      <c r="C78" s="600"/>
      <c r="D78" s="600"/>
      <c r="E78" s="600"/>
      <c r="F78" s="600"/>
      <c r="G78" s="600"/>
      <c r="H78" s="600"/>
      <c r="I78" s="600"/>
      <c r="J78" s="600"/>
      <c r="K78" s="600"/>
      <c r="L78" s="600"/>
      <c r="M78" s="600"/>
      <c r="N78" s="598"/>
      <c r="O78" s="598"/>
      <c r="P78" s="598"/>
      <c r="Q78" s="598"/>
      <c r="R78" s="598"/>
      <c r="S78" s="598"/>
      <c r="T78" s="598"/>
      <c r="U78" s="598"/>
      <c r="V78" s="598"/>
      <c r="W78" s="598"/>
      <c r="X78" s="598"/>
      <c r="Y78" s="598"/>
      <c r="Z78" s="598"/>
      <c r="AA78" s="599"/>
    </row>
    <row r="79" spans="1:27" x14ac:dyDescent="0.2">
      <c r="A79" s="597" t="s">
        <v>883</v>
      </c>
      <c r="B79" s="598"/>
      <c r="C79" s="598"/>
      <c r="D79" s="598"/>
      <c r="E79" s="598"/>
      <c r="F79" s="598"/>
      <c r="G79" s="598"/>
      <c r="H79" s="598"/>
      <c r="I79" s="598"/>
      <c r="J79" s="598"/>
      <c r="K79" s="598"/>
      <c r="L79" s="598"/>
      <c r="M79" s="598"/>
      <c r="N79" s="598" t="s">
        <v>884</v>
      </c>
      <c r="O79" s="598"/>
      <c r="P79" s="598"/>
      <c r="Q79" s="598"/>
      <c r="R79" s="598"/>
      <c r="S79" s="598"/>
      <c r="T79" s="598"/>
      <c r="U79" s="598"/>
      <c r="V79" s="598"/>
      <c r="W79" s="598"/>
      <c r="X79" s="598"/>
      <c r="Y79" s="598"/>
      <c r="Z79" s="598"/>
      <c r="AA79" s="599"/>
    </row>
    <row r="80" spans="1:27" x14ac:dyDescent="0.2">
      <c r="A80" s="597"/>
      <c r="B80" s="598"/>
      <c r="C80" s="598"/>
      <c r="D80" s="598"/>
      <c r="E80" s="598"/>
      <c r="F80" s="598"/>
      <c r="G80" s="598"/>
      <c r="H80" s="598"/>
      <c r="I80" s="598"/>
      <c r="J80" s="598"/>
      <c r="K80" s="598"/>
      <c r="L80" s="598"/>
      <c r="M80" s="598"/>
      <c r="N80" s="600" t="s">
        <v>396</v>
      </c>
      <c r="O80" s="600"/>
      <c r="P80" s="600"/>
      <c r="Q80" s="600"/>
      <c r="R80" s="600"/>
      <c r="S80" s="600"/>
      <c r="T80" s="600"/>
      <c r="U80" s="600"/>
      <c r="V80" s="600"/>
      <c r="W80" s="600"/>
      <c r="X80" s="600"/>
      <c r="Y80" s="600"/>
      <c r="Z80" s="600"/>
      <c r="AA80" s="601"/>
    </row>
    <row r="81" spans="1:27" x14ac:dyDescent="0.2">
      <c r="A81" s="597" t="s">
        <v>885</v>
      </c>
      <c r="B81" s="598"/>
      <c r="C81" s="598"/>
      <c r="D81" s="598"/>
      <c r="E81" s="598"/>
      <c r="F81" s="598"/>
      <c r="G81" s="598"/>
      <c r="H81" s="598"/>
      <c r="I81" s="598"/>
      <c r="J81" s="598"/>
      <c r="K81" s="598"/>
      <c r="L81" s="598"/>
      <c r="M81" s="598"/>
      <c r="N81" s="600" t="s">
        <v>397</v>
      </c>
      <c r="O81" s="600"/>
      <c r="P81" s="600"/>
      <c r="Q81" s="600"/>
      <c r="R81" s="600"/>
      <c r="S81" s="600"/>
      <c r="T81" s="600"/>
      <c r="U81" s="600"/>
      <c r="V81" s="600"/>
      <c r="W81" s="600"/>
      <c r="X81" s="600"/>
      <c r="Y81" s="600"/>
      <c r="Z81" s="600"/>
      <c r="AA81" s="601"/>
    </row>
    <row r="82" spans="1:27" x14ac:dyDescent="0.2">
      <c r="A82" s="597" t="s">
        <v>886</v>
      </c>
      <c r="B82" s="598"/>
      <c r="C82" s="598"/>
      <c r="D82" s="598"/>
      <c r="E82" s="598"/>
      <c r="F82" s="598"/>
      <c r="G82" s="598"/>
      <c r="H82" s="598"/>
      <c r="I82" s="598"/>
      <c r="J82" s="598"/>
      <c r="K82" s="598"/>
      <c r="L82" s="598"/>
      <c r="M82" s="598"/>
      <c r="N82" s="600" t="s">
        <v>887</v>
      </c>
      <c r="O82" s="600"/>
      <c r="P82" s="600"/>
      <c r="Q82" s="600"/>
      <c r="R82" s="600"/>
      <c r="S82" s="600"/>
      <c r="T82" s="600"/>
      <c r="U82" s="600"/>
      <c r="V82" s="600"/>
      <c r="W82" s="600"/>
      <c r="X82" s="600"/>
      <c r="Y82" s="600"/>
      <c r="Z82" s="600"/>
      <c r="AA82" s="601"/>
    </row>
    <row r="83" spans="1:27" x14ac:dyDescent="0.2">
      <c r="A83" s="602" t="s">
        <v>684</v>
      </c>
      <c r="B83" s="600"/>
      <c r="C83" s="600"/>
      <c r="D83" s="600"/>
      <c r="E83" s="600"/>
      <c r="F83" s="600"/>
      <c r="G83" s="600"/>
      <c r="H83" s="600"/>
      <c r="I83" s="600"/>
      <c r="J83" s="600"/>
      <c r="K83" s="600"/>
      <c r="L83" s="600"/>
      <c r="M83" s="600"/>
      <c r="N83" s="600" t="s">
        <v>114</v>
      </c>
      <c r="O83" s="600"/>
      <c r="P83" s="600"/>
      <c r="Q83" s="600"/>
      <c r="R83" s="600"/>
      <c r="S83" s="600"/>
      <c r="T83" s="600"/>
      <c r="U83" s="600"/>
      <c r="V83" s="600"/>
      <c r="W83" s="600"/>
      <c r="X83" s="600"/>
      <c r="Y83" s="600"/>
      <c r="Z83" s="600"/>
      <c r="AA83" s="601"/>
    </row>
    <row r="84" spans="1:27" x14ac:dyDescent="0.2">
      <c r="A84" s="602"/>
      <c r="B84" s="600"/>
      <c r="C84" s="600"/>
      <c r="D84" s="600"/>
      <c r="E84" s="600"/>
      <c r="F84" s="600"/>
      <c r="G84" s="600"/>
      <c r="H84" s="600"/>
      <c r="I84" s="600"/>
      <c r="J84" s="600"/>
      <c r="K84" s="600"/>
      <c r="L84" s="600"/>
      <c r="M84" s="600"/>
      <c r="N84" s="600" t="s">
        <v>888</v>
      </c>
      <c r="O84" s="600"/>
      <c r="P84" s="600"/>
      <c r="Q84" s="600"/>
      <c r="R84" s="600"/>
      <c r="S84" s="600"/>
      <c r="T84" s="600"/>
      <c r="U84" s="600"/>
      <c r="V84" s="600"/>
      <c r="W84" s="600"/>
      <c r="X84" s="600"/>
      <c r="Y84" s="600"/>
      <c r="Z84" s="600"/>
      <c r="AA84" s="601"/>
    </row>
    <row r="85" spans="1:27" x14ac:dyDescent="0.2">
      <c r="A85" s="602"/>
      <c r="B85" s="600"/>
      <c r="C85" s="600"/>
      <c r="D85" s="600"/>
      <c r="E85" s="600"/>
      <c r="F85" s="600"/>
      <c r="G85" s="600"/>
      <c r="H85" s="600"/>
      <c r="I85" s="600"/>
      <c r="J85" s="600"/>
      <c r="K85" s="600"/>
      <c r="L85" s="600"/>
      <c r="M85" s="600"/>
      <c r="N85" s="600" t="s">
        <v>889</v>
      </c>
      <c r="O85" s="600"/>
      <c r="P85" s="600"/>
      <c r="Q85" s="600"/>
      <c r="R85" s="600"/>
      <c r="S85" s="600"/>
      <c r="T85" s="600"/>
      <c r="U85" s="600"/>
      <c r="V85" s="600"/>
      <c r="W85" s="600"/>
      <c r="X85" s="600"/>
      <c r="Y85" s="600"/>
      <c r="Z85" s="600"/>
      <c r="AA85" s="601"/>
    </row>
    <row r="86" spans="1:27" x14ac:dyDescent="0.2">
      <c r="A86" s="602"/>
      <c r="B86" s="600"/>
      <c r="C86" s="600"/>
      <c r="D86" s="600"/>
      <c r="E86" s="600"/>
      <c r="F86" s="600"/>
      <c r="G86" s="600"/>
      <c r="H86" s="600"/>
      <c r="I86" s="600"/>
      <c r="J86" s="600"/>
      <c r="K86" s="600"/>
      <c r="L86" s="600"/>
      <c r="M86" s="600"/>
      <c r="N86" s="600" t="s">
        <v>115</v>
      </c>
      <c r="O86" s="600"/>
      <c r="P86" s="600"/>
      <c r="Q86" s="600"/>
      <c r="R86" s="600"/>
      <c r="S86" s="600"/>
      <c r="T86" s="600"/>
      <c r="U86" s="600"/>
      <c r="V86" s="600"/>
      <c r="W86" s="600"/>
      <c r="X86" s="600"/>
      <c r="Y86" s="600"/>
      <c r="Z86" s="600"/>
      <c r="AA86" s="601"/>
    </row>
    <row r="87" spans="1:27" ht="12.75" customHeight="1" x14ac:dyDescent="0.2">
      <c r="A87" s="597" t="s">
        <v>890</v>
      </c>
      <c r="B87" s="598"/>
      <c r="C87" s="598"/>
      <c r="D87" s="598"/>
      <c r="E87" s="598"/>
      <c r="F87" s="598"/>
      <c r="G87" s="598"/>
      <c r="H87" s="598"/>
      <c r="I87" s="598"/>
      <c r="J87" s="598"/>
      <c r="K87" s="598"/>
      <c r="L87" s="598"/>
      <c r="M87" s="598"/>
      <c r="N87" s="603" t="s">
        <v>891</v>
      </c>
      <c r="O87" s="603"/>
      <c r="P87" s="603"/>
      <c r="Q87" s="603"/>
      <c r="R87" s="603"/>
      <c r="S87" s="603"/>
      <c r="T87" s="603"/>
      <c r="U87" s="603"/>
      <c r="V87" s="603"/>
      <c r="W87" s="603"/>
      <c r="X87" s="603"/>
      <c r="Y87" s="603"/>
      <c r="Z87" s="603"/>
      <c r="AA87" s="604"/>
    </row>
    <row r="88" spans="1:27" x14ac:dyDescent="0.2">
      <c r="A88" s="597"/>
      <c r="B88" s="598"/>
      <c r="C88" s="598"/>
      <c r="D88" s="598"/>
      <c r="E88" s="598"/>
      <c r="F88" s="598"/>
      <c r="G88" s="598"/>
      <c r="H88" s="598"/>
      <c r="I88" s="598"/>
      <c r="J88" s="598"/>
      <c r="K88" s="598"/>
      <c r="L88" s="598"/>
      <c r="M88" s="598"/>
      <c r="N88" s="600" t="s">
        <v>892</v>
      </c>
      <c r="O88" s="600"/>
      <c r="P88" s="600"/>
      <c r="Q88" s="600"/>
      <c r="R88" s="600"/>
      <c r="S88" s="600"/>
      <c r="T88" s="600"/>
      <c r="U88" s="600"/>
      <c r="V88" s="600"/>
      <c r="W88" s="600"/>
      <c r="X88" s="600"/>
      <c r="Y88" s="600"/>
      <c r="Z88" s="600"/>
      <c r="AA88" s="601"/>
    </row>
    <row r="89" spans="1:27" x14ac:dyDescent="0.2">
      <c r="A89" s="597" t="s">
        <v>893</v>
      </c>
      <c r="B89" s="598"/>
      <c r="C89" s="598"/>
      <c r="D89" s="598"/>
      <c r="E89" s="598"/>
      <c r="F89" s="598"/>
      <c r="G89" s="598"/>
      <c r="H89" s="598"/>
      <c r="I89" s="598"/>
      <c r="J89" s="598"/>
      <c r="K89" s="598"/>
      <c r="L89" s="598"/>
      <c r="M89" s="598"/>
      <c r="N89" s="600" t="s">
        <v>398</v>
      </c>
      <c r="O89" s="600"/>
      <c r="P89" s="600"/>
      <c r="Q89" s="600"/>
      <c r="R89" s="600"/>
      <c r="S89" s="600"/>
      <c r="T89" s="600"/>
      <c r="U89" s="600"/>
      <c r="V89" s="600"/>
      <c r="W89" s="600"/>
      <c r="X89" s="600"/>
      <c r="Y89" s="600"/>
      <c r="Z89" s="600"/>
      <c r="AA89" s="601"/>
    </row>
    <row r="90" spans="1:27" x14ac:dyDescent="0.2">
      <c r="A90" s="607" t="s">
        <v>687</v>
      </c>
      <c r="B90" s="605"/>
      <c r="C90" s="605"/>
      <c r="D90" s="605"/>
      <c r="E90" s="605"/>
      <c r="F90" s="605"/>
      <c r="G90" s="605"/>
      <c r="H90" s="605"/>
      <c r="I90" s="605"/>
      <c r="J90" s="605"/>
      <c r="K90" s="605"/>
      <c r="L90" s="605"/>
      <c r="M90" s="605"/>
      <c r="N90" s="605"/>
      <c r="O90" s="605"/>
      <c r="P90" s="605"/>
      <c r="Q90" s="605"/>
      <c r="R90" s="605"/>
      <c r="S90" s="605"/>
      <c r="T90" s="605"/>
      <c r="U90" s="605"/>
      <c r="V90" s="605"/>
      <c r="W90" s="605"/>
      <c r="X90" s="605"/>
      <c r="Y90" s="605"/>
      <c r="Z90" s="605"/>
      <c r="AA90" s="606"/>
    </row>
  </sheetData>
  <mergeCells count="63">
    <mergeCell ref="A87:M88"/>
    <mergeCell ref="N87:AA87"/>
    <mergeCell ref="N88:AA88"/>
    <mergeCell ref="A89:M89"/>
    <mergeCell ref="N89:AA90"/>
    <mergeCell ref="A90:M90"/>
    <mergeCell ref="A84:M84"/>
    <mergeCell ref="N84:AA84"/>
    <mergeCell ref="A85:M85"/>
    <mergeCell ref="N85:AA85"/>
    <mergeCell ref="A86:M86"/>
    <mergeCell ref="N86:AA86"/>
    <mergeCell ref="A81:M81"/>
    <mergeCell ref="N81:AA81"/>
    <mergeCell ref="A82:M82"/>
    <mergeCell ref="N82:AA82"/>
    <mergeCell ref="A83:M83"/>
    <mergeCell ref="N83:AA83"/>
    <mergeCell ref="A77:M77"/>
    <mergeCell ref="N77:AA78"/>
    <mergeCell ref="A78:M78"/>
    <mergeCell ref="A79:M80"/>
    <mergeCell ref="N79:AA79"/>
    <mergeCell ref="N80:AA80"/>
    <mergeCell ref="A73:M73"/>
    <mergeCell ref="N73:AA73"/>
    <mergeCell ref="A74:M76"/>
    <mergeCell ref="N74:AA74"/>
    <mergeCell ref="N75:AA75"/>
    <mergeCell ref="N76:AA76"/>
    <mergeCell ref="D8:E8"/>
    <mergeCell ref="J8:K8"/>
    <mergeCell ref="L8:M8"/>
    <mergeCell ref="X8:Y8"/>
    <mergeCell ref="Z8:AA8"/>
    <mergeCell ref="N7:O8"/>
    <mergeCell ref="P7:Q8"/>
    <mergeCell ref="R7:S8"/>
    <mergeCell ref="T7:U8"/>
    <mergeCell ref="V7:W8"/>
    <mergeCell ref="Z5:AA5"/>
    <mergeCell ref="J6:K6"/>
    <mergeCell ref="X6:Y6"/>
    <mergeCell ref="Z6:AA6"/>
    <mergeCell ref="X7:Y7"/>
    <mergeCell ref="Z7:AA7"/>
    <mergeCell ref="L7:M7"/>
    <mergeCell ref="A1:AA1"/>
    <mergeCell ref="A2:AA2"/>
    <mergeCell ref="A3:A8"/>
    <mergeCell ref="B3:AA3"/>
    <mergeCell ref="B4:I6"/>
    <mergeCell ref="J4:K4"/>
    <mergeCell ref="L4:W6"/>
    <mergeCell ref="X4:Y4"/>
    <mergeCell ref="Z4:AA4"/>
    <mergeCell ref="J5:K5"/>
    <mergeCell ref="B7:C8"/>
    <mergeCell ref="D7:E7"/>
    <mergeCell ref="F7:G8"/>
    <mergeCell ref="H7:I8"/>
    <mergeCell ref="J7:K7"/>
    <mergeCell ref="X5:Y5"/>
  </mergeCells>
  <hyperlinks>
    <hyperlink ref="N87" r:id="rId1" location="consumption" display="http://www.eia.gov/totalenergy/data/monthly/ - consumption"/>
  </hyperlink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"/>
  <sheetViews>
    <sheetView showGridLines="0" workbookViewId="0">
      <selection activeCell="M28" sqref="M28"/>
    </sheetView>
  </sheetViews>
  <sheetFormatPr defaultRowHeight="12.75" x14ac:dyDescent="0.2"/>
  <cols>
    <col min="1" max="1" width="5.28515625" style="392" bestFit="1" customWidth="1"/>
    <col min="2" max="2" width="8.140625" style="392" bestFit="1" customWidth="1"/>
    <col min="3" max="3" width="2.28515625" style="392" bestFit="1" customWidth="1"/>
    <col min="4" max="4" width="8" style="392" bestFit="1" customWidth="1"/>
    <col min="5" max="5" width="2.28515625" style="392" bestFit="1" customWidth="1"/>
    <col min="6" max="6" width="8.140625" style="392" bestFit="1" customWidth="1"/>
    <col min="7" max="7" width="2.28515625" style="392" bestFit="1" customWidth="1"/>
    <col min="8" max="8" width="7" style="392" bestFit="1" customWidth="1"/>
    <col min="9" max="9" width="2.28515625" style="392" bestFit="1" customWidth="1"/>
    <col min="10" max="10" width="8.140625" style="392" bestFit="1" customWidth="1"/>
    <col min="11" max="11" width="2.28515625" style="392" bestFit="1" customWidth="1"/>
    <col min="12" max="12" width="8" style="392" bestFit="1" customWidth="1"/>
    <col min="13" max="13" width="7" style="392" bestFit="1" customWidth="1"/>
    <col min="14" max="14" width="2.28515625" style="392" bestFit="1" customWidth="1"/>
    <col min="15" max="15" width="8.42578125" style="392" customWidth="1"/>
    <col min="16" max="16" width="2.28515625" style="392" customWidth="1"/>
    <col min="17" max="17" width="8.7109375" style="392" customWidth="1"/>
    <col min="18" max="18" width="2.7109375" style="392" customWidth="1"/>
    <col min="19" max="19" width="8.7109375" style="392" customWidth="1"/>
    <col min="20" max="20" width="2.7109375" style="392" customWidth="1"/>
    <col min="21" max="21" width="8.42578125" style="392" customWidth="1"/>
    <col min="22" max="22" width="2.7109375" style="392" customWidth="1"/>
    <col min="23" max="23" width="7.140625" style="392" customWidth="1"/>
    <col min="24" max="24" width="2.7109375" style="392" customWidth="1"/>
    <col min="25" max="25" width="9" style="392" customWidth="1"/>
    <col min="26" max="26" width="2.7109375" style="392" customWidth="1"/>
    <col min="27" max="27" width="9.5703125" style="392" customWidth="1"/>
    <col min="28" max="28" width="2.7109375" style="392" customWidth="1"/>
    <col min="29" max="29" width="8.42578125" style="392" customWidth="1"/>
    <col min="30" max="30" width="2.7109375" style="392" customWidth="1"/>
    <col min="31" max="31" width="9.85546875" style="392" customWidth="1"/>
    <col min="32" max="32" width="2.7109375" style="392" customWidth="1"/>
    <col min="33" max="16384" width="9.140625" style="392"/>
  </cols>
  <sheetData>
    <row r="1" spans="1:32" ht="15.75" customHeight="1" x14ac:dyDescent="0.25">
      <c r="A1" s="569" t="s">
        <v>756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1"/>
    </row>
    <row r="2" spans="1:32" ht="12.75" customHeight="1" x14ac:dyDescent="0.2">
      <c r="A2" s="572" t="s">
        <v>399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4"/>
    </row>
    <row r="3" spans="1:32" x14ac:dyDescent="0.2">
      <c r="A3" s="575" t="s">
        <v>332</v>
      </c>
      <c r="B3" s="581" t="s">
        <v>394</v>
      </c>
      <c r="C3" s="582"/>
      <c r="D3" s="582"/>
      <c r="E3" s="582"/>
      <c r="F3" s="582"/>
      <c r="G3" s="582"/>
      <c r="H3" s="582"/>
      <c r="I3" s="582"/>
      <c r="J3" s="582"/>
      <c r="K3" s="583"/>
      <c r="L3" s="393"/>
      <c r="M3" s="590"/>
      <c r="N3" s="591"/>
      <c r="O3" s="581" t="s">
        <v>400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3"/>
      <c r="AC3" s="581" t="s">
        <v>757</v>
      </c>
      <c r="AD3" s="583"/>
      <c r="AE3" s="581" t="s">
        <v>282</v>
      </c>
      <c r="AF3" s="583"/>
    </row>
    <row r="4" spans="1:32" x14ac:dyDescent="0.2">
      <c r="A4" s="576"/>
      <c r="B4" s="584"/>
      <c r="C4" s="585"/>
      <c r="D4" s="585"/>
      <c r="E4" s="585"/>
      <c r="F4" s="585"/>
      <c r="G4" s="585"/>
      <c r="H4" s="585"/>
      <c r="I4" s="585"/>
      <c r="J4" s="585"/>
      <c r="K4" s="586"/>
      <c r="L4" s="394"/>
      <c r="M4" s="584" t="s">
        <v>373</v>
      </c>
      <c r="N4" s="586"/>
      <c r="O4" s="584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6"/>
      <c r="AC4" s="584"/>
      <c r="AD4" s="586"/>
      <c r="AE4" s="584"/>
      <c r="AF4" s="586"/>
    </row>
    <row r="5" spans="1:32" x14ac:dyDescent="0.2">
      <c r="A5" s="576"/>
      <c r="B5" s="587"/>
      <c r="C5" s="588"/>
      <c r="D5" s="588"/>
      <c r="E5" s="588"/>
      <c r="F5" s="588"/>
      <c r="G5" s="588"/>
      <c r="H5" s="588"/>
      <c r="I5" s="588"/>
      <c r="J5" s="588"/>
      <c r="K5" s="589"/>
      <c r="L5" s="395" t="s">
        <v>283</v>
      </c>
      <c r="M5" s="584" t="s">
        <v>374</v>
      </c>
      <c r="N5" s="586"/>
      <c r="O5" s="587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9"/>
      <c r="AC5" s="584"/>
      <c r="AD5" s="586"/>
      <c r="AE5" s="584"/>
      <c r="AF5" s="586"/>
    </row>
    <row r="6" spans="1:32" x14ac:dyDescent="0.2">
      <c r="A6" s="576"/>
      <c r="B6" s="581" t="s">
        <v>758</v>
      </c>
      <c r="C6" s="583"/>
      <c r="D6" s="581" t="s">
        <v>759</v>
      </c>
      <c r="E6" s="583"/>
      <c r="F6" s="590"/>
      <c r="G6" s="591"/>
      <c r="H6" s="590"/>
      <c r="I6" s="591"/>
      <c r="J6" s="581" t="s">
        <v>282</v>
      </c>
      <c r="K6" s="583"/>
      <c r="L6" s="395" t="s">
        <v>375</v>
      </c>
      <c r="M6" s="584" t="s">
        <v>376</v>
      </c>
      <c r="N6" s="586"/>
      <c r="O6" s="581" t="s">
        <v>378</v>
      </c>
      <c r="P6" s="583"/>
      <c r="Q6" s="581" t="s">
        <v>395</v>
      </c>
      <c r="R6" s="582"/>
      <c r="S6" s="582"/>
      <c r="T6" s="583"/>
      <c r="U6" s="590"/>
      <c r="V6" s="591"/>
      <c r="W6" s="590"/>
      <c r="X6" s="591"/>
      <c r="Y6" s="581" t="s">
        <v>285</v>
      </c>
      <c r="Z6" s="583"/>
      <c r="AA6" s="581" t="s">
        <v>282</v>
      </c>
      <c r="AB6" s="583"/>
      <c r="AC6" s="584"/>
      <c r="AD6" s="586"/>
      <c r="AE6" s="584"/>
      <c r="AF6" s="586"/>
    </row>
    <row r="7" spans="1:32" x14ac:dyDescent="0.2">
      <c r="A7" s="576"/>
      <c r="B7" s="584"/>
      <c r="C7" s="586"/>
      <c r="D7" s="584"/>
      <c r="E7" s="586"/>
      <c r="F7" s="584" t="s">
        <v>380</v>
      </c>
      <c r="G7" s="586"/>
      <c r="H7" s="584" t="s">
        <v>505</v>
      </c>
      <c r="I7" s="586"/>
      <c r="J7" s="584"/>
      <c r="K7" s="586"/>
      <c r="L7" s="395" t="s">
        <v>377</v>
      </c>
      <c r="M7" s="584" t="s">
        <v>760</v>
      </c>
      <c r="N7" s="586"/>
      <c r="O7" s="584" t="s">
        <v>286</v>
      </c>
      <c r="P7" s="586"/>
      <c r="Q7" s="587"/>
      <c r="R7" s="588"/>
      <c r="S7" s="588"/>
      <c r="T7" s="589"/>
      <c r="U7" s="584" t="s">
        <v>109</v>
      </c>
      <c r="V7" s="586"/>
      <c r="W7" s="584" t="s">
        <v>401</v>
      </c>
      <c r="X7" s="586"/>
      <c r="Y7" s="584"/>
      <c r="Z7" s="586"/>
      <c r="AA7" s="584"/>
      <c r="AB7" s="586"/>
      <c r="AC7" s="584"/>
      <c r="AD7" s="586"/>
      <c r="AE7" s="584"/>
      <c r="AF7" s="586"/>
    </row>
    <row r="8" spans="1:32" x14ac:dyDescent="0.2">
      <c r="A8" s="577"/>
      <c r="B8" s="587"/>
      <c r="C8" s="589"/>
      <c r="D8" s="587"/>
      <c r="E8" s="589"/>
      <c r="F8" s="587" t="s">
        <v>761</v>
      </c>
      <c r="G8" s="589"/>
      <c r="H8" s="587" t="s">
        <v>762</v>
      </c>
      <c r="I8" s="589"/>
      <c r="J8" s="587"/>
      <c r="K8" s="589"/>
      <c r="L8" s="396"/>
      <c r="M8" s="587"/>
      <c r="N8" s="589"/>
      <c r="O8" s="587" t="s">
        <v>763</v>
      </c>
      <c r="P8" s="589"/>
      <c r="Q8" s="578" t="s">
        <v>764</v>
      </c>
      <c r="R8" s="580"/>
      <c r="S8" s="578" t="s">
        <v>765</v>
      </c>
      <c r="T8" s="580"/>
      <c r="U8" s="587" t="s">
        <v>110</v>
      </c>
      <c r="V8" s="589"/>
      <c r="W8" s="587" t="s">
        <v>766</v>
      </c>
      <c r="X8" s="589"/>
      <c r="Y8" s="587"/>
      <c r="Z8" s="589"/>
      <c r="AA8" s="587"/>
      <c r="AB8" s="589"/>
      <c r="AC8" s="587"/>
      <c r="AD8" s="589"/>
      <c r="AE8" s="587"/>
      <c r="AF8" s="589"/>
    </row>
    <row r="9" spans="1:32" x14ac:dyDescent="0.2">
      <c r="A9" s="397">
        <v>1949</v>
      </c>
      <c r="B9" s="398">
        <v>135451320</v>
      </c>
      <c r="C9" s="399"/>
      <c r="D9" s="398">
        <v>28547232</v>
      </c>
      <c r="E9" s="399"/>
      <c r="F9" s="398">
        <v>36966709</v>
      </c>
      <c r="G9" s="399"/>
      <c r="H9" s="400" t="s">
        <v>287</v>
      </c>
      <c r="I9" s="399"/>
      <c r="J9" s="398">
        <v>200965261</v>
      </c>
      <c r="K9" s="399"/>
      <c r="L9" s="400">
        <v>0</v>
      </c>
      <c r="M9" s="401"/>
      <c r="N9" s="402" t="s">
        <v>441</v>
      </c>
      <c r="O9" s="398">
        <v>94772992</v>
      </c>
      <c r="P9" s="399"/>
      <c r="Q9" s="398">
        <v>386036</v>
      </c>
      <c r="R9" s="399"/>
      <c r="S9" s="400" t="s">
        <v>287</v>
      </c>
      <c r="T9" s="399"/>
      <c r="U9" s="400" t="s">
        <v>287</v>
      </c>
      <c r="V9" s="399"/>
      <c r="W9" s="400" t="s">
        <v>287</v>
      </c>
      <c r="X9" s="399"/>
      <c r="Y9" s="400" t="s">
        <v>287</v>
      </c>
      <c r="Z9" s="399"/>
      <c r="AA9" s="398">
        <v>95159028</v>
      </c>
      <c r="AB9" s="399"/>
      <c r="AC9" s="400" t="s">
        <v>287</v>
      </c>
      <c r="AD9" s="399"/>
      <c r="AE9" s="398">
        <v>296124289</v>
      </c>
      <c r="AF9" s="399"/>
    </row>
    <row r="10" spans="1:32" x14ac:dyDescent="0.2">
      <c r="A10" s="397">
        <v>1950</v>
      </c>
      <c r="B10" s="398">
        <v>154519994</v>
      </c>
      <c r="C10" s="399"/>
      <c r="D10" s="398">
        <v>33734288</v>
      </c>
      <c r="E10" s="399"/>
      <c r="F10" s="398">
        <v>44559159</v>
      </c>
      <c r="G10" s="399"/>
      <c r="H10" s="400" t="s">
        <v>287</v>
      </c>
      <c r="I10" s="399"/>
      <c r="J10" s="398">
        <v>232813441</v>
      </c>
      <c r="K10" s="399"/>
      <c r="L10" s="400">
        <v>0</v>
      </c>
      <c r="M10" s="401"/>
      <c r="N10" s="402" t="s">
        <v>441</v>
      </c>
      <c r="O10" s="398">
        <v>100884575</v>
      </c>
      <c r="P10" s="399"/>
      <c r="Q10" s="398">
        <v>389585</v>
      </c>
      <c r="R10" s="399"/>
      <c r="S10" s="400" t="s">
        <v>287</v>
      </c>
      <c r="T10" s="399"/>
      <c r="U10" s="400" t="s">
        <v>287</v>
      </c>
      <c r="V10" s="399"/>
      <c r="W10" s="400" t="s">
        <v>287</v>
      </c>
      <c r="X10" s="399"/>
      <c r="Y10" s="400" t="s">
        <v>287</v>
      </c>
      <c r="Z10" s="399"/>
      <c r="AA10" s="398">
        <v>101274160</v>
      </c>
      <c r="AB10" s="399"/>
      <c r="AC10" s="400" t="s">
        <v>287</v>
      </c>
      <c r="AD10" s="399"/>
      <c r="AE10" s="398">
        <v>334087601</v>
      </c>
      <c r="AF10" s="399"/>
    </row>
    <row r="11" spans="1:32" x14ac:dyDescent="0.2">
      <c r="A11" s="403">
        <v>1951</v>
      </c>
      <c r="B11" s="404">
        <v>185203657</v>
      </c>
      <c r="C11" s="405"/>
      <c r="D11" s="404">
        <v>28712116</v>
      </c>
      <c r="E11" s="405"/>
      <c r="F11" s="404">
        <v>56615678</v>
      </c>
      <c r="G11" s="405"/>
      <c r="H11" s="406" t="s">
        <v>287</v>
      </c>
      <c r="I11" s="405"/>
      <c r="J11" s="404">
        <v>270531451</v>
      </c>
      <c r="K11" s="405"/>
      <c r="L11" s="406">
        <v>0</v>
      </c>
      <c r="M11" s="407"/>
      <c r="N11" s="408" t="s">
        <v>441</v>
      </c>
      <c r="O11" s="404">
        <v>104376120</v>
      </c>
      <c r="P11" s="405"/>
      <c r="Q11" s="404">
        <v>390784</v>
      </c>
      <c r="R11" s="405"/>
      <c r="S11" s="406" t="s">
        <v>287</v>
      </c>
      <c r="T11" s="405"/>
      <c r="U11" s="406" t="s">
        <v>287</v>
      </c>
      <c r="V11" s="405"/>
      <c r="W11" s="406" t="s">
        <v>287</v>
      </c>
      <c r="X11" s="405"/>
      <c r="Y11" s="406" t="s">
        <v>287</v>
      </c>
      <c r="Z11" s="405"/>
      <c r="AA11" s="404">
        <v>104766904</v>
      </c>
      <c r="AB11" s="405"/>
      <c r="AC11" s="406" t="s">
        <v>287</v>
      </c>
      <c r="AD11" s="405"/>
      <c r="AE11" s="404">
        <v>375298355</v>
      </c>
      <c r="AF11" s="405"/>
    </row>
    <row r="12" spans="1:32" x14ac:dyDescent="0.2">
      <c r="A12" s="397">
        <v>1952</v>
      </c>
      <c r="B12" s="398">
        <v>195436666</v>
      </c>
      <c r="C12" s="399"/>
      <c r="D12" s="398">
        <v>29749761</v>
      </c>
      <c r="E12" s="399"/>
      <c r="F12" s="398">
        <v>68453088</v>
      </c>
      <c r="G12" s="399"/>
      <c r="H12" s="400" t="s">
        <v>287</v>
      </c>
      <c r="I12" s="399"/>
      <c r="J12" s="398">
        <v>293639515</v>
      </c>
      <c r="K12" s="399"/>
      <c r="L12" s="400">
        <v>0</v>
      </c>
      <c r="M12" s="401"/>
      <c r="N12" s="402" t="s">
        <v>441</v>
      </c>
      <c r="O12" s="398">
        <v>109708251</v>
      </c>
      <c r="P12" s="399"/>
      <c r="Q12" s="398">
        <v>481647</v>
      </c>
      <c r="R12" s="399"/>
      <c r="S12" s="400" t="s">
        <v>287</v>
      </c>
      <c r="T12" s="399"/>
      <c r="U12" s="400" t="s">
        <v>287</v>
      </c>
      <c r="V12" s="399"/>
      <c r="W12" s="400" t="s">
        <v>287</v>
      </c>
      <c r="X12" s="399"/>
      <c r="Y12" s="400" t="s">
        <v>287</v>
      </c>
      <c r="Z12" s="399"/>
      <c r="AA12" s="398">
        <v>110189898</v>
      </c>
      <c r="AB12" s="399"/>
      <c r="AC12" s="400" t="s">
        <v>287</v>
      </c>
      <c r="AD12" s="399"/>
      <c r="AE12" s="398">
        <v>403829413</v>
      </c>
      <c r="AF12" s="399"/>
    </row>
    <row r="13" spans="1:32" x14ac:dyDescent="0.2">
      <c r="A13" s="397">
        <v>1953</v>
      </c>
      <c r="B13" s="398">
        <v>218846325</v>
      </c>
      <c r="C13" s="399"/>
      <c r="D13" s="398">
        <v>38404449</v>
      </c>
      <c r="E13" s="399"/>
      <c r="F13" s="398">
        <v>79790975</v>
      </c>
      <c r="G13" s="399"/>
      <c r="H13" s="400" t="s">
        <v>287</v>
      </c>
      <c r="I13" s="399"/>
      <c r="J13" s="398">
        <v>337041749</v>
      </c>
      <c r="K13" s="399"/>
      <c r="L13" s="400">
        <v>0</v>
      </c>
      <c r="M13" s="401"/>
      <c r="N13" s="402" t="s">
        <v>441</v>
      </c>
      <c r="O13" s="398">
        <v>109617396</v>
      </c>
      <c r="P13" s="399"/>
      <c r="Q13" s="398">
        <v>389418</v>
      </c>
      <c r="R13" s="399"/>
      <c r="S13" s="400" t="s">
        <v>287</v>
      </c>
      <c r="T13" s="399"/>
      <c r="U13" s="400" t="s">
        <v>287</v>
      </c>
      <c r="V13" s="399"/>
      <c r="W13" s="400" t="s">
        <v>287</v>
      </c>
      <c r="X13" s="399"/>
      <c r="Y13" s="400" t="s">
        <v>287</v>
      </c>
      <c r="Z13" s="399"/>
      <c r="AA13" s="398">
        <v>110006814</v>
      </c>
      <c r="AB13" s="399"/>
      <c r="AC13" s="400" t="s">
        <v>287</v>
      </c>
      <c r="AD13" s="399"/>
      <c r="AE13" s="398">
        <v>447048563</v>
      </c>
      <c r="AF13" s="399"/>
    </row>
    <row r="14" spans="1:32" x14ac:dyDescent="0.2">
      <c r="A14" s="403">
        <v>1954</v>
      </c>
      <c r="B14" s="404">
        <v>239145966</v>
      </c>
      <c r="C14" s="405"/>
      <c r="D14" s="404">
        <v>31520175</v>
      </c>
      <c r="E14" s="405"/>
      <c r="F14" s="404">
        <v>93688271</v>
      </c>
      <c r="G14" s="405"/>
      <c r="H14" s="406" t="s">
        <v>287</v>
      </c>
      <c r="I14" s="405"/>
      <c r="J14" s="404">
        <v>364354412</v>
      </c>
      <c r="K14" s="405"/>
      <c r="L14" s="406">
        <v>0</v>
      </c>
      <c r="M14" s="407"/>
      <c r="N14" s="408" t="s">
        <v>441</v>
      </c>
      <c r="O14" s="404">
        <v>111639772</v>
      </c>
      <c r="P14" s="405"/>
      <c r="Q14" s="404">
        <v>263434</v>
      </c>
      <c r="R14" s="405"/>
      <c r="S14" s="406" t="s">
        <v>287</v>
      </c>
      <c r="T14" s="405"/>
      <c r="U14" s="406" t="s">
        <v>287</v>
      </c>
      <c r="V14" s="405"/>
      <c r="W14" s="406" t="s">
        <v>287</v>
      </c>
      <c r="X14" s="405"/>
      <c r="Y14" s="406" t="s">
        <v>287</v>
      </c>
      <c r="Z14" s="405"/>
      <c r="AA14" s="404">
        <v>111903206</v>
      </c>
      <c r="AB14" s="405"/>
      <c r="AC14" s="406" t="s">
        <v>287</v>
      </c>
      <c r="AD14" s="405"/>
      <c r="AE14" s="404">
        <v>476257618</v>
      </c>
      <c r="AF14" s="405"/>
    </row>
    <row r="15" spans="1:32" x14ac:dyDescent="0.2">
      <c r="A15" s="397">
        <v>1955</v>
      </c>
      <c r="B15" s="398">
        <v>301362698</v>
      </c>
      <c r="C15" s="399"/>
      <c r="D15" s="398">
        <v>37138308</v>
      </c>
      <c r="E15" s="399"/>
      <c r="F15" s="398">
        <v>95285441</v>
      </c>
      <c r="G15" s="399"/>
      <c r="H15" s="400" t="s">
        <v>287</v>
      </c>
      <c r="I15" s="399"/>
      <c r="J15" s="398">
        <v>433786447</v>
      </c>
      <c r="K15" s="399"/>
      <c r="L15" s="400">
        <v>0</v>
      </c>
      <c r="M15" s="401"/>
      <c r="N15" s="402" t="s">
        <v>441</v>
      </c>
      <c r="O15" s="398">
        <v>116235946</v>
      </c>
      <c r="P15" s="399"/>
      <c r="Q15" s="398">
        <v>276469</v>
      </c>
      <c r="R15" s="399"/>
      <c r="S15" s="400" t="s">
        <v>287</v>
      </c>
      <c r="T15" s="399"/>
      <c r="U15" s="400" t="s">
        <v>287</v>
      </c>
      <c r="V15" s="399"/>
      <c r="W15" s="400" t="s">
        <v>287</v>
      </c>
      <c r="X15" s="399"/>
      <c r="Y15" s="400" t="s">
        <v>287</v>
      </c>
      <c r="Z15" s="399"/>
      <c r="AA15" s="398">
        <v>116512415</v>
      </c>
      <c r="AB15" s="399"/>
      <c r="AC15" s="400" t="s">
        <v>287</v>
      </c>
      <c r="AD15" s="399"/>
      <c r="AE15" s="398">
        <v>550298862</v>
      </c>
      <c r="AF15" s="399"/>
    </row>
    <row r="16" spans="1:32" x14ac:dyDescent="0.2">
      <c r="A16" s="397">
        <v>1956</v>
      </c>
      <c r="B16" s="398">
        <v>338503484</v>
      </c>
      <c r="C16" s="399"/>
      <c r="D16" s="398">
        <v>35946772</v>
      </c>
      <c r="E16" s="399"/>
      <c r="F16" s="398">
        <v>104037208</v>
      </c>
      <c r="G16" s="399"/>
      <c r="H16" s="400" t="s">
        <v>287</v>
      </c>
      <c r="I16" s="399"/>
      <c r="J16" s="398">
        <v>478487464</v>
      </c>
      <c r="K16" s="399"/>
      <c r="L16" s="400">
        <v>0</v>
      </c>
      <c r="M16" s="401"/>
      <c r="N16" s="402" t="s">
        <v>441</v>
      </c>
      <c r="O16" s="398">
        <v>125236621</v>
      </c>
      <c r="P16" s="399"/>
      <c r="Q16" s="398">
        <v>151678</v>
      </c>
      <c r="R16" s="399"/>
      <c r="S16" s="400" t="s">
        <v>287</v>
      </c>
      <c r="T16" s="399"/>
      <c r="U16" s="400" t="s">
        <v>287</v>
      </c>
      <c r="V16" s="399"/>
      <c r="W16" s="400" t="s">
        <v>287</v>
      </c>
      <c r="X16" s="399"/>
      <c r="Y16" s="400" t="s">
        <v>287</v>
      </c>
      <c r="Z16" s="399"/>
      <c r="AA16" s="398">
        <v>125388299</v>
      </c>
      <c r="AB16" s="399"/>
      <c r="AC16" s="400" t="s">
        <v>287</v>
      </c>
      <c r="AD16" s="399"/>
      <c r="AE16" s="398">
        <v>603875763</v>
      </c>
      <c r="AF16" s="399"/>
    </row>
    <row r="17" spans="1:32" x14ac:dyDescent="0.2">
      <c r="A17" s="403">
        <v>1957</v>
      </c>
      <c r="B17" s="404">
        <v>346386207</v>
      </c>
      <c r="C17" s="405"/>
      <c r="D17" s="404">
        <v>40499357</v>
      </c>
      <c r="E17" s="405"/>
      <c r="F17" s="404">
        <v>114212525</v>
      </c>
      <c r="G17" s="405"/>
      <c r="H17" s="406" t="s">
        <v>287</v>
      </c>
      <c r="I17" s="405"/>
      <c r="J17" s="404">
        <v>501098089</v>
      </c>
      <c r="K17" s="405"/>
      <c r="L17" s="404">
        <v>9670</v>
      </c>
      <c r="M17" s="407"/>
      <c r="N17" s="408" t="s">
        <v>441</v>
      </c>
      <c r="O17" s="404">
        <v>133357930</v>
      </c>
      <c r="P17" s="405"/>
      <c r="Q17" s="404">
        <v>176678</v>
      </c>
      <c r="R17" s="405"/>
      <c r="S17" s="406" t="s">
        <v>287</v>
      </c>
      <c r="T17" s="405"/>
      <c r="U17" s="406" t="s">
        <v>287</v>
      </c>
      <c r="V17" s="405"/>
      <c r="W17" s="406" t="s">
        <v>287</v>
      </c>
      <c r="X17" s="405"/>
      <c r="Y17" s="406" t="s">
        <v>287</v>
      </c>
      <c r="Z17" s="405"/>
      <c r="AA17" s="404">
        <v>133534608</v>
      </c>
      <c r="AB17" s="405"/>
      <c r="AC17" s="406" t="s">
        <v>287</v>
      </c>
      <c r="AD17" s="405"/>
      <c r="AE17" s="404">
        <v>634642367</v>
      </c>
      <c r="AF17" s="405"/>
    </row>
    <row r="18" spans="1:32" x14ac:dyDescent="0.2">
      <c r="A18" s="397">
        <v>1958</v>
      </c>
      <c r="B18" s="398">
        <v>344365781</v>
      </c>
      <c r="C18" s="399"/>
      <c r="D18" s="398">
        <v>40371540</v>
      </c>
      <c r="E18" s="399"/>
      <c r="F18" s="398">
        <v>119759302</v>
      </c>
      <c r="G18" s="399"/>
      <c r="H18" s="400" t="s">
        <v>287</v>
      </c>
      <c r="I18" s="399"/>
      <c r="J18" s="398">
        <v>504496623</v>
      </c>
      <c r="K18" s="399"/>
      <c r="L18" s="398">
        <v>164691</v>
      </c>
      <c r="M18" s="401"/>
      <c r="N18" s="402" t="s">
        <v>441</v>
      </c>
      <c r="O18" s="398">
        <v>143614545</v>
      </c>
      <c r="P18" s="399"/>
      <c r="Q18" s="398">
        <v>175003</v>
      </c>
      <c r="R18" s="399"/>
      <c r="S18" s="400" t="s">
        <v>287</v>
      </c>
      <c r="T18" s="399"/>
      <c r="U18" s="400" t="s">
        <v>287</v>
      </c>
      <c r="V18" s="399"/>
      <c r="W18" s="400" t="s">
        <v>287</v>
      </c>
      <c r="X18" s="399"/>
      <c r="Y18" s="400" t="s">
        <v>287</v>
      </c>
      <c r="Z18" s="399"/>
      <c r="AA18" s="398">
        <v>143789548</v>
      </c>
      <c r="AB18" s="399"/>
      <c r="AC18" s="400" t="s">
        <v>287</v>
      </c>
      <c r="AD18" s="399"/>
      <c r="AE18" s="398">
        <v>648450862</v>
      </c>
      <c r="AF18" s="399"/>
    </row>
    <row r="19" spans="1:32" x14ac:dyDescent="0.2">
      <c r="A19" s="397">
        <v>1959</v>
      </c>
      <c r="B19" s="398">
        <v>378424210</v>
      </c>
      <c r="C19" s="399"/>
      <c r="D19" s="398">
        <v>46839719</v>
      </c>
      <c r="E19" s="399"/>
      <c r="F19" s="398">
        <v>146619391</v>
      </c>
      <c r="G19" s="399"/>
      <c r="H19" s="400" t="s">
        <v>287</v>
      </c>
      <c r="I19" s="399"/>
      <c r="J19" s="398">
        <v>571883320</v>
      </c>
      <c r="K19" s="399"/>
      <c r="L19" s="398">
        <v>188101</v>
      </c>
      <c r="M19" s="401"/>
      <c r="N19" s="402" t="s">
        <v>441</v>
      </c>
      <c r="O19" s="398">
        <v>141154533</v>
      </c>
      <c r="P19" s="399"/>
      <c r="Q19" s="398">
        <v>152877</v>
      </c>
      <c r="R19" s="399"/>
      <c r="S19" s="400" t="s">
        <v>287</v>
      </c>
      <c r="T19" s="399"/>
      <c r="U19" s="400" t="s">
        <v>287</v>
      </c>
      <c r="V19" s="399"/>
      <c r="W19" s="400" t="s">
        <v>287</v>
      </c>
      <c r="X19" s="399"/>
      <c r="Y19" s="400" t="s">
        <v>287</v>
      </c>
      <c r="Z19" s="399"/>
      <c r="AA19" s="398">
        <v>141307410</v>
      </c>
      <c r="AB19" s="399"/>
      <c r="AC19" s="400" t="s">
        <v>287</v>
      </c>
      <c r="AD19" s="399"/>
      <c r="AE19" s="398">
        <v>713378831</v>
      </c>
      <c r="AF19" s="399"/>
    </row>
    <row r="20" spans="1:32" x14ac:dyDescent="0.2">
      <c r="A20" s="403">
        <v>1960</v>
      </c>
      <c r="B20" s="404">
        <v>403067357</v>
      </c>
      <c r="C20" s="405"/>
      <c r="D20" s="404">
        <v>47986893</v>
      </c>
      <c r="E20" s="405"/>
      <c r="F20" s="404">
        <v>157969787</v>
      </c>
      <c r="G20" s="405"/>
      <c r="H20" s="406" t="s">
        <v>287</v>
      </c>
      <c r="I20" s="405"/>
      <c r="J20" s="404">
        <v>609024037</v>
      </c>
      <c r="K20" s="405"/>
      <c r="L20" s="404">
        <v>518182</v>
      </c>
      <c r="M20" s="407"/>
      <c r="N20" s="408" t="s">
        <v>441</v>
      </c>
      <c r="O20" s="404">
        <v>149440035</v>
      </c>
      <c r="P20" s="405"/>
      <c r="Q20" s="404">
        <v>140166</v>
      </c>
      <c r="R20" s="405"/>
      <c r="S20" s="406" t="s">
        <v>287</v>
      </c>
      <c r="T20" s="405"/>
      <c r="U20" s="404">
        <v>33368</v>
      </c>
      <c r="V20" s="405"/>
      <c r="W20" s="406" t="s">
        <v>287</v>
      </c>
      <c r="X20" s="405"/>
      <c r="Y20" s="406" t="s">
        <v>287</v>
      </c>
      <c r="Z20" s="405"/>
      <c r="AA20" s="404">
        <v>149613569</v>
      </c>
      <c r="AB20" s="405"/>
      <c r="AC20" s="406" t="s">
        <v>287</v>
      </c>
      <c r="AD20" s="405"/>
      <c r="AE20" s="404">
        <v>759155788</v>
      </c>
      <c r="AF20" s="405"/>
    </row>
    <row r="21" spans="1:32" x14ac:dyDescent="0.2">
      <c r="A21" s="397">
        <v>1961</v>
      </c>
      <c r="B21" s="398">
        <v>421870669</v>
      </c>
      <c r="C21" s="399"/>
      <c r="D21" s="398">
        <v>48519376</v>
      </c>
      <c r="E21" s="399"/>
      <c r="F21" s="398">
        <v>169285998</v>
      </c>
      <c r="G21" s="399"/>
      <c r="H21" s="400" t="s">
        <v>287</v>
      </c>
      <c r="I21" s="399"/>
      <c r="J21" s="398">
        <v>639676043</v>
      </c>
      <c r="K21" s="399"/>
      <c r="L21" s="398">
        <v>1692149</v>
      </c>
      <c r="M21" s="401"/>
      <c r="N21" s="402" t="s">
        <v>441</v>
      </c>
      <c r="O21" s="398">
        <v>155536444</v>
      </c>
      <c r="P21" s="399"/>
      <c r="Q21" s="398">
        <v>125734</v>
      </c>
      <c r="R21" s="399"/>
      <c r="S21" s="400" t="s">
        <v>287</v>
      </c>
      <c r="T21" s="399"/>
      <c r="U21" s="398">
        <v>94021</v>
      </c>
      <c r="V21" s="399"/>
      <c r="W21" s="400" t="s">
        <v>287</v>
      </c>
      <c r="X21" s="399"/>
      <c r="Y21" s="400" t="s">
        <v>287</v>
      </c>
      <c r="Z21" s="399"/>
      <c r="AA21" s="398">
        <v>155756199</v>
      </c>
      <c r="AB21" s="399"/>
      <c r="AC21" s="400" t="s">
        <v>287</v>
      </c>
      <c r="AD21" s="399"/>
      <c r="AE21" s="398">
        <v>797124391</v>
      </c>
      <c r="AF21" s="399"/>
    </row>
    <row r="22" spans="1:32" x14ac:dyDescent="0.2">
      <c r="A22" s="397">
        <v>1962</v>
      </c>
      <c r="B22" s="398">
        <v>450249238</v>
      </c>
      <c r="C22" s="399"/>
      <c r="D22" s="398">
        <v>48879536</v>
      </c>
      <c r="E22" s="399"/>
      <c r="F22" s="398">
        <v>184301293</v>
      </c>
      <c r="G22" s="399"/>
      <c r="H22" s="400" t="s">
        <v>287</v>
      </c>
      <c r="I22" s="399"/>
      <c r="J22" s="398">
        <v>683430067</v>
      </c>
      <c r="K22" s="399"/>
      <c r="L22" s="398">
        <v>2269685</v>
      </c>
      <c r="M22" s="401"/>
      <c r="N22" s="402" t="s">
        <v>441</v>
      </c>
      <c r="O22" s="398">
        <v>172015646</v>
      </c>
      <c r="P22" s="399"/>
      <c r="Q22" s="398">
        <v>127796</v>
      </c>
      <c r="R22" s="399"/>
      <c r="S22" s="400" t="s">
        <v>287</v>
      </c>
      <c r="T22" s="399"/>
      <c r="U22" s="398">
        <v>100462</v>
      </c>
      <c r="V22" s="399"/>
      <c r="W22" s="400" t="s">
        <v>287</v>
      </c>
      <c r="X22" s="399"/>
      <c r="Y22" s="400" t="s">
        <v>287</v>
      </c>
      <c r="Z22" s="399"/>
      <c r="AA22" s="398">
        <v>172243904</v>
      </c>
      <c r="AB22" s="399"/>
      <c r="AC22" s="400" t="s">
        <v>287</v>
      </c>
      <c r="AD22" s="399"/>
      <c r="AE22" s="398">
        <v>857943656</v>
      </c>
      <c r="AF22" s="399"/>
    </row>
    <row r="23" spans="1:32" x14ac:dyDescent="0.2">
      <c r="A23" s="403">
        <v>1963</v>
      </c>
      <c r="B23" s="404">
        <v>493926719</v>
      </c>
      <c r="C23" s="405"/>
      <c r="D23" s="404">
        <v>52001610</v>
      </c>
      <c r="E23" s="405"/>
      <c r="F23" s="404">
        <v>201602073</v>
      </c>
      <c r="G23" s="405"/>
      <c r="H23" s="406" t="s">
        <v>287</v>
      </c>
      <c r="I23" s="405"/>
      <c r="J23" s="404">
        <v>747530402</v>
      </c>
      <c r="K23" s="405"/>
      <c r="L23" s="404">
        <v>3211836</v>
      </c>
      <c r="M23" s="407"/>
      <c r="N23" s="408" t="s">
        <v>441</v>
      </c>
      <c r="O23" s="404">
        <v>168990140</v>
      </c>
      <c r="P23" s="405"/>
      <c r="Q23" s="404">
        <v>127940</v>
      </c>
      <c r="R23" s="405"/>
      <c r="S23" s="406" t="s">
        <v>287</v>
      </c>
      <c r="T23" s="405"/>
      <c r="U23" s="404">
        <v>167953</v>
      </c>
      <c r="V23" s="405"/>
      <c r="W23" s="406" t="s">
        <v>287</v>
      </c>
      <c r="X23" s="405"/>
      <c r="Y23" s="406" t="s">
        <v>287</v>
      </c>
      <c r="Z23" s="405"/>
      <c r="AA23" s="404">
        <v>169286033</v>
      </c>
      <c r="AB23" s="405"/>
      <c r="AC23" s="406" t="s">
        <v>287</v>
      </c>
      <c r="AD23" s="405"/>
      <c r="AE23" s="404">
        <v>920028271</v>
      </c>
      <c r="AF23" s="405"/>
    </row>
    <row r="24" spans="1:32" x14ac:dyDescent="0.2">
      <c r="A24" s="397">
        <v>1964</v>
      </c>
      <c r="B24" s="398">
        <v>526230019</v>
      </c>
      <c r="C24" s="399"/>
      <c r="D24" s="398">
        <v>56953712</v>
      </c>
      <c r="E24" s="399"/>
      <c r="F24" s="398">
        <v>220038479</v>
      </c>
      <c r="G24" s="399"/>
      <c r="H24" s="400" t="s">
        <v>287</v>
      </c>
      <c r="I24" s="399"/>
      <c r="J24" s="398">
        <v>803222210</v>
      </c>
      <c r="K24" s="399"/>
      <c r="L24" s="398">
        <v>3342743</v>
      </c>
      <c r="M24" s="401"/>
      <c r="N24" s="402" t="s">
        <v>441</v>
      </c>
      <c r="O24" s="398">
        <v>180301506</v>
      </c>
      <c r="P24" s="399"/>
      <c r="Q24" s="398">
        <v>148076</v>
      </c>
      <c r="R24" s="399"/>
      <c r="S24" s="400" t="s">
        <v>287</v>
      </c>
      <c r="T24" s="399"/>
      <c r="U24" s="398">
        <v>203791</v>
      </c>
      <c r="V24" s="399"/>
      <c r="W24" s="400" t="s">
        <v>287</v>
      </c>
      <c r="X24" s="399"/>
      <c r="Y24" s="400" t="s">
        <v>287</v>
      </c>
      <c r="Z24" s="399"/>
      <c r="AA24" s="398">
        <v>180653373</v>
      </c>
      <c r="AB24" s="399"/>
      <c r="AC24" s="400" t="s">
        <v>287</v>
      </c>
      <c r="AD24" s="399"/>
      <c r="AE24" s="398">
        <v>987218326</v>
      </c>
      <c r="AF24" s="399"/>
    </row>
    <row r="25" spans="1:32" x14ac:dyDescent="0.2">
      <c r="A25" s="397">
        <v>1965</v>
      </c>
      <c r="B25" s="398">
        <v>570925951</v>
      </c>
      <c r="C25" s="399"/>
      <c r="D25" s="398">
        <v>64801224</v>
      </c>
      <c r="E25" s="399"/>
      <c r="F25" s="398">
        <v>221559434</v>
      </c>
      <c r="G25" s="399"/>
      <c r="H25" s="400" t="s">
        <v>287</v>
      </c>
      <c r="I25" s="399"/>
      <c r="J25" s="398">
        <v>857286609</v>
      </c>
      <c r="K25" s="399"/>
      <c r="L25" s="398">
        <v>3656699</v>
      </c>
      <c r="M25" s="401"/>
      <c r="N25" s="402" t="s">
        <v>441</v>
      </c>
      <c r="O25" s="398">
        <v>196984345</v>
      </c>
      <c r="P25" s="399"/>
      <c r="Q25" s="398">
        <v>268804</v>
      </c>
      <c r="R25" s="399"/>
      <c r="S25" s="400" t="s">
        <v>287</v>
      </c>
      <c r="T25" s="399"/>
      <c r="U25" s="398">
        <v>189214</v>
      </c>
      <c r="V25" s="399"/>
      <c r="W25" s="400" t="s">
        <v>287</v>
      </c>
      <c r="X25" s="399"/>
      <c r="Y25" s="400" t="s">
        <v>287</v>
      </c>
      <c r="Z25" s="399"/>
      <c r="AA25" s="398">
        <v>197442363</v>
      </c>
      <c r="AB25" s="399"/>
      <c r="AC25" s="400" t="s">
        <v>287</v>
      </c>
      <c r="AD25" s="399"/>
      <c r="AE25" s="400">
        <v>1058385671</v>
      </c>
      <c r="AF25" s="399"/>
    </row>
    <row r="26" spans="1:32" x14ac:dyDescent="0.2">
      <c r="A26" s="403">
        <v>1966</v>
      </c>
      <c r="B26" s="404">
        <v>613474800</v>
      </c>
      <c r="C26" s="405"/>
      <c r="D26" s="404">
        <v>78926172</v>
      </c>
      <c r="E26" s="405"/>
      <c r="F26" s="404">
        <v>251151562</v>
      </c>
      <c r="G26" s="405"/>
      <c r="H26" s="406" t="s">
        <v>287</v>
      </c>
      <c r="I26" s="405"/>
      <c r="J26" s="404">
        <v>943552534</v>
      </c>
      <c r="K26" s="405"/>
      <c r="L26" s="404">
        <v>5519909</v>
      </c>
      <c r="M26" s="407"/>
      <c r="N26" s="408" t="s">
        <v>441</v>
      </c>
      <c r="O26" s="404">
        <v>197937538</v>
      </c>
      <c r="P26" s="405"/>
      <c r="Q26" s="404">
        <v>333926</v>
      </c>
      <c r="R26" s="405"/>
      <c r="S26" s="406" t="s">
        <v>287</v>
      </c>
      <c r="T26" s="405"/>
      <c r="U26" s="404">
        <v>187988</v>
      </c>
      <c r="V26" s="405"/>
      <c r="W26" s="406" t="s">
        <v>287</v>
      </c>
      <c r="X26" s="405"/>
      <c r="Y26" s="406" t="s">
        <v>287</v>
      </c>
      <c r="Z26" s="405"/>
      <c r="AA26" s="404">
        <v>198459452</v>
      </c>
      <c r="AB26" s="405"/>
      <c r="AC26" s="406" t="s">
        <v>287</v>
      </c>
      <c r="AD26" s="405"/>
      <c r="AE26" s="406">
        <v>1147531895</v>
      </c>
      <c r="AF26" s="405"/>
    </row>
    <row r="27" spans="1:32" x14ac:dyDescent="0.2">
      <c r="A27" s="397">
        <v>1967</v>
      </c>
      <c r="B27" s="398">
        <v>630483363</v>
      </c>
      <c r="C27" s="399"/>
      <c r="D27" s="398">
        <v>89270724</v>
      </c>
      <c r="E27" s="399"/>
      <c r="F27" s="398">
        <v>264805785</v>
      </c>
      <c r="G27" s="399"/>
      <c r="H27" s="400" t="s">
        <v>287</v>
      </c>
      <c r="I27" s="399"/>
      <c r="J27" s="398">
        <v>984559872</v>
      </c>
      <c r="K27" s="399"/>
      <c r="L27" s="398">
        <v>7655214</v>
      </c>
      <c r="M27" s="401"/>
      <c r="N27" s="402" t="s">
        <v>441</v>
      </c>
      <c r="O27" s="398">
        <v>224948605</v>
      </c>
      <c r="P27" s="399"/>
      <c r="Q27" s="398">
        <v>315688</v>
      </c>
      <c r="R27" s="399"/>
      <c r="S27" s="400" t="s">
        <v>287</v>
      </c>
      <c r="T27" s="399"/>
      <c r="U27" s="398">
        <v>316309</v>
      </c>
      <c r="V27" s="399"/>
      <c r="W27" s="400" t="s">
        <v>287</v>
      </c>
      <c r="X27" s="399"/>
      <c r="Y27" s="400" t="s">
        <v>287</v>
      </c>
      <c r="Z27" s="399"/>
      <c r="AA27" s="398">
        <v>225580602</v>
      </c>
      <c r="AB27" s="399"/>
      <c r="AC27" s="400" t="s">
        <v>287</v>
      </c>
      <c r="AD27" s="399"/>
      <c r="AE27" s="400">
        <v>1217795688</v>
      </c>
      <c r="AF27" s="399"/>
    </row>
    <row r="28" spans="1:32" x14ac:dyDescent="0.2">
      <c r="A28" s="397">
        <v>1968</v>
      </c>
      <c r="B28" s="398">
        <v>684904580</v>
      </c>
      <c r="C28" s="399"/>
      <c r="D28" s="398">
        <v>104275833</v>
      </c>
      <c r="E28" s="399"/>
      <c r="F28" s="398">
        <v>304432723</v>
      </c>
      <c r="G28" s="399"/>
      <c r="H28" s="400" t="s">
        <v>287</v>
      </c>
      <c r="I28" s="399"/>
      <c r="J28" s="400">
        <v>1093613136</v>
      </c>
      <c r="K28" s="399"/>
      <c r="L28" s="398">
        <v>12528419</v>
      </c>
      <c r="M28" s="401"/>
      <c r="N28" s="402" t="s">
        <v>441</v>
      </c>
      <c r="O28" s="398">
        <v>225873158</v>
      </c>
      <c r="P28" s="399"/>
      <c r="Q28" s="398">
        <v>375062</v>
      </c>
      <c r="R28" s="399"/>
      <c r="S28" s="400" t="s">
        <v>287</v>
      </c>
      <c r="T28" s="399"/>
      <c r="U28" s="398">
        <v>435826</v>
      </c>
      <c r="V28" s="399"/>
      <c r="W28" s="400" t="s">
        <v>287</v>
      </c>
      <c r="X28" s="399"/>
      <c r="Y28" s="400" t="s">
        <v>287</v>
      </c>
      <c r="Z28" s="399"/>
      <c r="AA28" s="398">
        <v>226684046</v>
      </c>
      <c r="AB28" s="399"/>
      <c r="AC28" s="400" t="s">
        <v>287</v>
      </c>
      <c r="AD28" s="399"/>
      <c r="AE28" s="400">
        <v>1332825601</v>
      </c>
      <c r="AF28" s="399"/>
    </row>
    <row r="29" spans="1:32" x14ac:dyDescent="0.2">
      <c r="A29" s="403">
        <v>1969</v>
      </c>
      <c r="B29" s="404">
        <v>706001240</v>
      </c>
      <c r="C29" s="405"/>
      <c r="D29" s="404">
        <v>137847152</v>
      </c>
      <c r="E29" s="405"/>
      <c r="F29" s="404">
        <v>333278945</v>
      </c>
      <c r="G29" s="405"/>
      <c r="H29" s="406" t="s">
        <v>287</v>
      </c>
      <c r="I29" s="405"/>
      <c r="J29" s="406">
        <v>1177127337</v>
      </c>
      <c r="K29" s="405"/>
      <c r="L29" s="404">
        <v>13927839</v>
      </c>
      <c r="M29" s="407"/>
      <c r="N29" s="408" t="s">
        <v>441</v>
      </c>
      <c r="O29" s="404">
        <v>253468237</v>
      </c>
      <c r="P29" s="405"/>
      <c r="Q29" s="404">
        <v>319933</v>
      </c>
      <c r="R29" s="405"/>
      <c r="S29" s="406" t="s">
        <v>287</v>
      </c>
      <c r="T29" s="405"/>
      <c r="U29" s="404">
        <v>614710</v>
      </c>
      <c r="V29" s="405"/>
      <c r="W29" s="406" t="s">
        <v>287</v>
      </c>
      <c r="X29" s="405"/>
      <c r="Y29" s="406" t="s">
        <v>287</v>
      </c>
      <c r="Z29" s="405"/>
      <c r="AA29" s="404">
        <v>254402880</v>
      </c>
      <c r="AB29" s="405"/>
      <c r="AC29" s="406" t="s">
        <v>287</v>
      </c>
      <c r="AD29" s="405"/>
      <c r="AE29" s="406">
        <v>1445458056</v>
      </c>
      <c r="AF29" s="405"/>
    </row>
    <row r="30" spans="1:32" x14ac:dyDescent="0.2">
      <c r="A30" s="397">
        <v>1970</v>
      </c>
      <c r="B30" s="398">
        <v>704394479</v>
      </c>
      <c r="C30" s="399"/>
      <c r="D30" s="398">
        <v>184183402</v>
      </c>
      <c r="E30" s="399"/>
      <c r="F30" s="398">
        <v>372890063</v>
      </c>
      <c r="G30" s="399"/>
      <c r="H30" s="400" t="s">
        <v>287</v>
      </c>
      <c r="I30" s="399"/>
      <c r="J30" s="400">
        <v>1261467944</v>
      </c>
      <c r="K30" s="399"/>
      <c r="L30" s="398">
        <v>21804448</v>
      </c>
      <c r="M30" s="401"/>
      <c r="N30" s="402" t="s">
        <v>441</v>
      </c>
      <c r="O30" s="398">
        <v>250957442</v>
      </c>
      <c r="P30" s="399"/>
      <c r="Q30" s="398">
        <v>136000</v>
      </c>
      <c r="R30" s="399"/>
      <c r="S30" s="398">
        <v>220450</v>
      </c>
      <c r="T30" s="399"/>
      <c r="U30" s="398">
        <v>525183</v>
      </c>
      <c r="V30" s="399"/>
      <c r="W30" s="400" t="s">
        <v>287</v>
      </c>
      <c r="X30" s="399"/>
      <c r="Y30" s="400" t="s">
        <v>287</v>
      </c>
      <c r="Z30" s="399"/>
      <c r="AA30" s="398">
        <v>251839075</v>
      </c>
      <c r="AB30" s="399"/>
      <c r="AC30" s="400" t="s">
        <v>287</v>
      </c>
      <c r="AD30" s="399"/>
      <c r="AE30" s="400">
        <v>1535111467</v>
      </c>
      <c r="AF30" s="399"/>
    </row>
    <row r="31" spans="1:32" x14ac:dyDescent="0.2">
      <c r="A31" s="397">
        <v>1971</v>
      </c>
      <c r="B31" s="398">
        <v>713102454</v>
      </c>
      <c r="C31" s="399"/>
      <c r="D31" s="398">
        <v>220225423</v>
      </c>
      <c r="E31" s="399"/>
      <c r="F31" s="398">
        <v>374030784</v>
      </c>
      <c r="G31" s="399"/>
      <c r="H31" s="400" t="s">
        <v>287</v>
      </c>
      <c r="I31" s="399"/>
      <c r="J31" s="400">
        <v>1307358661</v>
      </c>
      <c r="K31" s="399"/>
      <c r="L31" s="398">
        <v>38104545</v>
      </c>
      <c r="M31" s="401"/>
      <c r="N31" s="402" t="s">
        <v>441</v>
      </c>
      <c r="O31" s="398">
        <v>269531459</v>
      </c>
      <c r="P31" s="399"/>
      <c r="Q31" s="398">
        <v>111330</v>
      </c>
      <c r="R31" s="399"/>
      <c r="S31" s="398">
        <v>199869</v>
      </c>
      <c r="T31" s="399"/>
      <c r="U31" s="398">
        <v>547752</v>
      </c>
      <c r="V31" s="399"/>
      <c r="W31" s="400" t="s">
        <v>287</v>
      </c>
      <c r="X31" s="399"/>
      <c r="Y31" s="400" t="s">
        <v>287</v>
      </c>
      <c r="Z31" s="399"/>
      <c r="AA31" s="398">
        <v>270390410</v>
      </c>
      <c r="AB31" s="399"/>
      <c r="AC31" s="400" t="s">
        <v>287</v>
      </c>
      <c r="AD31" s="399"/>
      <c r="AE31" s="400">
        <v>1615853616</v>
      </c>
      <c r="AF31" s="399"/>
    </row>
    <row r="32" spans="1:32" x14ac:dyDescent="0.2">
      <c r="A32" s="403">
        <v>1972</v>
      </c>
      <c r="B32" s="404">
        <v>771131265</v>
      </c>
      <c r="C32" s="405"/>
      <c r="D32" s="404">
        <v>274295961</v>
      </c>
      <c r="E32" s="405"/>
      <c r="F32" s="404">
        <v>375747796</v>
      </c>
      <c r="G32" s="405"/>
      <c r="H32" s="406" t="s">
        <v>287</v>
      </c>
      <c r="I32" s="405"/>
      <c r="J32" s="406">
        <v>1421175022</v>
      </c>
      <c r="K32" s="405"/>
      <c r="L32" s="404">
        <v>54091135</v>
      </c>
      <c r="M32" s="407"/>
      <c r="N32" s="408" t="s">
        <v>441</v>
      </c>
      <c r="O32" s="404">
        <v>275928828</v>
      </c>
      <c r="P32" s="405"/>
      <c r="Q32" s="404">
        <v>130859</v>
      </c>
      <c r="R32" s="405"/>
      <c r="S32" s="404">
        <v>199774</v>
      </c>
      <c r="T32" s="405"/>
      <c r="U32" s="404">
        <v>1452795</v>
      </c>
      <c r="V32" s="405"/>
      <c r="W32" s="406" t="s">
        <v>287</v>
      </c>
      <c r="X32" s="405"/>
      <c r="Y32" s="406" t="s">
        <v>287</v>
      </c>
      <c r="Z32" s="405"/>
      <c r="AA32" s="404">
        <v>277712256</v>
      </c>
      <c r="AB32" s="405"/>
      <c r="AC32" s="406" t="s">
        <v>287</v>
      </c>
      <c r="AD32" s="405"/>
      <c r="AE32" s="406">
        <v>1752978413</v>
      </c>
      <c r="AF32" s="405"/>
    </row>
    <row r="33" spans="1:32" x14ac:dyDescent="0.2">
      <c r="A33" s="397">
        <v>1973</v>
      </c>
      <c r="B33" s="398">
        <v>847651470</v>
      </c>
      <c r="C33" s="399"/>
      <c r="D33" s="398">
        <v>314342926</v>
      </c>
      <c r="E33" s="399"/>
      <c r="F33" s="398">
        <v>340858192</v>
      </c>
      <c r="G33" s="399"/>
      <c r="H33" s="400" t="s">
        <v>287</v>
      </c>
      <c r="I33" s="399"/>
      <c r="J33" s="400">
        <v>1502852588</v>
      </c>
      <c r="K33" s="399"/>
      <c r="L33" s="398">
        <v>83479463</v>
      </c>
      <c r="M33" s="401"/>
      <c r="N33" s="402" t="s">
        <v>441</v>
      </c>
      <c r="O33" s="398">
        <v>275430574</v>
      </c>
      <c r="P33" s="399"/>
      <c r="Q33" s="398">
        <v>130403</v>
      </c>
      <c r="R33" s="399"/>
      <c r="S33" s="398">
        <v>197890</v>
      </c>
      <c r="T33" s="399"/>
      <c r="U33" s="398">
        <v>1965713</v>
      </c>
      <c r="V33" s="399"/>
      <c r="W33" s="400" t="s">
        <v>287</v>
      </c>
      <c r="X33" s="399"/>
      <c r="Y33" s="400" t="s">
        <v>287</v>
      </c>
      <c r="Z33" s="399"/>
      <c r="AA33" s="398">
        <v>277724580</v>
      </c>
      <c r="AB33" s="399"/>
      <c r="AC33" s="400" t="s">
        <v>287</v>
      </c>
      <c r="AD33" s="399"/>
      <c r="AE33" s="400">
        <v>1864056631</v>
      </c>
      <c r="AF33" s="399"/>
    </row>
    <row r="34" spans="1:32" x14ac:dyDescent="0.2">
      <c r="A34" s="397">
        <v>1974</v>
      </c>
      <c r="B34" s="398">
        <v>828432921</v>
      </c>
      <c r="C34" s="399"/>
      <c r="D34" s="398">
        <v>300930538</v>
      </c>
      <c r="E34" s="399"/>
      <c r="F34" s="398">
        <v>320065088</v>
      </c>
      <c r="G34" s="399"/>
      <c r="H34" s="400" t="s">
        <v>287</v>
      </c>
      <c r="I34" s="399"/>
      <c r="J34" s="400">
        <v>1449428547</v>
      </c>
      <c r="K34" s="399"/>
      <c r="L34" s="398">
        <v>113975740</v>
      </c>
      <c r="M34" s="401"/>
      <c r="N34" s="402" t="s">
        <v>441</v>
      </c>
      <c r="O34" s="398">
        <v>304211805</v>
      </c>
      <c r="P34" s="399"/>
      <c r="Q34" s="398">
        <v>68523</v>
      </c>
      <c r="R34" s="399"/>
      <c r="S34" s="398">
        <v>182154</v>
      </c>
      <c r="T34" s="399"/>
      <c r="U34" s="398">
        <v>2452636</v>
      </c>
      <c r="V34" s="399"/>
      <c r="W34" s="400" t="s">
        <v>287</v>
      </c>
      <c r="X34" s="399"/>
      <c r="Y34" s="400" t="s">
        <v>287</v>
      </c>
      <c r="Z34" s="399"/>
      <c r="AA34" s="398">
        <v>306915118</v>
      </c>
      <c r="AB34" s="399"/>
      <c r="AC34" s="400" t="s">
        <v>287</v>
      </c>
      <c r="AD34" s="399"/>
      <c r="AE34" s="400">
        <v>1870319405</v>
      </c>
      <c r="AF34" s="399"/>
    </row>
    <row r="35" spans="1:32" x14ac:dyDescent="0.2">
      <c r="A35" s="403">
        <v>1975</v>
      </c>
      <c r="B35" s="404">
        <v>852786222</v>
      </c>
      <c r="C35" s="405"/>
      <c r="D35" s="404">
        <v>289094900</v>
      </c>
      <c r="E35" s="405"/>
      <c r="F35" s="404">
        <v>299778408</v>
      </c>
      <c r="G35" s="405"/>
      <c r="H35" s="406" t="s">
        <v>287</v>
      </c>
      <c r="I35" s="405"/>
      <c r="J35" s="406">
        <v>1441659530</v>
      </c>
      <c r="K35" s="405"/>
      <c r="L35" s="404">
        <v>172505075</v>
      </c>
      <c r="M35" s="407"/>
      <c r="N35" s="408" t="s">
        <v>441</v>
      </c>
      <c r="O35" s="404">
        <v>303152673</v>
      </c>
      <c r="P35" s="405"/>
      <c r="Q35" s="404">
        <v>17551</v>
      </c>
      <c r="R35" s="405"/>
      <c r="S35" s="404">
        <v>173568</v>
      </c>
      <c r="T35" s="405"/>
      <c r="U35" s="404">
        <v>3246172</v>
      </c>
      <c r="V35" s="405"/>
      <c r="W35" s="406" t="s">
        <v>287</v>
      </c>
      <c r="X35" s="405"/>
      <c r="Y35" s="406" t="s">
        <v>287</v>
      </c>
      <c r="Z35" s="405"/>
      <c r="AA35" s="404">
        <v>306589964</v>
      </c>
      <c r="AB35" s="405"/>
      <c r="AC35" s="406" t="s">
        <v>287</v>
      </c>
      <c r="AD35" s="405"/>
      <c r="AE35" s="406">
        <v>1920754569</v>
      </c>
      <c r="AF35" s="405"/>
    </row>
    <row r="36" spans="1:32" x14ac:dyDescent="0.2">
      <c r="A36" s="397">
        <v>1976</v>
      </c>
      <c r="B36" s="398">
        <v>944390993</v>
      </c>
      <c r="C36" s="399"/>
      <c r="D36" s="398">
        <v>319988137</v>
      </c>
      <c r="E36" s="399"/>
      <c r="F36" s="398">
        <v>294623911</v>
      </c>
      <c r="G36" s="399"/>
      <c r="H36" s="400" t="s">
        <v>287</v>
      </c>
      <c r="I36" s="399"/>
      <c r="J36" s="400">
        <v>1559003041</v>
      </c>
      <c r="K36" s="399"/>
      <c r="L36" s="398">
        <v>191103531</v>
      </c>
      <c r="M36" s="401"/>
      <c r="N36" s="402" t="s">
        <v>441</v>
      </c>
      <c r="O36" s="398">
        <v>286924238</v>
      </c>
      <c r="P36" s="399"/>
      <c r="Q36" s="398">
        <v>84386</v>
      </c>
      <c r="R36" s="399"/>
      <c r="S36" s="398">
        <v>182078</v>
      </c>
      <c r="T36" s="399"/>
      <c r="U36" s="398">
        <v>3616407</v>
      </c>
      <c r="V36" s="399"/>
      <c r="W36" s="400" t="s">
        <v>287</v>
      </c>
      <c r="X36" s="399"/>
      <c r="Y36" s="400" t="s">
        <v>287</v>
      </c>
      <c r="Z36" s="399"/>
      <c r="AA36" s="398">
        <v>290807109</v>
      </c>
      <c r="AB36" s="399"/>
      <c r="AC36" s="400" t="s">
        <v>287</v>
      </c>
      <c r="AD36" s="399"/>
      <c r="AE36" s="400">
        <v>2040913681</v>
      </c>
      <c r="AF36" s="399"/>
    </row>
    <row r="37" spans="1:32" x14ac:dyDescent="0.2">
      <c r="A37" s="397">
        <v>1977</v>
      </c>
      <c r="B37" s="398">
        <v>985218596</v>
      </c>
      <c r="C37" s="399"/>
      <c r="D37" s="398">
        <v>358178822</v>
      </c>
      <c r="E37" s="399"/>
      <c r="F37" s="398">
        <v>305504859</v>
      </c>
      <c r="G37" s="399"/>
      <c r="H37" s="400" t="s">
        <v>287</v>
      </c>
      <c r="I37" s="399"/>
      <c r="J37" s="400">
        <v>1648902277</v>
      </c>
      <c r="K37" s="399"/>
      <c r="L37" s="398">
        <v>250883283</v>
      </c>
      <c r="M37" s="401"/>
      <c r="N37" s="402" t="s">
        <v>441</v>
      </c>
      <c r="O37" s="398">
        <v>223598687</v>
      </c>
      <c r="P37" s="399"/>
      <c r="Q37" s="398">
        <v>307634</v>
      </c>
      <c r="R37" s="399"/>
      <c r="S37" s="398">
        <v>173271</v>
      </c>
      <c r="T37" s="399"/>
      <c r="U37" s="398">
        <v>3582335</v>
      </c>
      <c r="V37" s="399"/>
      <c r="W37" s="400" t="s">
        <v>287</v>
      </c>
      <c r="X37" s="399"/>
      <c r="Y37" s="400" t="s">
        <v>287</v>
      </c>
      <c r="Z37" s="399"/>
      <c r="AA37" s="398">
        <v>227661927</v>
      </c>
      <c r="AB37" s="399"/>
      <c r="AC37" s="400" t="s">
        <v>287</v>
      </c>
      <c r="AD37" s="399"/>
      <c r="AE37" s="400">
        <v>2127447487</v>
      </c>
      <c r="AF37" s="399"/>
    </row>
    <row r="38" spans="1:32" x14ac:dyDescent="0.2">
      <c r="A38" s="403">
        <v>1978</v>
      </c>
      <c r="B38" s="404">
        <v>975742083</v>
      </c>
      <c r="C38" s="405"/>
      <c r="D38" s="404">
        <v>365060441</v>
      </c>
      <c r="E38" s="405"/>
      <c r="F38" s="404">
        <v>305390836</v>
      </c>
      <c r="G38" s="405"/>
      <c r="H38" s="406" t="s">
        <v>287</v>
      </c>
      <c r="I38" s="405"/>
      <c r="J38" s="406">
        <v>1646193360</v>
      </c>
      <c r="K38" s="405"/>
      <c r="L38" s="404">
        <v>276403070</v>
      </c>
      <c r="M38" s="407"/>
      <c r="N38" s="408" t="s">
        <v>441</v>
      </c>
      <c r="O38" s="404">
        <v>283465224</v>
      </c>
      <c r="P38" s="405"/>
      <c r="Q38" s="404">
        <v>197193</v>
      </c>
      <c r="R38" s="405"/>
      <c r="S38" s="404">
        <v>140434</v>
      </c>
      <c r="T38" s="405"/>
      <c r="U38" s="404">
        <v>2977630</v>
      </c>
      <c r="V38" s="405"/>
      <c r="W38" s="406" t="s">
        <v>287</v>
      </c>
      <c r="X38" s="405"/>
      <c r="Y38" s="406" t="s">
        <v>287</v>
      </c>
      <c r="Z38" s="405"/>
      <c r="AA38" s="404">
        <v>286780481</v>
      </c>
      <c r="AB38" s="405"/>
      <c r="AC38" s="406" t="s">
        <v>287</v>
      </c>
      <c r="AD38" s="405"/>
      <c r="AE38" s="406">
        <v>2209376911</v>
      </c>
      <c r="AF38" s="405"/>
    </row>
    <row r="39" spans="1:32" x14ac:dyDescent="0.2">
      <c r="A39" s="397">
        <v>1979</v>
      </c>
      <c r="B39" s="400">
        <v>1075037091</v>
      </c>
      <c r="C39" s="399"/>
      <c r="D39" s="398">
        <v>303525209</v>
      </c>
      <c r="E39" s="399"/>
      <c r="F39" s="398">
        <v>329485107</v>
      </c>
      <c r="G39" s="399"/>
      <c r="H39" s="400" t="s">
        <v>287</v>
      </c>
      <c r="I39" s="399"/>
      <c r="J39" s="400">
        <v>1708047407</v>
      </c>
      <c r="K39" s="399"/>
      <c r="L39" s="398">
        <v>255154623</v>
      </c>
      <c r="M39" s="401"/>
      <c r="N39" s="402" t="s">
        <v>441</v>
      </c>
      <c r="O39" s="398">
        <v>283075976</v>
      </c>
      <c r="P39" s="399"/>
      <c r="Q39" s="398">
        <v>299859</v>
      </c>
      <c r="R39" s="399"/>
      <c r="S39" s="398">
        <v>198192</v>
      </c>
      <c r="T39" s="399"/>
      <c r="U39" s="398">
        <v>3888968</v>
      </c>
      <c r="V39" s="399"/>
      <c r="W39" s="400" t="s">
        <v>287</v>
      </c>
      <c r="X39" s="399"/>
      <c r="Y39" s="400" t="s">
        <v>287</v>
      </c>
      <c r="Z39" s="399"/>
      <c r="AA39" s="398">
        <v>287462995</v>
      </c>
      <c r="AB39" s="399"/>
      <c r="AC39" s="400" t="s">
        <v>287</v>
      </c>
      <c r="AD39" s="399"/>
      <c r="AE39" s="400">
        <v>2250665025</v>
      </c>
      <c r="AF39" s="399"/>
    </row>
    <row r="40" spans="1:32" x14ac:dyDescent="0.2">
      <c r="A40" s="397">
        <v>1980</v>
      </c>
      <c r="B40" s="400">
        <v>1161562368</v>
      </c>
      <c r="C40" s="399"/>
      <c r="D40" s="398">
        <v>245994189</v>
      </c>
      <c r="E40" s="399"/>
      <c r="F40" s="398">
        <v>346239900</v>
      </c>
      <c r="G40" s="399"/>
      <c r="H40" s="400" t="s">
        <v>287</v>
      </c>
      <c r="I40" s="399"/>
      <c r="J40" s="400">
        <v>1753796457</v>
      </c>
      <c r="K40" s="399"/>
      <c r="L40" s="398">
        <v>251115575</v>
      </c>
      <c r="M40" s="401"/>
      <c r="N40" s="402" t="s">
        <v>441</v>
      </c>
      <c r="O40" s="398">
        <v>279182090</v>
      </c>
      <c r="P40" s="399"/>
      <c r="Q40" s="398">
        <v>275366</v>
      </c>
      <c r="R40" s="399"/>
      <c r="S40" s="398">
        <v>157797</v>
      </c>
      <c r="T40" s="399"/>
      <c r="U40" s="398">
        <v>5073079</v>
      </c>
      <c r="V40" s="399"/>
      <c r="W40" s="400" t="s">
        <v>287</v>
      </c>
      <c r="X40" s="399"/>
      <c r="Y40" s="400" t="s">
        <v>287</v>
      </c>
      <c r="Z40" s="399"/>
      <c r="AA40" s="398">
        <v>284688332</v>
      </c>
      <c r="AB40" s="399"/>
      <c r="AC40" s="400" t="s">
        <v>287</v>
      </c>
      <c r="AD40" s="399"/>
      <c r="AE40" s="400">
        <v>2289600364</v>
      </c>
      <c r="AF40" s="399"/>
    </row>
    <row r="41" spans="1:32" x14ac:dyDescent="0.2">
      <c r="A41" s="403">
        <v>1981</v>
      </c>
      <c r="B41" s="406">
        <v>1203203232</v>
      </c>
      <c r="C41" s="405"/>
      <c r="D41" s="404">
        <v>206420775</v>
      </c>
      <c r="E41" s="405"/>
      <c r="F41" s="404">
        <v>345777173</v>
      </c>
      <c r="G41" s="405"/>
      <c r="H41" s="406" t="s">
        <v>287</v>
      </c>
      <c r="I41" s="405"/>
      <c r="J41" s="406">
        <v>1755401180</v>
      </c>
      <c r="K41" s="405"/>
      <c r="L41" s="404">
        <v>272673503</v>
      </c>
      <c r="M41" s="407"/>
      <c r="N41" s="408" t="s">
        <v>441</v>
      </c>
      <c r="O41" s="404">
        <v>263844664</v>
      </c>
      <c r="P41" s="405"/>
      <c r="Q41" s="404">
        <v>245201</v>
      </c>
      <c r="R41" s="405"/>
      <c r="S41" s="404">
        <v>122628</v>
      </c>
      <c r="T41" s="405"/>
      <c r="U41" s="404">
        <v>5686163</v>
      </c>
      <c r="V41" s="405"/>
      <c r="W41" s="406" t="s">
        <v>287</v>
      </c>
      <c r="X41" s="405"/>
      <c r="Y41" s="406" t="s">
        <v>287</v>
      </c>
      <c r="Z41" s="405"/>
      <c r="AA41" s="404">
        <v>269898656</v>
      </c>
      <c r="AB41" s="405"/>
      <c r="AC41" s="406" t="s">
        <v>287</v>
      </c>
      <c r="AD41" s="405"/>
      <c r="AE41" s="406">
        <v>2297973339</v>
      </c>
      <c r="AF41" s="405"/>
    </row>
    <row r="42" spans="1:32" x14ac:dyDescent="0.2">
      <c r="A42" s="397">
        <v>1982</v>
      </c>
      <c r="B42" s="400">
        <v>1192004204</v>
      </c>
      <c r="C42" s="399"/>
      <c r="D42" s="398">
        <v>146797490</v>
      </c>
      <c r="E42" s="399"/>
      <c r="F42" s="398">
        <v>305259749</v>
      </c>
      <c r="G42" s="399"/>
      <c r="H42" s="400" t="s">
        <v>287</v>
      </c>
      <c r="I42" s="399"/>
      <c r="J42" s="400">
        <v>1644061443</v>
      </c>
      <c r="K42" s="399"/>
      <c r="L42" s="398">
        <v>282773248</v>
      </c>
      <c r="M42" s="401"/>
      <c r="N42" s="402" t="s">
        <v>441</v>
      </c>
      <c r="O42" s="398">
        <v>312374013</v>
      </c>
      <c r="P42" s="399"/>
      <c r="Q42" s="398">
        <v>195940</v>
      </c>
      <c r="R42" s="399"/>
      <c r="S42" s="398">
        <v>124979</v>
      </c>
      <c r="T42" s="399"/>
      <c r="U42" s="398">
        <v>4842865</v>
      </c>
      <c r="V42" s="399"/>
      <c r="W42" s="400" t="s">
        <v>287</v>
      </c>
      <c r="X42" s="399"/>
      <c r="Y42" s="400" t="s">
        <v>287</v>
      </c>
      <c r="Z42" s="399"/>
      <c r="AA42" s="398">
        <v>317537797</v>
      </c>
      <c r="AB42" s="399"/>
      <c r="AC42" s="400" t="s">
        <v>287</v>
      </c>
      <c r="AD42" s="399"/>
      <c r="AE42" s="400">
        <v>2244372488</v>
      </c>
      <c r="AF42" s="399"/>
    </row>
    <row r="43" spans="1:32" x14ac:dyDescent="0.2">
      <c r="A43" s="397">
        <v>1983</v>
      </c>
      <c r="B43" s="400">
        <v>1259424279</v>
      </c>
      <c r="C43" s="399"/>
      <c r="D43" s="398">
        <v>144498593</v>
      </c>
      <c r="E43" s="399"/>
      <c r="F43" s="398">
        <v>274098458</v>
      </c>
      <c r="G43" s="399"/>
      <c r="H43" s="400" t="s">
        <v>287</v>
      </c>
      <c r="I43" s="399"/>
      <c r="J43" s="400">
        <v>1678021330</v>
      </c>
      <c r="K43" s="399"/>
      <c r="L43" s="398">
        <v>293677119</v>
      </c>
      <c r="M43" s="401"/>
      <c r="N43" s="402" t="s">
        <v>441</v>
      </c>
      <c r="O43" s="398">
        <v>335290855</v>
      </c>
      <c r="P43" s="399"/>
      <c r="Q43" s="398">
        <v>215867</v>
      </c>
      <c r="R43" s="399"/>
      <c r="S43" s="398">
        <v>162745</v>
      </c>
      <c r="T43" s="399"/>
      <c r="U43" s="398">
        <v>6075101</v>
      </c>
      <c r="V43" s="399"/>
      <c r="W43" s="400" t="s">
        <v>287</v>
      </c>
      <c r="X43" s="399"/>
      <c r="Y43" s="398">
        <v>2668</v>
      </c>
      <c r="Z43" s="399"/>
      <c r="AA43" s="398">
        <v>341747236</v>
      </c>
      <c r="AB43" s="399"/>
      <c r="AC43" s="400" t="s">
        <v>287</v>
      </c>
      <c r="AD43" s="399"/>
      <c r="AE43" s="400">
        <v>2313445685</v>
      </c>
      <c r="AF43" s="399"/>
    </row>
    <row r="44" spans="1:32" x14ac:dyDescent="0.2">
      <c r="A44" s="403">
        <v>1984</v>
      </c>
      <c r="B44" s="406">
        <v>1341680752</v>
      </c>
      <c r="C44" s="405"/>
      <c r="D44" s="404">
        <v>119807913</v>
      </c>
      <c r="E44" s="405"/>
      <c r="F44" s="404">
        <v>297393596</v>
      </c>
      <c r="G44" s="405"/>
      <c r="H44" s="406" t="s">
        <v>287</v>
      </c>
      <c r="I44" s="405"/>
      <c r="J44" s="406">
        <v>1758882261</v>
      </c>
      <c r="K44" s="405"/>
      <c r="L44" s="404">
        <v>327633549</v>
      </c>
      <c r="M44" s="407"/>
      <c r="N44" s="408" t="s">
        <v>441</v>
      </c>
      <c r="O44" s="404">
        <v>324311365</v>
      </c>
      <c r="P44" s="405"/>
      <c r="Q44" s="404">
        <v>461411</v>
      </c>
      <c r="R44" s="405"/>
      <c r="S44" s="404">
        <v>424540</v>
      </c>
      <c r="T44" s="405"/>
      <c r="U44" s="404">
        <v>7740504</v>
      </c>
      <c r="V44" s="405"/>
      <c r="W44" s="404">
        <v>5248</v>
      </c>
      <c r="X44" s="405"/>
      <c r="Y44" s="404">
        <v>6490</v>
      </c>
      <c r="Z44" s="405"/>
      <c r="AA44" s="404">
        <v>332949558</v>
      </c>
      <c r="AB44" s="405"/>
      <c r="AC44" s="406" t="s">
        <v>287</v>
      </c>
      <c r="AD44" s="405"/>
      <c r="AE44" s="406">
        <v>2419465368</v>
      </c>
      <c r="AF44" s="405"/>
    </row>
    <row r="45" spans="1:32" x14ac:dyDescent="0.2">
      <c r="A45" s="397">
        <v>1985</v>
      </c>
      <c r="B45" s="400">
        <v>1402128125</v>
      </c>
      <c r="C45" s="399"/>
      <c r="D45" s="398">
        <v>100202273</v>
      </c>
      <c r="E45" s="399"/>
      <c r="F45" s="398">
        <v>291945965</v>
      </c>
      <c r="G45" s="399"/>
      <c r="H45" s="400" t="s">
        <v>287</v>
      </c>
      <c r="I45" s="399"/>
      <c r="J45" s="400">
        <v>1794276363</v>
      </c>
      <c r="K45" s="399"/>
      <c r="L45" s="398">
        <v>383690727</v>
      </c>
      <c r="M45" s="401"/>
      <c r="N45" s="402" t="s">
        <v>441</v>
      </c>
      <c r="O45" s="398">
        <v>284310538</v>
      </c>
      <c r="P45" s="399"/>
      <c r="Q45" s="398">
        <v>743294</v>
      </c>
      <c r="R45" s="399"/>
      <c r="S45" s="398">
        <v>639578</v>
      </c>
      <c r="T45" s="399"/>
      <c r="U45" s="398">
        <v>9325230</v>
      </c>
      <c r="V45" s="399"/>
      <c r="W45" s="398">
        <v>10630</v>
      </c>
      <c r="X45" s="399"/>
      <c r="Y45" s="398">
        <v>5762</v>
      </c>
      <c r="Z45" s="399"/>
      <c r="AA45" s="398">
        <v>295035032</v>
      </c>
      <c r="AB45" s="399"/>
      <c r="AC45" s="400" t="s">
        <v>287</v>
      </c>
      <c r="AD45" s="399"/>
      <c r="AE45" s="400">
        <v>2473002122</v>
      </c>
      <c r="AF45" s="399"/>
    </row>
    <row r="46" spans="1:32" x14ac:dyDescent="0.2">
      <c r="A46" s="397">
        <v>1986</v>
      </c>
      <c r="B46" s="400">
        <v>1385831452</v>
      </c>
      <c r="C46" s="399"/>
      <c r="D46" s="398">
        <v>136584867</v>
      </c>
      <c r="E46" s="399"/>
      <c r="F46" s="398">
        <v>248508433</v>
      </c>
      <c r="G46" s="399"/>
      <c r="H46" s="400" t="s">
        <v>287</v>
      </c>
      <c r="I46" s="399"/>
      <c r="J46" s="400">
        <v>1770924752</v>
      </c>
      <c r="K46" s="399"/>
      <c r="L46" s="398">
        <v>414038063</v>
      </c>
      <c r="M46" s="401"/>
      <c r="N46" s="402" t="s">
        <v>441</v>
      </c>
      <c r="O46" s="398">
        <v>294005219</v>
      </c>
      <c r="P46" s="399"/>
      <c r="Q46" s="398">
        <v>491509</v>
      </c>
      <c r="R46" s="399"/>
      <c r="S46" s="398">
        <v>685234</v>
      </c>
      <c r="T46" s="399"/>
      <c r="U46" s="398">
        <v>10307954</v>
      </c>
      <c r="V46" s="399"/>
      <c r="W46" s="398">
        <v>14032</v>
      </c>
      <c r="X46" s="399"/>
      <c r="Y46" s="398">
        <v>4189</v>
      </c>
      <c r="Z46" s="399"/>
      <c r="AA46" s="398">
        <v>305508137</v>
      </c>
      <c r="AB46" s="399"/>
      <c r="AC46" s="400" t="s">
        <v>287</v>
      </c>
      <c r="AD46" s="399"/>
      <c r="AE46" s="400">
        <v>2490470952</v>
      </c>
      <c r="AF46" s="399"/>
    </row>
    <row r="47" spans="1:32" x14ac:dyDescent="0.2">
      <c r="A47" s="403">
        <v>1987</v>
      </c>
      <c r="B47" s="406">
        <v>1463781289</v>
      </c>
      <c r="C47" s="405"/>
      <c r="D47" s="404">
        <v>118492571</v>
      </c>
      <c r="E47" s="405"/>
      <c r="F47" s="404">
        <v>272620803</v>
      </c>
      <c r="G47" s="405"/>
      <c r="H47" s="406" t="s">
        <v>287</v>
      </c>
      <c r="I47" s="405"/>
      <c r="J47" s="406">
        <v>1854894663</v>
      </c>
      <c r="K47" s="405"/>
      <c r="L47" s="404">
        <v>455270382</v>
      </c>
      <c r="M47" s="407"/>
      <c r="N47" s="408" t="s">
        <v>441</v>
      </c>
      <c r="O47" s="404">
        <v>252856093</v>
      </c>
      <c r="P47" s="405"/>
      <c r="Q47" s="404">
        <v>783088</v>
      </c>
      <c r="R47" s="405"/>
      <c r="S47" s="404">
        <v>693941</v>
      </c>
      <c r="T47" s="405"/>
      <c r="U47" s="404">
        <v>10775461</v>
      </c>
      <c r="V47" s="405"/>
      <c r="W47" s="404">
        <v>10497</v>
      </c>
      <c r="X47" s="405"/>
      <c r="Y47" s="404">
        <v>3541</v>
      </c>
      <c r="Z47" s="405"/>
      <c r="AA47" s="404">
        <v>265122621</v>
      </c>
      <c r="AB47" s="405"/>
      <c r="AC47" s="406" t="s">
        <v>287</v>
      </c>
      <c r="AD47" s="405"/>
      <c r="AE47" s="406">
        <v>2575287666</v>
      </c>
      <c r="AF47" s="405"/>
    </row>
    <row r="48" spans="1:32" x14ac:dyDescent="0.2">
      <c r="A48" s="397">
        <v>1988</v>
      </c>
      <c r="B48" s="400">
        <v>1540652774</v>
      </c>
      <c r="C48" s="399"/>
      <c r="D48" s="398">
        <v>148899561</v>
      </c>
      <c r="E48" s="399"/>
      <c r="F48" s="398">
        <v>252800704</v>
      </c>
      <c r="G48" s="399"/>
      <c r="H48" s="400" t="s">
        <v>287</v>
      </c>
      <c r="I48" s="399"/>
      <c r="J48" s="400">
        <v>1942353039</v>
      </c>
      <c r="K48" s="399"/>
      <c r="L48" s="398">
        <v>526973047</v>
      </c>
      <c r="M48" s="401"/>
      <c r="N48" s="402" t="s">
        <v>441</v>
      </c>
      <c r="O48" s="398">
        <v>226100803</v>
      </c>
      <c r="P48" s="399"/>
      <c r="Q48" s="398">
        <v>935986</v>
      </c>
      <c r="R48" s="399"/>
      <c r="S48" s="398">
        <v>738258</v>
      </c>
      <c r="T48" s="399"/>
      <c r="U48" s="398">
        <v>10300079</v>
      </c>
      <c r="V48" s="399"/>
      <c r="W48" s="398">
        <v>9094</v>
      </c>
      <c r="X48" s="399"/>
      <c r="Y48" s="400">
        <v>871</v>
      </c>
      <c r="Z48" s="399"/>
      <c r="AA48" s="398">
        <v>238085091</v>
      </c>
      <c r="AB48" s="399"/>
      <c r="AC48" s="400" t="s">
        <v>287</v>
      </c>
      <c r="AD48" s="399"/>
      <c r="AE48" s="400">
        <v>2707411177</v>
      </c>
      <c r="AF48" s="399"/>
    </row>
    <row r="49" spans="1:32" x14ac:dyDescent="0.2">
      <c r="A49" s="397">
        <v>198911</v>
      </c>
      <c r="B49" s="400">
        <v>1583779139</v>
      </c>
      <c r="C49" s="399"/>
      <c r="D49" s="398">
        <v>164358520</v>
      </c>
      <c r="E49" s="399"/>
      <c r="F49" s="398">
        <v>352628866</v>
      </c>
      <c r="G49" s="399"/>
      <c r="H49" s="398">
        <v>7862418</v>
      </c>
      <c r="I49" s="399"/>
      <c r="J49" s="400">
        <v>2108628943</v>
      </c>
      <c r="K49" s="399"/>
      <c r="L49" s="398">
        <v>529354717</v>
      </c>
      <c r="M49" s="401"/>
      <c r="N49" s="402" t="s">
        <v>441</v>
      </c>
      <c r="O49" s="398">
        <v>271976936</v>
      </c>
      <c r="P49" s="399"/>
      <c r="Q49" s="398">
        <v>27236668</v>
      </c>
      <c r="R49" s="399"/>
      <c r="S49" s="398">
        <v>9162887</v>
      </c>
      <c r="T49" s="399"/>
      <c r="U49" s="398">
        <v>14593443</v>
      </c>
      <c r="V49" s="399"/>
      <c r="W49" s="398">
        <v>250601</v>
      </c>
      <c r="X49" s="399"/>
      <c r="Y49" s="398">
        <v>2112043</v>
      </c>
      <c r="Z49" s="399"/>
      <c r="AA49" s="398">
        <v>325332578</v>
      </c>
      <c r="AB49" s="399"/>
      <c r="AC49" s="398">
        <v>3829849</v>
      </c>
      <c r="AD49" s="399"/>
      <c r="AE49" s="400">
        <v>2967146087</v>
      </c>
      <c r="AF49" s="399"/>
    </row>
    <row r="50" spans="1:32" x14ac:dyDescent="0.2">
      <c r="A50" s="403">
        <v>1990</v>
      </c>
      <c r="B50" s="406">
        <v>1594011479</v>
      </c>
      <c r="C50" s="405"/>
      <c r="D50" s="404">
        <v>126460202</v>
      </c>
      <c r="E50" s="405"/>
      <c r="F50" s="404">
        <v>372765154</v>
      </c>
      <c r="G50" s="405"/>
      <c r="H50" s="404">
        <v>10382830</v>
      </c>
      <c r="I50" s="405"/>
      <c r="J50" s="406">
        <v>2103619665</v>
      </c>
      <c r="K50" s="405"/>
      <c r="L50" s="404">
        <v>576861678</v>
      </c>
      <c r="M50" s="404">
        <v>-3507741</v>
      </c>
      <c r="N50" s="405"/>
      <c r="O50" s="404">
        <v>292865846</v>
      </c>
      <c r="P50" s="405"/>
      <c r="Q50" s="404">
        <v>32521889</v>
      </c>
      <c r="R50" s="405"/>
      <c r="S50" s="404">
        <v>13260379</v>
      </c>
      <c r="T50" s="405"/>
      <c r="U50" s="404">
        <v>15434271</v>
      </c>
      <c r="V50" s="405"/>
      <c r="W50" s="404">
        <v>367087</v>
      </c>
      <c r="X50" s="405"/>
      <c r="Y50" s="404">
        <v>2788600</v>
      </c>
      <c r="Z50" s="405"/>
      <c r="AA50" s="404">
        <v>357238072</v>
      </c>
      <c r="AB50" s="405"/>
      <c r="AC50" s="404">
        <v>3615663</v>
      </c>
      <c r="AD50" s="405"/>
      <c r="AE50" s="406">
        <v>3037827337</v>
      </c>
      <c r="AF50" s="405"/>
    </row>
    <row r="51" spans="1:32" x14ac:dyDescent="0.2">
      <c r="A51" s="397">
        <v>1991</v>
      </c>
      <c r="B51" s="400">
        <v>1590622748</v>
      </c>
      <c r="C51" s="399"/>
      <c r="D51" s="398">
        <v>119751573</v>
      </c>
      <c r="E51" s="399"/>
      <c r="F51" s="398">
        <v>381553017</v>
      </c>
      <c r="G51" s="399"/>
      <c r="H51" s="398">
        <v>11335593</v>
      </c>
      <c r="I51" s="399"/>
      <c r="J51" s="400">
        <v>2103262931</v>
      </c>
      <c r="K51" s="399"/>
      <c r="L51" s="398">
        <v>612565087</v>
      </c>
      <c r="M51" s="398">
        <v>-4541435</v>
      </c>
      <c r="N51" s="399"/>
      <c r="O51" s="398">
        <v>288994189</v>
      </c>
      <c r="P51" s="399"/>
      <c r="Q51" s="398">
        <v>33725358</v>
      </c>
      <c r="R51" s="399"/>
      <c r="S51" s="398">
        <v>15664746</v>
      </c>
      <c r="T51" s="399"/>
      <c r="U51" s="398">
        <v>15966444</v>
      </c>
      <c r="V51" s="399"/>
      <c r="W51" s="398">
        <v>471765</v>
      </c>
      <c r="X51" s="399"/>
      <c r="Y51" s="398">
        <v>2950951</v>
      </c>
      <c r="Z51" s="399"/>
      <c r="AA51" s="398">
        <v>357773453</v>
      </c>
      <c r="AB51" s="399"/>
      <c r="AC51" s="398">
        <v>4738849</v>
      </c>
      <c r="AD51" s="399"/>
      <c r="AE51" s="400">
        <v>3073798885</v>
      </c>
      <c r="AF51" s="399"/>
    </row>
    <row r="52" spans="1:32" x14ac:dyDescent="0.2">
      <c r="A52" s="397">
        <v>1992</v>
      </c>
      <c r="B52" s="400">
        <v>1621206039</v>
      </c>
      <c r="C52" s="399"/>
      <c r="D52" s="398">
        <v>100154163</v>
      </c>
      <c r="E52" s="399"/>
      <c r="F52" s="398">
        <v>404074372</v>
      </c>
      <c r="G52" s="399"/>
      <c r="H52" s="398">
        <v>13270237</v>
      </c>
      <c r="I52" s="399"/>
      <c r="J52" s="400">
        <v>2138704811</v>
      </c>
      <c r="K52" s="399"/>
      <c r="L52" s="398">
        <v>618776263</v>
      </c>
      <c r="M52" s="398">
        <v>-4176582</v>
      </c>
      <c r="N52" s="399"/>
      <c r="O52" s="398">
        <v>253088003</v>
      </c>
      <c r="P52" s="399"/>
      <c r="Q52" s="398">
        <v>36528662</v>
      </c>
      <c r="R52" s="399"/>
      <c r="S52" s="398">
        <v>17816035</v>
      </c>
      <c r="T52" s="399"/>
      <c r="U52" s="398">
        <v>16137962</v>
      </c>
      <c r="V52" s="399"/>
      <c r="W52" s="398">
        <v>399640</v>
      </c>
      <c r="X52" s="399"/>
      <c r="Y52" s="398">
        <v>2887523</v>
      </c>
      <c r="Z52" s="399"/>
      <c r="AA52" s="398">
        <v>326857825</v>
      </c>
      <c r="AB52" s="399"/>
      <c r="AC52" s="398">
        <v>3719887</v>
      </c>
      <c r="AD52" s="399"/>
      <c r="AE52" s="400">
        <v>3083882204</v>
      </c>
      <c r="AF52" s="399"/>
    </row>
    <row r="53" spans="1:32" x14ac:dyDescent="0.2">
      <c r="A53" s="403">
        <v>1993</v>
      </c>
      <c r="B53" s="406">
        <v>1690070232</v>
      </c>
      <c r="C53" s="405"/>
      <c r="D53" s="404">
        <v>112788180</v>
      </c>
      <c r="E53" s="405"/>
      <c r="F53" s="404">
        <v>414926798</v>
      </c>
      <c r="G53" s="405"/>
      <c r="H53" s="404">
        <v>12955798</v>
      </c>
      <c r="I53" s="405"/>
      <c r="J53" s="406">
        <v>2230741008</v>
      </c>
      <c r="K53" s="405"/>
      <c r="L53" s="404">
        <v>610291214</v>
      </c>
      <c r="M53" s="404">
        <v>-4035572</v>
      </c>
      <c r="N53" s="405"/>
      <c r="O53" s="404">
        <v>280494008</v>
      </c>
      <c r="P53" s="405"/>
      <c r="Q53" s="404">
        <v>37623407</v>
      </c>
      <c r="R53" s="405"/>
      <c r="S53" s="404">
        <v>18333031</v>
      </c>
      <c r="T53" s="405"/>
      <c r="U53" s="404">
        <v>16788565</v>
      </c>
      <c r="V53" s="405"/>
      <c r="W53" s="404">
        <v>462452</v>
      </c>
      <c r="X53" s="405"/>
      <c r="Y53" s="404">
        <v>3005827</v>
      </c>
      <c r="Z53" s="405"/>
      <c r="AA53" s="404">
        <v>356707290</v>
      </c>
      <c r="AB53" s="405"/>
      <c r="AC53" s="404">
        <v>3487156</v>
      </c>
      <c r="AD53" s="405"/>
      <c r="AE53" s="406">
        <v>3197191096</v>
      </c>
      <c r="AF53" s="405"/>
    </row>
    <row r="54" spans="1:32" x14ac:dyDescent="0.2">
      <c r="A54" s="397">
        <v>1994</v>
      </c>
      <c r="B54" s="400">
        <v>1690693864</v>
      </c>
      <c r="C54" s="399"/>
      <c r="D54" s="398">
        <v>105900983</v>
      </c>
      <c r="E54" s="399"/>
      <c r="F54" s="398">
        <v>460218682</v>
      </c>
      <c r="G54" s="399"/>
      <c r="H54" s="398">
        <v>13319051</v>
      </c>
      <c r="I54" s="399"/>
      <c r="J54" s="400">
        <v>2270132580</v>
      </c>
      <c r="K54" s="399"/>
      <c r="L54" s="398">
        <v>640439832</v>
      </c>
      <c r="M54" s="398">
        <v>-3377825</v>
      </c>
      <c r="N54" s="399"/>
      <c r="O54" s="398">
        <v>260125733</v>
      </c>
      <c r="P54" s="399"/>
      <c r="Q54" s="398">
        <v>37937364</v>
      </c>
      <c r="R54" s="399"/>
      <c r="S54" s="398">
        <v>19128595</v>
      </c>
      <c r="T54" s="399"/>
      <c r="U54" s="398">
        <v>15535453</v>
      </c>
      <c r="V54" s="399"/>
      <c r="W54" s="398">
        <v>486622</v>
      </c>
      <c r="X54" s="399"/>
      <c r="Y54" s="398">
        <v>3447109</v>
      </c>
      <c r="Z54" s="399"/>
      <c r="AA54" s="398">
        <v>336660876</v>
      </c>
      <c r="AB54" s="399"/>
      <c r="AC54" s="398">
        <v>3666925</v>
      </c>
      <c r="AD54" s="399"/>
      <c r="AE54" s="400">
        <v>3247522388</v>
      </c>
      <c r="AF54" s="399"/>
    </row>
    <row r="55" spans="1:32" x14ac:dyDescent="0.2">
      <c r="A55" s="397">
        <v>1995</v>
      </c>
      <c r="B55" s="400">
        <v>1709426468</v>
      </c>
      <c r="C55" s="399"/>
      <c r="D55" s="398">
        <v>74554065</v>
      </c>
      <c r="E55" s="399"/>
      <c r="F55" s="398">
        <v>496057945</v>
      </c>
      <c r="G55" s="399"/>
      <c r="H55" s="398">
        <v>13869951</v>
      </c>
      <c r="I55" s="399"/>
      <c r="J55" s="400">
        <v>2293908429</v>
      </c>
      <c r="K55" s="399"/>
      <c r="L55" s="398">
        <v>673402123</v>
      </c>
      <c r="M55" s="398">
        <v>-2725131</v>
      </c>
      <c r="N55" s="399"/>
      <c r="O55" s="398">
        <v>310832748</v>
      </c>
      <c r="P55" s="399"/>
      <c r="Q55" s="398">
        <v>36521082</v>
      </c>
      <c r="R55" s="399"/>
      <c r="S55" s="398">
        <v>20404971</v>
      </c>
      <c r="T55" s="399"/>
      <c r="U55" s="398">
        <v>13378258</v>
      </c>
      <c r="V55" s="399"/>
      <c r="W55" s="398">
        <v>496821</v>
      </c>
      <c r="X55" s="399"/>
      <c r="Y55" s="398">
        <v>3164253</v>
      </c>
      <c r="Z55" s="399"/>
      <c r="AA55" s="398">
        <v>384798133</v>
      </c>
      <c r="AB55" s="399"/>
      <c r="AC55" s="398">
        <v>4103808</v>
      </c>
      <c r="AD55" s="399"/>
      <c r="AE55" s="400">
        <v>3353487362</v>
      </c>
      <c r="AF55" s="399"/>
    </row>
    <row r="56" spans="1:32" x14ac:dyDescent="0.2">
      <c r="A56" s="403">
        <v>1996</v>
      </c>
      <c r="B56" s="406">
        <v>1795195593</v>
      </c>
      <c r="C56" s="405"/>
      <c r="D56" s="404">
        <v>81411225</v>
      </c>
      <c r="E56" s="405"/>
      <c r="F56" s="404">
        <v>455055576</v>
      </c>
      <c r="G56" s="405"/>
      <c r="H56" s="404">
        <v>14355813</v>
      </c>
      <c r="I56" s="405"/>
      <c r="J56" s="406">
        <v>2346018207</v>
      </c>
      <c r="K56" s="405"/>
      <c r="L56" s="404">
        <v>674728546</v>
      </c>
      <c r="M56" s="404">
        <v>-3088078</v>
      </c>
      <c r="N56" s="405"/>
      <c r="O56" s="404">
        <v>347162063</v>
      </c>
      <c r="P56" s="405"/>
      <c r="Q56" s="404">
        <v>36800310</v>
      </c>
      <c r="R56" s="405"/>
      <c r="S56" s="404">
        <v>20911336</v>
      </c>
      <c r="T56" s="405"/>
      <c r="U56" s="404">
        <v>14328684</v>
      </c>
      <c r="V56" s="405"/>
      <c r="W56" s="404">
        <v>521205</v>
      </c>
      <c r="X56" s="405"/>
      <c r="Y56" s="404">
        <v>3234069</v>
      </c>
      <c r="Z56" s="405"/>
      <c r="AA56" s="404">
        <v>422957667</v>
      </c>
      <c r="AB56" s="405"/>
      <c r="AC56" s="404">
        <v>3571279</v>
      </c>
      <c r="AD56" s="405"/>
      <c r="AE56" s="406">
        <v>3444187621</v>
      </c>
      <c r="AF56" s="405"/>
    </row>
    <row r="57" spans="1:32" x14ac:dyDescent="0.2">
      <c r="A57" s="397">
        <v>1997</v>
      </c>
      <c r="B57" s="400">
        <v>1845015736</v>
      </c>
      <c r="C57" s="399"/>
      <c r="D57" s="398">
        <v>92554873</v>
      </c>
      <c r="E57" s="399"/>
      <c r="F57" s="398">
        <v>479398670</v>
      </c>
      <c r="G57" s="399"/>
      <c r="H57" s="398">
        <v>13350634</v>
      </c>
      <c r="I57" s="399"/>
      <c r="J57" s="400">
        <v>2430319913</v>
      </c>
      <c r="K57" s="399"/>
      <c r="L57" s="398">
        <v>628644171</v>
      </c>
      <c r="M57" s="398">
        <v>-4039905</v>
      </c>
      <c r="N57" s="399"/>
      <c r="O57" s="398">
        <v>356453295</v>
      </c>
      <c r="P57" s="399"/>
      <c r="Q57" s="398">
        <v>36948441</v>
      </c>
      <c r="R57" s="399"/>
      <c r="S57" s="398">
        <v>21709073</v>
      </c>
      <c r="T57" s="399"/>
      <c r="U57" s="398">
        <v>14726102</v>
      </c>
      <c r="V57" s="399"/>
      <c r="W57" s="398">
        <v>511168</v>
      </c>
      <c r="X57" s="399"/>
      <c r="Y57" s="398">
        <v>3288035</v>
      </c>
      <c r="Z57" s="399"/>
      <c r="AA57" s="398">
        <v>433636114</v>
      </c>
      <c r="AB57" s="399"/>
      <c r="AC57" s="398">
        <v>3611990</v>
      </c>
      <c r="AD57" s="399"/>
      <c r="AE57" s="400">
        <v>3492172283</v>
      </c>
      <c r="AF57" s="399"/>
    </row>
    <row r="58" spans="1:32" x14ac:dyDescent="0.2">
      <c r="A58" s="397">
        <v>1998</v>
      </c>
      <c r="B58" s="400">
        <v>1873515690</v>
      </c>
      <c r="C58" s="399"/>
      <c r="D58" s="398">
        <v>128800173</v>
      </c>
      <c r="E58" s="399"/>
      <c r="F58" s="398">
        <v>531257104</v>
      </c>
      <c r="G58" s="399"/>
      <c r="H58" s="398">
        <v>13492230</v>
      </c>
      <c r="I58" s="399"/>
      <c r="J58" s="400">
        <v>2547065197</v>
      </c>
      <c r="K58" s="399"/>
      <c r="L58" s="398">
        <v>673702104</v>
      </c>
      <c r="M58" s="398">
        <v>-4467280</v>
      </c>
      <c r="N58" s="399"/>
      <c r="O58" s="398">
        <v>323335661</v>
      </c>
      <c r="P58" s="399"/>
      <c r="Q58" s="398">
        <v>36338384</v>
      </c>
      <c r="R58" s="399"/>
      <c r="S58" s="398">
        <v>22447935</v>
      </c>
      <c r="T58" s="399"/>
      <c r="U58" s="398">
        <v>14773918</v>
      </c>
      <c r="V58" s="399"/>
      <c r="W58" s="398">
        <v>502473</v>
      </c>
      <c r="X58" s="399"/>
      <c r="Y58" s="398">
        <v>3025696</v>
      </c>
      <c r="Z58" s="399"/>
      <c r="AA58" s="398">
        <v>400424067</v>
      </c>
      <c r="AB58" s="399"/>
      <c r="AC58" s="398">
        <v>3571410</v>
      </c>
      <c r="AD58" s="399"/>
      <c r="AE58" s="400">
        <v>3620295498</v>
      </c>
      <c r="AF58" s="399"/>
    </row>
    <row r="59" spans="1:32" x14ac:dyDescent="0.2">
      <c r="A59" s="403">
        <v>1999</v>
      </c>
      <c r="B59" s="406">
        <v>1881087224</v>
      </c>
      <c r="C59" s="405"/>
      <c r="D59" s="404">
        <v>118060838</v>
      </c>
      <c r="E59" s="405"/>
      <c r="F59" s="404">
        <v>556396127</v>
      </c>
      <c r="G59" s="405"/>
      <c r="H59" s="404">
        <v>14125592</v>
      </c>
      <c r="I59" s="405"/>
      <c r="J59" s="406">
        <v>2569669781</v>
      </c>
      <c r="K59" s="405"/>
      <c r="L59" s="404">
        <v>728254124</v>
      </c>
      <c r="M59" s="404">
        <v>-6096899</v>
      </c>
      <c r="N59" s="405"/>
      <c r="O59" s="404">
        <v>319536029</v>
      </c>
      <c r="P59" s="405"/>
      <c r="Q59" s="404">
        <v>37040734</v>
      </c>
      <c r="R59" s="405"/>
      <c r="S59" s="404">
        <v>22572175</v>
      </c>
      <c r="T59" s="405"/>
      <c r="U59" s="404">
        <v>14827013</v>
      </c>
      <c r="V59" s="405"/>
      <c r="W59" s="404">
        <v>495082</v>
      </c>
      <c r="X59" s="405"/>
      <c r="Y59" s="404">
        <v>4487998</v>
      </c>
      <c r="Z59" s="405"/>
      <c r="AA59" s="404">
        <v>398959031</v>
      </c>
      <c r="AB59" s="405"/>
      <c r="AC59" s="404">
        <v>4023773</v>
      </c>
      <c r="AD59" s="405"/>
      <c r="AE59" s="406">
        <v>3694809810</v>
      </c>
      <c r="AF59" s="405"/>
    </row>
    <row r="60" spans="1:32" x14ac:dyDescent="0.2">
      <c r="A60" s="397">
        <v>2000</v>
      </c>
      <c r="B60" s="400">
        <v>1966264596</v>
      </c>
      <c r="C60" s="399"/>
      <c r="D60" s="398">
        <v>111220965</v>
      </c>
      <c r="E60" s="399"/>
      <c r="F60" s="398">
        <v>601038159</v>
      </c>
      <c r="G60" s="399"/>
      <c r="H60" s="398">
        <v>13954758</v>
      </c>
      <c r="I60" s="399"/>
      <c r="J60" s="400">
        <v>2692478478</v>
      </c>
      <c r="K60" s="399"/>
      <c r="L60" s="398">
        <v>753892940</v>
      </c>
      <c r="M60" s="398">
        <v>-5538860</v>
      </c>
      <c r="N60" s="399"/>
      <c r="O60" s="398">
        <v>275572597</v>
      </c>
      <c r="P60" s="399"/>
      <c r="Q60" s="398">
        <v>37594866</v>
      </c>
      <c r="R60" s="399"/>
      <c r="S60" s="398">
        <v>23131314</v>
      </c>
      <c r="T60" s="399"/>
      <c r="U60" s="398">
        <v>14093158</v>
      </c>
      <c r="V60" s="399"/>
      <c r="W60" s="398">
        <v>493375</v>
      </c>
      <c r="X60" s="399"/>
      <c r="Y60" s="398">
        <v>5593261</v>
      </c>
      <c r="Z60" s="399"/>
      <c r="AA60" s="398">
        <v>356478571</v>
      </c>
      <c r="AB60" s="399"/>
      <c r="AC60" s="398">
        <v>4793914</v>
      </c>
      <c r="AD60" s="399"/>
      <c r="AE60" s="400">
        <v>3802105043</v>
      </c>
      <c r="AF60" s="399"/>
    </row>
    <row r="61" spans="1:32" x14ac:dyDescent="0.2">
      <c r="A61" s="397">
        <v>2001</v>
      </c>
      <c r="B61" s="400">
        <v>1903955943</v>
      </c>
      <c r="C61" s="399"/>
      <c r="D61" s="398">
        <v>124880222</v>
      </c>
      <c r="E61" s="399"/>
      <c r="F61" s="398">
        <v>639129120</v>
      </c>
      <c r="G61" s="399"/>
      <c r="H61" s="398">
        <v>9039473</v>
      </c>
      <c r="I61" s="399"/>
      <c r="J61" s="400">
        <v>2677004758</v>
      </c>
      <c r="K61" s="399"/>
      <c r="L61" s="398">
        <v>768826308</v>
      </c>
      <c r="M61" s="398">
        <v>-8823445</v>
      </c>
      <c r="N61" s="399"/>
      <c r="O61" s="398">
        <v>216961044</v>
      </c>
      <c r="P61" s="399"/>
      <c r="Q61" s="398">
        <v>35199905</v>
      </c>
      <c r="R61" s="399"/>
      <c r="S61" s="398">
        <v>14548153</v>
      </c>
      <c r="T61" s="399"/>
      <c r="U61" s="398">
        <v>13740501</v>
      </c>
      <c r="V61" s="399"/>
      <c r="W61" s="398">
        <v>542755</v>
      </c>
      <c r="X61" s="399"/>
      <c r="Y61" s="398">
        <v>6737332</v>
      </c>
      <c r="Z61" s="399"/>
      <c r="AA61" s="398">
        <v>287729690</v>
      </c>
      <c r="AB61" s="399"/>
      <c r="AC61" s="398">
        <v>11906342</v>
      </c>
      <c r="AD61" s="399"/>
      <c r="AE61" s="400">
        <v>3736643653</v>
      </c>
      <c r="AF61" s="399"/>
    </row>
    <row r="62" spans="1:32" x14ac:dyDescent="0.2">
      <c r="A62" s="403">
        <v>2002</v>
      </c>
      <c r="B62" s="406">
        <v>1933130353</v>
      </c>
      <c r="C62" s="405"/>
      <c r="D62" s="404">
        <v>94567394</v>
      </c>
      <c r="E62" s="405"/>
      <c r="F62" s="404">
        <v>691005746</v>
      </c>
      <c r="G62" s="405"/>
      <c r="H62" s="404">
        <v>11462685</v>
      </c>
      <c r="I62" s="405"/>
      <c r="J62" s="406">
        <v>2730166178</v>
      </c>
      <c r="K62" s="405"/>
      <c r="L62" s="404">
        <v>780064087</v>
      </c>
      <c r="M62" s="404">
        <v>-8742928</v>
      </c>
      <c r="N62" s="405"/>
      <c r="O62" s="404">
        <v>264328832</v>
      </c>
      <c r="P62" s="405"/>
      <c r="Q62" s="404">
        <v>38665040</v>
      </c>
      <c r="R62" s="405"/>
      <c r="S62" s="404">
        <v>15043712</v>
      </c>
      <c r="T62" s="405"/>
      <c r="U62" s="404">
        <v>14491310</v>
      </c>
      <c r="V62" s="405"/>
      <c r="W62" s="404">
        <v>554831</v>
      </c>
      <c r="X62" s="405"/>
      <c r="Y62" s="404">
        <v>10354279</v>
      </c>
      <c r="Z62" s="405"/>
      <c r="AA62" s="404">
        <v>343438004</v>
      </c>
      <c r="AB62" s="405"/>
      <c r="AC62" s="404">
        <v>13526911</v>
      </c>
      <c r="AD62" s="405"/>
      <c r="AE62" s="406">
        <v>3858452252</v>
      </c>
      <c r="AF62" s="405"/>
    </row>
    <row r="63" spans="1:32" x14ac:dyDescent="0.2">
      <c r="A63" s="397">
        <v>2003</v>
      </c>
      <c r="B63" s="400">
        <v>1973736750</v>
      </c>
      <c r="C63" s="399"/>
      <c r="D63" s="398">
        <v>119405640</v>
      </c>
      <c r="E63" s="399"/>
      <c r="F63" s="398">
        <v>649907541</v>
      </c>
      <c r="G63" s="399"/>
      <c r="H63" s="398">
        <v>15600020</v>
      </c>
      <c r="I63" s="399"/>
      <c r="J63" s="400">
        <v>2758649951</v>
      </c>
      <c r="K63" s="399"/>
      <c r="L63" s="398">
        <v>763732695</v>
      </c>
      <c r="M63" s="398">
        <v>-8535065</v>
      </c>
      <c r="N63" s="399"/>
      <c r="O63" s="398">
        <v>275806328</v>
      </c>
      <c r="P63" s="399"/>
      <c r="Q63" s="398">
        <v>37529098</v>
      </c>
      <c r="R63" s="399"/>
      <c r="S63" s="398">
        <v>15811992</v>
      </c>
      <c r="T63" s="399"/>
      <c r="U63" s="398">
        <v>14424231</v>
      </c>
      <c r="V63" s="399"/>
      <c r="W63" s="398">
        <v>534001</v>
      </c>
      <c r="X63" s="399"/>
      <c r="Y63" s="398">
        <v>11187467</v>
      </c>
      <c r="Z63" s="399"/>
      <c r="AA63" s="398">
        <v>355293117</v>
      </c>
      <c r="AB63" s="399"/>
      <c r="AC63" s="398">
        <v>14044507</v>
      </c>
      <c r="AD63" s="399"/>
      <c r="AE63" s="400">
        <v>3883185205</v>
      </c>
      <c r="AF63" s="399"/>
    </row>
    <row r="64" spans="1:32" x14ac:dyDescent="0.2">
      <c r="A64" s="397">
        <v>2004</v>
      </c>
      <c r="B64" s="400">
        <v>1978300549</v>
      </c>
      <c r="C64" s="399"/>
      <c r="D64" s="398">
        <v>121145057</v>
      </c>
      <c r="E64" s="399"/>
      <c r="F64" s="398">
        <v>710100016</v>
      </c>
      <c r="G64" s="399"/>
      <c r="H64" s="398">
        <v>15252431</v>
      </c>
      <c r="I64" s="399"/>
      <c r="J64" s="400">
        <v>2824798052</v>
      </c>
      <c r="K64" s="399"/>
      <c r="L64" s="398">
        <v>788528387</v>
      </c>
      <c r="M64" s="398">
        <v>-8488210</v>
      </c>
      <c r="N64" s="399"/>
      <c r="O64" s="398">
        <v>268417308</v>
      </c>
      <c r="P64" s="399"/>
      <c r="Q64" s="398">
        <v>38116883</v>
      </c>
      <c r="R64" s="399"/>
      <c r="S64" s="398">
        <v>15420570</v>
      </c>
      <c r="T64" s="399"/>
      <c r="U64" s="398">
        <v>14810975</v>
      </c>
      <c r="V64" s="399"/>
      <c r="W64" s="398">
        <v>575155</v>
      </c>
      <c r="X64" s="399"/>
      <c r="Y64" s="398">
        <v>14143741</v>
      </c>
      <c r="Z64" s="399"/>
      <c r="AA64" s="398">
        <v>351484631</v>
      </c>
      <c r="AB64" s="399"/>
      <c r="AC64" s="398">
        <v>14232401</v>
      </c>
      <c r="AD64" s="399"/>
      <c r="AE64" s="400">
        <v>3970555262</v>
      </c>
      <c r="AF64" s="399"/>
    </row>
    <row r="65" spans="1:32" x14ac:dyDescent="0.2">
      <c r="A65" s="403">
        <v>2005</v>
      </c>
      <c r="B65" s="406">
        <v>2012873046</v>
      </c>
      <c r="C65" s="405"/>
      <c r="D65" s="404">
        <v>122225017</v>
      </c>
      <c r="E65" s="405"/>
      <c r="F65" s="404">
        <v>760960254</v>
      </c>
      <c r="G65" s="405"/>
      <c r="H65" s="404">
        <v>13464144</v>
      </c>
      <c r="I65" s="405"/>
      <c r="J65" s="406">
        <v>2909522460</v>
      </c>
      <c r="K65" s="405"/>
      <c r="L65" s="404">
        <v>781986365</v>
      </c>
      <c r="M65" s="404">
        <v>-6557788</v>
      </c>
      <c r="N65" s="405"/>
      <c r="O65" s="404">
        <v>270321255</v>
      </c>
      <c r="P65" s="405"/>
      <c r="Q65" s="404">
        <v>38856417</v>
      </c>
      <c r="R65" s="405"/>
      <c r="S65" s="404">
        <v>15420393</v>
      </c>
      <c r="T65" s="405"/>
      <c r="U65" s="404">
        <v>14691745</v>
      </c>
      <c r="V65" s="405"/>
      <c r="W65" s="404">
        <v>550294</v>
      </c>
      <c r="X65" s="405"/>
      <c r="Y65" s="404">
        <v>17810549</v>
      </c>
      <c r="Z65" s="405"/>
      <c r="AA65" s="404">
        <v>357650653</v>
      </c>
      <c r="AB65" s="405"/>
      <c r="AC65" s="404">
        <v>12821059</v>
      </c>
      <c r="AD65" s="405"/>
      <c r="AE65" s="406">
        <v>4055422750</v>
      </c>
      <c r="AF65" s="405"/>
    </row>
    <row r="66" spans="1:32" x14ac:dyDescent="0.2">
      <c r="A66" s="397">
        <v>2006</v>
      </c>
      <c r="B66" s="400">
        <v>1990511135</v>
      </c>
      <c r="C66" s="399"/>
      <c r="D66" s="398">
        <v>64166414</v>
      </c>
      <c r="E66" s="399"/>
      <c r="F66" s="398">
        <v>816440769</v>
      </c>
      <c r="G66" s="399"/>
      <c r="H66" s="398">
        <v>14176807</v>
      </c>
      <c r="I66" s="399"/>
      <c r="J66" s="400">
        <v>2885295126</v>
      </c>
      <c r="K66" s="399"/>
      <c r="L66" s="398">
        <v>787218636</v>
      </c>
      <c r="M66" s="398">
        <v>-6557842</v>
      </c>
      <c r="N66" s="399"/>
      <c r="O66" s="398">
        <v>289246416</v>
      </c>
      <c r="P66" s="399"/>
      <c r="Q66" s="398">
        <v>38762096</v>
      </c>
      <c r="R66" s="399"/>
      <c r="S66" s="398">
        <v>16098525</v>
      </c>
      <c r="T66" s="399"/>
      <c r="U66" s="398">
        <v>14568029</v>
      </c>
      <c r="V66" s="399"/>
      <c r="W66" s="398">
        <v>507706</v>
      </c>
      <c r="X66" s="399"/>
      <c r="Y66" s="398">
        <v>26589137</v>
      </c>
      <c r="Z66" s="399"/>
      <c r="AA66" s="398">
        <v>385771909</v>
      </c>
      <c r="AB66" s="399"/>
      <c r="AC66" s="398">
        <v>12974399</v>
      </c>
      <c r="AD66" s="399"/>
      <c r="AE66" s="400">
        <v>4064702227</v>
      </c>
      <c r="AF66" s="399"/>
    </row>
    <row r="67" spans="1:32" x14ac:dyDescent="0.2">
      <c r="A67" s="397">
        <v>2007</v>
      </c>
      <c r="B67" s="400">
        <v>2016455584</v>
      </c>
      <c r="C67" s="399"/>
      <c r="D67" s="398">
        <v>65738977</v>
      </c>
      <c r="E67" s="399"/>
      <c r="F67" s="398">
        <v>896589791</v>
      </c>
      <c r="G67" s="399"/>
      <c r="H67" s="398">
        <v>13453354</v>
      </c>
      <c r="I67" s="399"/>
      <c r="J67" s="400">
        <v>2992237706</v>
      </c>
      <c r="K67" s="399"/>
      <c r="L67" s="398">
        <v>806424753</v>
      </c>
      <c r="M67" s="398">
        <v>-6896352</v>
      </c>
      <c r="N67" s="399"/>
      <c r="O67" s="398">
        <v>247509974</v>
      </c>
      <c r="P67" s="399"/>
      <c r="Q67" s="398">
        <v>39014024</v>
      </c>
      <c r="R67" s="399"/>
      <c r="S67" s="398">
        <v>16524554</v>
      </c>
      <c r="T67" s="399"/>
      <c r="U67" s="398">
        <v>14637213</v>
      </c>
      <c r="V67" s="399"/>
      <c r="W67" s="398">
        <v>611793</v>
      </c>
      <c r="X67" s="399"/>
      <c r="Y67" s="398">
        <v>34449927</v>
      </c>
      <c r="Z67" s="399"/>
      <c r="AA67" s="398">
        <v>352747486</v>
      </c>
      <c r="AB67" s="399"/>
      <c r="AC67" s="398">
        <v>12231130</v>
      </c>
      <c r="AD67" s="399"/>
      <c r="AE67" s="400">
        <v>4156744723</v>
      </c>
      <c r="AF67" s="399"/>
    </row>
    <row r="68" spans="1:32" x14ac:dyDescent="0.2">
      <c r="A68" s="403">
        <v>2008</v>
      </c>
      <c r="B68" s="406">
        <v>1985801247</v>
      </c>
      <c r="C68" s="405"/>
      <c r="D68" s="404">
        <v>46242612</v>
      </c>
      <c r="E68" s="405"/>
      <c r="F68" s="404">
        <v>882980599</v>
      </c>
      <c r="G68" s="405"/>
      <c r="H68" s="404">
        <v>11706876</v>
      </c>
      <c r="I68" s="405"/>
      <c r="J68" s="406">
        <v>2926731334</v>
      </c>
      <c r="K68" s="405"/>
      <c r="L68" s="404">
        <v>806208435</v>
      </c>
      <c r="M68" s="404">
        <v>-6288062</v>
      </c>
      <c r="N68" s="405"/>
      <c r="O68" s="404">
        <v>254831385</v>
      </c>
      <c r="P68" s="405"/>
      <c r="Q68" s="404">
        <v>37299853</v>
      </c>
      <c r="R68" s="405"/>
      <c r="S68" s="404">
        <v>17733759</v>
      </c>
      <c r="T68" s="405"/>
      <c r="U68" s="404">
        <v>14839977</v>
      </c>
      <c r="V68" s="405"/>
      <c r="W68" s="404">
        <v>864315</v>
      </c>
      <c r="X68" s="405"/>
      <c r="Y68" s="404">
        <v>55363100</v>
      </c>
      <c r="Z68" s="405"/>
      <c r="AA68" s="404">
        <v>380932388</v>
      </c>
      <c r="AB68" s="405"/>
      <c r="AC68" s="404">
        <v>11803665</v>
      </c>
      <c r="AD68" s="405"/>
      <c r="AE68" s="406">
        <v>4119387760</v>
      </c>
      <c r="AF68" s="405"/>
    </row>
    <row r="69" spans="1:32" x14ac:dyDescent="0.2">
      <c r="A69" s="397">
        <v>2009</v>
      </c>
      <c r="B69" s="400">
        <v>1755904253</v>
      </c>
      <c r="C69" s="399"/>
      <c r="D69" s="398">
        <v>38936515</v>
      </c>
      <c r="E69" s="399"/>
      <c r="F69" s="398">
        <v>920978681</v>
      </c>
      <c r="G69" s="399"/>
      <c r="H69" s="398">
        <v>10632107</v>
      </c>
      <c r="I69" s="399"/>
      <c r="J69" s="400">
        <v>2726451555</v>
      </c>
      <c r="K69" s="399"/>
      <c r="L69" s="398">
        <v>798854585</v>
      </c>
      <c r="M69" s="398">
        <v>-4627345</v>
      </c>
      <c r="N69" s="399"/>
      <c r="O69" s="398">
        <v>273445095</v>
      </c>
      <c r="P69" s="399"/>
      <c r="Q69" s="398">
        <v>36050138</v>
      </c>
      <c r="R69" s="399"/>
      <c r="S69" s="398">
        <v>18442596</v>
      </c>
      <c r="T69" s="399"/>
      <c r="U69" s="398">
        <v>15008658</v>
      </c>
      <c r="V69" s="399"/>
      <c r="W69" s="398">
        <v>891180</v>
      </c>
      <c r="X69" s="399"/>
      <c r="Y69" s="398">
        <v>73886132</v>
      </c>
      <c r="Z69" s="399"/>
      <c r="AA69" s="398">
        <v>417723798</v>
      </c>
      <c r="AB69" s="399"/>
      <c r="AC69" s="398">
        <v>11928335</v>
      </c>
      <c r="AD69" s="399"/>
      <c r="AE69" s="400">
        <v>3950330928</v>
      </c>
      <c r="AF69" s="399"/>
    </row>
    <row r="70" spans="1:32" x14ac:dyDescent="0.2">
      <c r="A70" s="397">
        <v>2010</v>
      </c>
      <c r="B70" s="400">
        <v>1847290278</v>
      </c>
      <c r="C70" s="402" t="s">
        <v>381</v>
      </c>
      <c r="D70" s="398">
        <v>37061013</v>
      </c>
      <c r="E70" s="402" t="s">
        <v>381</v>
      </c>
      <c r="F70" s="398">
        <v>987697233</v>
      </c>
      <c r="G70" s="402" t="s">
        <v>381</v>
      </c>
      <c r="H70" s="398">
        <v>11312787</v>
      </c>
      <c r="I70" s="402" t="s">
        <v>381</v>
      </c>
      <c r="J70" s="400">
        <v>2883361312</v>
      </c>
      <c r="K70" s="402" t="s">
        <v>381</v>
      </c>
      <c r="L70" s="398">
        <v>806968301</v>
      </c>
      <c r="M70" s="398">
        <v>-5501132</v>
      </c>
      <c r="N70" s="402" t="s">
        <v>381</v>
      </c>
      <c r="O70" s="398">
        <v>260203069</v>
      </c>
      <c r="P70" s="402" t="s">
        <v>381</v>
      </c>
      <c r="Q70" s="398">
        <v>37172160</v>
      </c>
      <c r="R70" s="402" t="s">
        <v>381</v>
      </c>
      <c r="S70" s="400">
        <v>18917206</v>
      </c>
      <c r="T70" s="402" t="s">
        <v>381</v>
      </c>
      <c r="U70" s="400">
        <v>15219213</v>
      </c>
      <c r="V70" s="402" t="s">
        <v>381</v>
      </c>
      <c r="W70" s="400">
        <v>1212181</v>
      </c>
      <c r="X70" s="402" t="s">
        <v>381</v>
      </c>
      <c r="Y70" s="400">
        <v>94652246</v>
      </c>
      <c r="Z70" s="402" t="s">
        <v>381</v>
      </c>
      <c r="AA70" s="398">
        <v>427376076</v>
      </c>
      <c r="AB70" s="402" t="s">
        <v>381</v>
      </c>
      <c r="AC70" s="400">
        <v>12855341</v>
      </c>
      <c r="AD70" s="402" t="s">
        <v>381</v>
      </c>
      <c r="AE70" s="400">
        <v>4125059898</v>
      </c>
      <c r="AF70" s="402" t="s">
        <v>381</v>
      </c>
    </row>
    <row r="71" spans="1:32" x14ac:dyDescent="0.2">
      <c r="A71" s="403" t="s">
        <v>767</v>
      </c>
      <c r="B71" s="406">
        <v>1734265464</v>
      </c>
      <c r="C71" s="405"/>
      <c r="D71" s="404">
        <v>28161930</v>
      </c>
      <c r="E71" s="405"/>
      <c r="F71" s="406">
        <v>1016594741</v>
      </c>
      <c r="G71" s="405"/>
      <c r="H71" s="404">
        <v>11268986</v>
      </c>
      <c r="I71" s="405"/>
      <c r="J71" s="406">
        <v>2790291120</v>
      </c>
      <c r="K71" s="405"/>
      <c r="L71" s="404">
        <v>790225042</v>
      </c>
      <c r="M71" s="404">
        <v>-5912494</v>
      </c>
      <c r="N71" s="405"/>
      <c r="O71" s="404">
        <v>325074016</v>
      </c>
      <c r="P71" s="405"/>
      <c r="Q71" s="404">
        <v>36946383</v>
      </c>
      <c r="R71" s="405"/>
      <c r="S71" s="404">
        <v>19786419</v>
      </c>
      <c r="T71" s="405"/>
      <c r="U71" s="404">
        <v>16699568</v>
      </c>
      <c r="V71" s="405"/>
      <c r="W71" s="404">
        <v>1813994</v>
      </c>
      <c r="X71" s="405"/>
      <c r="Y71" s="406">
        <v>119746535</v>
      </c>
      <c r="Z71" s="405"/>
      <c r="AA71" s="404">
        <v>520066915</v>
      </c>
      <c r="AB71" s="405"/>
      <c r="AC71" s="404">
        <v>11063885</v>
      </c>
      <c r="AD71" s="405"/>
      <c r="AE71" s="406">
        <v>4105734468</v>
      </c>
      <c r="AF71" s="405"/>
    </row>
    <row r="72" spans="1:32" x14ac:dyDescent="0.2">
      <c r="A72" s="594" t="s">
        <v>768</v>
      </c>
      <c r="B72" s="595"/>
      <c r="C72" s="595"/>
      <c r="D72" s="595"/>
      <c r="E72" s="595"/>
      <c r="F72" s="595"/>
      <c r="G72" s="595"/>
      <c r="H72" s="595"/>
      <c r="I72" s="595"/>
      <c r="J72" s="595"/>
      <c r="K72" s="595"/>
      <c r="L72" s="595"/>
      <c r="M72" s="595"/>
      <c r="N72" s="595"/>
      <c r="O72" s="595"/>
      <c r="P72" s="595"/>
      <c r="Q72" s="595" t="s">
        <v>769</v>
      </c>
      <c r="R72" s="595"/>
      <c r="S72" s="595"/>
      <c r="T72" s="595"/>
      <c r="U72" s="595"/>
      <c r="V72" s="595"/>
      <c r="W72" s="595"/>
      <c r="X72" s="595"/>
      <c r="Y72" s="595"/>
      <c r="Z72" s="595"/>
      <c r="AA72" s="595"/>
      <c r="AB72" s="595"/>
      <c r="AC72" s="595"/>
      <c r="AD72" s="595"/>
      <c r="AE72" s="595"/>
      <c r="AF72" s="596"/>
    </row>
    <row r="73" spans="1:32" x14ac:dyDescent="0.2">
      <c r="A73" s="597" t="s">
        <v>770</v>
      </c>
      <c r="B73" s="598"/>
      <c r="C73" s="598"/>
      <c r="D73" s="598"/>
      <c r="E73" s="598"/>
      <c r="F73" s="598"/>
      <c r="G73" s="598"/>
      <c r="H73" s="598"/>
      <c r="I73" s="598"/>
      <c r="J73" s="598"/>
      <c r="K73" s="598"/>
      <c r="L73" s="598"/>
      <c r="M73" s="598"/>
      <c r="N73" s="598"/>
      <c r="O73" s="598"/>
      <c r="P73" s="598"/>
      <c r="Q73" s="598" t="s">
        <v>771</v>
      </c>
      <c r="R73" s="598"/>
      <c r="S73" s="598"/>
      <c r="T73" s="598"/>
      <c r="U73" s="598"/>
      <c r="V73" s="598"/>
      <c r="W73" s="598"/>
      <c r="X73" s="598"/>
      <c r="Y73" s="598"/>
      <c r="Z73" s="598"/>
      <c r="AA73" s="598"/>
      <c r="AB73" s="598"/>
      <c r="AC73" s="598"/>
      <c r="AD73" s="598"/>
      <c r="AE73" s="598"/>
      <c r="AF73" s="599"/>
    </row>
    <row r="74" spans="1:32" x14ac:dyDescent="0.2">
      <c r="A74" s="597"/>
      <c r="B74" s="598"/>
      <c r="C74" s="598"/>
      <c r="D74" s="598"/>
      <c r="E74" s="598"/>
      <c r="F74" s="598"/>
      <c r="G74" s="598"/>
      <c r="H74" s="598"/>
      <c r="I74" s="598"/>
      <c r="J74" s="598"/>
      <c r="K74" s="598"/>
      <c r="L74" s="598"/>
      <c r="M74" s="598"/>
      <c r="N74" s="598"/>
      <c r="O74" s="598"/>
      <c r="P74" s="598"/>
      <c r="Q74" s="600" t="s">
        <v>402</v>
      </c>
      <c r="R74" s="600"/>
      <c r="S74" s="600"/>
      <c r="T74" s="600"/>
      <c r="U74" s="600"/>
      <c r="V74" s="600"/>
      <c r="W74" s="600"/>
      <c r="X74" s="600"/>
      <c r="Y74" s="600"/>
      <c r="Z74" s="600"/>
      <c r="AA74" s="600"/>
      <c r="AB74" s="600"/>
      <c r="AC74" s="600"/>
      <c r="AD74" s="600"/>
      <c r="AE74" s="600"/>
      <c r="AF74" s="601"/>
    </row>
    <row r="75" spans="1:32" x14ac:dyDescent="0.2">
      <c r="A75" s="597" t="s">
        <v>772</v>
      </c>
      <c r="B75" s="598"/>
      <c r="C75" s="598"/>
      <c r="D75" s="598"/>
      <c r="E75" s="598"/>
      <c r="F75" s="598"/>
      <c r="G75" s="598"/>
      <c r="H75" s="598"/>
      <c r="I75" s="598"/>
      <c r="J75" s="598"/>
      <c r="K75" s="598"/>
      <c r="L75" s="598"/>
      <c r="M75" s="598"/>
      <c r="N75" s="598"/>
      <c r="O75" s="598"/>
      <c r="P75" s="598"/>
      <c r="Q75" s="598" t="s">
        <v>773</v>
      </c>
      <c r="R75" s="598"/>
      <c r="S75" s="598"/>
      <c r="T75" s="598"/>
      <c r="U75" s="598"/>
      <c r="V75" s="598"/>
      <c r="W75" s="598"/>
      <c r="X75" s="598"/>
      <c r="Y75" s="598"/>
      <c r="Z75" s="598"/>
      <c r="AA75" s="598"/>
      <c r="AB75" s="598"/>
      <c r="AC75" s="598"/>
      <c r="AD75" s="598"/>
      <c r="AE75" s="598"/>
      <c r="AF75" s="599"/>
    </row>
    <row r="76" spans="1:32" x14ac:dyDescent="0.2">
      <c r="A76" s="597"/>
      <c r="B76" s="598"/>
      <c r="C76" s="598"/>
      <c r="D76" s="598"/>
      <c r="E76" s="598"/>
      <c r="F76" s="598"/>
      <c r="G76" s="598"/>
      <c r="H76" s="598"/>
      <c r="I76" s="598"/>
      <c r="J76" s="598"/>
      <c r="K76" s="598"/>
      <c r="L76" s="598"/>
      <c r="M76" s="598"/>
      <c r="N76" s="598"/>
      <c r="O76" s="598"/>
      <c r="P76" s="598"/>
      <c r="Q76" s="600" t="s">
        <v>403</v>
      </c>
      <c r="R76" s="600"/>
      <c r="S76" s="600"/>
      <c r="T76" s="600"/>
      <c r="U76" s="600"/>
      <c r="V76" s="600"/>
      <c r="W76" s="600"/>
      <c r="X76" s="600"/>
      <c r="Y76" s="600"/>
      <c r="Z76" s="600"/>
      <c r="AA76" s="600"/>
      <c r="AB76" s="600"/>
      <c r="AC76" s="600"/>
      <c r="AD76" s="600"/>
      <c r="AE76" s="600"/>
      <c r="AF76" s="601"/>
    </row>
    <row r="77" spans="1:32" x14ac:dyDescent="0.2">
      <c r="A77" s="597"/>
      <c r="B77" s="598"/>
      <c r="C77" s="598"/>
      <c r="D77" s="598"/>
      <c r="E77" s="598"/>
      <c r="F77" s="598"/>
      <c r="G77" s="598"/>
      <c r="H77" s="598"/>
      <c r="I77" s="598"/>
      <c r="J77" s="598"/>
      <c r="K77" s="598"/>
      <c r="L77" s="598"/>
      <c r="M77" s="598"/>
      <c r="N77" s="598"/>
      <c r="O77" s="598"/>
      <c r="P77" s="598"/>
      <c r="Q77" s="600" t="s">
        <v>404</v>
      </c>
      <c r="R77" s="600"/>
      <c r="S77" s="600"/>
      <c r="T77" s="600"/>
      <c r="U77" s="600"/>
      <c r="V77" s="600"/>
      <c r="W77" s="600"/>
      <c r="X77" s="600"/>
      <c r="Y77" s="600"/>
      <c r="Z77" s="600"/>
      <c r="AA77" s="600"/>
      <c r="AB77" s="600"/>
      <c r="AC77" s="600"/>
      <c r="AD77" s="600"/>
      <c r="AE77" s="600"/>
      <c r="AF77" s="601"/>
    </row>
    <row r="78" spans="1:32" x14ac:dyDescent="0.2">
      <c r="A78" s="597" t="s">
        <v>774</v>
      </c>
      <c r="B78" s="598"/>
      <c r="C78" s="598"/>
      <c r="D78" s="598"/>
      <c r="E78" s="598"/>
      <c r="F78" s="598"/>
      <c r="G78" s="598"/>
      <c r="H78" s="598"/>
      <c r="I78" s="598"/>
      <c r="J78" s="598"/>
      <c r="K78" s="598"/>
      <c r="L78" s="598"/>
      <c r="M78" s="598"/>
      <c r="N78" s="598"/>
      <c r="O78" s="598"/>
      <c r="P78" s="598"/>
      <c r="Q78" s="600" t="s">
        <v>405</v>
      </c>
      <c r="R78" s="600"/>
      <c r="S78" s="600"/>
      <c r="T78" s="600"/>
      <c r="U78" s="600"/>
      <c r="V78" s="600"/>
      <c r="W78" s="600"/>
      <c r="X78" s="600"/>
      <c r="Y78" s="600"/>
      <c r="Z78" s="600"/>
      <c r="AA78" s="600"/>
      <c r="AB78" s="600"/>
      <c r="AC78" s="600"/>
      <c r="AD78" s="600"/>
      <c r="AE78" s="600"/>
      <c r="AF78" s="601"/>
    </row>
    <row r="79" spans="1:32" x14ac:dyDescent="0.2">
      <c r="A79" s="597" t="s">
        <v>775</v>
      </c>
      <c r="B79" s="598"/>
      <c r="C79" s="598"/>
      <c r="D79" s="598"/>
      <c r="E79" s="598"/>
      <c r="F79" s="598"/>
      <c r="G79" s="598"/>
      <c r="H79" s="598"/>
      <c r="I79" s="598"/>
      <c r="J79" s="598"/>
      <c r="K79" s="598"/>
      <c r="L79" s="598"/>
      <c r="M79" s="598"/>
      <c r="N79" s="598"/>
      <c r="O79" s="598"/>
      <c r="P79" s="598"/>
      <c r="Q79" s="600" t="s">
        <v>776</v>
      </c>
      <c r="R79" s="600"/>
      <c r="S79" s="600"/>
      <c r="T79" s="600"/>
      <c r="U79" s="600"/>
      <c r="V79" s="600"/>
      <c r="W79" s="600"/>
      <c r="X79" s="600"/>
      <c r="Y79" s="600"/>
      <c r="Z79" s="600"/>
      <c r="AA79" s="600"/>
      <c r="AB79" s="600"/>
      <c r="AC79" s="600"/>
      <c r="AD79" s="600"/>
      <c r="AE79" s="600"/>
      <c r="AF79" s="601"/>
    </row>
    <row r="80" spans="1:32" x14ac:dyDescent="0.2">
      <c r="A80" s="597"/>
      <c r="B80" s="598"/>
      <c r="C80" s="598"/>
      <c r="D80" s="598"/>
      <c r="E80" s="598"/>
      <c r="F80" s="598"/>
      <c r="G80" s="598"/>
      <c r="H80" s="598"/>
      <c r="I80" s="598"/>
      <c r="J80" s="598"/>
      <c r="K80" s="598"/>
      <c r="L80" s="598"/>
      <c r="M80" s="598"/>
      <c r="N80" s="598"/>
      <c r="O80" s="598"/>
      <c r="P80" s="598"/>
      <c r="Q80" s="600" t="s">
        <v>406</v>
      </c>
      <c r="R80" s="600"/>
      <c r="S80" s="600"/>
      <c r="T80" s="600"/>
      <c r="U80" s="600"/>
      <c r="V80" s="600"/>
      <c r="W80" s="600"/>
      <c r="X80" s="600"/>
      <c r="Y80" s="600"/>
      <c r="Z80" s="600"/>
      <c r="AA80" s="600"/>
      <c r="AB80" s="600"/>
      <c r="AC80" s="600"/>
      <c r="AD80" s="600"/>
      <c r="AE80" s="600"/>
      <c r="AF80" s="601"/>
    </row>
    <row r="81" spans="1:32" ht="12.75" customHeight="1" x14ac:dyDescent="0.2">
      <c r="A81" s="597" t="s">
        <v>777</v>
      </c>
      <c r="B81" s="598"/>
      <c r="C81" s="598"/>
      <c r="D81" s="598"/>
      <c r="E81" s="598"/>
      <c r="F81" s="598"/>
      <c r="G81" s="598"/>
      <c r="H81" s="598"/>
      <c r="I81" s="598"/>
      <c r="J81" s="598"/>
      <c r="K81" s="598"/>
      <c r="L81" s="598"/>
      <c r="M81" s="598"/>
      <c r="N81" s="598"/>
      <c r="O81" s="598"/>
      <c r="P81" s="598"/>
      <c r="Q81" s="603" t="s">
        <v>778</v>
      </c>
      <c r="R81" s="603"/>
      <c r="S81" s="603"/>
      <c r="T81" s="603"/>
      <c r="U81" s="603"/>
      <c r="V81" s="603"/>
      <c r="W81" s="603"/>
      <c r="X81" s="603"/>
      <c r="Y81" s="603"/>
      <c r="Z81" s="603"/>
      <c r="AA81" s="603"/>
      <c r="AB81" s="603"/>
      <c r="AC81" s="603"/>
      <c r="AD81" s="603"/>
      <c r="AE81" s="603"/>
      <c r="AF81" s="604"/>
    </row>
    <row r="82" spans="1:32" ht="12.75" customHeight="1" x14ac:dyDescent="0.2">
      <c r="A82" s="597"/>
      <c r="B82" s="598"/>
      <c r="C82" s="598"/>
      <c r="D82" s="598"/>
      <c r="E82" s="598"/>
      <c r="F82" s="598"/>
      <c r="G82" s="598"/>
      <c r="H82" s="598"/>
      <c r="I82" s="598"/>
      <c r="J82" s="598"/>
      <c r="K82" s="598"/>
      <c r="L82" s="598"/>
      <c r="M82" s="598"/>
      <c r="N82" s="598"/>
      <c r="O82" s="598"/>
      <c r="P82" s="598"/>
      <c r="Q82" s="603" t="s">
        <v>779</v>
      </c>
      <c r="R82" s="603"/>
      <c r="S82" s="603"/>
      <c r="T82" s="603"/>
      <c r="U82" s="603"/>
      <c r="V82" s="603"/>
      <c r="W82" s="603"/>
      <c r="X82" s="603"/>
      <c r="Y82" s="603"/>
      <c r="Z82" s="603"/>
      <c r="AA82" s="603"/>
      <c r="AB82" s="603"/>
      <c r="AC82" s="603"/>
      <c r="AD82" s="603"/>
      <c r="AE82" s="603"/>
      <c r="AF82" s="604"/>
    </row>
    <row r="83" spans="1:32" x14ac:dyDescent="0.2">
      <c r="A83" s="597" t="s">
        <v>780</v>
      </c>
      <c r="B83" s="598"/>
      <c r="C83" s="598"/>
      <c r="D83" s="598"/>
      <c r="E83" s="598"/>
      <c r="F83" s="598"/>
      <c r="G83" s="598"/>
      <c r="H83" s="598"/>
      <c r="I83" s="598"/>
      <c r="J83" s="598"/>
      <c r="K83" s="598"/>
      <c r="L83" s="598"/>
      <c r="M83" s="598"/>
      <c r="N83" s="598"/>
      <c r="O83" s="598"/>
      <c r="P83" s="598"/>
      <c r="Q83" s="600" t="s">
        <v>781</v>
      </c>
      <c r="R83" s="600"/>
      <c r="S83" s="600"/>
      <c r="T83" s="600"/>
      <c r="U83" s="600"/>
      <c r="V83" s="600"/>
      <c r="W83" s="600"/>
      <c r="X83" s="600"/>
      <c r="Y83" s="600"/>
      <c r="Z83" s="600"/>
      <c r="AA83" s="600"/>
      <c r="AB83" s="600"/>
      <c r="AC83" s="600"/>
      <c r="AD83" s="600"/>
      <c r="AE83" s="600"/>
      <c r="AF83" s="601"/>
    </row>
    <row r="84" spans="1:32" x14ac:dyDescent="0.2">
      <c r="A84" s="597"/>
      <c r="B84" s="598"/>
      <c r="C84" s="598"/>
      <c r="D84" s="598"/>
      <c r="E84" s="598"/>
      <c r="F84" s="598"/>
      <c r="G84" s="598"/>
      <c r="H84" s="598"/>
      <c r="I84" s="598"/>
      <c r="J84" s="598"/>
      <c r="K84" s="598"/>
      <c r="L84" s="598"/>
      <c r="M84" s="598"/>
      <c r="N84" s="598"/>
      <c r="O84" s="598"/>
      <c r="P84" s="598"/>
      <c r="Q84" s="600" t="s">
        <v>409</v>
      </c>
      <c r="R84" s="600"/>
      <c r="S84" s="600"/>
      <c r="T84" s="600"/>
      <c r="U84" s="600"/>
      <c r="V84" s="600"/>
      <c r="W84" s="600"/>
      <c r="X84" s="600"/>
      <c r="Y84" s="600"/>
      <c r="Z84" s="600"/>
      <c r="AA84" s="600"/>
      <c r="AB84" s="600"/>
      <c r="AC84" s="600"/>
      <c r="AD84" s="600"/>
      <c r="AE84" s="600"/>
      <c r="AF84" s="601"/>
    </row>
    <row r="85" spans="1:32" x14ac:dyDescent="0.2">
      <c r="A85" s="597" t="s">
        <v>782</v>
      </c>
      <c r="B85" s="598"/>
      <c r="C85" s="598"/>
      <c r="D85" s="598"/>
      <c r="E85" s="598"/>
      <c r="F85" s="598"/>
      <c r="G85" s="598"/>
      <c r="H85" s="598"/>
      <c r="I85" s="598"/>
      <c r="J85" s="598"/>
      <c r="K85" s="598"/>
      <c r="L85" s="598"/>
      <c r="M85" s="598"/>
      <c r="N85" s="598"/>
      <c r="O85" s="598"/>
      <c r="P85" s="598"/>
      <c r="Q85" s="608"/>
      <c r="R85" s="608"/>
      <c r="S85" s="608"/>
      <c r="T85" s="608"/>
      <c r="U85" s="608"/>
      <c r="V85" s="608"/>
      <c r="W85" s="608"/>
      <c r="X85" s="608"/>
      <c r="Y85" s="608"/>
      <c r="Z85" s="608"/>
      <c r="AA85" s="608"/>
      <c r="AB85" s="608"/>
      <c r="AC85" s="608"/>
      <c r="AD85" s="608"/>
      <c r="AE85" s="608"/>
      <c r="AF85" s="609"/>
    </row>
    <row r="86" spans="1:32" x14ac:dyDescent="0.2">
      <c r="A86" s="602" t="s">
        <v>408</v>
      </c>
      <c r="B86" s="600"/>
      <c r="C86" s="600"/>
      <c r="D86" s="600"/>
      <c r="E86" s="600"/>
      <c r="F86" s="600"/>
      <c r="G86" s="600"/>
      <c r="H86" s="600"/>
      <c r="I86" s="600"/>
      <c r="J86" s="600"/>
      <c r="K86" s="600"/>
      <c r="L86" s="600"/>
      <c r="M86" s="600"/>
      <c r="N86" s="600"/>
      <c r="O86" s="600"/>
      <c r="P86" s="600"/>
      <c r="Q86" s="608"/>
      <c r="R86" s="608"/>
      <c r="S86" s="608"/>
      <c r="T86" s="608"/>
      <c r="U86" s="608"/>
      <c r="V86" s="608"/>
      <c r="W86" s="608"/>
      <c r="X86" s="608"/>
      <c r="Y86" s="608"/>
      <c r="Z86" s="608"/>
      <c r="AA86" s="608"/>
      <c r="AB86" s="608"/>
      <c r="AC86" s="608"/>
      <c r="AD86" s="608"/>
      <c r="AE86" s="608"/>
      <c r="AF86" s="609"/>
    </row>
    <row r="87" spans="1:32" x14ac:dyDescent="0.2">
      <c r="A87" s="607" t="s">
        <v>410</v>
      </c>
      <c r="B87" s="605"/>
      <c r="C87" s="605"/>
      <c r="D87" s="605"/>
      <c r="E87" s="605"/>
      <c r="F87" s="605"/>
      <c r="G87" s="605"/>
      <c r="H87" s="605"/>
      <c r="I87" s="605"/>
      <c r="J87" s="605"/>
      <c r="K87" s="605"/>
      <c r="L87" s="605"/>
      <c r="M87" s="605"/>
      <c r="N87" s="605"/>
      <c r="O87" s="605"/>
      <c r="P87" s="605"/>
      <c r="Q87" s="610"/>
      <c r="R87" s="610"/>
      <c r="S87" s="610"/>
      <c r="T87" s="610"/>
      <c r="U87" s="610"/>
      <c r="V87" s="610"/>
      <c r="W87" s="610"/>
      <c r="X87" s="610"/>
      <c r="Y87" s="610"/>
      <c r="Z87" s="610"/>
      <c r="AA87" s="610"/>
      <c r="AB87" s="610"/>
      <c r="AC87" s="610"/>
      <c r="AD87" s="610"/>
      <c r="AE87" s="610"/>
      <c r="AF87" s="611"/>
    </row>
  </sheetData>
  <mergeCells count="60">
    <mergeCell ref="Q80:AF80"/>
    <mergeCell ref="A83:P84"/>
    <mergeCell ref="Q83:AF83"/>
    <mergeCell ref="Q84:AF84"/>
    <mergeCell ref="A85:P85"/>
    <mergeCell ref="Q85:AF87"/>
    <mergeCell ref="A86:P86"/>
    <mergeCell ref="A87:P87"/>
    <mergeCell ref="A81:P82"/>
    <mergeCell ref="Q81:AF81"/>
    <mergeCell ref="Q82:AF82"/>
    <mergeCell ref="A79:P80"/>
    <mergeCell ref="Q79:AF79"/>
    <mergeCell ref="A72:P72"/>
    <mergeCell ref="Q72:AF72"/>
    <mergeCell ref="A73:P74"/>
    <mergeCell ref="Q73:AF73"/>
    <mergeCell ref="Q74:AF74"/>
    <mergeCell ref="A75:P77"/>
    <mergeCell ref="Q75:AF75"/>
    <mergeCell ref="Q76:AF76"/>
    <mergeCell ref="Q77:AF77"/>
    <mergeCell ref="A78:P78"/>
    <mergeCell ref="Q78:AF78"/>
    <mergeCell ref="AA6:AB8"/>
    <mergeCell ref="O7:P7"/>
    <mergeCell ref="U7:V7"/>
    <mergeCell ref="W7:X7"/>
    <mergeCell ref="W8:X8"/>
    <mergeCell ref="U8:V8"/>
    <mergeCell ref="O6:P6"/>
    <mergeCell ref="Q6:T7"/>
    <mergeCell ref="U6:V6"/>
    <mergeCell ref="W6:X6"/>
    <mergeCell ref="O8:P8"/>
    <mergeCell ref="Q8:R8"/>
    <mergeCell ref="S8:T8"/>
    <mergeCell ref="D6:E8"/>
    <mergeCell ref="F6:G6"/>
    <mergeCell ref="H6:I6"/>
    <mergeCell ref="J6:K8"/>
    <mergeCell ref="Y6:Z8"/>
    <mergeCell ref="H8:I8"/>
    <mergeCell ref="M8:N8"/>
    <mergeCell ref="A1:AF1"/>
    <mergeCell ref="A2:AF2"/>
    <mergeCell ref="A3:A8"/>
    <mergeCell ref="B3:K5"/>
    <mergeCell ref="M3:N3"/>
    <mergeCell ref="O3:AB5"/>
    <mergeCell ref="AC3:AD8"/>
    <mergeCell ref="AE3:AF8"/>
    <mergeCell ref="M4:N4"/>
    <mergeCell ref="M5:N5"/>
    <mergeCell ref="M6:N6"/>
    <mergeCell ref="F7:G7"/>
    <mergeCell ref="H7:I7"/>
    <mergeCell ref="M7:N7"/>
    <mergeCell ref="F8:G8"/>
    <mergeCell ref="B6:C8"/>
  </mergeCells>
  <hyperlinks>
    <hyperlink ref="Q81" r:id="rId1" location="electricity" display="http://www.eia.gov/totalenergy/data/monthly/ - electricity"/>
    <hyperlink ref="Q82" r:id="rId2" display="http://www.eia.gov/electricity/"/>
  </hyperlink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3"/>
  <sheetViews>
    <sheetView topLeftCell="A61" workbookViewId="0">
      <selection activeCell="J99" sqref="J99"/>
    </sheetView>
  </sheetViews>
  <sheetFormatPr defaultRowHeight="12.75" x14ac:dyDescent="0.2"/>
  <cols>
    <col min="1" max="1" width="5.28515625" bestFit="1" customWidth="1"/>
    <col min="2" max="2" width="8" bestFit="1" customWidth="1"/>
    <col min="3" max="3" width="2.28515625" bestFit="1" customWidth="1"/>
    <col min="4" max="4" width="8" bestFit="1" customWidth="1"/>
    <col min="5" max="5" width="2.28515625" bestFit="1" customWidth="1"/>
    <col min="6" max="6" width="8" bestFit="1" customWidth="1"/>
    <col min="7" max="7" width="2.28515625" bestFit="1" customWidth="1"/>
    <col min="8" max="8" width="6.5703125" bestFit="1" customWidth="1"/>
    <col min="9" max="9" width="2.28515625" bestFit="1" customWidth="1"/>
    <col min="10" max="10" width="8.140625" bestFit="1" customWidth="1"/>
    <col min="11" max="11" width="2.28515625" bestFit="1" customWidth="1"/>
    <col min="12" max="12" width="8" bestFit="1" customWidth="1"/>
    <col min="13" max="13" width="2.28515625" bestFit="1" customWidth="1"/>
    <col min="14" max="14" width="7" bestFit="1" customWidth="1"/>
    <col min="15" max="15" width="2.28515625" bestFit="1" customWidth="1"/>
    <col min="16" max="16" width="8" bestFit="1" customWidth="1"/>
    <col min="17" max="17" width="2.28515625" bestFit="1" customWidth="1"/>
    <col min="18" max="18" width="7" bestFit="1" customWidth="1"/>
    <col min="19" max="19" width="2.28515625" bestFit="1" customWidth="1"/>
    <col min="20" max="20" width="7.28515625" bestFit="1" customWidth="1"/>
    <col min="21" max="21" width="2.28515625" bestFit="1" customWidth="1"/>
    <col min="22" max="22" width="7" bestFit="1" customWidth="1"/>
    <col min="23" max="23" width="2.28515625" bestFit="1" customWidth="1"/>
    <col min="24" max="24" width="6.28515625" bestFit="1" customWidth="1"/>
    <col min="25" max="25" width="2.28515625" bestFit="1" customWidth="1"/>
    <col min="26" max="26" width="7.28515625" bestFit="1" customWidth="1"/>
    <col min="27" max="27" width="2.28515625" bestFit="1" customWidth="1"/>
    <col min="28" max="28" width="8" bestFit="1" customWidth="1"/>
    <col min="29" max="29" width="2.28515625" bestFit="1" customWidth="1"/>
    <col min="30" max="30" width="6.5703125" bestFit="1" customWidth="1"/>
    <col min="31" max="31" width="2.28515625" bestFit="1" customWidth="1"/>
    <col min="32" max="32" width="8.140625" bestFit="1" customWidth="1"/>
    <col min="33" max="33" width="2.28515625" bestFit="1" customWidth="1"/>
  </cols>
  <sheetData>
    <row r="1" spans="1:33" ht="15.75" x14ac:dyDescent="0.25">
      <c r="A1" s="491" t="s">
        <v>688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2"/>
      <c r="AE1" s="492"/>
      <c r="AF1" s="492"/>
      <c r="AG1" s="493"/>
    </row>
    <row r="2" spans="1:33" x14ac:dyDescent="0.2">
      <c r="A2" s="494" t="s">
        <v>413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6"/>
    </row>
    <row r="3" spans="1:33" ht="15" x14ac:dyDescent="0.25">
      <c r="A3" s="497" t="s">
        <v>332</v>
      </c>
      <c r="B3" s="503" t="s">
        <v>394</v>
      </c>
      <c r="C3" s="504"/>
      <c r="D3" s="504"/>
      <c r="E3" s="504"/>
      <c r="F3" s="504"/>
      <c r="G3" s="504"/>
      <c r="H3" s="504"/>
      <c r="I3" s="504"/>
      <c r="J3" s="504"/>
      <c r="K3" s="505"/>
      <c r="L3" s="512"/>
      <c r="M3" s="513"/>
      <c r="N3" s="512"/>
      <c r="O3" s="513"/>
      <c r="P3" s="503" t="s">
        <v>400</v>
      </c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5"/>
      <c r="AD3" s="503" t="s">
        <v>144</v>
      </c>
      <c r="AE3" s="505"/>
      <c r="AF3" s="503" t="s">
        <v>282</v>
      </c>
      <c r="AG3" s="505"/>
    </row>
    <row r="4" spans="1:33" ht="15" x14ac:dyDescent="0.25">
      <c r="A4" s="498"/>
      <c r="B4" s="506"/>
      <c r="C4" s="507"/>
      <c r="D4" s="507"/>
      <c r="E4" s="507"/>
      <c r="F4" s="507"/>
      <c r="G4" s="507"/>
      <c r="H4" s="507"/>
      <c r="I4" s="507"/>
      <c r="J4" s="507"/>
      <c r="K4" s="508"/>
      <c r="L4" s="514"/>
      <c r="M4" s="515"/>
      <c r="N4" s="506" t="s">
        <v>373</v>
      </c>
      <c r="O4" s="508"/>
      <c r="P4" s="506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8"/>
      <c r="AD4" s="506"/>
      <c r="AE4" s="508"/>
      <c r="AF4" s="506"/>
      <c r="AG4" s="508"/>
    </row>
    <row r="5" spans="1:33" x14ac:dyDescent="0.2">
      <c r="A5" s="498"/>
      <c r="B5" s="509"/>
      <c r="C5" s="510"/>
      <c r="D5" s="510"/>
      <c r="E5" s="510"/>
      <c r="F5" s="510"/>
      <c r="G5" s="510"/>
      <c r="H5" s="510"/>
      <c r="I5" s="510"/>
      <c r="J5" s="510"/>
      <c r="K5" s="511"/>
      <c r="L5" s="506" t="s">
        <v>283</v>
      </c>
      <c r="M5" s="508"/>
      <c r="N5" s="506" t="s">
        <v>374</v>
      </c>
      <c r="O5" s="508"/>
      <c r="P5" s="509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1"/>
      <c r="AD5" s="506"/>
      <c r="AE5" s="508"/>
      <c r="AF5" s="506"/>
      <c r="AG5" s="508"/>
    </row>
    <row r="6" spans="1:33" ht="16.5" customHeight="1" x14ac:dyDescent="0.25">
      <c r="A6" s="498"/>
      <c r="B6" s="503" t="s">
        <v>145</v>
      </c>
      <c r="C6" s="505"/>
      <c r="D6" s="503" t="s">
        <v>146</v>
      </c>
      <c r="E6" s="505"/>
      <c r="F6" s="512"/>
      <c r="G6" s="513"/>
      <c r="H6" s="512"/>
      <c r="I6" s="513"/>
      <c r="J6" s="503" t="s">
        <v>282</v>
      </c>
      <c r="K6" s="505"/>
      <c r="L6" s="506" t="s">
        <v>375</v>
      </c>
      <c r="M6" s="508"/>
      <c r="N6" s="506" t="s">
        <v>376</v>
      </c>
      <c r="O6" s="508"/>
      <c r="P6" s="503" t="s">
        <v>378</v>
      </c>
      <c r="Q6" s="505"/>
      <c r="R6" s="503" t="s">
        <v>395</v>
      </c>
      <c r="S6" s="504"/>
      <c r="T6" s="504"/>
      <c r="U6" s="505"/>
      <c r="V6" s="512"/>
      <c r="W6" s="513"/>
      <c r="X6" s="512"/>
      <c r="Y6" s="513"/>
      <c r="Z6" s="503" t="s">
        <v>285</v>
      </c>
      <c r="AA6" s="505"/>
      <c r="AB6" s="503" t="s">
        <v>282</v>
      </c>
      <c r="AC6" s="505"/>
      <c r="AD6" s="506"/>
      <c r="AE6" s="508"/>
      <c r="AF6" s="506"/>
      <c r="AG6" s="508"/>
    </row>
    <row r="7" spans="1:33" x14ac:dyDescent="0.2">
      <c r="A7" s="498"/>
      <c r="B7" s="506"/>
      <c r="C7" s="508"/>
      <c r="D7" s="506"/>
      <c r="E7" s="508"/>
      <c r="F7" s="506" t="s">
        <v>380</v>
      </c>
      <c r="G7" s="508"/>
      <c r="H7" s="506" t="s">
        <v>505</v>
      </c>
      <c r="I7" s="508"/>
      <c r="J7" s="506"/>
      <c r="K7" s="508"/>
      <c r="L7" s="506" t="s">
        <v>377</v>
      </c>
      <c r="M7" s="508"/>
      <c r="N7" s="506" t="s">
        <v>147</v>
      </c>
      <c r="O7" s="508"/>
      <c r="P7" s="506" t="s">
        <v>286</v>
      </c>
      <c r="Q7" s="508"/>
      <c r="R7" s="509"/>
      <c r="S7" s="510"/>
      <c r="T7" s="510"/>
      <c r="U7" s="511"/>
      <c r="V7" s="506" t="s">
        <v>109</v>
      </c>
      <c r="W7" s="508"/>
      <c r="X7" s="506" t="s">
        <v>401</v>
      </c>
      <c r="Y7" s="508"/>
      <c r="Z7" s="506"/>
      <c r="AA7" s="508"/>
      <c r="AB7" s="506"/>
      <c r="AC7" s="508"/>
      <c r="AD7" s="506"/>
      <c r="AE7" s="508"/>
      <c r="AF7" s="506"/>
      <c r="AG7" s="508"/>
    </row>
    <row r="8" spans="1:33" ht="15.75" customHeight="1" x14ac:dyDescent="0.2">
      <c r="A8" s="499"/>
      <c r="B8" s="509"/>
      <c r="C8" s="511"/>
      <c r="D8" s="509"/>
      <c r="E8" s="511"/>
      <c r="F8" s="509" t="s">
        <v>134</v>
      </c>
      <c r="G8" s="511"/>
      <c r="H8" s="509" t="s">
        <v>148</v>
      </c>
      <c r="I8" s="511"/>
      <c r="J8" s="509"/>
      <c r="K8" s="511"/>
      <c r="L8" s="509"/>
      <c r="M8" s="511"/>
      <c r="N8" s="509"/>
      <c r="O8" s="511"/>
      <c r="P8" s="509" t="s">
        <v>149</v>
      </c>
      <c r="Q8" s="511"/>
      <c r="R8" s="500" t="s">
        <v>150</v>
      </c>
      <c r="S8" s="502"/>
      <c r="T8" s="500" t="s">
        <v>151</v>
      </c>
      <c r="U8" s="502"/>
      <c r="V8" s="509" t="s">
        <v>110</v>
      </c>
      <c r="W8" s="511"/>
      <c r="X8" s="509" t="s">
        <v>152</v>
      </c>
      <c r="Y8" s="511"/>
      <c r="Z8" s="509"/>
      <c r="AA8" s="511"/>
      <c r="AB8" s="509"/>
      <c r="AC8" s="511"/>
      <c r="AD8" s="509"/>
      <c r="AE8" s="511"/>
      <c r="AF8" s="509"/>
      <c r="AG8" s="511"/>
    </row>
    <row r="9" spans="1:33" ht="15" x14ac:dyDescent="0.25">
      <c r="A9" s="280">
        <v>1949</v>
      </c>
      <c r="B9" s="281">
        <v>135451320</v>
      </c>
      <c r="C9" s="282"/>
      <c r="D9" s="281">
        <v>28547232</v>
      </c>
      <c r="E9" s="282"/>
      <c r="F9" s="281">
        <v>36966709</v>
      </c>
      <c r="G9" s="282"/>
      <c r="H9" s="283" t="s">
        <v>287</v>
      </c>
      <c r="I9" s="282"/>
      <c r="J9" s="281">
        <v>200965261</v>
      </c>
      <c r="K9" s="282"/>
      <c r="L9" s="283">
        <v>0</v>
      </c>
      <c r="M9" s="282"/>
      <c r="N9" s="284"/>
      <c r="O9" s="285" t="s">
        <v>441</v>
      </c>
      <c r="P9" s="281">
        <v>89748246</v>
      </c>
      <c r="Q9" s="282"/>
      <c r="R9" s="281">
        <v>386036</v>
      </c>
      <c r="S9" s="282"/>
      <c r="T9" s="283" t="s">
        <v>287</v>
      </c>
      <c r="U9" s="282"/>
      <c r="V9" s="283" t="s">
        <v>287</v>
      </c>
      <c r="W9" s="282"/>
      <c r="X9" s="283" t="s">
        <v>287</v>
      </c>
      <c r="Y9" s="282"/>
      <c r="Z9" s="283" t="s">
        <v>287</v>
      </c>
      <c r="AA9" s="282"/>
      <c r="AB9" s="281">
        <v>90134282</v>
      </c>
      <c r="AC9" s="282"/>
      <c r="AD9" s="283" t="s">
        <v>287</v>
      </c>
      <c r="AE9" s="282"/>
      <c r="AF9" s="281">
        <v>291099543</v>
      </c>
      <c r="AG9" s="282"/>
    </row>
    <row r="10" spans="1:33" ht="15" x14ac:dyDescent="0.25">
      <c r="A10" s="280">
        <v>1950</v>
      </c>
      <c r="B10" s="281">
        <v>154519994</v>
      </c>
      <c r="C10" s="282"/>
      <c r="D10" s="281">
        <v>33734288</v>
      </c>
      <c r="E10" s="282"/>
      <c r="F10" s="281">
        <v>44559159</v>
      </c>
      <c r="G10" s="282"/>
      <c r="H10" s="283" t="s">
        <v>287</v>
      </c>
      <c r="I10" s="282"/>
      <c r="J10" s="281">
        <v>232813441</v>
      </c>
      <c r="K10" s="282"/>
      <c r="L10" s="283">
        <v>0</v>
      </c>
      <c r="M10" s="282"/>
      <c r="N10" s="284"/>
      <c r="O10" s="285" t="s">
        <v>441</v>
      </c>
      <c r="P10" s="281">
        <v>95938317</v>
      </c>
      <c r="Q10" s="282"/>
      <c r="R10" s="281">
        <v>389585</v>
      </c>
      <c r="S10" s="282"/>
      <c r="T10" s="283" t="s">
        <v>287</v>
      </c>
      <c r="U10" s="282"/>
      <c r="V10" s="283" t="s">
        <v>287</v>
      </c>
      <c r="W10" s="282"/>
      <c r="X10" s="283" t="s">
        <v>287</v>
      </c>
      <c r="Y10" s="282"/>
      <c r="Z10" s="283" t="s">
        <v>287</v>
      </c>
      <c r="AA10" s="282"/>
      <c r="AB10" s="281">
        <v>96327902</v>
      </c>
      <c r="AC10" s="282"/>
      <c r="AD10" s="283" t="s">
        <v>287</v>
      </c>
      <c r="AE10" s="282"/>
      <c r="AF10" s="281">
        <v>329141343</v>
      </c>
      <c r="AG10" s="282"/>
    </row>
    <row r="11" spans="1:33" ht="15" x14ac:dyDescent="0.25">
      <c r="A11" s="286">
        <v>1951</v>
      </c>
      <c r="B11" s="287">
        <v>185203657</v>
      </c>
      <c r="C11" s="288"/>
      <c r="D11" s="287">
        <v>28712116</v>
      </c>
      <c r="E11" s="288"/>
      <c r="F11" s="287">
        <v>56615678</v>
      </c>
      <c r="G11" s="288"/>
      <c r="H11" s="289" t="s">
        <v>287</v>
      </c>
      <c r="I11" s="288"/>
      <c r="J11" s="287">
        <v>270531451</v>
      </c>
      <c r="K11" s="288"/>
      <c r="L11" s="289">
        <v>0</v>
      </c>
      <c r="M11" s="288"/>
      <c r="N11" s="290"/>
      <c r="O11" s="291" t="s">
        <v>441</v>
      </c>
      <c r="P11" s="287">
        <v>99750579</v>
      </c>
      <c r="Q11" s="288"/>
      <c r="R11" s="287">
        <v>390784</v>
      </c>
      <c r="S11" s="288"/>
      <c r="T11" s="289" t="s">
        <v>287</v>
      </c>
      <c r="U11" s="288"/>
      <c r="V11" s="289" t="s">
        <v>287</v>
      </c>
      <c r="W11" s="288"/>
      <c r="X11" s="289" t="s">
        <v>287</v>
      </c>
      <c r="Y11" s="288"/>
      <c r="Z11" s="289" t="s">
        <v>287</v>
      </c>
      <c r="AA11" s="288"/>
      <c r="AB11" s="287">
        <v>100141363</v>
      </c>
      <c r="AC11" s="288"/>
      <c r="AD11" s="289" t="s">
        <v>287</v>
      </c>
      <c r="AE11" s="288"/>
      <c r="AF11" s="287">
        <v>370672814</v>
      </c>
      <c r="AG11" s="288"/>
    </row>
    <row r="12" spans="1:33" ht="15" x14ac:dyDescent="0.25">
      <c r="A12" s="280">
        <v>1952</v>
      </c>
      <c r="B12" s="281">
        <v>195436666</v>
      </c>
      <c r="C12" s="282"/>
      <c r="D12" s="281">
        <v>29749761</v>
      </c>
      <c r="E12" s="282"/>
      <c r="F12" s="281">
        <v>68453088</v>
      </c>
      <c r="G12" s="282"/>
      <c r="H12" s="283" t="s">
        <v>287</v>
      </c>
      <c r="I12" s="282"/>
      <c r="J12" s="281">
        <v>293639515</v>
      </c>
      <c r="K12" s="282"/>
      <c r="L12" s="283">
        <v>0</v>
      </c>
      <c r="M12" s="282"/>
      <c r="N12" s="284"/>
      <c r="O12" s="285" t="s">
        <v>441</v>
      </c>
      <c r="P12" s="281">
        <v>105102458</v>
      </c>
      <c r="Q12" s="282"/>
      <c r="R12" s="281">
        <v>481647</v>
      </c>
      <c r="S12" s="282"/>
      <c r="T12" s="283" t="s">
        <v>287</v>
      </c>
      <c r="U12" s="282"/>
      <c r="V12" s="283" t="s">
        <v>287</v>
      </c>
      <c r="W12" s="282"/>
      <c r="X12" s="283" t="s">
        <v>287</v>
      </c>
      <c r="Y12" s="282"/>
      <c r="Z12" s="283" t="s">
        <v>287</v>
      </c>
      <c r="AA12" s="282"/>
      <c r="AB12" s="281">
        <v>105584105</v>
      </c>
      <c r="AC12" s="282"/>
      <c r="AD12" s="283" t="s">
        <v>287</v>
      </c>
      <c r="AE12" s="282"/>
      <c r="AF12" s="281">
        <v>399223620</v>
      </c>
      <c r="AG12" s="282"/>
    </row>
    <row r="13" spans="1:33" ht="15" x14ac:dyDescent="0.25">
      <c r="A13" s="280">
        <v>1953</v>
      </c>
      <c r="B13" s="281">
        <v>218846325</v>
      </c>
      <c r="C13" s="282"/>
      <c r="D13" s="281">
        <v>38404449</v>
      </c>
      <c r="E13" s="282"/>
      <c r="F13" s="281">
        <v>79790975</v>
      </c>
      <c r="G13" s="282"/>
      <c r="H13" s="283" t="s">
        <v>287</v>
      </c>
      <c r="I13" s="282"/>
      <c r="J13" s="281">
        <v>337041749</v>
      </c>
      <c r="K13" s="282"/>
      <c r="L13" s="283">
        <v>0</v>
      </c>
      <c r="M13" s="282"/>
      <c r="N13" s="284"/>
      <c r="O13" s="285" t="s">
        <v>441</v>
      </c>
      <c r="P13" s="281">
        <v>105233348</v>
      </c>
      <c r="Q13" s="282"/>
      <c r="R13" s="281">
        <v>389418</v>
      </c>
      <c r="S13" s="282"/>
      <c r="T13" s="283" t="s">
        <v>287</v>
      </c>
      <c r="U13" s="282"/>
      <c r="V13" s="283" t="s">
        <v>287</v>
      </c>
      <c r="W13" s="282"/>
      <c r="X13" s="283" t="s">
        <v>287</v>
      </c>
      <c r="Y13" s="282"/>
      <c r="Z13" s="283" t="s">
        <v>287</v>
      </c>
      <c r="AA13" s="282"/>
      <c r="AB13" s="281">
        <v>105622766</v>
      </c>
      <c r="AC13" s="282"/>
      <c r="AD13" s="283" t="s">
        <v>287</v>
      </c>
      <c r="AE13" s="282"/>
      <c r="AF13" s="281">
        <v>442664515</v>
      </c>
      <c r="AG13" s="282"/>
    </row>
    <row r="14" spans="1:33" ht="15" x14ac:dyDescent="0.25">
      <c r="A14" s="286">
        <v>1954</v>
      </c>
      <c r="B14" s="287">
        <v>239145966</v>
      </c>
      <c r="C14" s="288"/>
      <c r="D14" s="287">
        <v>31520175</v>
      </c>
      <c r="E14" s="288"/>
      <c r="F14" s="287">
        <v>93688271</v>
      </c>
      <c r="G14" s="288"/>
      <c r="H14" s="289" t="s">
        <v>287</v>
      </c>
      <c r="I14" s="288"/>
      <c r="J14" s="287">
        <v>364354412</v>
      </c>
      <c r="K14" s="288"/>
      <c r="L14" s="289">
        <v>0</v>
      </c>
      <c r="M14" s="288"/>
      <c r="N14" s="290"/>
      <c r="O14" s="291" t="s">
        <v>441</v>
      </c>
      <c r="P14" s="287">
        <v>107068508</v>
      </c>
      <c r="Q14" s="288"/>
      <c r="R14" s="287">
        <v>263434</v>
      </c>
      <c r="S14" s="288"/>
      <c r="T14" s="289" t="s">
        <v>287</v>
      </c>
      <c r="U14" s="288"/>
      <c r="V14" s="289" t="s">
        <v>287</v>
      </c>
      <c r="W14" s="288"/>
      <c r="X14" s="289" t="s">
        <v>287</v>
      </c>
      <c r="Y14" s="288"/>
      <c r="Z14" s="289" t="s">
        <v>287</v>
      </c>
      <c r="AA14" s="288"/>
      <c r="AB14" s="287">
        <v>107331942</v>
      </c>
      <c r="AC14" s="288"/>
      <c r="AD14" s="289" t="s">
        <v>287</v>
      </c>
      <c r="AE14" s="288"/>
      <c r="AF14" s="287">
        <v>471686354</v>
      </c>
      <c r="AG14" s="288"/>
    </row>
    <row r="15" spans="1:33" ht="15" x14ac:dyDescent="0.25">
      <c r="A15" s="280">
        <v>1955</v>
      </c>
      <c r="B15" s="281">
        <v>301362698</v>
      </c>
      <c r="C15" s="282"/>
      <c r="D15" s="281">
        <v>37138308</v>
      </c>
      <c r="E15" s="282"/>
      <c r="F15" s="281">
        <v>95285441</v>
      </c>
      <c r="G15" s="282"/>
      <c r="H15" s="283" t="s">
        <v>287</v>
      </c>
      <c r="I15" s="282"/>
      <c r="J15" s="281">
        <v>433786447</v>
      </c>
      <c r="K15" s="282"/>
      <c r="L15" s="283">
        <v>0</v>
      </c>
      <c r="M15" s="282"/>
      <c r="N15" s="284"/>
      <c r="O15" s="285" t="s">
        <v>441</v>
      </c>
      <c r="P15" s="281">
        <v>112975069</v>
      </c>
      <c r="Q15" s="282"/>
      <c r="R15" s="281">
        <v>276469</v>
      </c>
      <c r="S15" s="282"/>
      <c r="T15" s="283" t="s">
        <v>287</v>
      </c>
      <c r="U15" s="282"/>
      <c r="V15" s="283" t="s">
        <v>287</v>
      </c>
      <c r="W15" s="282"/>
      <c r="X15" s="283" t="s">
        <v>287</v>
      </c>
      <c r="Y15" s="282"/>
      <c r="Z15" s="283" t="s">
        <v>287</v>
      </c>
      <c r="AA15" s="282"/>
      <c r="AB15" s="281">
        <v>113251538</v>
      </c>
      <c r="AC15" s="282"/>
      <c r="AD15" s="283" t="s">
        <v>287</v>
      </c>
      <c r="AE15" s="282"/>
      <c r="AF15" s="281">
        <v>547037985</v>
      </c>
      <c r="AG15" s="282"/>
    </row>
    <row r="16" spans="1:33" ht="15" x14ac:dyDescent="0.25">
      <c r="A16" s="280">
        <v>1956</v>
      </c>
      <c r="B16" s="281">
        <v>338503484</v>
      </c>
      <c r="C16" s="282"/>
      <c r="D16" s="281">
        <v>35946772</v>
      </c>
      <c r="E16" s="282"/>
      <c r="F16" s="281">
        <v>104037208</v>
      </c>
      <c r="G16" s="282"/>
      <c r="H16" s="283" t="s">
        <v>287</v>
      </c>
      <c r="I16" s="282"/>
      <c r="J16" s="281">
        <v>478487464</v>
      </c>
      <c r="K16" s="282"/>
      <c r="L16" s="283">
        <v>0</v>
      </c>
      <c r="M16" s="282"/>
      <c r="N16" s="284"/>
      <c r="O16" s="285" t="s">
        <v>441</v>
      </c>
      <c r="P16" s="281">
        <v>122028608</v>
      </c>
      <c r="Q16" s="282"/>
      <c r="R16" s="281">
        <v>151678</v>
      </c>
      <c r="S16" s="282"/>
      <c r="T16" s="283" t="s">
        <v>287</v>
      </c>
      <c r="U16" s="282"/>
      <c r="V16" s="283" t="s">
        <v>287</v>
      </c>
      <c r="W16" s="282"/>
      <c r="X16" s="283" t="s">
        <v>287</v>
      </c>
      <c r="Y16" s="282"/>
      <c r="Z16" s="283" t="s">
        <v>287</v>
      </c>
      <c r="AA16" s="282"/>
      <c r="AB16" s="281">
        <v>122180286</v>
      </c>
      <c r="AC16" s="282"/>
      <c r="AD16" s="283" t="s">
        <v>287</v>
      </c>
      <c r="AE16" s="282"/>
      <c r="AF16" s="281">
        <v>600667750</v>
      </c>
      <c r="AG16" s="282"/>
    </row>
    <row r="17" spans="1:33" ht="15" x14ac:dyDescent="0.25">
      <c r="A17" s="286">
        <v>1957</v>
      </c>
      <c r="B17" s="287">
        <v>346386207</v>
      </c>
      <c r="C17" s="288"/>
      <c r="D17" s="287">
        <v>40499357</v>
      </c>
      <c r="E17" s="288"/>
      <c r="F17" s="287">
        <v>114212525</v>
      </c>
      <c r="G17" s="288"/>
      <c r="H17" s="289" t="s">
        <v>287</v>
      </c>
      <c r="I17" s="288"/>
      <c r="J17" s="287">
        <v>501098089</v>
      </c>
      <c r="K17" s="288"/>
      <c r="L17" s="287">
        <v>9670</v>
      </c>
      <c r="M17" s="288"/>
      <c r="N17" s="290"/>
      <c r="O17" s="291" t="s">
        <v>441</v>
      </c>
      <c r="P17" s="287">
        <v>130232457</v>
      </c>
      <c r="Q17" s="288"/>
      <c r="R17" s="287">
        <v>176678</v>
      </c>
      <c r="S17" s="288"/>
      <c r="T17" s="289" t="s">
        <v>287</v>
      </c>
      <c r="U17" s="288"/>
      <c r="V17" s="289" t="s">
        <v>287</v>
      </c>
      <c r="W17" s="288"/>
      <c r="X17" s="289" t="s">
        <v>287</v>
      </c>
      <c r="Y17" s="288"/>
      <c r="Z17" s="289" t="s">
        <v>287</v>
      </c>
      <c r="AA17" s="288"/>
      <c r="AB17" s="287">
        <v>130409135</v>
      </c>
      <c r="AC17" s="288"/>
      <c r="AD17" s="289" t="s">
        <v>287</v>
      </c>
      <c r="AE17" s="288"/>
      <c r="AF17" s="287">
        <v>631516894</v>
      </c>
      <c r="AG17" s="288"/>
    </row>
    <row r="18" spans="1:33" ht="15" x14ac:dyDescent="0.25">
      <c r="A18" s="280">
        <v>1958</v>
      </c>
      <c r="B18" s="281">
        <v>344365781</v>
      </c>
      <c r="C18" s="282"/>
      <c r="D18" s="281">
        <v>40371540</v>
      </c>
      <c r="E18" s="282"/>
      <c r="F18" s="281">
        <v>119759302</v>
      </c>
      <c r="G18" s="282"/>
      <c r="H18" s="283" t="s">
        <v>287</v>
      </c>
      <c r="I18" s="282"/>
      <c r="J18" s="281">
        <v>504496623</v>
      </c>
      <c r="K18" s="282"/>
      <c r="L18" s="281">
        <v>164691</v>
      </c>
      <c r="M18" s="282"/>
      <c r="N18" s="284"/>
      <c r="O18" s="285" t="s">
        <v>441</v>
      </c>
      <c r="P18" s="281">
        <v>140262087</v>
      </c>
      <c r="Q18" s="282"/>
      <c r="R18" s="281">
        <v>175003</v>
      </c>
      <c r="S18" s="282"/>
      <c r="T18" s="283" t="s">
        <v>287</v>
      </c>
      <c r="U18" s="282"/>
      <c r="V18" s="283" t="s">
        <v>287</v>
      </c>
      <c r="W18" s="282"/>
      <c r="X18" s="283" t="s">
        <v>287</v>
      </c>
      <c r="Y18" s="282"/>
      <c r="Z18" s="283" t="s">
        <v>287</v>
      </c>
      <c r="AA18" s="282"/>
      <c r="AB18" s="281">
        <v>140437090</v>
      </c>
      <c r="AC18" s="282"/>
      <c r="AD18" s="283" t="s">
        <v>287</v>
      </c>
      <c r="AE18" s="282"/>
      <c r="AF18" s="281">
        <v>645098404</v>
      </c>
      <c r="AG18" s="282"/>
    </row>
    <row r="19" spans="1:33" ht="15" x14ac:dyDescent="0.25">
      <c r="A19" s="280">
        <v>1959</v>
      </c>
      <c r="B19" s="281">
        <v>378424210</v>
      </c>
      <c r="C19" s="282"/>
      <c r="D19" s="281">
        <v>46839719</v>
      </c>
      <c r="E19" s="282"/>
      <c r="F19" s="281">
        <v>146619391</v>
      </c>
      <c r="G19" s="282"/>
      <c r="H19" s="283" t="s">
        <v>287</v>
      </c>
      <c r="I19" s="282"/>
      <c r="J19" s="281">
        <v>571883320</v>
      </c>
      <c r="K19" s="282"/>
      <c r="L19" s="281">
        <v>188101</v>
      </c>
      <c r="M19" s="282"/>
      <c r="N19" s="284"/>
      <c r="O19" s="285" t="s">
        <v>441</v>
      </c>
      <c r="P19" s="281">
        <v>137781425</v>
      </c>
      <c r="Q19" s="282"/>
      <c r="R19" s="281">
        <v>152877</v>
      </c>
      <c r="S19" s="282"/>
      <c r="T19" s="283" t="s">
        <v>287</v>
      </c>
      <c r="U19" s="282"/>
      <c r="V19" s="283" t="s">
        <v>287</v>
      </c>
      <c r="W19" s="282"/>
      <c r="X19" s="283" t="s">
        <v>287</v>
      </c>
      <c r="Y19" s="282"/>
      <c r="Z19" s="283" t="s">
        <v>287</v>
      </c>
      <c r="AA19" s="282"/>
      <c r="AB19" s="281">
        <v>137934302</v>
      </c>
      <c r="AC19" s="282"/>
      <c r="AD19" s="283" t="s">
        <v>287</v>
      </c>
      <c r="AE19" s="282"/>
      <c r="AF19" s="281">
        <v>710005723</v>
      </c>
      <c r="AG19" s="282"/>
    </row>
    <row r="20" spans="1:33" ht="15" x14ac:dyDescent="0.25">
      <c r="A20" s="286">
        <v>1960</v>
      </c>
      <c r="B20" s="287">
        <v>403067357</v>
      </c>
      <c r="C20" s="288"/>
      <c r="D20" s="287">
        <v>47986893</v>
      </c>
      <c r="E20" s="288"/>
      <c r="F20" s="287">
        <v>157969787</v>
      </c>
      <c r="G20" s="288"/>
      <c r="H20" s="289" t="s">
        <v>287</v>
      </c>
      <c r="I20" s="288"/>
      <c r="J20" s="287">
        <v>609024037</v>
      </c>
      <c r="K20" s="288"/>
      <c r="L20" s="287">
        <v>518182</v>
      </c>
      <c r="M20" s="288"/>
      <c r="N20" s="290"/>
      <c r="O20" s="291" t="s">
        <v>441</v>
      </c>
      <c r="P20" s="287">
        <v>145833344</v>
      </c>
      <c r="Q20" s="288"/>
      <c r="R20" s="287">
        <v>140166</v>
      </c>
      <c r="S20" s="288"/>
      <c r="T20" s="289" t="s">
        <v>287</v>
      </c>
      <c r="U20" s="288"/>
      <c r="V20" s="287">
        <v>33368</v>
      </c>
      <c r="W20" s="288"/>
      <c r="X20" s="289" t="s">
        <v>287</v>
      </c>
      <c r="Y20" s="288"/>
      <c r="Z20" s="289" t="s">
        <v>287</v>
      </c>
      <c r="AA20" s="288"/>
      <c r="AB20" s="287">
        <v>146006878</v>
      </c>
      <c r="AC20" s="288"/>
      <c r="AD20" s="289" t="s">
        <v>287</v>
      </c>
      <c r="AE20" s="288"/>
      <c r="AF20" s="287">
        <v>755549097</v>
      </c>
      <c r="AG20" s="288"/>
    </row>
    <row r="21" spans="1:33" ht="15" x14ac:dyDescent="0.25">
      <c r="A21" s="280">
        <v>1961</v>
      </c>
      <c r="B21" s="281">
        <v>421870669</v>
      </c>
      <c r="C21" s="282"/>
      <c r="D21" s="281">
        <v>48519376</v>
      </c>
      <c r="E21" s="282"/>
      <c r="F21" s="281">
        <v>169285998</v>
      </c>
      <c r="G21" s="282"/>
      <c r="H21" s="283" t="s">
        <v>287</v>
      </c>
      <c r="I21" s="282"/>
      <c r="J21" s="281">
        <v>639676043</v>
      </c>
      <c r="K21" s="282"/>
      <c r="L21" s="281">
        <v>1692149</v>
      </c>
      <c r="M21" s="282"/>
      <c r="N21" s="284"/>
      <c r="O21" s="285" t="s">
        <v>441</v>
      </c>
      <c r="P21" s="281">
        <v>152171561</v>
      </c>
      <c r="Q21" s="282"/>
      <c r="R21" s="281">
        <v>125734</v>
      </c>
      <c r="S21" s="282"/>
      <c r="T21" s="283" t="s">
        <v>287</v>
      </c>
      <c r="U21" s="282"/>
      <c r="V21" s="281">
        <v>94021</v>
      </c>
      <c r="W21" s="282"/>
      <c r="X21" s="283" t="s">
        <v>287</v>
      </c>
      <c r="Y21" s="282"/>
      <c r="Z21" s="283" t="s">
        <v>287</v>
      </c>
      <c r="AA21" s="282"/>
      <c r="AB21" s="281">
        <v>152391316</v>
      </c>
      <c r="AC21" s="282"/>
      <c r="AD21" s="283" t="s">
        <v>287</v>
      </c>
      <c r="AE21" s="282"/>
      <c r="AF21" s="281">
        <v>793759508</v>
      </c>
      <c r="AG21" s="282"/>
    </row>
    <row r="22" spans="1:33" ht="15" x14ac:dyDescent="0.25">
      <c r="A22" s="280">
        <v>1962</v>
      </c>
      <c r="B22" s="281">
        <v>450249238</v>
      </c>
      <c r="C22" s="282"/>
      <c r="D22" s="281">
        <v>48879536</v>
      </c>
      <c r="E22" s="282"/>
      <c r="F22" s="281">
        <v>184301293</v>
      </c>
      <c r="G22" s="282"/>
      <c r="H22" s="283" t="s">
        <v>287</v>
      </c>
      <c r="I22" s="282"/>
      <c r="J22" s="281">
        <v>683430067</v>
      </c>
      <c r="K22" s="282"/>
      <c r="L22" s="281">
        <v>2269685</v>
      </c>
      <c r="M22" s="282"/>
      <c r="N22" s="284"/>
      <c r="O22" s="285" t="s">
        <v>441</v>
      </c>
      <c r="P22" s="281">
        <v>168606856</v>
      </c>
      <c r="Q22" s="282"/>
      <c r="R22" s="281">
        <v>127796</v>
      </c>
      <c r="S22" s="282"/>
      <c r="T22" s="283" t="s">
        <v>287</v>
      </c>
      <c r="U22" s="282"/>
      <c r="V22" s="281">
        <v>100462</v>
      </c>
      <c r="W22" s="282"/>
      <c r="X22" s="283" t="s">
        <v>287</v>
      </c>
      <c r="Y22" s="282"/>
      <c r="Z22" s="283" t="s">
        <v>287</v>
      </c>
      <c r="AA22" s="282"/>
      <c r="AB22" s="281">
        <v>168835114</v>
      </c>
      <c r="AC22" s="282"/>
      <c r="AD22" s="283" t="s">
        <v>287</v>
      </c>
      <c r="AE22" s="282"/>
      <c r="AF22" s="281">
        <v>854534866</v>
      </c>
      <c r="AG22" s="282"/>
    </row>
    <row r="23" spans="1:33" ht="15" x14ac:dyDescent="0.25">
      <c r="A23" s="286">
        <v>1963</v>
      </c>
      <c r="B23" s="287">
        <v>493926719</v>
      </c>
      <c r="C23" s="288"/>
      <c r="D23" s="287">
        <v>52001610</v>
      </c>
      <c r="E23" s="288"/>
      <c r="F23" s="287">
        <v>201602073</v>
      </c>
      <c r="G23" s="288"/>
      <c r="H23" s="289" t="s">
        <v>287</v>
      </c>
      <c r="I23" s="288"/>
      <c r="J23" s="287">
        <v>747530402</v>
      </c>
      <c r="K23" s="288"/>
      <c r="L23" s="287">
        <v>3211836</v>
      </c>
      <c r="M23" s="288"/>
      <c r="N23" s="290"/>
      <c r="O23" s="291" t="s">
        <v>441</v>
      </c>
      <c r="P23" s="287">
        <v>165754689</v>
      </c>
      <c r="Q23" s="288"/>
      <c r="R23" s="287">
        <v>127940</v>
      </c>
      <c r="S23" s="288"/>
      <c r="T23" s="289" t="s">
        <v>287</v>
      </c>
      <c r="U23" s="288"/>
      <c r="V23" s="287">
        <v>167953</v>
      </c>
      <c r="W23" s="288"/>
      <c r="X23" s="289" t="s">
        <v>287</v>
      </c>
      <c r="Y23" s="288"/>
      <c r="Z23" s="289" t="s">
        <v>287</v>
      </c>
      <c r="AA23" s="288"/>
      <c r="AB23" s="287">
        <v>166050582</v>
      </c>
      <c r="AC23" s="288"/>
      <c r="AD23" s="289" t="s">
        <v>287</v>
      </c>
      <c r="AE23" s="288"/>
      <c r="AF23" s="287">
        <v>916792820</v>
      </c>
      <c r="AG23" s="288"/>
    </row>
    <row r="24" spans="1:33" ht="15" x14ac:dyDescent="0.25">
      <c r="A24" s="280">
        <v>1964</v>
      </c>
      <c r="B24" s="281">
        <v>526230019</v>
      </c>
      <c r="C24" s="282"/>
      <c r="D24" s="281">
        <v>56953712</v>
      </c>
      <c r="E24" s="282"/>
      <c r="F24" s="281">
        <v>220038479</v>
      </c>
      <c r="G24" s="282"/>
      <c r="H24" s="283" t="s">
        <v>287</v>
      </c>
      <c r="I24" s="282"/>
      <c r="J24" s="281">
        <v>803222210</v>
      </c>
      <c r="K24" s="282"/>
      <c r="L24" s="281">
        <v>3342743</v>
      </c>
      <c r="M24" s="282"/>
      <c r="N24" s="284"/>
      <c r="O24" s="285" t="s">
        <v>441</v>
      </c>
      <c r="P24" s="281">
        <v>177073443</v>
      </c>
      <c r="Q24" s="282"/>
      <c r="R24" s="281">
        <v>148076</v>
      </c>
      <c r="S24" s="282"/>
      <c r="T24" s="283" t="s">
        <v>287</v>
      </c>
      <c r="U24" s="282"/>
      <c r="V24" s="281">
        <v>203791</v>
      </c>
      <c r="W24" s="282"/>
      <c r="X24" s="283" t="s">
        <v>287</v>
      </c>
      <c r="Y24" s="282"/>
      <c r="Z24" s="283" t="s">
        <v>287</v>
      </c>
      <c r="AA24" s="282"/>
      <c r="AB24" s="281">
        <v>177425310</v>
      </c>
      <c r="AC24" s="282"/>
      <c r="AD24" s="283" t="s">
        <v>287</v>
      </c>
      <c r="AE24" s="282"/>
      <c r="AF24" s="281">
        <v>983990263</v>
      </c>
      <c r="AG24" s="282"/>
    </row>
    <row r="25" spans="1:33" ht="15" x14ac:dyDescent="0.25">
      <c r="A25" s="280">
        <v>1965</v>
      </c>
      <c r="B25" s="281">
        <v>570925951</v>
      </c>
      <c r="C25" s="282"/>
      <c r="D25" s="281">
        <v>64801224</v>
      </c>
      <c r="E25" s="282"/>
      <c r="F25" s="281">
        <v>221559434</v>
      </c>
      <c r="G25" s="282"/>
      <c r="H25" s="283" t="s">
        <v>287</v>
      </c>
      <c r="I25" s="282"/>
      <c r="J25" s="281">
        <v>857286609</v>
      </c>
      <c r="K25" s="282"/>
      <c r="L25" s="281">
        <v>3656699</v>
      </c>
      <c r="M25" s="282"/>
      <c r="N25" s="284"/>
      <c r="O25" s="285" t="s">
        <v>441</v>
      </c>
      <c r="P25" s="281">
        <v>193850603</v>
      </c>
      <c r="Q25" s="282"/>
      <c r="R25" s="281">
        <v>268804</v>
      </c>
      <c r="S25" s="282"/>
      <c r="T25" s="283" t="s">
        <v>287</v>
      </c>
      <c r="U25" s="282"/>
      <c r="V25" s="281">
        <v>189214</v>
      </c>
      <c r="W25" s="282"/>
      <c r="X25" s="283" t="s">
        <v>287</v>
      </c>
      <c r="Y25" s="282"/>
      <c r="Z25" s="283" t="s">
        <v>287</v>
      </c>
      <c r="AA25" s="282"/>
      <c r="AB25" s="281">
        <v>194308621</v>
      </c>
      <c r="AC25" s="282"/>
      <c r="AD25" s="283" t="s">
        <v>287</v>
      </c>
      <c r="AE25" s="282"/>
      <c r="AF25" s="283">
        <v>1055251929</v>
      </c>
      <c r="AG25" s="282"/>
    </row>
    <row r="26" spans="1:33" ht="15" x14ac:dyDescent="0.25">
      <c r="A26" s="286">
        <v>1966</v>
      </c>
      <c r="B26" s="287">
        <v>613474800</v>
      </c>
      <c r="C26" s="288"/>
      <c r="D26" s="287">
        <v>78926172</v>
      </c>
      <c r="E26" s="288"/>
      <c r="F26" s="287">
        <v>251151562</v>
      </c>
      <c r="G26" s="288"/>
      <c r="H26" s="289" t="s">
        <v>287</v>
      </c>
      <c r="I26" s="288"/>
      <c r="J26" s="287">
        <v>943552534</v>
      </c>
      <c r="K26" s="288"/>
      <c r="L26" s="287">
        <v>5519909</v>
      </c>
      <c r="M26" s="288"/>
      <c r="N26" s="290"/>
      <c r="O26" s="291" t="s">
        <v>441</v>
      </c>
      <c r="P26" s="287">
        <v>194755781</v>
      </c>
      <c r="Q26" s="288"/>
      <c r="R26" s="287">
        <v>333926</v>
      </c>
      <c r="S26" s="288"/>
      <c r="T26" s="289">
        <v>0</v>
      </c>
      <c r="U26" s="288"/>
      <c r="V26" s="287">
        <v>187988</v>
      </c>
      <c r="W26" s="288"/>
      <c r="X26" s="289" t="s">
        <v>287</v>
      </c>
      <c r="Y26" s="288"/>
      <c r="Z26" s="289" t="s">
        <v>287</v>
      </c>
      <c r="AA26" s="288"/>
      <c r="AB26" s="287">
        <v>195277695</v>
      </c>
      <c r="AC26" s="288"/>
      <c r="AD26" s="289" t="s">
        <v>287</v>
      </c>
      <c r="AE26" s="288"/>
      <c r="AF26" s="289">
        <v>1144350138</v>
      </c>
      <c r="AG26" s="288"/>
    </row>
    <row r="27" spans="1:33" ht="15" x14ac:dyDescent="0.25">
      <c r="A27" s="280">
        <v>1967</v>
      </c>
      <c r="B27" s="281">
        <v>630483363</v>
      </c>
      <c r="C27" s="282"/>
      <c r="D27" s="281">
        <v>89270724</v>
      </c>
      <c r="E27" s="282"/>
      <c r="F27" s="281">
        <v>264805785</v>
      </c>
      <c r="G27" s="282"/>
      <c r="H27" s="283" t="s">
        <v>287</v>
      </c>
      <c r="I27" s="282"/>
      <c r="J27" s="281">
        <v>984559872</v>
      </c>
      <c r="K27" s="282"/>
      <c r="L27" s="281">
        <v>7655214</v>
      </c>
      <c r="M27" s="282"/>
      <c r="N27" s="284"/>
      <c r="O27" s="285" t="s">
        <v>441</v>
      </c>
      <c r="P27" s="281">
        <v>221518103</v>
      </c>
      <c r="Q27" s="282"/>
      <c r="R27" s="281">
        <v>315688</v>
      </c>
      <c r="S27" s="282"/>
      <c r="T27" s="283">
        <v>0</v>
      </c>
      <c r="U27" s="282"/>
      <c r="V27" s="281">
        <v>316309</v>
      </c>
      <c r="W27" s="282"/>
      <c r="X27" s="283" t="s">
        <v>287</v>
      </c>
      <c r="Y27" s="282"/>
      <c r="Z27" s="283" t="s">
        <v>287</v>
      </c>
      <c r="AA27" s="282"/>
      <c r="AB27" s="281">
        <v>222150100</v>
      </c>
      <c r="AC27" s="282"/>
      <c r="AD27" s="283" t="s">
        <v>287</v>
      </c>
      <c r="AE27" s="282"/>
      <c r="AF27" s="283">
        <v>1214365186</v>
      </c>
      <c r="AG27" s="282"/>
    </row>
    <row r="28" spans="1:33" ht="15" x14ac:dyDescent="0.25">
      <c r="A28" s="280">
        <v>1968</v>
      </c>
      <c r="B28" s="281">
        <v>684904580</v>
      </c>
      <c r="C28" s="282"/>
      <c r="D28" s="281">
        <v>104275833</v>
      </c>
      <c r="E28" s="282"/>
      <c r="F28" s="281">
        <v>304432723</v>
      </c>
      <c r="G28" s="282"/>
      <c r="H28" s="283" t="s">
        <v>287</v>
      </c>
      <c r="I28" s="282"/>
      <c r="J28" s="283">
        <v>1093613136</v>
      </c>
      <c r="K28" s="282"/>
      <c r="L28" s="281">
        <v>12528419</v>
      </c>
      <c r="M28" s="282"/>
      <c r="N28" s="284"/>
      <c r="O28" s="285" t="s">
        <v>441</v>
      </c>
      <c r="P28" s="281">
        <v>222490584</v>
      </c>
      <c r="Q28" s="282"/>
      <c r="R28" s="281">
        <v>375062</v>
      </c>
      <c r="S28" s="282"/>
      <c r="T28" s="283">
        <v>0</v>
      </c>
      <c r="U28" s="282"/>
      <c r="V28" s="281">
        <v>435826</v>
      </c>
      <c r="W28" s="282"/>
      <c r="X28" s="283" t="s">
        <v>287</v>
      </c>
      <c r="Y28" s="282"/>
      <c r="Z28" s="283" t="s">
        <v>287</v>
      </c>
      <c r="AA28" s="282"/>
      <c r="AB28" s="281">
        <v>223301472</v>
      </c>
      <c r="AC28" s="282"/>
      <c r="AD28" s="283" t="s">
        <v>287</v>
      </c>
      <c r="AE28" s="282"/>
      <c r="AF28" s="283">
        <v>1329443027</v>
      </c>
      <c r="AG28" s="282"/>
    </row>
    <row r="29" spans="1:33" ht="15" x14ac:dyDescent="0.25">
      <c r="A29" s="286">
        <v>1969</v>
      </c>
      <c r="B29" s="287">
        <v>706001240</v>
      </c>
      <c r="C29" s="288"/>
      <c r="D29" s="287">
        <v>137847152</v>
      </c>
      <c r="E29" s="288"/>
      <c r="F29" s="287">
        <v>333278945</v>
      </c>
      <c r="G29" s="288"/>
      <c r="H29" s="289" t="s">
        <v>287</v>
      </c>
      <c r="I29" s="288"/>
      <c r="J29" s="289">
        <v>1177127337</v>
      </c>
      <c r="K29" s="288"/>
      <c r="L29" s="287">
        <v>13927839</v>
      </c>
      <c r="M29" s="288"/>
      <c r="N29" s="290"/>
      <c r="O29" s="291" t="s">
        <v>441</v>
      </c>
      <c r="P29" s="287">
        <v>250192655</v>
      </c>
      <c r="Q29" s="288"/>
      <c r="R29" s="287">
        <v>319933</v>
      </c>
      <c r="S29" s="288"/>
      <c r="T29" s="289">
        <v>0</v>
      </c>
      <c r="U29" s="288"/>
      <c r="V29" s="287">
        <v>614710</v>
      </c>
      <c r="W29" s="288"/>
      <c r="X29" s="289" t="s">
        <v>287</v>
      </c>
      <c r="Y29" s="288"/>
      <c r="Z29" s="289" t="s">
        <v>287</v>
      </c>
      <c r="AA29" s="288"/>
      <c r="AB29" s="287">
        <v>251127298</v>
      </c>
      <c r="AC29" s="288"/>
      <c r="AD29" s="289" t="s">
        <v>287</v>
      </c>
      <c r="AE29" s="288"/>
      <c r="AF29" s="289">
        <v>1442182474</v>
      </c>
      <c r="AG29" s="288"/>
    </row>
    <row r="30" spans="1:33" ht="15" x14ac:dyDescent="0.25">
      <c r="A30" s="280">
        <v>1970</v>
      </c>
      <c r="B30" s="281">
        <v>704394479</v>
      </c>
      <c r="C30" s="282"/>
      <c r="D30" s="281">
        <v>184183402</v>
      </c>
      <c r="E30" s="282"/>
      <c r="F30" s="281">
        <v>372890063</v>
      </c>
      <c r="G30" s="282"/>
      <c r="H30" s="283" t="s">
        <v>287</v>
      </c>
      <c r="I30" s="282"/>
      <c r="J30" s="283">
        <v>1261467944</v>
      </c>
      <c r="K30" s="282"/>
      <c r="L30" s="281">
        <v>21804448</v>
      </c>
      <c r="M30" s="282"/>
      <c r="N30" s="284"/>
      <c r="O30" s="285" t="s">
        <v>441</v>
      </c>
      <c r="P30" s="281">
        <v>247713684</v>
      </c>
      <c r="Q30" s="282"/>
      <c r="R30" s="281">
        <v>136000</v>
      </c>
      <c r="S30" s="282"/>
      <c r="T30" s="281">
        <v>220450</v>
      </c>
      <c r="U30" s="282"/>
      <c r="V30" s="281">
        <v>525183</v>
      </c>
      <c r="W30" s="282"/>
      <c r="X30" s="283" t="s">
        <v>287</v>
      </c>
      <c r="Y30" s="282"/>
      <c r="Z30" s="283" t="s">
        <v>287</v>
      </c>
      <c r="AA30" s="282"/>
      <c r="AB30" s="281">
        <v>248595317</v>
      </c>
      <c r="AC30" s="282"/>
      <c r="AD30" s="283" t="s">
        <v>287</v>
      </c>
      <c r="AE30" s="282"/>
      <c r="AF30" s="283">
        <v>1531867709</v>
      </c>
      <c r="AG30" s="282"/>
    </row>
    <row r="31" spans="1:33" ht="15" x14ac:dyDescent="0.25">
      <c r="A31" s="280">
        <v>1971</v>
      </c>
      <c r="B31" s="281">
        <v>713102454</v>
      </c>
      <c r="C31" s="282"/>
      <c r="D31" s="281">
        <v>220225423</v>
      </c>
      <c r="E31" s="282"/>
      <c r="F31" s="281">
        <v>374030784</v>
      </c>
      <c r="G31" s="282"/>
      <c r="H31" s="283" t="s">
        <v>287</v>
      </c>
      <c r="I31" s="282"/>
      <c r="J31" s="283">
        <v>1307358661</v>
      </c>
      <c r="K31" s="282"/>
      <c r="L31" s="281">
        <v>38104545</v>
      </c>
      <c r="M31" s="282"/>
      <c r="N31" s="284"/>
      <c r="O31" s="285" t="s">
        <v>441</v>
      </c>
      <c r="P31" s="281">
        <v>266310806</v>
      </c>
      <c r="Q31" s="282"/>
      <c r="R31" s="281">
        <v>111330</v>
      </c>
      <c r="S31" s="282"/>
      <c r="T31" s="281">
        <v>199869</v>
      </c>
      <c r="U31" s="282"/>
      <c r="V31" s="281">
        <v>547752</v>
      </c>
      <c r="W31" s="282"/>
      <c r="X31" s="283" t="s">
        <v>287</v>
      </c>
      <c r="Y31" s="282"/>
      <c r="Z31" s="283" t="s">
        <v>287</v>
      </c>
      <c r="AA31" s="282"/>
      <c r="AB31" s="281">
        <v>267169757</v>
      </c>
      <c r="AC31" s="282"/>
      <c r="AD31" s="283" t="s">
        <v>287</v>
      </c>
      <c r="AE31" s="282"/>
      <c r="AF31" s="283">
        <v>1612632963</v>
      </c>
      <c r="AG31" s="282"/>
    </row>
    <row r="32" spans="1:33" ht="15" x14ac:dyDescent="0.25">
      <c r="A32" s="286">
        <v>1972</v>
      </c>
      <c r="B32" s="287">
        <v>771131265</v>
      </c>
      <c r="C32" s="288"/>
      <c r="D32" s="287">
        <v>274295961</v>
      </c>
      <c r="E32" s="288"/>
      <c r="F32" s="287">
        <v>375747796</v>
      </c>
      <c r="G32" s="288"/>
      <c r="H32" s="289" t="s">
        <v>287</v>
      </c>
      <c r="I32" s="288"/>
      <c r="J32" s="289">
        <v>1421175022</v>
      </c>
      <c r="K32" s="288"/>
      <c r="L32" s="287">
        <v>54091135</v>
      </c>
      <c r="M32" s="288"/>
      <c r="N32" s="290"/>
      <c r="O32" s="291" t="s">
        <v>441</v>
      </c>
      <c r="P32" s="287">
        <v>272612516</v>
      </c>
      <c r="Q32" s="288"/>
      <c r="R32" s="287">
        <v>130859</v>
      </c>
      <c r="S32" s="288"/>
      <c r="T32" s="287">
        <v>199774</v>
      </c>
      <c r="U32" s="288"/>
      <c r="V32" s="287">
        <v>1452795</v>
      </c>
      <c r="W32" s="288"/>
      <c r="X32" s="289" t="s">
        <v>287</v>
      </c>
      <c r="Y32" s="288"/>
      <c r="Z32" s="289" t="s">
        <v>287</v>
      </c>
      <c r="AA32" s="288"/>
      <c r="AB32" s="287">
        <v>274395944</v>
      </c>
      <c r="AC32" s="288"/>
      <c r="AD32" s="289" t="s">
        <v>287</v>
      </c>
      <c r="AE32" s="288"/>
      <c r="AF32" s="289">
        <v>1749662101</v>
      </c>
      <c r="AG32" s="288"/>
    </row>
    <row r="33" spans="1:33" ht="15" x14ac:dyDescent="0.25">
      <c r="A33" s="280">
        <v>1973</v>
      </c>
      <c r="B33" s="281">
        <v>847651470</v>
      </c>
      <c r="C33" s="282"/>
      <c r="D33" s="281">
        <v>314342926</v>
      </c>
      <c r="E33" s="282"/>
      <c r="F33" s="281">
        <v>340858192</v>
      </c>
      <c r="G33" s="282"/>
      <c r="H33" s="283" t="s">
        <v>287</v>
      </c>
      <c r="I33" s="282"/>
      <c r="J33" s="283">
        <v>1502852588</v>
      </c>
      <c r="K33" s="282"/>
      <c r="L33" s="281">
        <v>83479463</v>
      </c>
      <c r="M33" s="282"/>
      <c r="N33" s="284"/>
      <c r="O33" s="285" t="s">
        <v>441</v>
      </c>
      <c r="P33" s="281">
        <v>272083452</v>
      </c>
      <c r="Q33" s="282"/>
      <c r="R33" s="281">
        <v>130403</v>
      </c>
      <c r="S33" s="282"/>
      <c r="T33" s="281">
        <v>197890</v>
      </c>
      <c r="U33" s="282"/>
      <c r="V33" s="281">
        <v>1965713</v>
      </c>
      <c r="W33" s="282"/>
      <c r="X33" s="283" t="s">
        <v>287</v>
      </c>
      <c r="Y33" s="282"/>
      <c r="Z33" s="283" t="s">
        <v>287</v>
      </c>
      <c r="AA33" s="282"/>
      <c r="AB33" s="281">
        <v>274377458</v>
      </c>
      <c r="AC33" s="282"/>
      <c r="AD33" s="283" t="s">
        <v>287</v>
      </c>
      <c r="AE33" s="282"/>
      <c r="AF33" s="283">
        <v>1860709509</v>
      </c>
      <c r="AG33" s="282"/>
    </row>
    <row r="34" spans="1:33" ht="15" x14ac:dyDescent="0.25">
      <c r="A34" s="280">
        <v>1974</v>
      </c>
      <c r="B34" s="281">
        <v>828432921</v>
      </c>
      <c r="C34" s="282"/>
      <c r="D34" s="281">
        <v>300930538</v>
      </c>
      <c r="E34" s="282"/>
      <c r="F34" s="281">
        <v>320065088</v>
      </c>
      <c r="G34" s="282"/>
      <c r="H34" s="283" t="s">
        <v>287</v>
      </c>
      <c r="I34" s="282"/>
      <c r="J34" s="283">
        <v>1449428547</v>
      </c>
      <c r="K34" s="282"/>
      <c r="L34" s="281">
        <v>113975740</v>
      </c>
      <c r="M34" s="282"/>
      <c r="N34" s="284"/>
      <c r="O34" s="285" t="s">
        <v>441</v>
      </c>
      <c r="P34" s="281">
        <v>301032164</v>
      </c>
      <c r="Q34" s="282"/>
      <c r="R34" s="281">
        <v>68523</v>
      </c>
      <c r="S34" s="282"/>
      <c r="T34" s="281">
        <v>182154</v>
      </c>
      <c r="U34" s="282"/>
      <c r="V34" s="281">
        <v>2452636</v>
      </c>
      <c r="W34" s="282"/>
      <c r="X34" s="283" t="s">
        <v>287</v>
      </c>
      <c r="Y34" s="282"/>
      <c r="Z34" s="283" t="s">
        <v>287</v>
      </c>
      <c r="AA34" s="282"/>
      <c r="AB34" s="281">
        <v>303735477</v>
      </c>
      <c r="AC34" s="282"/>
      <c r="AD34" s="283" t="s">
        <v>287</v>
      </c>
      <c r="AE34" s="282"/>
      <c r="AF34" s="283">
        <v>1867139764</v>
      </c>
      <c r="AG34" s="282"/>
    </row>
    <row r="35" spans="1:33" ht="15" x14ac:dyDescent="0.25">
      <c r="A35" s="286">
        <v>1975</v>
      </c>
      <c r="B35" s="287">
        <v>852786222</v>
      </c>
      <c r="C35" s="288"/>
      <c r="D35" s="287">
        <v>289094900</v>
      </c>
      <c r="E35" s="288"/>
      <c r="F35" s="287">
        <v>299778408</v>
      </c>
      <c r="G35" s="288"/>
      <c r="H35" s="289" t="s">
        <v>287</v>
      </c>
      <c r="I35" s="288"/>
      <c r="J35" s="289">
        <v>1441659530</v>
      </c>
      <c r="K35" s="288"/>
      <c r="L35" s="287">
        <v>172505075</v>
      </c>
      <c r="M35" s="288"/>
      <c r="N35" s="290"/>
      <c r="O35" s="291" t="s">
        <v>441</v>
      </c>
      <c r="P35" s="287">
        <v>300046640</v>
      </c>
      <c r="Q35" s="288"/>
      <c r="R35" s="287">
        <v>17551</v>
      </c>
      <c r="S35" s="288"/>
      <c r="T35" s="287">
        <v>173568</v>
      </c>
      <c r="U35" s="288"/>
      <c r="V35" s="287">
        <v>3246172</v>
      </c>
      <c r="W35" s="288"/>
      <c r="X35" s="289" t="s">
        <v>287</v>
      </c>
      <c r="Y35" s="288"/>
      <c r="Z35" s="289" t="s">
        <v>287</v>
      </c>
      <c r="AA35" s="288"/>
      <c r="AB35" s="287">
        <v>303483931</v>
      </c>
      <c r="AC35" s="288"/>
      <c r="AD35" s="289" t="s">
        <v>287</v>
      </c>
      <c r="AE35" s="288"/>
      <c r="AF35" s="289">
        <v>1917648536</v>
      </c>
      <c r="AG35" s="288"/>
    </row>
    <row r="36" spans="1:33" ht="15" x14ac:dyDescent="0.25">
      <c r="A36" s="280">
        <v>1976</v>
      </c>
      <c r="B36" s="281">
        <v>944390993</v>
      </c>
      <c r="C36" s="282"/>
      <c r="D36" s="281">
        <v>319988137</v>
      </c>
      <c r="E36" s="282"/>
      <c r="F36" s="281">
        <v>294623911</v>
      </c>
      <c r="G36" s="282"/>
      <c r="H36" s="283" t="s">
        <v>287</v>
      </c>
      <c r="I36" s="282"/>
      <c r="J36" s="283">
        <v>1559003041</v>
      </c>
      <c r="K36" s="282"/>
      <c r="L36" s="281">
        <v>191103531</v>
      </c>
      <c r="M36" s="282"/>
      <c r="N36" s="284"/>
      <c r="O36" s="285" t="s">
        <v>441</v>
      </c>
      <c r="P36" s="281">
        <v>283707054</v>
      </c>
      <c r="Q36" s="282"/>
      <c r="R36" s="281">
        <v>84386</v>
      </c>
      <c r="S36" s="282"/>
      <c r="T36" s="281">
        <v>182078</v>
      </c>
      <c r="U36" s="282"/>
      <c r="V36" s="281">
        <v>3616407</v>
      </c>
      <c r="W36" s="282"/>
      <c r="X36" s="283" t="s">
        <v>287</v>
      </c>
      <c r="Y36" s="282"/>
      <c r="Z36" s="283" t="s">
        <v>287</v>
      </c>
      <c r="AA36" s="282"/>
      <c r="AB36" s="281">
        <v>287589925</v>
      </c>
      <c r="AC36" s="282"/>
      <c r="AD36" s="283" t="s">
        <v>287</v>
      </c>
      <c r="AE36" s="282"/>
      <c r="AF36" s="283">
        <v>2037696497</v>
      </c>
      <c r="AG36" s="282"/>
    </row>
    <row r="37" spans="1:33" ht="15" x14ac:dyDescent="0.25">
      <c r="A37" s="280">
        <v>1977</v>
      </c>
      <c r="B37" s="281">
        <v>985218596</v>
      </c>
      <c r="C37" s="282"/>
      <c r="D37" s="281">
        <v>358178822</v>
      </c>
      <c r="E37" s="282"/>
      <c r="F37" s="281">
        <v>305504859</v>
      </c>
      <c r="G37" s="282"/>
      <c r="H37" s="283" t="s">
        <v>287</v>
      </c>
      <c r="I37" s="282"/>
      <c r="J37" s="283">
        <v>1648902277</v>
      </c>
      <c r="K37" s="282"/>
      <c r="L37" s="281">
        <v>250883283</v>
      </c>
      <c r="M37" s="282"/>
      <c r="N37" s="284"/>
      <c r="O37" s="285" t="s">
        <v>441</v>
      </c>
      <c r="P37" s="281">
        <v>220474515</v>
      </c>
      <c r="Q37" s="282"/>
      <c r="R37" s="281">
        <v>307634</v>
      </c>
      <c r="S37" s="282"/>
      <c r="T37" s="281">
        <v>173271</v>
      </c>
      <c r="U37" s="282"/>
      <c r="V37" s="281">
        <v>3582335</v>
      </c>
      <c r="W37" s="282"/>
      <c r="X37" s="283" t="s">
        <v>287</v>
      </c>
      <c r="Y37" s="282"/>
      <c r="Z37" s="283" t="s">
        <v>287</v>
      </c>
      <c r="AA37" s="282"/>
      <c r="AB37" s="281">
        <v>224537755</v>
      </c>
      <c r="AC37" s="282"/>
      <c r="AD37" s="283" t="s">
        <v>287</v>
      </c>
      <c r="AE37" s="282"/>
      <c r="AF37" s="283">
        <v>2124323315</v>
      </c>
      <c r="AG37" s="282"/>
    </row>
    <row r="38" spans="1:33" ht="15" x14ac:dyDescent="0.25">
      <c r="A38" s="286">
        <v>1978</v>
      </c>
      <c r="B38" s="287">
        <v>975742083</v>
      </c>
      <c r="C38" s="288"/>
      <c r="D38" s="287">
        <v>365060441</v>
      </c>
      <c r="E38" s="288"/>
      <c r="F38" s="287">
        <v>305390836</v>
      </c>
      <c r="G38" s="288"/>
      <c r="H38" s="289" t="s">
        <v>287</v>
      </c>
      <c r="I38" s="288"/>
      <c r="J38" s="289">
        <v>1646193360</v>
      </c>
      <c r="K38" s="288"/>
      <c r="L38" s="287">
        <v>276403070</v>
      </c>
      <c r="M38" s="288"/>
      <c r="N38" s="290"/>
      <c r="O38" s="291" t="s">
        <v>441</v>
      </c>
      <c r="P38" s="287">
        <v>280418878</v>
      </c>
      <c r="Q38" s="288"/>
      <c r="R38" s="287">
        <v>197193</v>
      </c>
      <c r="S38" s="288"/>
      <c r="T38" s="287">
        <v>140434</v>
      </c>
      <c r="U38" s="288"/>
      <c r="V38" s="287">
        <v>2977630</v>
      </c>
      <c r="W38" s="288"/>
      <c r="X38" s="289" t="s">
        <v>287</v>
      </c>
      <c r="Y38" s="288"/>
      <c r="Z38" s="289" t="s">
        <v>287</v>
      </c>
      <c r="AA38" s="288"/>
      <c r="AB38" s="287">
        <v>283734135</v>
      </c>
      <c r="AC38" s="288"/>
      <c r="AD38" s="289" t="s">
        <v>287</v>
      </c>
      <c r="AE38" s="288"/>
      <c r="AF38" s="289">
        <v>2206330565</v>
      </c>
      <c r="AG38" s="288"/>
    </row>
    <row r="39" spans="1:33" ht="15" x14ac:dyDescent="0.25">
      <c r="A39" s="280">
        <v>1979</v>
      </c>
      <c r="B39" s="283">
        <v>1075037091</v>
      </c>
      <c r="C39" s="282"/>
      <c r="D39" s="281">
        <v>303525209</v>
      </c>
      <c r="E39" s="282"/>
      <c r="F39" s="281">
        <v>329485107</v>
      </c>
      <c r="G39" s="282"/>
      <c r="H39" s="283" t="s">
        <v>287</v>
      </c>
      <c r="I39" s="282"/>
      <c r="J39" s="283">
        <v>1708047407</v>
      </c>
      <c r="K39" s="282"/>
      <c r="L39" s="281">
        <v>255154623</v>
      </c>
      <c r="M39" s="282"/>
      <c r="N39" s="284"/>
      <c r="O39" s="285" t="s">
        <v>441</v>
      </c>
      <c r="P39" s="281">
        <v>279782812</v>
      </c>
      <c r="Q39" s="282"/>
      <c r="R39" s="281">
        <v>299859</v>
      </c>
      <c r="S39" s="282"/>
      <c r="T39" s="281">
        <v>198192</v>
      </c>
      <c r="U39" s="282"/>
      <c r="V39" s="281">
        <v>3888968</v>
      </c>
      <c r="W39" s="282"/>
      <c r="X39" s="283" t="s">
        <v>287</v>
      </c>
      <c r="Y39" s="282"/>
      <c r="Z39" s="283" t="s">
        <v>287</v>
      </c>
      <c r="AA39" s="282"/>
      <c r="AB39" s="281">
        <v>284169831</v>
      </c>
      <c r="AC39" s="282"/>
      <c r="AD39" s="283" t="s">
        <v>287</v>
      </c>
      <c r="AE39" s="282"/>
      <c r="AF39" s="283">
        <v>2247371861</v>
      </c>
      <c r="AG39" s="282"/>
    </row>
    <row r="40" spans="1:33" ht="15" x14ac:dyDescent="0.25">
      <c r="A40" s="280">
        <v>1980</v>
      </c>
      <c r="B40" s="283">
        <v>1161562368</v>
      </c>
      <c r="C40" s="282"/>
      <c r="D40" s="281">
        <v>245994189</v>
      </c>
      <c r="E40" s="282"/>
      <c r="F40" s="281">
        <v>346239900</v>
      </c>
      <c r="G40" s="282"/>
      <c r="H40" s="283" t="s">
        <v>287</v>
      </c>
      <c r="I40" s="282"/>
      <c r="J40" s="283">
        <v>1753796457</v>
      </c>
      <c r="K40" s="282"/>
      <c r="L40" s="281">
        <v>251115575</v>
      </c>
      <c r="M40" s="282"/>
      <c r="N40" s="284"/>
      <c r="O40" s="285" t="s">
        <v>441</v>
      </c>
      <c r="P40" s="281">
        <v>276020970</v>
      </c>
      <c r="Q40" s="282"/>
      <c r="R40" s="281">
        <v>275366</v>
      </c>
      <c r="S40" s="282"/>
      <c r="T40" s="281">
        <v>157797</v>
      </c>
      <c r="U40" s="282"/>
      <c r="V40" s="281">
        <v>5073079</v>
      </c>
      <c r="W40" s="282"/>
      <c r="X40" s="283" t="s">
        <v>287</v>
      </c>
      <c r="Y40" s="282"/>
      <c r="Z40" s="283" t="s">
        <v>287</v>
      </c>
      <c r="AA40" s="282"/>
      <c r="AB40" s="281">
        <v>281527212</v>
      </c>
      <c r="AC40" s="282"/>
      <c r="AD40" s="283" t="s">
        <v>287</v>
      </c>
      <c r="AE40" s="282"/>
      <c r="AF40" s="283">
        <v>2286439244</v>
      </c>
      <c r="AG40" s="282"/>
    </row>
    <row r="41" spans="1:33" ht="15" x14ac:dyDescent="0.25">
      <c r="A41" s="286">
        <v>1981</v>
      </c>
      <c r="B41" s="289">
        <v>1203203232</v>
      </c>
      <c r="C41" s="288"/>
      <c r="D41" s="287">
        <v>206420775</v>
      </c>
      <c r="E41" s="288"/>
      <c r="F41" s="287">
        <v>345777173</v>
      </c>
      <c r="G41" s="288"/>
      <c r="H41" s="289" t="s">
        <v>287</v>
      </c>
      <c r="I41" s="288"/>
      <c r="J41" s="289">
        <v>1755401180</v>
      </c>
      <c r="K41" s="288"/>
      <c r="L41" s="287">
        <v>272673503</v>
      </c>
      <c r="M41" s="288"/>
      <c r="N41" s="290"/>
      <c r="O41" s="291" t="s">
        <v>441</v>
      </c>
      <c r="P41" s="287">
        <v>260683544</v>
      </c>
      <c r="Q41" s="288"/>
      <c r="R41" s="287">
        <v>245201</v>
      </c>
      <c r="S41" s="288"/>
      <c r="T41" s="287">
        <v>122628</v>
      </c>
      <c r="U41" s="288"/>
      <c r="V41" s="287">
        <v>5686163</v>
      </c>
      <c r="W41" s="288"/>
      <c r="X41" s="289" t="s">
        <v>287</v>
      </c>
      <c r="Y41" s="288"/>
      <c r="Z41" s="289" t="s">
        <v>287</v>
      </c>
      <c r="AA41" s="288"/>
      <c r="AB41" s="287">
        <v>266737536</v>
      </c>
      <c r="AC41" s="288"/>
      <c r="AD41" s="289" t="s">
        <v>287</v>
      </c>
      <c r="AE41" s="288"/>
      <c r="AF41" s="289">
        <v>2294812219</v>
      </c>
      <c r="AG41" s="288"/>
    </row>
    <row r="42" spans="1:33" ht="15" x14ac:dyDescent="0.25">
      <c r="A42" s="280">
        <v>1982</v>
      </c>
      <c r="B42" s="283">
        <v>1192004204</v>
      </c>
      <c r="C42" s="282"/>
      <c r="D42" s="281">
        <v>146797490</v>
      </c>
      <c r="E42" s="282"/>
      <c r="F42" s="281">
        <v>305259749</v>
      </c>
      <c r="G42" s="282"/>
      <c r="H42" s="283" t="s">
        <v>287</v>
      </c>
      <c r="I42" s="282"/>
      <c r="J42" s="283">
        <v>1644061443</v>
      </c>
      <c r="K42" s="282"/>
      <c r="L42" s="281">
        <v>282773248</v>
      </c>
      <c r="M42" s="282"/>
      <c r="N42" s="284"/>
      <c r="O42" s="285" t="s">
        <v>441</v>
      </c>
      <c r="P42" s="281">
        <v>309212893</v>
      </c>
      <c r="Q42" s="282"/>
      <c r="R42" s="281">
        <v>195940</v>
      </c>
      <c r="S42" s="282"/>
      <c r="T42" s="281">
        <v>124979</v>
      </c>
      <c r="U42" s="282"/>
      <c r="V42" s="281">
        <v>4842865</v>
      </c>
      <c r="W42" s="282"/>
      <c r="X42" s="283" t="s">
        <v>287</v>
      </c>
      <c r="Y42" s="282"/>
      <c r="Z42" s="283" t="s">
        <v>287</v>
      </c>
      <c r="AA42" s="282"/>
      <c r="AB42" s="281">
        <v>314376677</v>
      </c>
      <c r="AC42" s="282"/>
      <c r="AD42" s="283" t="s">
        <v>287</v>
      </c>
      <c r="AE42" s="282"/>
      <c r="AF42" s="283">
        <v>2241211368</v>
      </c>
      <c r="AG42" s="282"/>
    </row>
    <row r="43" spans="1:33" ht="15" x14ac:dyDescent="0.25">
      <c r="A43" s="280">
        <v>1983</v>
      </c>
      <c r="B43" s="283">
        <v>1259424279</v>
      </c>
      <c r="C43" s="282"/>
      <c r="D43" s="281">
        <v>144498593</v>
      </c>
      <c r="E43" s="282"/>
      <c r="F43" s="281">
        <v>274098458</v>
      </c>
      <c r="G43" s="282"/>
      <c r="H43" s="283" t="s">
        <v>287</v>
      </c>
      <c r="I43" s="282"/>
      <c r="J43" s="283">
        <v>1678021330</v>
      </c>
      <c r="K43" s="282"/>
      <c r="L43" s="281">
        <v>293677119</v>
      </c>
      <c r="M43" s="282"/>
      <c r="N43" s="284"/>
      <c r="O43" s="285" t="s">
        <v>441</v>
      </c>
      <c r="P43" s="281">
        <v>332129735</v>
      </c>
      <c r="Q43" s="282"/>
      <c r="R43" s="281">
        <v>215867</v>
      </c>
      <c r="S43" s="282"/>
      <c r="T43" s="281">
        <v>162745</v>
      </c>
      <c r="U43" s="282"/>
      <c r="V43" s="281">
        <v>6075101</v>
      </c>
      <c r="W43" s="282"/>
      <c r="X43" s="283" t="s">
        <v>287</v>
      </c>
      <c r="Y43" s="282"/>
      <c r="Z43" s="281">
        <v>2668</v>
      </c>
      <c r="AA43" s="282"/>
      <c r="AB43" s="281">
        <v>338586116</v>
      </c>
      <c r="AC43" s="282"/>
      <c r="AD43" s="283" t="s">
        <v>287</v>
      </c>
      <c r="AE43" s="282"/>
      <c r="AF43" s="283">
        <v>2310284565</v>
      </c>
      <c r="AG43" s="282"/>
    </row>
    <row r="44" spans="1:33" ht="15" x14ac:dyDescent="0.25">
      <c r="A44" s="286">
        <v>1984</v>
      </c>
      <c r="B44" s="289">
        <v>1341680752</v>
      </c>
      <c r="C44" s="288"/>
      <c r="D44" s="287">
        <v>119807913</v>
      </c>
      <c r="E44" s="288"/>
      <c r="F44" s="287">
        <v>297393596</v>
      </c>
      <c r="G44" s="288"/>
      <c r="H44" s="289" t="s">
        <v>287</v>
      </c>
      <c r="I44" s="288"/>
      <c r="J44" s="289">
        <v>1758882261</v>
      </c>
      <c r="K44" s="288"/>
      <c r="L44" s="287">
        <v>327633549</v>
      </c>
      <c r="M44" s="288"/>
      <c r="N44" s="290"/>
      <c r="O44" s="291" t="s">
        <v>441</v>
      </c>
      <c r="P44" s="287">
        <v>321150245</v>
      </c>
      <c r="Q44" s="288"/>
      <c r="R44" s="287">
        <v>461411</v>
      </c>
      <c r="S44" s="288"/>
      <c r="T44" s="287">
        <v>424540</v>
      </c>
      <c r="U44" s="288"/>
      <c r="V44" s="287">
        <v>7740504</v>
      </c>
      <c r="W44" s="288"/>
      <c r="X44" s="287">
        <v>5248</v>
      </c>
      <c r="Y44" s="288"/>
      <c r="Z44" s="287">
        <v>6490</v>
      </c>
      <c r="AA44" s="288"/>
      <c r="AB44" s="287">
        <v>329788438</v>
      </c>
      <c r="AC44" s="288"/>
      <c r="AD44" s="289" t="s">
        <v>287</v>
      </c>
      <c r="AE44" s="288"/>
      <c r="AF44" s="289">
        <v>2416304248</v>
      </c>
      <c r="AG44" s="288"/>
    </row>
    <row r="45" spans="1:33" ht="15" x14ac:dyDescent="0.25">
      <c r="A45" s="280">
        <v>1985</v>
      </c>
      <c r="B45" s="283">
        <v>1402128125</v>
      </c>
      <c r="C45" s="282"/>
      <c r="D45" s="281">
        <v>100202273</v>
      </c>
      <c r="E45" s="282"/>
      <c r="F45" s="281">
        <v>291945965</v>
      </c>
      <c r="G45" s="282"/>
      <c r="H45" s="283" t="s">
        <v>287</v>
      </c>
      <c r="I45" s="282"/>
      <c r="J45" s="283">
        <v>1794276363</v>
      </c>
      <c r="K45" s="282"/>
      <c r="L45" s="281">
        <v>383690727</v>
      </c>
      <c r="M45" s="282"/>
      <c r="N45" s="284"/>
      <c r="O45" s="285" t="s">
        <v>441</v>
      </c>
      <c r="P45" s="281">
        <v>281149418</v>
      </c>
      <c r="Q45" s="282"/>
      <c r="R45" s="281">
        <v>743294</v>
      </c>
      <c r="S45" s="282"/>
      <c r="T45" s="281">
        <v>639578</v>
      </c>
      <c r="U45" s="282"/>
      <c r="V45" s="281">
        <v>9325230</v>
      </c>
      <c r="W45" s="282"/>
      <c r="X45" s="281">
        <v>10630</v>
      </c>
      <c r="Y45" s="282"/>
      <c r="Z45" s="281">
        <v>5762</v>
      </c>
      <c r="AA45" s="282"/>
      <c r="AB45" s="281">
        <v>291873912</v>
      </c>
      <c r="AC45" s="282"/>
      <c r="AD45" s="283" t="s">
        <v>287</v>
      </c>
      <c r="AE45" s="282"/>
      <c r="AF45" s="283">
        <v>2469841002</v>
      </c>
      <c r="AG45" s="282"/>
    </row>
    <row r="46" spans="1:33" ht="15" x14ac:dyDescent="0.25">
      <c r="A46" s="280">
        <v>1986</v>
      </c>
      <c r="B46" s="283">
        <v>1385831452</v>
      </c>
      <c r="C46" s="282"/>
      <c r="D46" s="281">
        <v>136584867</v>
      </c>
      <c r="E46" s="282"/>
      <c r="F46" s="281">
        <v>248508433</v>
      </c>
      <c r="G46" s="282"/>
      <c r="H46" s="283" t="s">
        <v>287</v>
      </c>
      <c r="I46" s="282"/>
      <c r="J46" s="283">
        <v>1770924752</v>
      </c>
      <c r="K46" s="282"/>
      <c r="L46" s="281">
        <v>414038063</v>
      </c>
      <c r="M46" s="282"/>
      <c r="N46" s="284"/>
      <c r="O46" s="285" t="s">
        <v>441</v>
      </c>
      <c r="P46" s="281">
        <v>290844099</v>
      </c>
      <c r="Q46" s="282"/>
      <c r="R46" s="281">
        <v>491509</v>
      </c>
      <c r="S46" s="282"/>
      <c r="T46" s="281">
        <v>685234</v>
      </c>
      <c r="U46" s="282"/>
      <c r="V46" s="281">
        <v>10307954</v>
      </c>
      <c r="W46" s="282"/>
      <c r="X46" s="281">
        <v>14032</v>
      </c>
      <c r="Y46" s="282"/>
      <c r="Z46" s="281">
        <v>4189</v>
      </c>
      <c r="AA46" s="282"/>
      <c r="AB46" s="281">
        <v>302347017</v>
      </c>
      <c r="AC46" s="282"/>
      <c r="AD46" s="283" t="s">
        <v>287</v>
      </c>
      <c r="AE46" s="282"/>
      <c r="AF46" s="283">
        <v>2487309832</v>
      </c>
      <c r="AG46" s="282"/>
    </row>
    <row r="47" spans="1:33" ht="15" x14ac:dyDescent="0.25">
      <c r="A47" s="286">
        <v>1987</v>
      </c>
      <c r="B47" s="289">
        <v>1463781289</v>
      </c>
      <c r="C47" s="288"/>
      <c r="D47" s="287">
        <v>118492571</v>
      </c>
      <c r="E47" s="288"/>
      <c r="F47" s="287">
        <v>272620803</v>
      </c>
      <c r="G47" s="288"/>
      <c r="H47" s="289" t="s">
        <v>287</v>
      </c>
      <c r="I47" s="288"/>
      <c r="J47" s="289">
        <v>1854894663</v>
      </c>
      <c r="K47" s="288"/>
      <c r="L47" s="287">
        <v>455270382</v>
      </c>
      <c r="M47" s="288"/>
      <c r="N47" s="290"/>
      <c r="O47" s="291" t="s">
        <v>441</v>
      </c>
      <c r="P47" s="287">
        <v>249694973</v>
      </c>
      <c r="Q47" s="288"/>
      <c r="R47" s="287">
        <v>783088</v>
      </c>
      <c r="S47" s="288"/>
      <c r="T47" s="287">
        <v>693941</v>
      </c>
      <c r="U47" s="288"/>
      <c r="V47" s="287">
        <v>10775461</v>
      </c>
      <c r="W47" s="288"/>
      <c r="X47" s="287">
        <v>10497</v>
      </c>
      <c r="Y47" s="288"/>
      <c r="Z47" s="287">
        <v>3541</v>
      </c>
      <c r="AA47" s="288"/>
      <c r="AB47" s="287">
        <v>261961501</v>
      </c>
      <c r="AC47" s="288"/>
      <c r="AD47" s="289" t="s">
        <v>287</v>
      </c>
      <c r="AE47" s="288"/>
      <c r="AF47" s="289">
        <v>2572126546</v>
      </c>
      <c r="AG47" s="288"/>
    </row>
    <row r="48" spans="1:33" ht="15" x14ac:dyDescent="0.25">
      <c r="A48" s="280">
        <v>1988</v>
      </c>
      <c r="B48" s="283">
        <v>1540652774</v>
      </c>
      <c r="C48" s="282"/>
      <c r="D48" s="281">
        <v>148899561</v>
      </c>
      <c r="E48" s="282"/>
      <c r="F48" s="281">
        <v>252800704</v>
      </c>
      <c r="G48" s="282"/>
      <c r="H48" s="283" t="s">
        <v>287</v>
      </c>
      <c r="I48" s="282"/>
      <c r="J48" s="283">
        <v>1942353039</v>
      </c>
      <c r="K48" s="282"/>
      <c r="L48" s="281">
        <v>526973047</v>
      </c>
      <c r="M48" s="282"/>
      <c r="N48" s="284"/>
      <c r="O48" s="285" t="s">
        <v>441</v>
      </c>
      <c r="P48" s="281">
        <v>222939683</v>
      </c>
      <c r="Q48" s="282"/>
      <c r="R48" s="281">
        <v>935986</v>
      </c>
      <c r="S48" s="282"/>
      <c r="T48" s="281">
        <v>738258</v>
      </c>
      <c r="U48" s="282"/>
      <c r="V48" s="281">
        <v>10300079</v>
      </c>
      <c r="W48" s="282"/>
      <c r="X48" s="281">
        <v>9094</v>
      </c>
      <c r="Y48" s="282"/>
      <c r="Z48" s="283">
        <v>871</v>
      </c>
      <c r="AA48" s="282"/>
      <c r="AB48" s="281">
        <v>234923971</v>
      </c>
      <c r="AC48" s="282"/>
      <c r="AD48" s="283" t="s">
        <v>287</v>
      </c>
      <c r="AE48" s="282"/>
      <c r="AF48" s="283">
        <v>2704250057</v>
      </c>
      <c r="AG48" s="282"/>
    </row>
    <row r="49" spans="1:33" ht="15" x14ac:dyDescent="0.25">
      <c r="A49" s="280">
        <v>198911</v>
      </c>
      <c r="B49" s="283">
        <v>1562366197</v>
      </c>
      <c r="C49" s="282"/>
      <c r="D49" s="281">
        <v>159004961</v>
      </c>
      <c r="E49" s="282"/>
      <c r="F49" s="281">
        <v>297295127</v>
      </c>
      <c r="G49" s="282"/>
      <c r="H49" s="281">
        <v>454066</v>
      </c>
      <c r="I49" s="282"/>
      <c r="J49" s="283">
        <v>2019120351</v>
      </c>
      <c r="K49" s="282"/>
      <c r="L49" s="281">
        <v>529354717</v>
      </c>
      <c r="M49" s="282"/>
      <c r="N49" s="284"/>
      <c r="O49" s="285" t="s">
        <v>441</v>
      </c>
      <c r="P49" s="281">
        <v>269189209</v>
      </c>
      <c r="Q49" s="282"/>
      <c r="R49" s="281">
        <v>5582109</v>
      </c>
      <c r="S49" s="282"/>
      <c r="T49" s="281">
        <v>7742914</v>
      </c>
      <c r="U49" s="282"/>
      <c r="V49" s="281">
        <v>14593443</v>
      </c>
      <c r="W49" s="282"/>
      <c r="X49" s="281">
        <v>250601</v>
      </c>
      <c r="Y49" s="282"/>
      <c r="Z49" s="281">
        <v>2112043</v>
      </c>
      <c r="AA49" s="282"/>
      <c r="AB49" s="281">
        <v>299470319</v>
      </c>
      <c r="AC49" s="282"/>
      <c r="AD49" s="281">
        <v>282046</v>
      </c>
      <c r="AE49" s="282"/>
      <c r="AF49" s="283">
        <v>2848227433</v>
      </c>
      <c r="AG49" s="282"/>
    </row>
    <row r="50" spans="1:33" ht="15" x14ac:dyDescent="0.25">
      <c r="A50" s="286">
        <v>1990</v>
      </c>
      <c r="B50" s="289">
        <v>1572108922</v>
      </c>
      <c r="C50" s="288"/>
      <c r="D50" s="287">
        <v>118863929</v>
      </c>
      <c r="E50" s="288"/>
      <c r="F50" s="287">
        <v>309486351</v>
      </c>
      <c r="G50" s="288"/>
      <c r="H50" s="287">
        <v>621112</v>
      </c>
      <c r="I50" s="288"/>
      <c r="J50" s="289">
        <v>2001080314</v>
      </c>
      <c r="K50" s="288"/>
      <c r="L50" s="287">
        <v>576861678</v>
      </c>
      <c r="M50" s="288"/>
      <c r="N50" s="287">
        <v>-3507741</v>
      </c>
      <c r="O50" s="288"/>
      <c r="P50" s="287">
        <v>289753124</v>
      </c>
      <c r="Q50" s="288"/>
      <c r="R50" s="287">
        <v>7032446</v>
      </c>
      <c r="S50" s="288"/>
      <c r="T50" s="287">
        <v>11499927</v>
      </c>
      <c r="U50" s="288"/>
      <c r="V50" s="287">
        <v>15434271</v>
      </c>
      <c r="W50" s="288"/>
      <c r="X50" s="287">
        <v>367087</v>
      </c>
      <c r="Y50" s="288"/>
      <c r="Z50" s="287">
        <v>2788600</v>
      </c>
      <c r="AA50" s="288"/>
      <c r="AB50" s="287">
        <v>326875455</v>
      </c>
      <c r="AC50" s="288"/>
      <c r="AD50" s="287">
        <v>11913</v>
      </c>
      <c r="AE50" s="288"/>
      <c r="AF50" s="289">
        <v>2901321619</v>
      </c>
      <c r="AG50" s="288"/>
    </row>
    <row r="51" spans="1:33" ht="15" x14ac:dyDescent="0.25">
      <c r="A51" s="280">
        <v>1991</v>
      </c>
      <c r="B51" s="283">
        <v>1568845635</v>
      </c>
      <c r="C51" s="282"/>
      <c r="D51" s="281">
        <v>112798164</v>
      </c>
      <c r="E51" s="282"/>
      <c r="F51" s="281">
        <v>317773359</v>
      </c>
      <c r="G51" s="282"/>
      <c r="H51" s="281">
        <v>719074</v>
      </c>
      <c r="I51" s="282"/>
      <c r="J51" s="283">
        <v>2000136232</v>
      </c>
      <c r="K51" s="282"/>
      <c r="L51" s="281">
        <v>612565087</v>
      </c>
      <c r="M51" s="282"/>
      <c r="N51" s="281">
        <v>-4541435</v>
      </c>
      <c r="O51" s="282"/>
      <c r="P51" s="281">
        <v>286019443</v>
      </c>
      <c r="Q51" s="282"/>
      <c r="R51" s="281">
        <v>7735675</v>
      </c>
      <c r="S51" s="282"/>
      <c r="T51" s="281">
        <v>13853928</v>
      </c>
      <c r="U51" s="282"/>
      <c r="V51" s="281">
        <v>15966444</v>
      </c>
      <c r="W51" s="282"/>
      <c r="X51" s="281">
        <v>471765</v>
      </c>
      <c r="Y51" s="282"/>
      <c r="Z51" s="281">
        <v>2950951</v>
      </c>
      <c r="AA51" s="282"/>
      <c r="AB51" s="281">
        <v>326998206</v>
      </c>
      <c r="AC51" s="282"/>
      <c r="AD51" s="281">
        <v>402581</v>
      </c>
      <c r="AE51" s="282"/>
      <c r="AF51" s="283">
        <v>2935560671</v>
      </c>
      <c r="AG51" s="282"/>
    </row>
    <row r="52" spans="1:33" ht="15" x14ac:dyDescent="0.25">
      <c r="A52" s="280">
        <v>1992</v>
      </c>
      <c r="B52" s="283">
        <v>1597713819</v>
      </c>
      <c r="C52" s="282"/>
      <c r="D52" s="281">
        <v>92237912</v>
      </c>
      <c r="E52" s="282"/>
      <c r="F52" s="281">
        <v>334274122</v>
      </c>
      <c r="G52" s="282"/>
      <c r="H52" s="281">
        <v>1212475</v>
      </c>
      <c r="I52" s="282"/>
      <c r="J52" s="283">
        <v>2025438328</v>
      </c>
      <c r="K52" s="282"/>
      <c r="L52" s="281">
        <v>618776263</v>
      </c>
      <c r="M52" s="282"/>
      <c r="N52" s="281">
        <v>-4176582</v>
      </c>
      <c r="O52" s="282"/>
      <c r="P52" s="281">
        <v>250015684</v>
      </c>
      <c r="Q52" s="282"/>
      <c r="R52" s="281">
        <v>8491095</v>
      </c>
      <c r="S52" s="282"/>
      <c r="T52" s="281">
        <v>15923885</v>
      </c>
      <c r="U52" s="282"/>
      <c r="V52" s="281">
        <v>16137962</v>
      </c>
      <c r="W52" s="282"/>
      <c r="X52" s="281">
        <v>399640</v>
      </c>
      <c r="Y52" s="282"/>
      <c r="Z52" s="281">
        <v>2887523</v>
      </c>
      <c r="AA52" s="282"/>
      <c r="AB52" s="281">
        <v>293855789</v>
      </c>
      <c r="AC52" s="282"/>
      <c r="AD52" s="281">
        <v>479806</v>
      </c>
      <c r="AE52" s="282"/>
      <c r="AF52" s="283">
        <v>2934373604</v>
      </c>
      <c r="AG52" s="282"/>
    </row>
    <row r="53" spans="1:33" ht="15" x14ac:dyDescent="0.25">
      <c r="A53" s="286">
        <v>1993</v>
      </c>
      <c r="B53" s="289">
        <v>1665464154</v>
      </c>
      <c r="C53" s="288"/>
      <c r="D53" s="287">
        <v>105425325</v>
      </c>
      <c r="E53" s="288"/>
      <c r="F53" s="287">
        <v>342221829</v>
      </c>
      <c r="G53" s="288"/>
      <c r="H53" s="287">
        <v>966508</v>
      </c>
      <c r="I53" s="288"/>
      <c r="J53" s="289">
        <v>2114077816</v>
      </c>
      <c r="K53" s="288"/>
      <c r="L53" s="287">
        <v>610291214</v>
      </c>
      <c r="M53" s="288"/>
      <c r="N53" s="287">
        <v>-4035572</v>
      </c>
      <c r="O53" s="288"/>
      <c r="P53" s="287">
        <v>277523663</v>
      </c>
      <c r="Q53" s="288"/>
      <c r="R53" s="287">
        <v>9151852</v>
      </c>
      <c r="S53" s="288"/>
      <c r="T53" s="287">
        <v>16223338</v>
      </c>
      <c r="U53" s="288"/>
      <c r="V53" s="287">
        <v>16788565</v>
      </c>
      <c r="W53" s="288"/>
      <c r="X53" s="287">
        <v>462452</v>
      </c>
      <c r="Y53" s="288"/>
      <c r="Z53" s="287">
        <v>3005827</v>
      </c>
      <c r="AA53" s="288"/>
      <c r="AB53" s="287">
        <v>323155697</v>
      </c>
      <c r="AC53" s="288"/>
      <c r="AD53" s="287">
        <v>407651</v>
      </c>
      <c r="AE53" s="288"/>
      <c r="AF53" s="289">
        <v>3043896806</v>
      </c>
      <c r="AG53" s="288"/>
    </row>
    <row r="54" spans="1:33" ht="15" x14ac:dyDescent="0.25">
      <c r="A54" s="280">
        <v>1994</v>
      </c>
      <c r="B54" s="283">
        <v>1666276091</v>
      </c>
      <c r="C54" s="282"/>
      <c r="D54" s="281">
        <v>98676618</v>
      </c>
      <c r="E54" s="282"/>
      <c r="F54" s="281">
        <v>385689325</v>
      </c>
      <c r="G54" s="282"/>
      <c r="H54" s="281">
        <v>1092023</v>
      </c>
      <c r="I54" s="282"/>
      <c r="J54" s="283">
        <v>2151734057</v>
      </c>
      <c r="K54" s="282"/>
      <c r="L54" s="281">
        <v>640439832</v>
      </c>
      <c r="M54" s="282"/>
      <c r="N54" s="281">
        <v>-3377825</v>
      </c>
      <c r="O54" s="282"/>
      <c r="P54" s="281">
        <v>254004826</v>
      </c>
      <c r="Q54" s="282"/>
      <c r="R54" s="281">
        <v>9232281</v>
      </c>
      <c r="S54" s="282"/>
      <c r="T54" s="281">
        <v>16983843</v>
      </c>
      <c r="U54" s="282"/>
      <c r="V54" s="281">
        <v>15535453</v>
      </c>
      <c r="W54" s="282"/>
      <c r="X54" s="281">
        <v>486622</v>
      </c>
      <c r="Y54" s="282"/>
      <c r="Z54" s="281">
        <v>3447109</v>
      </c>
      <c r="AA54" s="282"/>
      <c r="AB54" s="281">
        <v>299690134</v>
      </c>
      <c r="AC54" s="282"/>
      <c r="AD54" s="281">
        <v>239129</v>
      </c>
      <c r="AE54" s="282"/>
      <c r="AF54" s="283">
        <v>3088725327</v>
      </c>
      <c r="AG54" s="282"/>
    </row>
    <row r="55" spans="1:33" ht="15" x14ac:dyDescent="0.25">
      <c r="A55" s="280">
        <v>1995</v>
      </c>
      <c r="B55" s="283">
        <v>1686056319</v>
      </c>
      <c r="C55" s="282"/>
      <c r="D55" s="281">
        <v>68145851</v>
      </c>
      <c r="E55" s="282"/>
      <c r="F55" s="281">
        <v>419178592</v>
      </c>
      <c r="G55" s="282"/>
      <c r="H55" s="281">
        <v>1926832</v>
      </c>
      <c r="I55" s="282"/>
      <c r="J55" s="283">
        <v>2175307594</v>
      </c>
      <c r="K55" s="282"/>
      <c r="L55" s="281">
        <v>673402123</v>
      </c>
      <c r="M55" s="282"/>
      <c r="N55" s="281">
        <v>-2725131</v>
      </c>
      <c r="O55" s="282"/>
      <c r="P55" s="281">
        <v>305410435</v>
      </c>
      <c r="Q55" s="282"/>
      <c r="R55" s="281">
        <v>7596774</v>
      </c>
      <c r="S55" s="282"/>
      <c r="T55" s="281">
        <v>17985777</v>
      </c>
      <c r="U55" s="282"/>
      <c r="V55" s="281">
        <v>13378258</v>
      </c>
      <c r="W55" s="282"/>
      <c r="X55" s="281">
        <v>496821</v>
      </c>
      <c r="Y55" s="282"/>
      <c r="Z55" s="281">
        <v>3164253</v>
      </c>
      <c r="AA55" s="282"/>
      <c r="AB55" s="281">
        <v>348032318</v>
      </c>
      <c r="AC55" s="282"/>
      <c r="AD55" s="281">
        <v>213275</v>
      </c>
      <c r="AE55" s="282"/>
      <c r="AF55" s="283">
        <v>3194230179</v>
      </c>
      <c r="AG55" s="282"/>
    </row>
    <row r="56" spans="1:33" ht="15" x14ac:dyDescent="0.25">
      <c r="A56" s="286">
        <v>1996</v>
      </c>
      <c r="B56" s="289">
        <v>1771972991</v>
      </c>
      <c r="C56" s="288"/>
      <c r="D56" s="287">
        <v>74782864</v>
      </c>
      <c r="E56" s="288"/>
      <c r="F56" s="287">
        <v>378757294</v>
      </c>
      <c r="G56" s="288"/>
      <c r="H56" s="287">
        <v>1341140</v>
      </c>
      <c r="I56" s="288"/>
      <c r="J56" s="289">
        <v>2226854289</v>
      </c>
      <c r="K56" s="288"/>
      <c r="L56" s="287">
        <v>674728546</v>
      </c>
      <c r="M56" s="288"/>
      <c r="N56" s="287">
        <v>-3088078</v>
      </c>
      <c r="O56" s="288"/>
      <c r="P56" s="287">
        <v>341158836</v>
      </c>
      <c r="Q56" s="288"/>
      <c r="R56" s="287">
        <v>8386379</v>
      </c>
      <c r="S56" s="288"/>
      <c r="T56" s="287">
        <v>17816200</v>
      </c>
      <c r="U56" s="288"/>
      <c r="V56" s="287">
        <v>14328684</v>
      </c>
      <c r="W56" s="288"/>
      <c r="X56" s="287">
        <v>521205</v>
      </c>
      <c r="Y56" s="288"/>
      <c r="Z56" s="287">
        <v>3234069</v>
      </c>
      <c r="AA56" s="288"/>
      <c r="AB56" s="287">
        <v>385445373</v>
      </c>
      <c r="AC56" s="288"/>
      <c r="AD56" s="287">
        <v>201222</v>
      </c>
      <c r="AE56" s="288"/>
      <c r="AF56" s="289">
        <v>3284141352</v>
      </c>
      <c r="AG56" s="288"/>
    </row>
    <row r="57" spans="1:33" ht="15" x14ac:dyDescent="0.25">
      <c r="A57" s="280">
        <v>1997</v>
      </c>
      <c r="B57" s="283">
        <v>1820761761</v>
      </c>
      <c r="C57" s="282"/>
      <c r="D57" s="281">
        <v>86479050</v>
      </c>
      <c r="E57" s="282"/>
      <c r="F57" s="281">
        <v>399595822</v>
      </c>
      <c r="G57" s="282"/>
      <c r="H57" s="281">
        <v>1533366</v>
      </c>
      <c r="I57" s="282"/>
      <c r="J57" s="283">
        <v>2308369999</v>
      </c>
      <c r="K57" s="282"/>
      <c r="L57" s="281">
        <v>628644171</v>
      </c>
      <c r="M57" s="282"/>
      <c r="N57" s="281">
        <v>-4039905</v>
      </c>
      <c r="O57" s="282"/>
      <c r="P57" s="281">
        <v>350647962</v>
      </c>
      <c r="Q57" s="282"/>
      <c r="R57" s="281">
        <v>8680229</v>
      </c>
      <c r="S57" s="282"/>
      <c r="T57" s="281">
        <v>18484565</v>
      </c>
      <c r="U57" s="282"/>
      <c r="V57" s="281">
        <v>14726102</v>
      </c>
      <c r="W57" s="282"/>
      <c r="X57" s="281">
        <v>511168</v>
      </c>
      <c r="Y57" s="282"/>
      <c r="Z57" s="281">
        <v>3288035</v>
      </c>
      <c r="AA57" s="282"/>
      <c r="AB57" s="281">
        <v>396338061</v>
      </c>
      <c r="AC57" s="282"/>
      <c r="AD57" s="281">
        <v>62807</v>
      </c>
      <c r="AE57" s="282"/>
      <c r="AF57" s="283">
        <v>3329375133</v>
      </c>
      <c r="AG57" s="282"/>
    </row>
    <row r="58" spans="1:33" ht="15" x14ac:dyDescent="0.25">
      <c r="A58" s="280">
        <v>1998</v>
      </c>
      <c r="B58" s="283">
        <v>1850193304</v>
      </c>
      <c r="C58" s="282"/>
      <c r="D58" s="281">
        <v>122211090</v>
      </c>
      <c r="E58" s="282"/>
      <c r="F58" s="281">
        <v>449292578</v>
      </c>
      <c r="G58" s="282"/>
      <c r="H58" s="281">
        <v>2314896</v>
      </c>
      <c r="I58" s="282"/>
      <c r="J58" s="283">
        <v>2424011868</v>
      </c>
      <c r="K58" s="282"/>
      <c r="L58" s="281">
        <v>673702104</v>
      </c>
      <c r="M58" s="282"/>
      <c r="N58" s="281">
        <v>-4467280</v>
      </c>
      <c r="O58" s="282"/>
      <c r="P58" s="281">
        <v>317866620</v>
      </c>
      <c r="Q58" s="282"/>
      <c r="R58" s="281">
        <v>8608130</v>
      </c>
      <c r="S58" s="282"/>
      <c r="T58" s="281">
        <v>19233174</v>
      </c>
      <c r="U58" s="282"/>
      <c r="V58" s="281">
        <v>14773918</v>
      </c>
      <c r="W58" s="282"/>
      <c r="X58" s="281">
        <v>502473</v>
      </c>
      <c r="Y58" s="282"/>
      <c r="Z58" s="281">
        <v>3025696</v>
      </c>
      <c r="AA58" s="282"/>
      <c r="AB58" s="281">
        <v>364010011</v>
      </c>
      <c r="AC58" s="282"/>
      <c r="AD58" s="281">
        <v>158942</v>
      </c>
      <c r="AE58" s="282"/>
      <c r="AF58" s="283">
        <v>3457415645</v>
      </c>
      <c r="AG58" s="282"/>
    </row>
    <row r="59" spans="1:33" ht="15" x14ac:dyDescent="0.25">
      <c r="A59" s="286">
        <v>1999</v>
      </c>
      <c r="B59" s="289">
        <v>1858617724</v>
      </c>
      <c r="C59" s="288"/>
      <c r="D59" s="287">
        <v>111539127</v>
      </c>
      <c r="E59" s="288"/>
      <c r="F59" s="287">
        <v>472995956</v>
      </c>
      <c r="G59" s="288"/>
      <c r="H59" s="287">
        <v>1606583</v>
      </c>
      <c r="I59" s="288"/>
      <c r="J59" s="289">
        <v>2444759390</v>
      </c>
      <c r="K59" s="288"/>
      <c r="L59" s="287">
        <v>728254124</v>
      </c>
      <c r="M59" s="288"/>
      <c r="N59" s="287">
        <v>-6096899</v>
      </c>
      <c r="O59" s="288"/>
      <c r="P59" s="287">
        <v>314663058</v>
      </c>
      <c r="Q59" s="288"/>
      <c r="R59" s="287">
        <v>8960705</v>
      </c>
      <c r="S59" s="288"/>
      <c r="T59" s="287">
        <v>19493050</v>
      </c>
      <c r="U59" s="288"/>
      <c r="V59" s="287">
        <v>14827013</v>
      </c>
      <c r="W59" s="288"/>
      <c r="X59" s="287">
        <v>495082</v>
      </c>
      <c r="Y59" s="288"/>
      <c r="Z59" s="287">
        <v>4487998</v>
      </c>
      <c r="AA59" s="288"/>
      <c r="AB59" s="287">
        <v>362926906</v>
      </c>
      <c r="AC59" s="288"/>
      <c r="AD59" s="287">
        <v>138942</v>
      </c>
      <c r="AE59" s="288"/>
      <c r="AF59" s="289">
        <v>3529982463</v>
      </c>
      <c r="AG59" s="288"/>
    </row>
    <row r="60" spans="1:33" ht="15" x14ac:dyDescent="0.25">
      <c r="A60" s="280">
        <v>2000</v>
      </c>
      <c r="B60" s="283">
        <v>1943111290</v>
      </c>
      <c r="C60" s="282"/>
      <c r="D60" s="281">
        <v>105192123</v>
      </c>
      <c r="E60" s="282"/>
      <c r="F60" s="281">
        <v>517977999</v>
      </c>
      <c r="G60" s="282"/>
      <c r="H60" s="281">
        <v>2027956</v>
      </c>
      <c r="I60" s="282"/>
      <c r="J60" s="283">
        <v>2568309368</v>
      </c>
      <c r="K60" s="282"/>
      <c r="L60" s="281">
        <v>753892940</v>
      </c>
      <c r="M60" s="282"/>
      <c r="N60" s="281">
        <v>-5538860</v>
      </c>
      <c r="O60" s="282"/>
      <c r="P60" s="281">
        <v>271337693</v>
      </c>
      <c r="Q60" s="282"/>
      <c r="R60" s="281">
        <v>8916073</v>
      </c>
      <c r="S60" s="282"/>
      <c r="T60" s="281">
        <v>20307087</v>
      </c>
      <c r="U60" s="282"/>
      <c r="V60" s="281">
        <v>14093158</v>
      </c>
      <c r="W60" s="282"/>
      <c r="X60" s="281">
        <v>493375</v>
      </c>
      <c r="Y60" s="282"/>
      <c r="Z60" s="281">
        <v>5593261</v>
      </c>
      <c r="AA60" s="282"/>
      <c r="AB60" s="281">
        <v>320740647</v>
      </c>
      <c r="AC60" s="282"/>
      <c r="AD60" s="281">
        <v>124885</v>
      </c>
      <c r="AE60" s="282"/>
      <c r="AF60" s="283">
        <v>3637528980</v>
      </c>
      <c r="AG60" s="282"/>
    </row>
    <row r="61" spans="1:33" ht="15" x14ac:dyDescent="0.25">
      <c r="A61" s="280">
        <v>2001</v>
      </c>
      <c r="B61" s="283">
        <v>1882826136</v>
      </c>
      <c r="C61" s="282"/>
      <c r="D61" s="281">
        <v>119148891</v>
      </c>
      <c r="E61" s="282"/>
      <c r="F61" s="281">
        <v>554939683</v>
      </c>
      <c r="G61" s="282"/>
      <c r="H61" s="281">
        <v>585791</v>
      </c>
      <c r="I61" s="282"/>
      <c r="J61" s="283">
        <v>2557500501</v>
      </c>
      <c r="K61" s="282"/>
      <c r="L61" s="281">
        <v>768826308</v>
      </c>
      <c r="M61" s="282"/>
      <c r="N61" s="281">
        <v>-8823445</v>
      </c>
      <c r="O61" s="282"/>
      <c r="P61" s="281">
        <v>213749291</v>
      </c>
      <c r="Q61" s="282"/>
      <c r="R61" s="281">
        <v>8293796</v>
      </c>
      <c r="S61" s="282"/>
      <c r="T61" s="281">
        <v>12944430</v>
      </c>
      <c r="U61" s="282"/>
      <c r="V61" s="281">
        <v>13740501</v>
      </c>
      <c r="W61" s="282"/>
      <c r="X61" s="281">
        <v>542755</v>
      </c>
      <c r="Y61" s="282"/>
      <c r="Z61" s="281">
        <v>6737332</v>
      </c>
      <c r="AA61" s="282"/>
      <c r="AB61" s="281">
        <v>256008105</v>
      </c>
      <c r="AC61" s="282"/>
      <c r="AD61" s="281">
        <v>6541565</v>
      </c>
      <c r="AE61" s="282"/>
      <c r="AF61" s="283">
        <v>3580053034</v>
      </c>
      <c r="AG61" s="282"/>
    </row>
    <row r="62" spans="1:33" ht="15" x14ac:dyDescent="0.25">
      <c r="A62" s="286">
        <v>2002</v>
      </c>
      <c r="B62" s="289">
        <v>1910612813</v>
      </c>
      <c r="C62" s="288"/>
      <c r="D62" s="287">
        <v>89733266</v>
      </c>
      <c r="E62" s="288"/>
      <c r="F62" s="287">
        <v>607683246</v>
      </c>
      <c r="G62" s="288"/>
      <c r="H62" s="287">
        <v>1969851</v>
      </c>
      <c r="I62" s="288"/>
      <c r="J62" s="289">
        <v>2609999176</v>
      </c>
      <c r="K62" s="288"/>
      <c r="L62" s="287">
        <v>780064087</v>
      </c>
      <c r="M62" s="288"/>
      <c r="N62" s="287">
        <v>-8742928</v>
      </c>
      <c r="O62" s="288"/>
      <c r="P62" s="287">
        <v>260491387</v>
      </c>
      <c r="Q62" s="288"/>
      <c r="R62" s="287">
        <v>9009328</v>
      </c>
      <c r="S62" s="288"/>
      <c r="T62" s="287">
        <v>13145020</v>
      </c>
      <c r="U62" s="288"/>
      <c r="V62" s="287">
        <v>14491310</v>
      </c>
      <c r="W62" s="288"/>
      <c r="X62" s="287">
        <v>554831</v>
      </c>
      <c r="Y62" s="288"/>
      <c r="Z62" s="287">
        <v>10354279</v>
      </c>
      <c r="AA62" s="288"/>
      <c r="AB62" s="287">
        <v>308046155</v>
      </c>
      <c r="AC62" s="288"/>
      <c r="AD62" s="287">
        <v>9091465</v>
      </c>
      <c r="AE62" s="288"/>
      <c r="AF62" s="289">
        <v>3698457955</v>
      </c>
      <c r="AG62" s="288"/>
    </row>
    <row r="63" spans="1:33" ht="15" x14ac:dyDescent="0.25">
      <c r="A63" s="280">
        <v>2003</v>
      </c>
      <c r="B63" s="283">
        <v>1952713826</v>
      </c>
      <c r="C63" s="282"/>
      <c r="D63" s="281">
        <v>113697198</v>
      </c>
      <c r="E63" s="282"/>
      <c r="F63" s="281">
        <v>567303392</v>
      </c>
      <c r="G63" s="282"/>
      <c r="H63" s="281">
        <v>2647093</v>
      </c>
      <c r="I63" s="282"/>
      <c r="J63" s="283">
        <v>2636361509</v>
      </c>
      <c r="K63" s="282"/>
      <c r="L63" s="281">
        <v>763732695</v>
      </c>
      <c r="M63" s="282"/>
      <c r="N63" s="281">
        <v>-8535065</v>
      </c>
      <c r="O63" s="282"/>
      <c r="P63" s="281">
        <v>271511659</v>
      </c>
      <c r="Q63" s="282"/>
      <c r="R63" s="281">
        <v>9527678</v>
      </c>
      <c r="S63" s="282"/>
      <c r="T63" s="281">
        <v>13807633</v>
      </c>
      <c r="U63" s="282"/>
      <c r="V63" s="281">
        <v>14424231</v>
      </c>
      <c r="W63" s="282"/>
      <c r="X63" s="281">
        <v>534001</v>
      </c>
      <c r="Y63" s="282"/>
      <c r="Z63" s="281">
        <v>11187467</v>
      </c>
      <c r="AA63" s="282"/>
      <c r="AB63" s="281">
        <v>320992669</v>
      </c>
      <c r="AC63" s="282"/>
      <c r="AD63" s="281">
        <v>8607470</v>
      </c>
      <c r="AE63" s="282"/>
      <c r="AF63" s="283">
        <v>3721159278</v>
      </c>
      <c r="AG63" s="282"/>
    </row>
    <row r="64" spans="1:33" ht="15" x14ac:dyDescent="0.25">
      <c r="A64" s="280">
        <v>2004</v>
      </c>
      <c r="B64" s="283">
        <v>1957187710</v>
      </c>
      <c r="C64" s="282"/>
      <c r="D64" s="281">
        <v>114678306</v>
      </c>
      <c r="E64" s="282"/>
      <c r="F64" s="281">
        <v>627171620</v>
      </c>
      <c r="G64" s="282"/>
      <c r="H64" s="281">
        <v>3568233</v>
      </c>
      <c r="I64" s="282"/>
      <c r="J64" s="283">
        <v>2702605870</v>
      </c>
      <c r="K64" s="282"/>
      <c r="L64" s="281">
        <v>788528387</v>
      </c>
      <c r="M64" s="282"/>
      <c r="N64" s="281">
        <v>-8488210</v>
      </c>
      <c r="O64" s="282"/>
      <c r="P64" s="281">
        <v>265063848</v>
      </c>
      <c r="Q64" s="282"/>
      <c r="R64" s="281">
        <v>9736404</v>
      </c>
      <c r="S64" s="282"/>
      <c r="T64" s="281">
        <v>13061787</v>
      </c>
      <c r="U64" s="282"/>
      <c r="V64" s="281">
        <v>14810975</v>
      </c>
      <c r="W64" s="282"/>
      <c r="X64" s="281">
        <v>575155</v>
      </c>
      <c r="Y64" s="282"/>
      <c r="Z64" s="281">
        <v>14143741</v>
      </c>
      <c r="AA64" s="282"/>
      <c r="AB64" s="281">
        <v>317391910</v>
      </c>
      <c r="AC64" s="282"/>
      <c r="AD64" s="281">
        <v>8322440</v>
      </c>
      <c r="AE64" s="282"/>
      <c r="AF64" s="283">
        <v>3808360397</v>
      </c>
      <c r="AG64" s="282"/>
    </row>
    <row r="65" spans="1:33" ht="15" x14ac:dyDescent="0.25">
      <c r="A65" s="286">
        <v>2005</v>
      </c>
      <c r="B65" s="289">
        <v>1992053878</v>
      </c>
      <c r="C65" s="288"/>
      <c r="D65" s="287">
        <v>116481854</v>
      </c>
      <c r="E65" s="288"/>
      <c r="F65" s="287">
        <v>683828924</v>
      </c>
      <c r="G65" s="288"/>
      <c r="H65" s="287">
        <v>3777156</v>
      </c>
      <c r="I65" s="288"/>
      <c r="J65" s="289">
        <v>2796141812</v>
      </c>
      <c r="K65" s="288"/>
      <c r="L65" s="287">
        <v>781986365</v>
      </c>
      <c r="M65" s="288"/>
      <c r="N65" s="287">
        <v>-6557788</v>
      </c>
      <c r="O65" s="288"/>
      <c r="P65" s="287">
        <v>267039777</v>
      </c>
      <c r="Q65" s="288"/>
      <c r="R65" s="287">
        <v>10569886</v>
      </c>
      <c r="S65" s="288"/>
      <c r="T65" s="287">
        <v>13031084</v>
      </c>
      <c r="U65" s="288"/>
      <c r="V65" s="287">
        <v>14691745</v>
      </c>
      <c r="W65" s="288"/>
      <c r="X65" s="287">
        <v>550294</v>
      </c>
      <c r="Y65" s="288"/>
      <c r="Z65" s="287">
        <v>17810549</v>
      </c>
      <c r="AA65" s="288"/>
      <c r="AB65" s="287">
        <v>323693336</v>
      </c>
      <c r="AC65" s="288"/>
      <c r="AD65" s="287">
        <v>6928167</v>
      </c>
      <c r="AE65" s="288"/>
      <c r="AF65" s="289">
        <v>3902191893</v>
      </c>
      <c r="AG65" s="288"/>
    </row>
    <row r="66" spans="1:33" ht="15" x14ac:dyDescent="0.25">
      <c r="A66" s="280">
        <v>2006</v>
      </c>
      <c r="B66" s="283">
        <v>1969737146</v>
      </c>
      <c r="C66" s="282"/>
      <c r="D66" s="281">
        <v>59708237</v>
      </c>
      <c r="E66" s="282"/>
      <c r="F66" s="281">
        <v>734416873</v>
      </c>
      <c r="G66" s="282"/>
      <c r="H66" s="281">
        <v>4253528</v>
      </c>
      <c r="I66" s="282"/>
      <c r="J66" s="283">
        <v>2768115783</v>
      </c>
      <c r="K66" s="282"/>
      <c r="L66" s="281">
        <v>787218636</v>
      </c>
      <c r="M66" s="282"/>
      <c r="N66" s="281">
        <v>-6557842</v>
      </c>
      <c r="O66" s="282"/>
      <c r="P66" s="281">
        <v>286253922</v>
      </c>
      <c r="Q66" s="282"/>
      <c r="R66" s="281">
        <v>10341481</v>
      </c>
      <c r="S66" s="282"/>
      <c r="T66" s="281">
        <v>13927432</v>
      </c>
      <c r="U66" s="282"/>
      <c r="V66" s="281">
        <v>14568029</v>
      </c>
      <c r="W66" s="282"/>
      <c r="X66" s="281">
        <v>507706</v>
      </c>
      <c r="Y66" s="282"/>
      <c r="Z66" s="281">
        <v>26589137</v>
      </c>
      <c r="AA66" s="282"/>
      <c r="AB66" s="281">
        <v>352187707</v>
      </c>
      <c r="AC66" s="282"/>
      <c r="AD66" s="281">
        <v>7112762</v>
      </c>
      <c r="AE66" s="282"/>
      <c r="AF66" s="283">
        <v>3908077046</v>
      </c>
      <c r="AG66" s="282"/>
    </row>
    <row r="67" spans="1:33" ht="15" x14ac:dyDescent="0.25">
      <c r="A67" s="280">
        <v>2007</v>
      </c>
      <c r="B67" s="283">
        <v>1998390297</v>
      </c>
      <c r="C67" s="282"/>
      <c r="D67" s="281">
        <v>61306315</v>
      </c>
      <c r="E67" s="282"/>
      <c r="F67" s="281">
        <v>814751904</v>
      </c>
      <c r="G67" s="282"/>
      <c r="H67" s="281">
        <v>4042131</v>
      </c>
      <c r="I67" s="282"/>
      <c r="J67" s="283">
        <v>2878490647</v>
      </c>
      <c r="K67" s="282"/>
      <c r="L67" s="281">
        <v>806424753</v>
      </c>
      <c r="M67" s="282"/>
      <c r="N67" s="281">
        <v>-6896352</v>
      </c>
      <c r="O67" s="282"/>
      <c r="P67" s="281">
        <v>245842714</v>
      </c>
      <c r="Q67" s="282"/>
      <c r="R67" s="281">
        <v>10711288</v>
      </c>
      <c r="S67" s="282"/>
      <c r="T67" s="281">
        <v>14294304</v>
      </c>
      <c r="U67" s="282"/>
      <c r="V67" s="281">
        <v>14637213</v>
      </c>
      <c r="W67" s="282"/>
      <c r="X67" s="281">
        <v>611793</v>
      </c>
      <c r="Y67" s="282"/>
      <c r="Z67" s="281">
        <v>34449927</v>
      </c>
      <c r="AA67" s="282"/>
      <c r="AB67" s="281">
        <v>320547239</v>
      </c>
      <c r="AC67" s="282"/>
      <c r="AD67" s="281">
        <v>6776960</v>
      </c>
      <c r="AE67" s="282"/>
      <c r="AF67" s="283">
        <v>4005343248</v>
      </c>
      <c r="AG67" s="282"/>
    </row>
    <row r="68" spans="1:33" ht="15" x14ac:dyDescent="0.25">
      <c r="A68" s="286">
        <v>2008</v>
      </c>
      <c r="B68" s="289">
        <v>1968837582</v>
      </c>
      <c r="C68" s="288"/>
      <c r="D68" s="287">
        <v>42881220</v>
      </c>
      <c r="E68" s="288"/>
      <c r="F68" s="287">
        <v>802371511</v>
      </c>
      <c r="G68" s="288"/>
      <c r="H68" s="287">
        <v>3199703</v>
      </c>
      <c r="I68" s="288"/>
      <c r="J68" s="289">
        <v>2817290016</v>
      </c>
      <c r="K68" s="288"/>
      <c r="L68" s="287">
        <v>806208435</v>
      </c>
      <c r="M68" s="288"/>
      <c r="N68" s="287">
        <v>-6288062</v>
      </c>
      <c r="O68" s="288"/>
      <c r="P68" s="287">
        <v>253095539</v>
      </c>
      <c r="Q68" s="288"/>
      <c r="R68" s="287">
        <v>10637661</v>
      </c>
      <c r="S68" s="288"/>
      <c r="T68" s="287">
        <v>15378719</v>
      </c>
      <c r="U68" s="288"/>
      <c r="V68" s="289">
        <v>14839977</v>
      </c>
      <c r="W68" s="291" t="s">
        <v>381</v>
      </c>
      <c r="X68" s="287">
        <v>864235</v>
      </c>
      <c r="Y68" s="288"/>
      <c r="Z68" s="287">
        <v>55363100</v>
      </c>
      <c r="AA68" s="288"/>
      <c r="AB68" s="287">
        <v>350179231</v>
      </c>
      <c r="AC68" s="291" t="s">
        <v>381</v>
      </c>
      <c r="AD68" s="287">
        <v>6959316</v>
      </c>
      <c r="AE68" s="291" t="s">
        <v>381</v>
      </c>
      <c r="AF68" s="289">
        <v>3974348936</v>
      </c>
      <c r="AG68" s="288"/>
    </row>
    <row r="69" spans="1:33" x14ac:dyDescent="0.2">
      <c r="A69" s="280">
        <v>2009</v>
      </c>
      <c r="B69" s="283">
        <v>1741123025</v>
      </c>
      <c r="C69" s="285" t="s">
        <v>381</v>
      </c>
      <c r="D69" s="281">
        <v>35811025</v>
      </c>
      <c r="E69" s="285" t="s">
        <v>381</v>
      </c>
      <c r="F69" s="281">
        <v>841005651</v>
      </c>
      <c r="G69" s="285" t="s">
        <v>381</v>
      </c>
      <c r="H69" s="281">
        <v>3057806</v>
      </c>
      <c r="I69" s="285" t="s">
        <v>381</v>
      </c>
      <c r="J69" s="283">
        <v>2620997507</v>
      </c>
      <c r="K69" s="285" t="s">
        <v>381</v>
      </c>
      <c r="L69" s="281">
        <v>798854585</v>
      </c>
      <c r="M69" s="285" t="s">
        <v>381</v>
      </c>
      <c r="N69" s="281">
        <v>-4627345</v>
      </c>
      <c r="O69" s="285" t="s">
        <v>381</v>
      </c>
      <c r="P69" s="281">
        <v>271505893</v>
      </c>
      <c r="Q69" s="285" t="s">
        <v>381</v>
      </c>
      <c r="R69" s="283">
        <v>10737915</v>
      </c>
      <c r="S69" s="285" t="s">
        <v>381</v>
      </c>
      <c r="T69" s="281">
        <v>15953844</v>
      </c>
      <c r="U69" s="285" t="s">
        <v>381</v>
      </c>
      <c r="V69" s="283">
        <v>15008658</v>
      </c>
      <c r="W69" s="285" t="s">
        <v>381</v>
      </c>
      <c r="X69" s="281">
        <v>891137</v>
      </c>
      <c r="Y69" s="285" t="s">
        <v>381</v>
      </c>
      <c r="Z69" s="283">
        <v>73885924</v>
      </c>
      <c r="AA69" s="285" t="s">
        <v>381</v>
      </c>
      <c r="AB69" s="281">
        <v>387983371</v>
      </c>
      <c r="AC69" s="285" t="s">
        <v>381</v>
      </c>
      <c r="AD69" s="281">
        <v>6629179</v>
      </c>
      <c r="AE69" s="285" t="s">
        <v>381</v>
      </c>
      <c r="AF69" s="283">
        <v>3809837297</v>
      </c>
      <c r="AG69" s="285" t="s">
        <v>381</v>
      </c>
    </row>
    <row r="70" spans="1:33" ht="15" x14ac:dyDescent="0.25">
      <c r="A70" s="280" t="s">
        <v>675</v>
      </c>
      <c r="B70" s="283">
        <v>1831225786</v>
      </c>
      <c r="C70" s="282"/>
      <c r="D70" s="281">
        <v>34437637</v>
      </c>
      <c r="E70" s="282"/>
      <c r="F70" s="281">
        <v>898373151</v>
      </c>
      <c r="G70" s="282"/>
      <c r="H70" s="281">
        <v>2839794</v>
      </c>
      <c r="I70" s="282"/>
      <c r="J70" s="283">
        <v>2766876369</v>
      </c>
      <c r="K70" s="282"/>
      <c r="L70" s="281">
        <v>806968301</v>
      </c>
      <c r="M70" s="282"/>
      <c r="N70" s="281">
        <v>-4090989</v>
      </c>
      <c r="O70" s="282"/>
      <c r="P70" s="281">
        <v>255327763</v>
      </c>
      <c r="Q70" s="282"/>
      <c r="R70" s="281">
        <v>11508157</v>
      </c>
      <c r="S70" s="282"/>
      <c r="T70" s="281">
        <v>16059707</v>
      </c>
      <c r="U70" s="282"/>
      <c r="V70" s="281">
        <v>15666388</v>
      </c>
      <c r="W70" s="282"/>
      <c r="X70" s="281">
        <v>1295389</v>
      </c>
      <c r="Y70" s="282"/>
      <c r="Z70" s="281">
        <v>94646063</v>
      </c>
      <c r="AA70" s="282"/>
      <c r="AB70" s="281">
        <v>394503467</v>
      </c>
      <c r="AC70" s="282"/>
      <c r="AD70" s="281">
        <v>6975792</v>
      </c>
      <c r="AE70" s="282"/>
      <c r="AF70" s="283">
        <v>3971232939</v>
      </c>
      <c r="AG70" s="282"/>
    </row>
    <row r="71" spans="1:33" x14ac:dyDescent="0.2">
      <c r="A71" s="516" t="s">
        <v>153</v>
      </c>
      <c r="B71" s="517"/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/>
      <c r="O71" s="517"/>
      <c r="P71" s="517"/>
      <c r="Q71" s="517" t="s">
        <v>154</v>
      </c>
      <c r="R71" s="517"/>
      <c r="S71" s="517"/>
      <c r="T71" s="517"/>
      <c r="U71" s="517"/>
      <c r="V71" s="517"/>
      <c r="W71" s="517"/>
      <c r="X71" s="517"/>
      <c r="Y71" s="517"/>
      <c r="Z71" s="517"/>
      <c r="AA71" s="517"/>
      <c r="AB71" s="517"/>
      <c r="AC71" s="517"/>
      <c r="AD71" s="517"/>
      <c r="AE71" s="517"/>
      <c r="AF71" s="517"/>
      <c r="AG71" s="518"/>
    </row>
    <row r="72" spans="1:33" x14ac:dyDescent="0.2">
      <c r="A72" s="519" t="s">
        <v>155</v>
      </c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1" t="s">
        <v>156</v>
      </c>
      <c r="R72" s="521"/>
      <c r="S72" s="521"/>
      <c r="T72" s="521"/>
      <c r="U72" s="521"/>
      <c r="V72" s="521"/>
      <c r="W72" s="521"/>
      <c r="X72" s="521"/>
      <c r="Y72" s="521"/>
      <c r="Z72" s="521"/>
      <c r="AA72" s="521"/>
      <c r="AB72" s="521"/>
      <c r="AC72" s="521"/>
      <c r="AD72" s="521"/>
      <c r="AE72" s="521"/>
      <c r="AF72" s="521"/>
      <c r="AG72" s="522"/>
    </row>
    <row r="73" spans="1:33" x14ac:dyDescent="0.2">
      <c r="A73" s="519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3" t="s">
        <v>402</v>
      </c>
      <c r="R73" s="523"/>
      <c r="S73" s="523"/>
      <c r="T73" s="523"/>
      <c r="U73" s="523"/>
      <c r="V73" s="523"/>
      <c r="W73" s="523"/>
      <c r="X73" s="523"/>
      <c r="Y73" s="523"/>
      <c r="Z73" s="523"/>
      <c r="AA73" s="523"/>
      <c r="AB73" s="523"/>
      <c r="AC73" s="523"/>
      <c r="AD73" s="523"/>
      <c r="AE73" s="523"/>
      <c r="AF73" s="523"/>
      <c r="AG73" s="524"/>
    </row>
    <row r="74" spans="1:33" x14ac:dyDescent="0.2">
      <c r="A74" s="519" t="s">
        <v>157</v>
      </c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1" t="s">
        <v>164</v>
      </c>
      <c r="R74" s="521"/>
      <c r="S74" s="521"/>
      <c r="T74" s="521"/>
      <c r="U74" s="521"/>
      <c r="V74" s="521"/>
      <c r="W74" s="521"/>
      <c r="X74" s="521"/>
      <c r="Y74" s="521"/>
      <c r="Z74" s="521"/>
      <c r="AA74" s="521"/>
      <c r="AB74" s="521"/>
      <c r="AC74" s="521"/>
      <c r="AD74" s="521"/>
      <c r="AE74" s="521"/>
      <c r="AF74" s="521"/>
      <c r="AG74" s="522"/>
    </row>
    <row r="75" spans="1:33" x14ac:dyDescent="0.2">
      <c r="A75" s="519"/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3" t="s">
        <v>396</v>
      </c>
      <c r="R75" s="523"/>
      <c r="S75" s="523"/>
      <c r="T75" s="523"/>
      <c r="U75" s="523"/>
      <c r="V75" s="523"/>
      <c r="W75" s="523"/>
      <c r="X75" s="523"/>
      <c r="Y75" s="523"/>
      <c r="Z75" s="523"/>
      <c r="AA75" s="523"/>
      <c r="AB75" s="523"/>
      <c r="AC75" s="523"/>
      <c r="AD75" s="523"/>
      <c r="AE75" s="523"/>
      <c r="AF75" s="523"/>
      <c r="AG75" s="524"/>
    </row>
    <row r="76" spans="1:33" x14ac:dyDescent="0.2">
      <c r="A76" s="519" t="s">
        <v>158</v>
      </c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3" t="s">
        <v>414</v>
      </c>
      <c r="R76" s="523"/>
      <c r="S76" s="523"/>
      <c r="T76" s="523"/>
      <c r="U76" s="523"/>
      <c r="V76" s="523"/>
      <c r="W76" s="523"/>
      <c r="X76" s="523"/>
      <c r="Y76" s="523"/>
      <c r="Z76" s="523"/>
      <c r="AA76" s="523"/>
      <c r="AB76" s="523"/>
      <c r="AC76" s="523"/>
      <c r="AD76" s="523"/>
      <c r="AE76" s="523"/>
      <c r="AF76" s="523"/>
      <c r="AG76" s="524"/>
    </row>
    <row r="77" spans="1:33" x14ac:dyDescent="0.2">
      <c r="A77" s="519" t="s">
        <v>159</v>
      </c>
      <c r="B77" s="520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3" t="s">
        <v>165</v>
      </c>
      <c r="R77" s="523"/>
      <c r="S77" s="523"/>
      <c r="T77" s="523"/>
      <c r="U77" s="523"/>
      <c r="V77" s="523"/>
      <c r="W77" s="523"/>
      <c r="X77" s="523"/>
      <c r="Y77" s="523"/>
      <c r="Z77" s="523"/>
      <c r="AA77" s="523"/>
      <c r="AB77" s="523"/>
      <c r="AC77" s="523"/>
      <c r="AD77" s="523"/>
      <c r="AE77" s="523"/>
      <c r="AF77" s="523"/>
      <c r="AG77" s="524"/>
    </row>
    <row r="78" spans="1:33" x14ac:dyDescent="0.2">
      <c r="A78" s="519"/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3" t="s">
        <v>166</v>
      </c>
      <c r="R78" s="523"/>
      <c r="S78" s="523"/>
      <c r="T78" s="523"/>
      <c r="U78" s="523"/>
      <c r="V78" s="523"/>
      <c r="W78" s="523"/>
      <c r="X78" s="523"/>
      <c r="Y78" s="523"/>
      <c r="Z78" s="523"/>
      <c r="AA78" s="523"/>
      <c r="AB78" s="523"/>
      <c r="AC78" s="523"/>
      <c r="AD78" s="523"/>
      <c r="AE78" s="523"/>
      <c r="AF78" s="523"/>
      <c r="AG78" s="524"/>
    </row>
    <row r="79" spans="1:33" x14ac:dyDescent="0.2">
      <c r="A79" s="519"/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3" t="s">
        <v>167</v>
      </c>
      <c r="R79" s="523"/>
      <c r="S79" s="523"/>
      <c r="T79" s="523"/>
      <c r="U79" s="523"/>
      <c r="V79" s="523"/>
      <c r="W79" s="523"/>
      <c r="X79" s="523"/>
      <c r="Y79" s="523"/>
      <c r="Z79" s="523"/>
      <c r="AA79" s="523"/>
      <c r="AB79" s="523"/>
      <c r="AC79" s="523"/>
      <c r="AD79" s="523"/>
      <c r="AE79" s="523"/>
      <c r="AF79" s="523"/>
      <c r="AG79" s="524"/>
    </row>
    <row r="80" spans="1:33" x14ac:dyDescent="0.2">
      <c r="A80" s="519"/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3" t="s">
        <v>168</v>
      </c>
      <c r="R80" s="523"/>
      <c r="S80" s="523"/>
      <c r="T80" s="523"/>
      <c r="U80" s="523"/>
      <c r="V80" s="523"/>
      <c r="W80" s="523"/>
      <c r="X80" s="523"/>
      <c r="Y80" s="523"/>
      <c r="Z80" s="523"/>
      <c r="AA80" s="523"/>
      <c r="AB80" s="523"/>
      <c r="AC80" s="523"/>
      <c r="AD80" s="523"/>
      <c r="AE80" s="523"/>
      <c r="AF80" s="523"/>
      <c r="AG80" s="524"/>
    </row>
    <row r="81" spans="1:33" x14ac:dyDescent="0.2">
      <c r="A81" s="519"/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3" t="s">
        <v>116</v>
      </c>
      <c r="R81" s="523"/>
      <c r="S81" s="523"/>
      <c r="T81" s="523"/>
      <c r="U81" s="523"/>
      <c r="V81" s="523"/>
      <c r="W81" s="523"/>
      <c r="X81" s="523"/>
      <c r="Y81" s="523"/>
      <c r="Z81" s="523"/>
      <c r="AA81" s="523"/>
      <c r="AB81" s="523"/>
      <c r="AC81" s="523"/>
      <c r="AD81" s="523"/>
      <c r="AE81" s="523"/>
      <c r="AF81" s="523"/>
      <c r="AG81" s="524"/>
    </row>
    <row r="82" spans="1:33" ht="15" x14ac:dyDescent="0.2">
      <c r="A82" s="519" t="s">
        <v>160</v>
      </c>
      <c r="B82" s="520"/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612" t="s">
        <v>689</v>
      </c>
      <c r="R82" s="612"/>
      <c r="S82" s="612"/>
      <c r="T82" s="612"/>
      <c r="U82" s="612"/>
      <c r="V82" s="612"/>
      <c r="W82" s="612"/>
      <c r="X82" s="612"/>
      <c r="Y82" s="612"/>
      <c r="Z82" s="612"/>
      <c r="AA82" s="612"/>
      <c r="AB82" s="612"/>
      <c r="AC82" s="612"/>
      <c r="AD82" s="612"/>
      <c r="AE82" s="612"/>
      <c r="AF82" s="612"/>
      <c r="AG82" s="613"/>
    </row>
    <row r="83" spans="1:33" x14ac:dyDescent="0.2">
      <c r="A83" s="519" t="s">
        <v>162</v>
      </c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3" t="s">
        <v>169</v>
      </c>
      <c r="R83" s="523"/>
      <c r="S83" s="523"/>
      <c r="T83" s="523"/>
      <c r="U83" s="523"/>
      <c r="V83" s="523"/>
      <c r="W83" s="523"/>
      <c r="X83" s="523"/>
      <c r="Y83" s="523"/>
      <c r="Z83" s="523"/>
      <c r="AA83" s="523"/>
      <c r="AB83" s="523"/>
      <c r="AC83" s="523"/>
      <c r="AD83" s="523"/>
      <c r="AE83" s="523"/>
      <c r="AF83" s="523"/>
      <c r="AG83" s="524"/>
    </row>
    <row r="84" spans="1:33" x14ac:dyDescent="0.2">
      <c r="A84" s="519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3" t="s">
        <v>170</v>
      </c>
      <c r="R84" s="523"/>
      <c r="S84" s="523"/>
      <c r="T84" s="523"/>
      <c r="U84" s="523"/>
      <c r="V84" s="523"/>
      <c r="W84" s="523"/>
      <c r="X84" s="523"/>
      <c r="Y84" s="523"/>
      <c r="Z84" s="523"/>
      <c r="AA84" s="523"/>
      <c r="AB84" s="523"/>
      <c r="AC84" s="523"/>
      <c r="AD84" s="523"/>
      <c r="AE84" s="523"/>
      <c r="AF84" s="523"/>
      <c r="AG84" s="524"/>
    </row>
    <row r="85" spans="1:33" x14ac:dyDescent="0.2">
      <c r="A85" s="519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3" t="s">
        <v>171</v>
      </c>
      <c r="R85" s="523"/>
      <c r="S85" s="523"/>
      <c r="T85" s="523"/>
      <c r="U85" s="523"/>
      <c r="V85" s="523"/>
      <c r="W85" s="523"/>
      <c r="X85" s="523"/>
      <c r="Y85" s="523"/>
      <c r="Z85" s="523"/>
      <c r="AA85" s="523"/>
      <c r="AB85" s="523"/>
      <c r="AC85" s="523"/>
      <c r="AD85" s="523"/>
      <c r="AE85" s="523"/>
      <c r="AF85" s="523"/>
      <c r="AG85" s="524"/>
    </row>
    <row r="86" spans="1:33" x14ac:dyDescent="0.2">
      <c r="A86" s="519"/>
      <c r="B86" s="520"/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3" t="s">
        <v>416</v>
      </c>
      <c r="R86" s="523"/>
      <c r="S86" s="523"/>
      <c r="T86" s="523"/>
      <c r="U86" s="523"/>
      <c r="V86" s="523"/>
      <c r="W86" s="523"/>
      <c r="X86" s="523"/>
      <c r="Y86" s="523"/>
      <c r="Z86" s="523"/>
      <c r="AA86" s="523"/>
      <c r="AB86" s="523"/>
      <c r="AC86" s="523"/>
      <c r="AD86" s="523"/>
      <c r="AE86" s="523"/>
      <c r="AF86" s="523"/>
      <c r="AG86" s="524"/>
    </row>
    <row r="87" spans="1:33" x14ac:dyDescent="0.2">
      <c r="A87" s="519"/>
      <c r="B87" s="520"/>
      <c r="C87" s="520"/>
      <c r="D87" s="520"/>
      <c r="E87" s="520"/>
      <c r="F87" s="520"/>
      <c r="G87" s="520"/>
      <c r="H87" s="520"/>
      <c r="I87" s="520"/>
      <c r="J87" s="520"/>
      <c r="K87" s="520"/>
      <c r="L87" s="520"/>
      <c r="M87" s="520"/>
      <c r="N87" s="520"/>
      <c r="O87" s="520"/>
      <c r="P87" s="520"/>
      <c r="Q87" s="523" t="s">
        <v>172</v>
      </c>
      <c r="R87" s="523"/>
      <c r="S87" s="523"/>
      <c r="T87" s="523"/>
      <c r="U87" s="523"/>
      <c r="V87" s="523"/>
      <c r="W87" s="523"/>
      <c r="X87" s="523"/>
      <c r="Y87" s="523"/>
      <c r="Z87" s="523"/>
      <c r="AA87" s="523"/>
      <c r="AB87" s="523"/>
      <c r="AC87" s="523"/>
      <c r="AD87" s="523"/>
      <c r="AE87" s="523"/>
      <c r="AF87" s="523"/>
      <c r="AG87" s="524"/>
    </row>
    <row r="88" spans="1:33" x14ac:dyDescent="0.2">
      <c r="A88" s="519"/>
      <c r="B88" s="520"/>
      <c r="C88" s="520"/>
      <c r="D88" s="520"/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523" t="s">
        <v>173</v>
      </c>
      <c r="R88" s="523"/>
      <c r="S88" s="523"/>
      <c r="T88" s="523"/>
      <c r="U88" s="523"/>
      <c r="V88" s="523"/>
      <c r="W88" s="523"/>
      <c r="X88" s="523"/>
      <c r="Y88" s="523"/>
      <c r="Z88" s="523"/>
      <c r="AA88" s="523"/>
      <c r="AB88" s="523"/>
      <c r="AC88" s="523"/>
      <c r="AD88" s="523"/>
      <c r="AE88" s="523"/>
      <c r="AF88" s="523"/>
      <c r="AG88" s="524"/>
    </row>
    <row r="89" spans="1:33" x14ac:dyDescent="0.2">
      <c r="A89" s="519"/>
      <c r="B89" s="520"/>
      <c r="C89" s="520"/>
      <c r="D89" s="520"/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3" t="s">
        <v>455</v>
      </c>
      <c r="R89" s="523"/>
      <c r="S89" s="523"/>
      <c r="T89" s="523"/>
      <c r="U89" s="523"/>
      <c r="V89" s="523"/>
      <c r="W89" s="523"/>
      <c r="X89" s="523"/>
      <c r="Y89" s="523"/>
      <c r="Z89" s="523"/>
      <c r="AA89" s="523"/>
      <c r="AB89" s="523"/>
      <c r="AC89" s="523"/>
      <c r="AD89" s="523"/>
      <c r="AE89" s="523"/>
      <c r="AF89" s="523"/>
      <c r="AG89" s="524"/>
    </row>
    <row r="90" spans="1:33" x14ac:dyDescent="0.2">
      <c r="A90" s="519"/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3" t="s">
        <v>690</v>
      </c>
      <c r="R90" s="523"/>
      <c r="S90" s="523"/>
      <c r="T90" s="523"/>
      <c r="U90" s="523"/>
      <c r="V90" s="523"/>
      <c r="W90" s="523"/>
      <c r="X90" s="523"/>
      <c r="Y90" s="523"/>
      <c r="Z90" s="523"/>
      <c r="AA90" s="523"/>
      <c r="AB90" s="523"/>
      <c r="AC90" s="523"/>
      <c r="AD90" s="523"/>
      <c r="AE90" s="523"/>
      <c r="AF90" s="523"/>
      <c r="AG90" s="524"/>
    </row>
    <row r="91" spans="1:33" x14ac:dyDescent="0.2">
      <c r="A91" s="519" t="s">
        <v>163</v>
      </c>
      <c r="B91" s="520"/>
      <c r="C91" s="520"/>
      <c r="D91" s="520"/>
      <c r="E91" s="520"/>
      <c r="F91" s="520"/>
      <c r="G91" s="520"/>
      <c r="H91" s="520"/>
      <c r="I91" s="520"/>
      <c r="J91" s="520"/>
      <c r="K91" s="520"/>
      <c r="L91" s="520"/>
      <c r="M91" s="520"/>
      <c r="N91" s="520"/>
      <c r="O91" s="520"/>
      <c r="P91" s="520"/>
      <c r="Q91" s="527"/>
      <c r="R91" s="527"/>
      <c r="S91" s="527"/>
      <c r="T91" s="527"/>
      <c r="U91" s="527"/>
      <c r="V91" s="527"/>
      <c r="W91" s="527"/>
      <c r="X91" s="527"/>
      <c r="Y91" s="527"/>
      <c r="Z91" s="527"/>
      <c r="AA91" s="527"/>
      <c r="AB91" s="527"/>
      <c r="AC91" s="527"/>
      <c r="AD91" s="527"/>
      <c r="AE91" s="527"/>
      <c r="AF91" s="527"/>
      <c r="AG91" s="528"/>
    </row>
    <row r="92" spans="1:33" x14ac:dyDescent="0.2">
      <c r="A92" s="525" t="s">
        <v>408</v>
      </c>
      <c r="B92" s="526"/>
      <c r="C92" s="526"/>
      <c r="D92" s="526"/>
      <c r="E92" s="526"/>
      <c r="F92" s="526"/>
      <c r="G92" s="526"/>
      <c r="H92" s="526"/>
      <c r="I92" s="526"/>
      <c r="J92" s="526"/>
      <c r="K92" s="526"/>
      <c r="L92" s="526"/>
      <c r="M92" s="526"/>
      <c r="N92" s="526"/>
      <c r="O92" s="526"/>
      <c r="P92" s="526"/>
      <c r="Q92" s="527"/>
      <c r="R92" s="527"/>
      <c r="S92" s="527"/>
      <c r="T92" s="527"/>
      <c r="U92" s="527"/>
      <c r="V92" s="527"/>
      <c r="W92" s="527"/>
      <c r="X92" s="527"/>
      <c r="Y92" s="527"/>
      <c r="Z92" s="527"/>
      <c r="AA92" s="527"/>
      <c r="AB92" s="527"/>
      <c r="AC92" s="527"/>
      <c r="AD92" s="527"/>
      <c r="AE92" s="527"/>
      <c r="AF92" s="527"/>
      <c r="AG92" s="528"/>
    </row>
    <row r="93" spans="1:33" x14ac:dyDescent="0.2">
      <c r="A93" s="531" t="s">
        <v>410</v>
      </c>
      <c r="B93" s="532"/>
      <c r="C93" s="532"/>
      <c r="D93" s="532"/>
      <c r="E93" s="532"/>
      <c r="F93" s="532"/>
      <c r="G93" s="532"/>
      <c r="H93" s="532"/>
      <c r="I93" s="532"/>
      <c r="J93" s="532"/>
      <c r="K93" s="532"/>
      <c r="L93" s="532"/>
      <c r="M93" s="532"/>
      <c r="N93" s="532"/>
      <c r="O93" s="532"/>
      <c r="P93" s="532"/>
      <c r="Q93" s="529"/>
      <c r="R93" s="529"/>
      <c r="S93" s="529"/>
      <c r="T93" s="529"/>
      <c r="U93" s="529"/>
      <c r="V93" s="529"/>
      <c r="W93" s="529"/>
      <c r="X93" s="529"/>
      <c r="Y93" s="529"/>
      <c r="Z93" s="529"/>
      <c r="AA93" s="529"/>
      <c r="AB93" s="529"/>
      <c r="AC93" s="529"/>
      <c r="AD93" s="529"/>
      <c r="AE93" s="529"/>
      <c r="AF93" s="529"/>
      <c r="AG93" s="530"/>
    </row>
  </sheetData>
  <mergeCells count="73">
    <mergeCell ref="A82:P82"/>
    <mergeCell ref="Q82:AG82"/>
    <mergeCell ref="A83:P90"/>
    <mergeCell ref="Q83:AG83"/>
    <mergeCell ref="Q84:AG84"/>
    <mergeCell ref="Q90:AG90"/>
    <mergeCell ref="A91:P91"/>
    <mergeCell ref="Q91:AG93"/>
    <mergeCell ref="A92:P92"/>
    <mergeCell ref="A93:P93"/>
    <mergeCell ref="Q85:AG85"/>
    <mergeCell ref="Q86:AG86"/>
    <mergeCell ref="Q87:AG87"/>
    <mergeCell ref="Q88:AG88"/>
    <mergeCell ref="Q89:AG89"/>
    <mergeCell ref="Q75:AG75"/>
    <mergeCell ref="Q79:AG79"/>
    <mergeCell ref="Q80:AG80"/>
    <mergeCell ref="Q81:AG81"/>
    <mergeCell ref="A71:P71"/>
    <mergeCell ref="Q71:AG71"/>
    <mergeCell ref="A72:P73"/>
    <mergeCell ref="Q72:AG72"/>
    <mergeCell ref="Q73:AG73"/>
    <mergeCell ref="A74:P75"/>
    <mergeCell ref="Q74:AG74"/>
    <mergeCell ref="A76:P76"/>
    <mergeCell ref="Q76:AG76"/>
    <mergeCell ref="A77:P81"/>
    <mergeCell ref="Q77:AG77"/>
    <mergeCell ref="Q78:AG78"/>
    <mergeCell ref="L7:M7"/>
    <mergeCell ref="N7:O7"/>
    <mergeCell ref="P7:Q7"/>
    <mergeCell ref="L6:M6"/>
    <mergeCell ref="N6:O6"/>
    <mergeCell ref="X8:Y8"/>
    <mergeCell ref="V7:W7"/>
    <mergeCell ref="V6:W6"/>
    <mergeCell ref="X6:Y6"/>
    <mergeCell ref="Z6:AA8"/>
    <mergeCell ref="A1:AG1"/>
    <mergeCell ref="A2:AG2"/>
    <mergeCell ref="A3:A8"/>
    <mergeCell ref="B3:K5"/>
    <mergeCell ref="L3:M3"/>
    <mergeCell ref="N3:O3"/>
    <mergeCell ref="P3:AC5"/>
    <mergeCell ref="AD3:AE8"/>
    <mergeCell ref="AF3:AG8"/>
    <mergeCell ref="L4:M4"/>
    <mergeCell ref="N4:O4"/>
    <mergeCell ref="L5:M5"/>
    <mergeCell ref="N5:O5"/>
    <mergeCell ref="AB6:AC8"/>
    <mergeCell ref="X7:Y7"/>
    <mergeCell ref="V8:W8"/>
    <mergeCell ref="B6:C8"/>
    <mergeCell ref="D6:E8"/>
    <mergeCell ref="F6:G6"/>
    <mergeCell ref="R8:S8"/>
    <mergeCell ref="R6:U7"/>
    <mergeCell ref="T8:U8"/>
    <mergeCell ref="H6:I6"/>
    <mergeCell ref="J6:K8"/>
    <mergeCell ref="P6:Q6"/>
    <mergeCell ref="F8:G8"/>
    <mergeCell ref="H8:I8"/>
    <mergeCell ref="L8:M8"/>
    <mergeCell ref="N8:O8"/>
    <mergeCell ref="P8:Q8"/>
    <mergeCell ref="F7:G7"/>
    <mergeCell ref="H7:I7"/>
  </mergeCells>
  <hyperlinks>
    <hyperlink ref="Q82" r:id="rId1" display="http://www.eia.gov/electricity/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5"/>
  <sheetViews>
    <sheetView showGridLines="0" topLeftCell="A43" workbookViewId="0">
      <selection activeCell="A45" sqref="A45"/>
    </sheetView>
  </sheetViews>
  <sheetFormatPr defaultRowHeight="12.75" x14ac:dyDescent="0.2"/>
  <cols>
    <col min="1" max="1" width="5.28515625" style="392" bestFit="1" customWidth="1"/>
    <col min="2" max="2" width="8.140625" style="392" bestFit="1" customWidth="1"/>
    <col min="3" max="3" width="2.28515625" style="392" bestFit="1" customWidth="1"/>
    <col min="4" max="4" width="8" style="392" bestFit="1" customWidth="1"/>
    <col min="5" max="5" width="2.28515625" style="392" bestFit="1" customWidth="1"/>
    <col min="6" max="6" width="8" style="392" bestFit="1" customWidth="1"/>
    <col min="7" max="7" width="2.28515625" style="392" bestFit="1" customWidth="1"/>
    <col min="8" max="8" width="6.5703125" style="392" bestFit="1" customWidth="1"/>
    <col min="9" max="9" width="2.28515625" style="392" bestFit="1" customWidth="1"/>
    <col min="10" max="10" width="8.140625" style="392" bestFit="1" customWidth="1"/>
    <col min="11" max="11" width="2.28515625" style="392" bestFit="1" customWidth="1"/>
    <col min="12" max="12" width="8" style="392" bestFit="1" customWidth="1"/>
    <col min="13" max="13" width="7" style="392" bestFit="1" customWidth="1"/>
    <col min="14" max="14" width="2.28515625" style="392" bestFit="1" customWidth="1"/>
    <col min="15" max="15" width="8.42578125" style="392" customWidth="1"/>
    <col min="16" max="16" width="2.28515625" style="392" customWidth="1"/>
    <col min="17" max="17" width="8.42578125" style="392" customWidth="1"/>
    <col min="18" max="18" width="2.7109375" style="392" customWidth="1"/>
    <col min="19" max="19" width="8.85546875" style="392" customWidth="1"/>
    <col min="20" max="20" width="2.7109375" style="392" customWidth="1"/>
    <col min="21" max="21" width="8.42578125" style="392" customWidth="1"/>
    <col min="22" max="22" width="2.7109375" style="392" customWidth="1"/>
    <col min="23" max="23" width="7.5703125" style="392" customWidth="1"/>
    <col min="24" max="24" width="2.7109375" style="392" customWidth="1"/>
    <col min="25" max="25" width="9" style="392" customWidth="1"/>
    <col min="26" max="26" width="2.7109375" style="392" customWidth="1"/>
    <col min="27" max="27" width="9.7109375" style="392" customWidth="1"/>
    <col min="28" max="28" width="2.7109375" style="392" customWidth="1"/>
    <col min="29" max="29" width="8" style="392" customWidth="1"/>
    <col min="30" max="30" width="2.7109375" style="392" customWidth="1"/>
    <col min="31" max="31" width="9.85546875" style="392" customWidth="1"/>
    <col min="32" max="32" width="2.7109375" style="392" customWidth="1"/>
    <col min="33" max="16384" width="9.140625" style="392"/>
  </cols>
  <sheetData>
    <row r="1" spans="1:32" ht="15.75" customHeight="1" x14ac:dyDescent="0.25">
      <c r="A1" s="569" t="s">
        <v>794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1"/>
    </row>
    <row r="2" spans="1:32" ht="12.75" customHeight="1" x14ac:dyDescent="0.2">
      <c r="A2" s="572" t="s">
        <v>413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4"/>
    </row>
    <row r="3" spans="1:32" x14ac:dyDescent="0.2">
      <c r="A3" s="575" t="s">
        <v>332</v>
      </c>
      <c r="B3" s="581" t="s">
        <v>394</v>
      </c>
      <c r="C3" s="582"/>
      <c r="D3" s="582"/>
      <c r="E3" s="582"/>
      <c r="F3" s="582"/>
      <c r="G3" s="582"/>
      <c r="H3" s="582"/>
      <c r="I3" s="582"/>
      <c r="J3" s="582"/>
      <c r="K3" s="583"/>
      <c r="L3" s="393"/>
      <c r="M3" s="590"/>
      <c r="N3" s="591"/>
      <c r="O3" s="581" t="s">
        <v>400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3"/>
      <c r="AC3" s="581" t="s">
        <v>757</v>
      </c>
      <c r="AD3" s="583"/>
      <c r="AE3" s="581" t="s">
        <v>282</v>
      </c>
      <c r="AF3" s="583"/>
    </row>
    <row r="4" spans="1:32" x14ac:dyDescent="0.2">
      <c r="A4" s="576"/>
      <c r="B4" s="584"/>
      <c r="C4" s="585"/>
      <c r="D4" s="585"/>
      <c r="E4" s="585"/>
      <c r="F4" s="585"/>
      <c r="G4" s="585"/>
      <c r="H4" s="585"/>
      <c r="I4" s="585"/>
      <c r="J4" s="585"/>
      <c r="K4" s="586"/>
      <c r="L4" s="394"/>
      <c r="M4" s="584" t="s">
        <v>373</v>
      </c>
      <c r="N4" s="586"/>
      <c r="O4" s="584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6"/>
      <c r="AC4" s="584"/>
      <c r="AD4" s="586"/>
      <c r="AE4" s="584"/>
      <c r="AF4" s="586"/>
    </row>
    <row r="5" spans="1:32" x14ac:dyDescent="0.2">
      <c r="A5" s="576"/>
      <c r="B5" s="587"/>
      <c r="C5" s="588"/>
      <c r="D5" s="588"/>
      <c r="E5" s="588"/>
      <c r="F5" s="588"/>
      <c r="G5" s="588"/>
      <c r="H5" s="588"/>
      <c r="I5" s="588"/>
      <c r="J5" s="588"/>
      <c r="K5" s="589"/>
      <c r="L5" s="395" t="s">
        <v>283</v>
      </c>
      <c r="M5" s="584" t="s">
        <v>374</v>
      </c>
      <c r="N5" s="586"/>
      <c r="O5" s="587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9"/>
      <c r="AC5" s="584"/>
      <c r="AD5" s="586"/>
      <c r="AE5" s="584"/>
      <c r="AF5" s="586"/>
    </row>
    <row r="6" spans="1:32" x14ac:dyDescent="0.2">
      <c r="A6" s="576"/>
      <c r="B6" s="581" t="s">
        <v>758</v>
      </c>
      <c r="C6" s="583"/>
      <c r="D6" s="581" t="s">
        <v>759</v>
      </c>
      <c r="E6" s="583"/>
      <c r="F6" s="590"/>
      <c r="G6" s="591"/>
      <c r="H6" s="590"/>
      <c r="I6" s="591"/>
      <c r="J6" s="581" t="s">
        <v>282</v>
      </c>
      <c r="K6" s="583"/>
      <c r="L6" s="395" t="s">
        <v>375</v>
      </c>
      <c r="M6" s="584" t="s">
        <v>376</v>
      </c>
      <c r="N6" s="586"/>
      <c r="O6" s="581" t="s">
        <v>378</v>
      </c>
      <c r="P6" s="583"/>
      <c r="Q6" s="581" t="s">
        <v>395</v>
      </c>
      <c r="R6" s="582"/>
      <c r="S6" s="582"/>
      <c r="T6" s="583"/>
      <c r="U6" s="590"/>
      <c r="V6" s="591"/>
      <c r="W6" s="590"/>
      <c r="X6" s="591"/>
      <c r="Y6" s="581" t="s">
        <v>285</v>
      </c>
      <c r="Z6" s="583"/>
      <c r="AA6" s="581" t="s">
        <v>282</v>
      </c>
      <c r="AB6" s="583"/>
      <c r="AC6" s="584"/>
      <c r="AD6" s="586"/>
      <c r="AE6" s="584"/>
      <c r="AF6" s="586"/>
    </row>
    <row r="7" spans="1:32" x14ac:dyDescent="0.2">
      <c r="A7" s="576"/>
      <c r="B7" s="584"/>
      <c r="C7" s="586"/>
      <c r="D7" s="584"/>
      <c r="E7" s="586"/>
      <c r="F7" s="584" t="s">
        <v>380</v>
      </c>
      <c r="G7" s="586"/>
      <c r="H7" s="584" t="s">
        <v>505</v>
      </c>
      <c r="I7" s="586"/>
      <c r="J7" s="584"/>
      <c r="K7" s="586"/>
      <c r="L7" s="395" t="s">
        <v>377</v>
      </c>
      <c r="M7" s="584" t="s">
        <v>760</v>
      </c>
      <c r="N7" s="586"/>
      <c r="O7" s="584" t="s">
        <v>286</v>
      </c>
      <c r="P7" s="586"/>
      <c r="Q7" s="587"/>
      <c r="R7" s="588"/>
      <c r="S7" s="588"/>
      <c r="T7" s="589"/>
      <c r="U7" s="584" t="s">
        <v>109</v>
      </c>
      <c r="V7" s="586"/>
      <c r="W7" s="584" t="s">
        <v>401</v>
      </c>
      <c r="X7" s="586"/>
      <c r="Y7" s="584"/>
      <c r="Z7" s="586"/>
      <c r="AA7" s="584"/>
      <c r="AB7" s="586"/>
      <c r="AC7" s="584"/>
      <c r="AD7" s="586"/>
      <c r="AE7" s="584"/>
      <c r="AF7" s="586"/>
    </row>
    <row r="8" spans="1:32" x14ac:dyDescent="0.2">
      <c r="A8" s="577"/>
      <c r="B8" s="587"/>
      <c r="C8" s="589"/>
      <c r="D8" s="587"/>
      <c r="E8" s="589"/>
      <c r="F8" s="587" t="s">
        <v>761</v>
      </c>
      <c r="G8" s="589"/>
      <c r="H8" s="587" t="s">
        <v>762</v>
      </c>
      <c r="I8" s="589"/>
      <c r="J8" s="587"/>
      <c r="K8" s="589"/>
      <c r="L8" s="396"/>
      <c r="M8" s="587"/>
      <c r="N8" s="589"/>
      <c r="O8" s="587" t="s">
        <v>763</v>
      </c>
      <c r="P8" s="589"/>
      <c r="Q8" s="578" t="s">
        <v>764</v>
      </c>
      <c r="R8" s="580"/>
      <c r="S8" s="578" t="s">
        <v>765</v>
      </c>
      <c r="T8" s="580"/>
      <c r="U8" s="587" t="s">
        <v>110</v>
      </c>
      <c r="V8" s="589"/>
      <c r="W8" s="587" t="s">
        <v>766</v>
      </c>
      <c r="X8" s="589"/>
      <c r="Y8" s="587"/>
      <c r="Z8" s="589"/>
      <c r="AA8" s="587"/>
      <c r="AB8" s="589"/>
      <c r="AC8" s="587"/>
      <c r="AD8" s="589"/>
      <c r="AE8" s="587"/>
      <c r="AF8" s="589"/>
    </row>
    <row r="9" spans="1:32" x14ac:dyDescent="0.2">
      <c r="A9" s="397">
        <v>1949</v>
      </c>
      <c r="B9" s="398">
        <v>135451320</v>
      </c>
      <c r="C9" s="399"/>
      <c r="D9" s="398">
        <v>28547232</v>
      </c>
      <c r="E9" s="399"/>
      <c r="F9" s="398">
        <v>36966709</v>
      </c>
      <c r="G9" s="399"/>
      <c r="H9" s="400" t="s">
        <v>287</v>
      </c>
      <c r="I9" s="399"/>
      <c r="J9" s="398">
        <v>200965261</v>
      </c>
      <c r="K9" s="399"/>
      <c r="L9" s="400">
        <v>0</v>
      </c>
      <c r="M9" s="401"/>
      <c r="N9" s="402" t="s">
        <v>441</v>
      </c>
      <c r="O9" s="398">
        <v>89748246</v>
      </c>
      <c r="P9" s="399"/>
      <c r="Q9" s="398">
        <v>386036</v>
      </c>
      <c r="R9" s="399"/>
      <c r="S9" s="400" t="s">
        <v>287</v>
      </c>
      <c r="T9" s="399"/>
      <c r="U9" s="400" t="s">
        <v>287</v>
      </c>
      <c r="V9" s="399"/>
      <c r="W9" s="400" t="s">
        <v>287</v>
      </c>
      <c r="X9" s="399"/>
      <c r="Y9" s="400" t="s">
        <v>287</v>
      </c>
      <c r="Z9" s="399"/>
      <c r="AA9" s="398">
        <v>90134282</v>
      </c>
      <c r="AB9" s="399"/>
      <c r="AC9" s="400" t="s">
        <v>287</v>
      </c>
      <c r="AD9" s="399"/>
      <c r="AE9" s="398">
        <v>291099543</v>
      </c>
      <c r="AF9" s="399"/>
    </row>
    <row r="10" spans="1:32" x14ac:dyDescent="0.2">
      <c r="A10" s="397">
        <v>1950</v>
      </c>
      <c r="B10" s="398">
        <v>154519994</v>
      </c>
      <c r="C10" s="399"/>
      <c r="D10" s="398">
        <v>33734288</v>
      </c>
      <c r="E10" s="399"/>
      <c r="F10" s="398">
        <v>44559159</v>
      </c>
      <c r="G10" s="399"/>
      <c r="H10" s="400" t="s">
        <v>287</v>
      </c>
      <c r="I10" s="399"/>
      <c r="J10" s="398">
        <v>232813441</v>
      </c>
      <c r="K10" s="399"/>
      <c r="L10" s="400">
        <v>0</v>
      </c>
      <c r="M10" s="401"/>
      <c r="N10" s="402" t="s">
        <v>441</v>
      </c>
      <c r="O10" s="398">
        <v>95938317</v>
      </c>
      <c r="P10" s="399"/>
      <c r="Q10" s="398">
        <v>389585</v>
      </c>
      <c r="R10" s="399"/>
      <c r="S10" s="400" t="s">
        <v>287</v>
      </c>
      <c r="T10" s="399"/>
      <c r="U10" s="400" t="s">
        <v>287</v>
      </c>
      <c r="V10" s="399"/>
      <c r="W10" s="400" t="s">
        <v>287</v>
      </c>
      <c r="X10" s="399"/>
      <c r="Y10" s="400" t="s">
        <v>287</v>
      </c>
      <c r="Z10" s="399"/>
      <c r="AA10" s="398">
        <v>96327902</v>
      </c>
      <c r="AB10" s="399"/>
      <c r="AC10" s="400" t="s">
        <v>287</v>
      </c>
      <c r="AD10" s="399"/>
      <c r="AE10" s="398">
        <v>329141343</v>
      </c>
      <c r="AF10" s="399"/>
    </row>
    <row r="11" spans="1:32" x14ac:dyDescent="0.2">
      <c r="A11" s="403">
        <v>1951</v>
      </c>
      <c r="B11" s="404">
        <v>185203657</v>
      </c>
      <c r="C11" s="405"/>
      <c r="D11" s="404">
        <v>28712116</v>
      </c>
      <c r="E11" s="405"/>
      <c r="F11" s="404">
        <v>56615678</v>
      </c>
      <c r="G11" s="405"/>
      <c r="H11" s="406" t="s">
        <v>287</v>
      </c>
      <c r="I11" s="405"/>
      <c r="J11" s="404">
        <v>270531451</v>
      </c>
      <c r="K11" s="405"/>
      <c r="L11" s="406">
        <v>0</v>
      </c>
      <c r="M11" s="407"/>
      <c r="N11" s="408" t="s">
        <v>441</v>
      </c>
      <c r="O11" s="404">
        <v>99750579</v>
      </c>
      <c r="P11" s="405"/>
      <c r="Q11" s="404">
        <v>390784</v>
      </c>
      <c r="R11" s="405"/>
      <c r="S11" s="406" t="s">
        <v>287</v>
      </c>
      <c r="T11" s="405"/>
      <c r="U11" s="406" t="s">
        <v>287</v>
      </c>
      <c r="V11" s="405"/>
      <c r="W11" s="406" t="s">
        <v>287</v>
      </c>
      <c r="X11" s="405"/>
      <c r="Y11" s="406" t="s">
        <v>287</v>
      </c>
      <c r="Z11" s="405"/>
      <c r="AA11" s="404">
        <v>100141363</v>
      </c>
      <c r="AB11" s="405"/>
      <c r="AC11" s="406" t="s">
        <v>287</v>
      </c>
      <c r="AD11" s="405"/>
      <c r="AE11" s="404">
        <v>370672814</v>
      </c>
      <c r="AF11" s="405"/>
    </row>
    <row r="12" spans="1:32" x14ac:dyDescent="0.2">
      <c r="A12" s="397">
        <v>1952</v>
      </c>
      <c r="B12" s="398">
        <v>195436666</v>
      </c>
      <c r="C12" s="399"/>
      <c r="D12" s="398">
        <v>29749761</v>
      </c>
      <c r="E12" s="399"/>
      <c r="F12" s="398">
        <v>68453088</v>
      </c>
      <c r="G12" s="399"/>
      <c r="H12" s="400" t="s">
        <v>287</v>
      </c>
      <c r="I12" s="399"/>
      <c r="J12" s="398">
        <v>293639515</v>
      </c>
      <c r="K12" s="399"/>
      <c r="L12" s="400">
        <v>0</v>
      </c>
      <c r="M12" s="401"/>
      <c r="N12" s="402" t="s">
        <v>441</v>
      </c>
      <c r="O12" s="398">
        <v>105102458</v>
      </c>
      <c r="P12" s="399"/>
      <c r="Q12" s="398">
        <v>481647</v>
      </c>
      <c r="R12" s="399"/>
      <c r="S12" s="400" t="s">
        <v>287</v>
      </c>
      <c r="T12" s="399"/>
      <c r="U12" s="400" t="s">
        <v>287</v>
      </c>
      <c r="V12" s="399"/>
      <c r="W12" s="400" t="s">
        <v>287</v>
      </c>
      <c r="X12" s="399"/>
      <c r="Y12" s="400" t="s">
        <v>287</v>
      </c>
      <c r="Z12" s="399"/>
      <c r="AA12" s="398">
        <v>105584105</v>
      </c>
      <c r="AB12" s="399"/>
      <c r="AC12" s="400" t="s">
        <v>287</v>
      </c>
      <c r="AD12" s="399"/>
      <c r="AE12" s="398">
        <v>399223620</v>
      </c>
      <c r="AF12" s="399"/>
    </row>
    <row r="13" spans="1:32" x14ac:dyDescent="0.2">
      <c r="A13" s="397">
        <v>1953</v>
      </c>
      <c r="B13" s="398">
        <v>218846325</v>
      </c>
      <c r="C13" s="399"/>
      <c r="D13" s="398">
        <v>38404449</v>
      </c>
      <c r="E13" s="399"/>
      <c r="F13" s="398">
        <v>79790975</v>
      </c>
      <c r="G13" s="399"/>
      <c r="H13" s="400" t="s">
        <v>287</v>
      </c>
      <c r="I13" s="399"/>
      <c r="J13" s="398">
        <v>337041749</v>
      </c>
      <c r="K13" s="399"/>
      <c r="L13" s="400">
        <v>0</v>
      </c>
      <c r="M13" s="401"/>
      <c r="N13" s="402" t="s">
        <v>441</v>
      </c>
      <c r="O13" s="398">
        <v>105233348</v>
      </c>
      <c r="P13" s="399"/>
      <c r="Q13" s="398">
        <v>389418</v>
      </c>
      <c r="R13" s="399"/>
      <c r="S13" s="400" t="s">
        <v>287</v>
      </c>
      <c r="T13" s="399"/>
      <c r="U13" s="400" t="s">
        <v>287</v>
      </c>
      <c r="V13" s="399"/>
      <c r="W13" s="400" t="s">
        <v>287</v>
      </c>
      <c r="X13" s="399"/>
      <c r="Y13" s="400" t="s">
        <v>287</v>
      </c>
      <c r="Z13" s="399"/>
      <c r="AA13" s="398">
        <v>105622766</v>
      </c>
      <c r="AB13" s="399"/>
      <c r="AC13" s="400" t="s">
        <v>287</v>
      </c>
      <c r="AD13" s="399"/>
      <c r="AE13" s="398">
        <v>442664515</v>
      </c>
      <c r="AF13" s="399"/>
    </row>
    <row r="14" spans="1:32" x14ac:dyDescent="0.2">
      <c r="A14" s="403">
        <v>1954</v>
      </c>
      <c r="B14" s="404">
        <v>239145966</v>
      </c>
      <c r="C14" s="405"/>
      <c r="D14" s="404">
        <v>31520175</v>
      </c>
      <c r="E14" s="405"/>
      <c r="F14" s="404">
        <v>93688271</v>
      </c>
      <c r="G14" s="405"/>
      <c r="H14" s="406" t="s">
        <v>287</v>
      </c>
      <c r="I14" s="405"/>
      <c r="J14" s="404">
        <v>364354412</v>
      </c>
      <c r="K14" s="405"/>
      <c r="L14" s="406">
        <v>0</v>
      </c>
      <c r="M14" s="407"/>
      <c r="N14" s="408" t="s">
        <v>441</v>
      </c>
      <c r="O14" s="404">
        <v>107068508</v>
      </c>
      <c r="P14" s="405"/>
      <c r="Q14" s="404">
        <v>263434</v>
      </c>
      <c r="R14" s="405"/>
      <c r="S14" s="406" t="s">
        <v>287</v>
      </c>
      <c r="T14" s="405"/>
      <c r="U14" s="406" t="s">
        <v>287</v>
      </c>
      <c r="V14" s="405"/>
      <c r="W14" s="406" t="s">
        <v>287</v>
      </c>
      <c r="X14" s="405"/>
      <c r="Y14" s="406" t="s">
        <v>287</v>
      </c>
      <c r="Z14" s="405"/>
      <c r="AA14" s="404">
        <v>107331942</v>
      </c>
      <c r="AB14" s="405"/>
      <c r="AC14" s="406" t="s">
        <v>287</v>
      </c>
      <c r="AD14" s="405"/>
      <c r="AE14" s="404">
        <v>471686354</v>
      </c>
      <c r="AF14" s="405"/>
    </row>
    <row r="15" spans="1:32" x14ac:dyDescent="0.2">
      <c r="A15" s="397">
        <v>1955</v>
      </c>
      <c r="B15" s="398">
        <v>301362698</v>
      </c>
      <c r="C15" s="399"/>
      <c r="D15" s="398">
        <v>37138308</v>
      </c>
      <c r="E15" s="399"/>
      <c r="F15" s="398">
        <v>95285441</v>
      </c>
      <c r="G15" s="399"/>
      <c r="H15" s="400" t="s">
        <v>287</v>
      </c>
      <c r="I15" s="399"/>
      <c r="J15" s="398">
        <v>433786447</v>
      </c>
      <c r="K15" s="399"/>
      <c r="L15" s="400">
        <v>0</v>
      </c>
      <c r="M15" s="401"/>
      <c r="N15" s="402" t="s">
        <v>441</v>
      </c>
      <c r="O15" s="398">
        <v>112975069</v>
      </c>
      <c r="P15" s="399"/>
      <c r="Q15" s="398">
        <v>276469</v>
      </c>
      <c r="R15" s="399"/>
      <c r="S15" s="400" t="s">
        <v>287</v>
      </c>
      <c r="T15" s="399"/>
      <c r="U15" s="400" t="s">
        <v>287</v>
      </c>
      <c r="V15" s="399"/>
      <c r="W15" s="400" t="s">
        <v>287</v>
      </c>
      <c r="X15" s="399"/>
      <c r="Y15" s="400" t="s">
        <v>287</v>
      </c>
      <c r="Z15" s="399"/>
      <c r="AA15" s="398">
        <v>113251538</v>
      </c>
      <c r="AB15" s="399"/>
      <c r="AC15" s="400" t="s">
        <v>287</v>
      </c>
      <c r="AD15" s="399"/>
      <c r="AE15" s="398">
        <v>547037985</v>
      </c>
      <c r="AF15" s="399"/>
    </row>
    <row r="16" spans="1:32" x14ac:dyDescent="0.2">
      <c r="A16" s="397">
        <v>1956</v>
      </c>
      <c r="B16" s="398">
        <v>338503484</v>
      </c>
      <c r="C16" s="399"/>
      <c r="D16" s="398">
        <v>35946772</v>
      </c>
      <c r="E16" s="399"/>
      <c r="F16" s="398">
        <v>104037208</v>
      </c>
      <c r="G16" s="399"/>
      <c r="H16" s="400" t="s">
        <v>287</v>
      </c>
      <c r="I16" s="399"/>
      <c r="J16" s="398">
        <v>478487464</v>
      </c>
      <c r="K16" s="399"/>
      <c r="L16" s="400">
        <v>0</v>
      </c>
      <c r="M16" s="401"/>
      <c r="N16" s="402" t="s">
        <v>441</v>
      </c>
      <c r="O16" s="398">
        <v>122028608</v>
      </c>
      <c r="P16" s="399"/>
      <c r="Q16" s="398">
        <v>151678</v>
      </c>
      <c r="R16" s="399"/>
      <c r="S16" s="400" t="s">
        <v>287</v>
      </c>
      <c r="T16" s="399"/>
      <c r="U16" s="400" t="s">
        <v>287</v>
      </c>
      <c r="V16" s="399"/>
      <c r="W16" s="400" t="s">
        <v>287</v>
      </c>
      <c r="X16" s="399"/>
      <c r="Y16" s="400" t="s">
        <v>287</v>
      </c>
      <c r="Z16" s="399"/>
      <c r="AA16" s="398">
        <v>122180286</v>
      </c>
      <c r="AB16" s="399"/>
      <c r="AC16" s="400" t="s">
        <v>287</v>
      </c>
      <c r="AD16" s="399"/>
      <c r="AE16" s="398">
        <v>600667750</v>
      </c>
      <c r="AF16" s="399"/>
    </row>
    <row r="17" spans="1:32" x14ac:dyDescent="0.2">
      <c r="A17" s="403">
        <v>1957</v>
      </c>
      <c r="B17" s="404">
        <v>346386207</v>
      </c>
      <c r="C17" s="405"/>
      <c r="D17" s="404">
        <v>40499357</v>
      </c>
      <c r="E17" s="405"/>
      <c r="F17" s="404">
        <v>114212525</v>
      </c>
      <c r="G17" s="405"/>
      <c r="H17" s="406" t="s">
        <v>287</v>
      </c>
      <c r="I17" s="405"/>
      <c r="J17" s="404">
        <v>501098089</v>
      </c>
      <c r="K17" s="405"/>
      <c r="L17" s="404">
        <v>9670</v>
      </c>
      <c r="M17" s="407"/>
      <c r="N17" s="408" t="s">
        <v>441</v>
      </c>
      <c r="O17" s="404">
        <v>130232457</v>
      </c>
      <c r="P17" s="405"/>
      <c r="Q17" s="404">
        <v>176678</v>
      </c>
      <c r="R17" s="405"/>
      <c r="S17" s="406" t="s">
        <v>287</v>
      </c>
      <c r="T17" s="405"/>
      <c r="U17" s="406" t="s">
        <v>287</v>
      </c>
      <c r="V17" s="405"/>
      <c r="W17" s="406" t="s">
        <v>287</v>
      </c>
      <c r="X17" s="405"/>
      <c r="Y17" s="406" t="s">
        <v>287</v>
      </c>
      <c r="Z17" s="405"/>
      <c r="AA17" s="404">
        <v>130409135</v>
      </c>
      <c r="AB17" s="405"/>
      <c r="AC17" s="406" t="s">
        <v>287</v>
      </c>
      <c r="AD17" s="405"/>
      <c r="AE17" s="404">
        <v>631516894</v>
      </c>
      <c r="AF17" s="405"/>
    </row>
    <row r="18" spans="1:32" x14ac:dyDescent="0.2">
      <c r="A18" s="397">
        <v>1958</v>
      </c>
      <c r="B18" s="398">
        <v>344365781</v>
      </c>
      <c r="C18" s="399"/>
      <c r="D18" s="398">
        <v>40371540</v>
      </c>
      <c r="E18" s="399"/>
      <c r="F18" s="398">
        <v>119759302</v>
      </c>
      <c r="G18" s="399"/>
      <c r="H18" s="400" t="s">
        <v>287</v>
      </c>
      <c r="I18" s="399"/>
      <c r="J18" s="398">
        <v>504496623</v>
      </c>
      <c r="K18" s="399"/>
      <c r="L18" s="398">
        <v>164691</v>
      </c>
      <c r="M18" s="401"/>
      <c r="N18" s="402" t="s">
        <v>441</v>
      </c>
      <c r="O18" s="398">
        <v>140262087</v>
      </c>
      <c r="P18" s="399"/>
      <c r="Q18" s="398">
        <v>175003</v>
      </c>
      <c r="R18" s="399"/>
      <c r="S18" s="400" t="s">
        <v>287</v>
      </c>
      <c r="T18" s="399"/>
      <c r="U18" s="400" t="s">
        <v>287</v>
      </c>
      <c r="V18" s="399"/>
      <c r="W18" s="400" t="s">
        <v>287</v>
      </c>
      <c r="X18" s="399"/>
      <c r="Y18" s="400" t="s">
        <v>287</v>
      </c>
      <c r="Z18" s="399"/>
      <c r="AA18" s="398">
        <v>140437090</v>
      </c>
      <c r="AB18" s="399"/>
      <c r="AC18" s="400" t="s">
        <v>287</v>
      </c>
      <c r="AD18" s="399"/>
      <c r="AE18" s="398">
        <v>645098404</v>
      </c>
      <c r="AF18" s="399"/>
    </row>
    <row r="19" spans="1:32" x14ac:dyDescent="0.2">
      <c r="A19" s="397">
        <v>1959</v>
      </c>
      <c r="B19" s="398">
        <v>378424210</v>
      </c>
      <c r="C19" s="399"/>
      <c r="D19" s="398">
        <v>46839719</v>
      </c>
      <c r="E19" s="399"/>
      <c r="F19" s="398">
        <v>146619391</v>
      </c>
      <c r="G19" s="399"/>
      <c r="H19" s="400" t="s">
        <v>287</v>
      </c>
      <c r="I19" s="399"/>
      <c r="J19" s="398">
        <v>571883320</v>
      </c>
      <c r="K19" s="399"/>
      <c r="L19" s="398">
        <v>188101</v>
      </c>
      <c r="M19" s="401"/>
      <c r="N19" s="402" t="s">
        <v>441</v>
      </c>
      <c r="O19" s="398">
        <v>137781425</v>
      </c>
      <c r="P19" s="399"/>
      <c r="Q19" s="398">
        <v>152877</v>
      </c>
      <c r="R19" s="399"/>
      <c r="S19" s="400" t="s">
        <v>287</v>
      </c>
      <c r="T19" s="399"/>
      <c r="U19" s="400" t="s">
        <v>287</v>
      </c>
      <c r="V19" s="399"/>
      <c r="W19" s="400" t="s">
        <v>287</v>
      </c>
      <c r="X19" s="399"/>
      <c r="Y19" s="400" t="s">
        <v>287</v>
      </c>
      <c r="Z19" s="399"/>
      <c r="AA19" s="398">
        <v>137934302</v>
      </c>
      <c r="AB19" s="399"/>
      <c r="AC19" s="400" t="s">
        <v>287</v>
      </c>
      <c r="AD19" s="399"/>
      <c r="AE19" s="398">
        <v>710005723</v>
      </c>
      <c r="AF19" s="399"/>
    </row>
    <row r="20" spans="1:32" x14ac:dyDescent="0.2">
      <c r="A20" s="403">
        <v>1960</v>
      </c>
      <c r="B20" s="404">
        <v>403067357</v>
      </c>
      <c r="C20" s="405"/>
      <c r="D20" s="404">
        <v>47986893</v>
      </c>
      <c r="E20" s="405"/>
      <c r="F20" s="404">
        <v>157969787</v>
      </c>
      <c r="G20" s="405"/>
      <c r="H20" s="406" t="s">
        <v>287</v>
      </c>
      <c r="I20" s="405"/>
      <c r="J20" s="404">
        <v>609024037</v>
      </c>
      <c r="K20" s="405"/>
      <c r="L20" s="404">
        <v>518182</v>
      </c>
      <c r="M20" s="407"/>
      <c r="N20" s="408" t="s">
        <v>441</v>
      </c>
      <c r="O20" s="404">
        <v>145833344</v>
      </c>
      <c r="P20" s="405"/>
      <c r="Q20" s="404">
        <v>140166</v>
      </c>
      <c r="R20" s="405"/>
      <c r="S20" s="406" t="s">
        <v>287</v>
      </c>
      <c r="T20" s="405"/>
      <c r="U20" s="404">
        <v>33368</v>
      </c>
      <c r="V20" s="405"/>
      <c r="W20" s="406" t="s">
        <v>287</v>
      </c>
      <c r="X20" s="405"/>
      <c r="Y20" s="406" t="s">
        <v>287</v>
      </c>
      <c r="Z20" s="405"/>
      <c r="AA20" s="404">
        <v>146006878</v>
      </c>
      <c r="AB20" s="405"/>
      <c r="AC20" s="406" t="s">
        <v>287</v>
      </c>
      <c r="AD20" s="405"/>
      <c r="AE20" s="404">
        <v>755549097</v>
      </c>
      <c r="AF20" s="405"/>
    </row>
    <row r="21" spans="1:32" x14ac:dyDescent="0.2">
      <c r="A21" s="397">
        <v>1961</v>
      </c>
      <c r="B21" s="398">
        <v>421870669</v>
      </c>
      <c r="C21" s="399"/>
      <c r="D21" s="398">
        <v>48519376</v>
      </c>
      <c r="E21" s="399"/>
      <c r="F21" s="398">
        <v>169285998</v>
      </c>
      <c r="G21" s="399"/>
      <c r="H21" s="400" t="s">
        <v>287</v>
      </c>
      <c r="I21" s="399"/>
      <c r="J21" s="398">
        <v>639676043</v>
      </c>
      <c r="K21" s="399"/>
      <c r="L21" s="398">
        <v>1692149</v>
      </c>
      <c r="M21" s="401"/>
      <c r="N21" s="402" t="s">
        <v>441</v>
      </c>
      <c r="O21" s="398">
        <v>152171561</v>
      </c>
      <c r="P21" s="399"/>
      <c r="Q21" s="398">
        <v>125734</v>
      </c>
      <c r="R21" s="399"/>
      <c r="S21" s="400" t="s">
        <v>287</v>
      </c>
      <c r="T21" s="399"/>
      <c r="U21" s="398">
        <v>94021</v>
      </c>
      <c r="V21" s="399"/>
      <c r="W21" s="400" t="s">
        <v>287</v>
      </c>
      <c r="X21" s="399"/>
      <c r="Y21" s="400" t="s">
        <v>287</v>
      </c>
      <c r="Z21" s="399"/>
      <c r="AA21" s="398">
        <v>152391316</v>
      </c>
      <c r="AB21" s="399"/>
      <c r="AC21" s="400" t="s">
        <v>287</v>
      </c>
      <c r="AD21" s="399"/>
      <c r="AE21" s="398">
        <v>793759508</v>
      </c>
      <c r="AF21" s="399"/>
    </row>
    <row r="22" spans="1:32" x14ac:dyDescent="0.2">
      <c r="A22" s="397">
        <v>1962</v>
      </c>
      <c r="B22" s="398">
        <v>450249238</v>
      </c>
      <c r="C22" s="399"/>
      <c r="D22" s="398">
        <v>48879536</v>
      </c>
      <c r="E22" s="399"/>
      <c r="F22" s="398">
        <v>184301293</v>
      </c>
      <c r="G22" s="399"/>
      <c r="H22" s="400" t="s">
        <v>287</v>
      </c>
      <c r="I22" s="399"/>
      <c r="J22" s="398">
        <v>683430067</v>
      </c>
      <c r="K22" s="399"/>
      <c r="L22" s="398">
        <v>2269685</v>
      </c>
      <c r="M22" s="401"/>
      <c r="N22" s="402" t="s">
        <v>441</v>
      </c>
      <c r="O22" s="398">
        <v>168606856</v>
      </c>
      <c r="P22" s="399"/>
      <c r="Q22" s="398">
        <v>127796</v>
      </c>
      <c r="R22" s="399"/>
      <c r="S22" s="400" t="s">
        <v>287</v>
      </c>
      <c r="T22" s="399"/>
      <c r="U22" s="398">
        <v>100462</v>
      </c>
      <c r="V22" s="399"/>
      <c r="W22" s="400" t="s">
        <v>287</v>
      </c>
      <c r="X22" s="399"/>
      <c r="Y22" s="400" t="s">
        <v>287</v>
      </c>
      <c r="Z22" s="399"/>
      <c r="AA22" s="398">
        <v>168835114</v>
      </c>
      <c r="AB22" s="399"/>
      <c r="AC22" s="400" t="s">
        <v>287</v>
      </c>
      <c r="AD22" s="399"/>
      <c r="AE22" s="398">
        <v>854534866</v>
      </c>
      <c r="AF22" s="399"/>
    </row>
    <row r="23" spans="1:32" x14ac:dyDescent="0.2">
      <c r="A23" s="403">
        <v>1963</v>
      </c>
      <c r="B23" s="404">
        <v>493926719</v>
      </c>
      <c r="C23" s="405"/>
      <c r="D23" s="404">
        <v>52001610</v>
      </c>
      <c r="E23" s="405"/>
      <c r="F23" s="404">
        <v>201602073</v>
      </c>
      <c r="G23" s="405"/>
      <c r="H23" s="406" t="s">
        <v>287</v>
      </c>
      <c r="I23" s="405"/>
      <c r="J23" s="404">
        <v>747530402</v>
      </c>
      <c r="K23" s="405"/>
      <c r="L23" s="404">
        <v>3211836</v>
      </c>
      <c r="M23" s="407"/>
      <c r="N23" s="408" t="s">
        <v>441</v>
      </c>
      <c r="O23" s="404">
        <v>165754689</v>
      </c>
      <c r="P23" s="405"/>
      <c r="Q23" s="404">
        <v>127940</v>
      </c>
      <c r="R23" s="405"/>
      <c r="S23" s="406" t="s">
        <v>287</v>
      </c>
      <c r="T23" s="405"/>
      <c r="U23" s="404">
        <v>167953</v>
      </c>
      <c r="V23" s="405"/>
      <c r="W23" s="406" t="s">
        <v>287</v>
      </c>
      <c r="X23" s="405"/>
      <c r="Y23" s="406" t="s">
        <v>287</v>
      </c>
      <c r="Z23" s="405"/>
      <c r="AA23" s="404">
        <v>166050582</v>
      </c>
      <c r="AB23" s="405"/>
      <c r="AC23" s="406" t="s">
        <v>287</v>
      </c>
      <c r="AD23" s="405"/>
      <c r="AE23" s="404">
        <v>916792820</v>
      </c>
      <c r="AF23" s="405"/>
    </row>
    <row r="24" spans="1:32" x14ac:dyDescent="0.2">
      <c r="A24" s="397">
        <v>1964</v>
      </c>
      <c r="B24" s="398">
        <v>526230019</v>
      </c>
      <c r="C24" s="399"/>
      <c r="D24" s="398">
        <v>56953712</v>
      </c>
      <c r="E24" s="399"/>
      <c r="F24" s="398">
        <v>220038479</v>
      </c>
      <c r="G24" s="399"/>
      <c r="H24" s="400" t="s">
        <v>287</v>
      </c>
      <c r="I24" s="399"/>
      <c r="J24" s="398">
        <v>803222210</v>
      </c>
      <c r="K24" s="399"/>
      <c r="L24" s="398">
        <v>3342743</v>
      </c>
      <c r="M24" s="401"/>
      <c r="N24" s="402" t="s">
        <v>441</v>
      </c>
      <c r="O24" s="398">
        <v>177073443</v>
      </c>
      <c r="P24" s="399"/>
      <c r="Q24" s="398">
        <v>148076</v>
      </c>
      <c r="R24" s="399"/>
      <c r="S24" s="400" t="s">
        <v>287</v>
      </c>
      <c r="T24" s="399"/>
      <c r="U24" s="398">
        <v>203791</v>
      </c>
      <c r="V24" s="399"/>
      <c r="W24" s="400" t="s">
        <v>287</v>
      </c>
      <c r="X24" s="399"/>
      <c r="Y24" s="400" t="s">
        <v>287</v>
      </c>
      <c r="Z24" s="399"/>
      <c r="AA24" s="398">
        <v>177425310</v>
      </c>
      <c r="AB24" s="399"/>
      <c r="AC24" s="400" t="s">
        <v>287</v>
      </c>
      <c r="AD24" s="399"/>
      <c r="AE24" s="398">
        <v>983990263</v>
      </c>
      <c r="AF24" s="399"/>
    </row>
    <row r="25" spans="1:32" x14ac:dyDescent="0.2">
      <c r="A25" s="397">
        <v>1965</v>
      </c>
      <c r="B25" s="398">
        <v>570925951</v>
      </c>
      <c r="C25" s="399"/>
      <c r="D25" s="398">
        <v>64801224</v>
      </c>
      <c r="E25" s="399"/>
      <c r="F25" s="398">
        <v>221559434</v>
      </c>
      <c r="G25" s="399"/>
      <c r="H25" s="400" t="s">
        <v>287</v>
      </c>
      <c r="I25" s="399"/>
      <c r="J25" s="398">
        <v>857286609</v>
      </c>
      <c r="K25" s="399"/>
      <c r="L25" s="398">
        <v>3656699</v>
      </c>
      <c r="M25" s="401"/>
      <c r="N25" s="402" t="s">
        <v>441</v>
      </c>
      <c r="O25" s="398">
        <v>193850603</v>
      </c>
      <c r="P25" s="399"/>
      <c r="Q25" s="398">
        <v>268804</v>
      </c>
      <c r="R25" s="399"/>
      <c r="S25" s="400" t="s">
        <v>287</v>
      </c>
      <c r="T25" s="399"/>
      <c r="U25" s="398">
        <v>189214</v>
      </c>
      <c r="V25" s="399"/>
      <c r="W25" s="400" t="s">
        <v>287</v>
      </c>
      <c r="X25" s="399"/>
      <c r="Y25" s="400" t="s">
        <v>287</v>
      </c>
      <c r="Z25" s="399"/>
      <c r="AA25" s="398">
        <v>194308621</v>
      </c>
      <c r="AB25" s="399"/>
      <c r="AC25" s="400" t="s">
        <v>287</v>
      </c>
      <c r="AD25" s="399"/>
      <c r="AE25" s="400">
        <v>1055251929</v>
      </c>
      <c r="AF25" s="399"/>
    </row>
    <row r="26" spans="1:32" x14ac:dyDescent="0.2">
      <c r="A26" s="403">
        <v>1966</v>
      </c>
      <c r="B26" s="404">
        <v>613474800</v>
      </c>
      <c r="C26" s="405"/>
      <c r="D26" s="404">
        <v>78926172</v>
      </c>
      <c r="E26" s="405"/>
      <c r="F26" s="404">
        <v>251151562</v>
      </c>
      <c r="G26" s="405"/>
      <c r="H26" s="406" t="s">
        <v>287</v>
      </c>
      <c r="I26" s="405"/>
      <c r="J26" s="404">
        <v>943552534</v>
      </c>
      <c r="K26" s="405"/>
      <c r="L26" s="404">
        <v>5519909</v>
      </c>
      <c r="M26" s="407"/>
      <c r="N26" s="408" t="s">
        <v>441</v>
      </c>
      <c r="O26" s="404">
        <v>194755781</v>
      </c>
      <c r="P26" s="405"/>
      <c r="Q26" s="404">
        <v>333926</v>
      </c>
      <c r="R26" s="405"/>
      <c r="S26" s="406">
        <v>0</v>
      </c>
      <c r="T26" s="405"/>
      <c r="U26" s="404">
        <v>187988</v>
      </c>
      <c r="V26" s="405"/>
      <c r="W26" s="406" t="s">
        <v>287</v>
      </c>
      <c r="X26" s="405"/>
      <c r="Y26" s="406" t="s">
        <v>287</v>
      </c>
      <c r="Z26" s="405"/>
      <c r="AA26" s="404">
        <v>195277695</v>
      </c>
      <c r="AB26" s="405"/>
      <c r="AC26" s="406" t="s">
        <v>287</v>
      </c>
      <c r="AD26" s="405"/>
      <c r="AE26" s="406">
        <v>1144350138</v>
      </c>
      <c r="AF26" s="405"/>
    </row>
    <row r="27" spans="1:32" x14ac:dyDescent="0.2">
      <c r="A27" s="397">
        <v>1967</v>
      </c>
      <c r="B27" s="398">
        <v>630483363</v>
      </c>
      <c r="C27" s="399"/>
      <c r="D27" s="398">
        <v>89270724</v>
      </c>
      <c r="E27" s="399"/>
      <c r="F27" s="398">
        <v>264805785</v>
      </c>
      <c r="G27" s="399"/>
      <c r="H27" s="400" t="s">
        <v>287</v>
      </c>
      <c r="I27" s="399"/>
      <c r="J27" s="398">
        <v>984559872</v>
      </c>
      <c r="K27" s="399"/>
      <c r="L27" s="398">
        <v>7655214</v>
      </c>
      <c r="M27" s="401"/>
      <c r="N27" s="402" t="s">
        <v>441</v>
      </c>
      <c r="O27" s="398">
        <v>221518103</v>
      </c>
      <c r="P27" s="399"/>
      <c r="Q27" s="398">
        <v>315688</v>
      </c>
      <c r="R27" s="399"/>
      <c r="S27" s="400">
        <v>0</v>
      </c>
      <c r="T27" s="399"/>
      <c r="U27" s="398">
        <v>316309</v>
      </c>
      <c r="V27" s="399"/>
      <c r="W27" s="400" t="s">
        <v>287</v>
      </c>
      <c r="X27" s="399"/>
      <c r="Y27" s="400" t="s">
        <v>287</v>
      </c>
      <c r="Z27" s="399"/>
      <c r="AA27" s="398">
        <v>222150100</v>
      </c>
      <c r="AB27" s="399"/>
      <c r="AC27" s="400" t="s">
        <v>287</v>
      </c>
      <c r="AD27" s="399"/>
      <c r="AE27" s="400">
        <v>1214365186</v>
      </c>
      <c r="AF27" s="399"/>
    </row>
    <row r="28" spans="1:32" x14ac:dyDescent="0.2">
      <c r="A28" s="397">
        <v>1968</v>
      </c>
      <c r="B28" s="398">
        <v>684904580</v>
      </c>
      <c r="C28" s="399"/>
      <c r="D28" s="398">
        <v>104275833</v>
      </c>
      <c r="E28" s="399"/>
      <c r="F28" s="398">
        <v>304432723</v>
      </c>
      <c r="G28" s="399"/>
      <c r="H28" s="400" t="s">
        <v>287</v>
      </c>
      <c r="I28" s="399"/>
      <c r="J28" s="400">
        <v>1093613136</v>
      </c>
      <c r="K28" s="399"/>
      <c r="L28" s="398">
        <v>12528419</v>
      </c>
      <c r="M28" s="401"/>
      <c r="N28" s="402" t="s">
        <v>441</v>
      </c>
      <c r="O28" s="398">
        <v>222490584</v>
      </c>
      <c r="P28" s="399"/>
      <c r="Q28" s="398">
        <v>375062</v>
      </c>
      <c r="R28" s="399"/>
      <c r="S28" s="400">
        <v>0</v>
      </c>
      <c r="T28" s="399"/>
      <c r="U28" s="398">
        <v>435826</v>
      </c>
      <c r="V28" s="399"/>
      <c r="W28" s="400" t="s">
        <v>287</v>
      </c>
      <c r="X28" s="399"/>
      <c r="Y28" s="400" t="s">
        <v>287</v>
      </c>
      <c r="Z28" s="399"/>
      <c r="AA28" s="398">
        <v>223301472</v>
      </c>
      <c r="AB28" s="399"/>
      <c r="AC28" s="400" t="s">
        <v>287</v>
      </c>
      <c r="AD28" s="399"/>
      <c r="AE28" s="400">
        <v>1329443027</v>
      </c>
      <c r="AF28" s="399"/>
    </row>
    <row r="29" spans="1:32" x14ac:dyDescent="0.2">
      <c r="A29" s="403">
        <v>1969</v>
      </c>
      <c r="B29" s="404">
        <v>706001240</v>
      </c>
      <c r="C29" s="405"/>
      <c r="D29" s="404">
        <v>137847152</v>
      </c>
      <c r="E29" s="405"/>
      <c r="F29" s="404">
        <v>333278945</v>
      </c>
      <c r="G29" s="405"/>
      <c r="H29" s="406" t="s">
        <v>287</v>
      </c>
      <c r="I29" s="405"/>
      <c r="J29" s="406">
        <v>1177127337</v>
      </c>
      <c r="K29" s="405"/>
      <c r="L29" s="404">
        <v>13927839</v>
      </c>
      <c r="M29" s="407"/>
      <c r="N29" s="408" t="s">
        <v>441</v>
      </c>
      <c r="O29" s="404">
        <v>250192655</v>
      </c>
      <c r="P29" s="405"/>
      <c r="Q29" s="404">
        <v>319933</v>
      </c>
      <c r="R29" s="405"/>
      <c r="S29" s="406">
        <v>0</v>
      </c>
      <c r="T29" s="405"/>
      <c r="U29" s="404">
        <v>614710</v>
      </c>
      <c r="V29" s="405"/>
      <c r="W29" s="406" t="s">
        <v>287</v>
      </c>
      <c r="X29" s="405"/>
      <c r="Y29" s="406" t="s">
        <v>287</v>
      </c>
      <c r="Z29" s="405"/>
      <c r="AA29" s="404">
        <v>251127298</v>
      </c>
      <c r="AB29" s="405"/>
      <c r="AC29" s="406" t="s">
        <v>287</v>
      </c>
      <c r="AD29" s="405"/>
      <c r="AE29" s="406">
        <v>1442182474</v>
      </c>
      <c r="AF29" s="405"/>
    </row>
    <row r="30" spans="1:32" x14ac:dyDescent="0.2">
      <c r="A30" s="397">
        <v>1970</v>
      </c>
      <c r="B30" s="398">
        <v>704394479</v>
      </c>
      <c r="C30" s="399"/>
      <c r="D30" s="398">
        <v>184183402</v>
      </c>
      <c r="E30" s="399"/>
      <c r="F30" s="398">
        <v>372890063</v>
      </c>
      <c r="G30" s="399"/>
      <c r="H30" s="400" t="s">
        <v>287</v>
      </c>
      <c r="I30" s="399"/>
      <c r="J30" s="400">
        <v>1261467944</v>
      </c>
      <c r="K30" s="399"/>
      <c r="L30" s="398">
        <v>21804448</v>
      </c>
      <c r="M30" s="401"/>
      <c r="N30" s="402" t="s">
        <v>441</v>
      </c>
      <c r="O30" s="398">
        <v>247713684</v>
      </c>
      <c r="P30" s="399"/>
      <c r="Q30" s="398">
        <v>136000</v>
      </c>
      <c r="R30" s="399"/>
      <c r="S30" s="398">
        <v>220450</v>
      </c>
      <c r="T30" s="399"/>
      <c r="U30" s="398">
        <v>525183</v>
      </c>
      <c r="V30" s="399"/>
      <c r="W30" s="400" t="s">
        <v>287</v>
      </c>
      <c r="X30" s="399"/>
      <c r="Y30" s="400" t="s">
        <v>287</v>
      </c>
      <c r="Z30" s="399"/>
      <c r="AA30" s="398">
        <v>248595317</v>
      </c>
      <c r="AB30" s="399"/>
      <c r="AC30" s="400" t="s">
        <v>287</v>
      </c>
      <c r="AD30" s="399"/>
      <c r="AE30" s="400">
        <v>1531867709</v>
      </c>
      <c r="AF30" s="399"/>
    </row>
    <row r="31" spans="1:32" x14ac:dyDescent="0.2">
      <c r="A31" s="397">
        <v>1971</v>
      </c>
      <c r="B31" s="398">
        <v>713102454</v>
      </c>
      <c r="C31" s="399"/>
      <c r="D31" s="398">
        <v>220225423</v>
      </c>
      <c r="E31" s="399"/>
      <c r="F31" s="398">
        <v>374030784</v>
      </c>
      <c r="G31" s="399"/>
      <c r="H31" s="400" t="s">
        <v>287</v>
      </c>
      <c r="I31" s="399"/>
      <c r="J31" s="400">
        <v>1307358661</v>
      </c>
      <c r="K31" s="399"/>
      <c r="L31" s="398">
        <v>38104545</v>
      </c>
      <c r="M31" s="401"/>
      <c r="N31" s="402" t="s">
        <v>441</v>
      </c>
      <c r="O31" s="398">
        <v>266310806</v>
      </c>
      <c r="P31" s="399"/>
      <c r="Q31" s="398">
        <v>111330</v>
      </c>
      <c r="R31" s="399"/>
      <c r="S31" s="398">
        <v>199869</v>
      </c>
      <c r="T31" s="399"/>
      <c r="U31" s="398">
        <v>547752</v>
      </c>
      <c r="V31" s="399"/>
      <c r="W31" s="400" t="s">
        <v>287</v>
      </c>
      <c r="X31" s="399"/>
      <c r="Y31" s="400" t="s">
        <v>287</v>
      </c>
      <c r="Z31" s="399"/>
      <c r="AA31" s="398">
        <v>267169757</v>
      </c>
      <c r="AB31" s="399"/>
      <c r="AC31" s="400" t="s">
        <v>287</v>
      </c>
      <c r="AD31" s="399"/>
      <c r="AE31" s="400">
        <v>1612632963</v>
      </c>
      <c r="AF31" s="399"/>
    </row>
    <row r="32" spans="1:32" x14ac:dyDescent="0.2">
      <c r="A32" s="403">
        <v>1972</v>
      </c>
      <c r="B32" s="404">
        <v>771131265</v>
      </c>
      <c r="C32" s="405"/>
      <c r="D32" s="404">
        <v>274295961</v>
      </c>
      <c r="E32" s="405"/>
      <c r="F32" s="404">
        <v>375747796</v>
      </c>
      <c r="G32" s="405"/>
      <c r="H32" s="406" t="s">
        <v>287</v>
      </c>
      <c r="I32" s="405"/>
      <c r="J32" s="406">
        <v>1421175022</v>
      </c>
      <c r="K32" s="405"/>
      <c r="L32" s="404">
        <v>54091135</v>
      </c>
      <c r="M32" s="407"/>
      <c r="N32" s="408" t="s">
        <v>441</v>
      </c>
      <c r="O32" s="404">
        <v>272612516</v>
      </c>
      <c r="P32" s="405"/>
      <c r="Q32" s="404">
        <v>130859</v>
      </c>
      <c r="R32" s="405"/>
      <c r="S32" s="404">
        <v>199774</v>
      </c>
      <c r="T32" s="405"/>
      <c r="U32" s="404">
        <v>1452795</v>
      </c>
      <c r="V32" s="405"/>
      <c r="W32" s="406" t="s">
        <v>287</v>
      </c>
      <c r="X32" s="405"/>
      <c r="Y32" s="406" t="s">
        <v>287</v>
      </c>
      <c r="Z32" s="405"/>
      <c r="AA32" s="404">
        <v>274395944</v>
      </c>
      <c r="AB32" s="405"/>
      <c r="AC32" s="406" t="s">
        <v>287</v>
      </c>
      <c r="AD32" s="405"/>
      <c r="AE32" s="406">
        <v>1749662101</v>
      </c>
      <c r="AF32" s="405"/>
    </row>
    <row r="33" spans="1:32" x14ac:dyDescent="0.2">
      <c r="A33" s="397">
        <v>1973</v>
      </c>
      <c r="B33" s="398">
        <v>847651470</v>
      </c>
      <c r="C33" s="399"/>
      <c r="D33" s="398">
        <v>314342926</v>
      </c>
      <c r="E33" s="399"/>
      <c r="F33" s="398">
        <v>340858192</v>
      </c>
      <c r="G33" s="399"/>
      <c r="H33" s="400" t="s">
        <v>287</v>
      </c>
      <c r="I33" s="399"/>
      <c r="J33" s="400">
        <v>1502852588</v>
      </c>
      <c r="K33" s="399"/>
      <c r="L33" s="398">
        <v>83479463</v>
      </c>
      <c r="M33" s="401"/>
      <c r="N33" s="402" t="s">
        <v>441</v>
      </c>
      <c r="O33" s="398">
        <v>272083452</v>
      </c>
      <c r="P33" s="399"/>
      <c r="Q33" s="398">
        <v>130403</v>
      </c>
      <c r="R33" s="399"/>
      <c r="S33" s="398">
        <v>197890</v>
      </c>
      <c r="T33" s="399"/>
      <c r="U33" s="398">
        <v>1965713</v>
      </c>
      <c r="V33" s="399"/>
      <c r="W33" s="400" t="s">
        <v>287</v>
      </c>
      <c r="X33" s="399"/>
      <c r="Y33" s="400" t="s">
        <v>287</v>
      </c>
      <c r="Z33" s="399"/>
      <c r="AA33" s="398">
        <v>274377458</v>
      </c>
      <c r="AB33" s="399"/>
      <c r="AC33" s="400" t="s">
        <v>287</v>
      </c>
      <c r="AD33" s="399"/>
      <c r="AE33" s="400">
        <v>1860709509</v>
      </c>
      <c r="AF33" s="399"/>
    </row>
    <row r="34" spans="1:32" x14ac:dyDescent="0.2">
      <c r="A34" s="397">
        <v>1974</v>
      </c>
      <c r="B34" s="398">
        <v>828432921</v>
      </c>
      <c r="C34" s="399"/>
      <c r="D34" s="398">
        <v>300930538</v>
      </c>
      <c r="E34" s="399"/>
      <c r="F34" s="398">
        <v>320065088</v>
      </c>
      <c r="G34" s="399"/>
      <c r="H34" s="400" t="s">
        <v>287</v>
      </c>
      <c r="I34" s="399"/>
      <c r="J34" s="400">
        <v>1449428547</v>
      </c>
      <c r="K34" s="399"/>
      <c r="L34" s="398">
        <v>113975740</v>
      </c>
      <c r="M34" s="401"/>
      <c r="N34" s="402" t="s">
        <v>441</v>
      </c>
      <c r="O34" s="398">
        <v>301032164</v>
      </c>
      <c r="P34" s="399"/>
      <c r="Q34" s="398">
        <v>68523</v>
      </c>
      <c r="R34" s="399"/>
      <c r="S34" s="398">
        <v>182154</v>
      </c>
      <c r="T34" s="399"/>
      <c r="U34" s="398">
        <v>2452636</v>
      </c>
      <c r="V34" s="399"/>
      <c r="W34" s="400" t="s">
        <v>287</v>
      </c>
      <c r="X34" s="399"/>
      <c r="Y34" s="400" t="s">
        <v>287</v>
      </c>
      <c r="Z34" s="399"/>
      <c r="AA34" s="398">
        <v>303735477</v>
      </c>
      <c r="AB34" s="399"/>
      <c r="AC34" s="400" t="s">
        <v>287</v>
      </c>
      <c r="AD34" s="399"/>
      <c r="AE34" s="400">
        <v>1867139764</v>
      </c>
      <c r="AF34" s="399"/>
    </row>
    <row r="35" spans="1:32" x14ac:dyDescent="0.2">
      <c r="A35" s="403">
        <v>1975</v>
      </c>
      <c r="B35" s="404">
        <v>852786222</v>
      </c>
      <c r="C35" s="405"/>
      <c r="D35" s="404">
        <v>289094900</v>
      </c>
      <c r="E35" s="405"/>
      <c r="F35" s="404">
        <v>299778408</v>
      </c>
      <c r="G35" s="405"/>
      <c r="H35" s="406" t="s">
        <v>287</v>
      </c>
      <c r="I35" s="405"/>
      <c r="J35" s="406">
        <v>1441659530</v>
      </c>
      <c r="K35" s="405"/>
      <c r="L35" s="404">
        <v>172505075</v>
      </c>
      <c r="M35" s="407"/>
      <c r="N35" s="408" t="s">
        <v>441</v>
      </c>
      <c r="O35" s="404">
        <v>300046640</v>
      </c>
      <c r="P35" s="405"/>
      <c r="Q35" s="404">
        <v>17551</v>
      </c>
      <c r="R35" s="405"/>
      <c r="S35" s="404">
        <v>173568</v>
      </c>
      <c r="T35" s="405"/>
      <c r="U35" s="404">
        <v>3246172</v>
      </c>
      <c r="V35" s="405"/>
      <c r="W35" s="406" t="s">
        <v>287</v>
      </c>
      <c r="X35" s="405"/>
      <c r="Y35" s="406" t="s">
        <v>287</v>
      </c>
      <c r="Z35" s="405"/>
      <c r="AA35" s="404">
        <v>303483931</v>
      </c>
      <c r="AB35" s="405"/>
      <c r="AC35" s="406" t="s">
        <v>287</v>
      </c>
      <c r="AD35" s="405"/>
      <c r="AE35" s="406">
        <v>1917648536</v>
      </c>
      <c r="AF35" s="405"/>
    </row>
    <row r="36" spans="1:32" x14ac:dyDescent="0.2">
      <c r="A36" s="397">
        <v>1976</v>
      </c>
      <c r="B36" s="398">
        <v>944390993</v>
      </c>
      <c r="C36" s="399"/>
      <c r="D36" s="398">
        <v>319988137</v>
      </c>
      <c r="E36" s="399"/>
      <c r="F36" s="398">
        <v>294623911</v>
      </c>
      <c r="G36" s="399"/>
      <c r="H36" s="400" t="s">
        <v>287</v>
      </c>
      <c r="I36" s="399"/>
      <c r="J36" s="400">
        <v>1559003041</v>
      </c>
      <c r="K36" s="399"/>
      <c r="L36" s="398">
        <v>191103531</v>
      </c>
      <c r="M36" s="401"/>
      <c r="N36" s="402" t="s">
        <v>441</v>
      </c>
      <c r="O36" s="398">
        <v>283707054</v>
      </c>
      <c r="P36" s="399"/>
      <c r="Q36" s="398">
        <v>84386</v>
      </c>
      <c r="R36" s="399"/>
      <c r="S36" s="398">
        <v>182078</v>
      </c>
      <c r="T36" s="399"/>
      <c r="U36" s="398">
        <v>3616407</v>
      </c>
      <c r="V36" s="399"/>
      <c r="W36" s="400" t="s">
        <v>287</v>
      </c>
      <c r="X36" s="399"/>
      <c r="Y36" s="400" t="s">
        <v>287</v>
      </c>
      <c r="Z36" s="399"/>
      <c r="AA36" s="398">
        <v>287589925</v>
      </c>
      <c r="AB36" s="399"/>
      <c r="AC36" s="400" t="s">
        <v>287</v>
      </c>
      <c r="AD36" s="399"/>
      <c r="AE36" s="400">
        <v>2037696497</v>
      </c>
      <c r="AF36" s="399"/>
    </row>
    <row r="37" spans="1:32" x14ac:dyDescent="0.2">
      <c r="A37" s="397">
        <v>1977</v>
      </c>
      <c r="B37" s="398">
        <v>985218596</v>
      </c>
      <c r="C37" s="399"/>
      <c r="D37" s="398">
        <v>358178822</v>
      </c>
      <c r="E37" s="399"/>
      <c r="F37" s="398">
        <v>305504859</v>
      </c>
      <c r="G37" s="399"/>
      <c r="H37" s="400" t="s">
        <v>287</v>
      </c>
      <c r="I37" s="399"/>
      <c r="J37" s="400">
        <v>1648902277</v>
      </c>
      <c r="K37" s="399"/>
      <c r="L37" s="398">
        <v>250883283</v>
      </c>
      <c r="M37" s="401"/>
      <c r="N37" s="402" t="s">
        <v>441</v>
      </c>
      <c r="O37" s="398">
        <v>220474515</v>
      </c>
      <c r="P37" s="399"/>
      <c r="Q37" s="398">
        <v>307634</v>
      </c>
      <c r="R37" s="399"/>
      <c r="S37" s="398">
        <v>173271</v>
      </c>
      <c r="T37" s="399"/>
      <c r="U37" s="398">
        <v>3582335</v>
      </c>
      <c r="V37" s="399"/>
      <c r="W37" s="400" t="s">
        <v>287</v>
      </c>
      <c r="X37" s="399"/>
      <c r="Y37" s="400" t="s">
        <v>287</v>
      </c>
      <c r="Z37" s="399"/>
      <c r="AA37" s="398">
        <v>224537755</v>
      </c>
      <c r="AB37" s="399"/>
      <c r="AC37" s="400" t="s">
        <v>287</v>
      </c>
      <c r="AD37" s="399"/>
      <c r="AE37" s="400">
        <v>2124323315</v>
      </c>
      <c r="AF37" s="399"/>
    </row>
    <row r="38" spans="1:32" x14ac:dyDescent="0.2">
      <c r="A38" s="403">
        <v>1978</v>
      </c>
      <c r="B38" s="404">
        <v>975742083</v>
      </c>
      <c r="C38" s="405"/>
      <c r="D38" s="404">
        <v>365060441</v>
      </c>
      <c r="E38" s="405"/>
      <c r="F38" s="404">
        <v>305390836</v>
      </c>
      <c r="G38" s="405"/>
      <c r="H38" s="406" t="s">
        <v>287</v>
      </c>
      <c r="I38" s="405"/>
      <c r="J38" s="406">
        <v>1646193360</v>
      </c>
      <c r="K38" s="405"/>
      <c r="L38" s="404">
        <v>276403070</v>
      </c>
      <c r="M38" s="407"/>
      <c r="N38" s="408" t="s">
        <v>441</v>
      </c>
      <c r="O38" s="404">
        <v>280418878</v>
      </c>
      <c r="P38" s="405"/>
      <c r="Q38" s="404">
        <v>197193</v>
      </c>
      <c r="R38" s="405"/>
      <c r="S38" s="404">
        <v>140434</v>
      </c>
      <c r="T38" s="405"/>
      <c r="U38" s="404">
        <v>2977630</v>
      </c>
      <c r="V38" s="405"/>
      <c r="W38" s="406" t="s">
        <v>287</v>
      </c>
      <c r="X38" s="405"/>
      <c r="Y38" s="406" t="s">
        <v>287</v>
      </c>
      <c r="Z38" s="405"/>
      <c r="AA38" s="404">
        <v>283734135</v>
      </c>
      <c r="AB38" s="405"/>
      <c r="AC38" s="406" t="s">
        <v>287</v>
      </c>
      <c r="AD38" s="405"/>
      <c r="AE38" s="406">
        <v>2206330565</v>
      </c>
      <c r="AF38" s="405"/>
    </row>
    <row r="39" spans="1:32" x14ac:dyDescent="0.2">
      <c r="A39" s="397">
        <v>1979</v>
      </c>
      <c r="B39" s="400">
        <v>1075037091</v>
      </c>
      <c r="C39" s="399"/>
      <c r="D39" s="398">
        <v>303525209</v>
      </c>
      <c r="E39" s="399"/>
      <c r="F39" s="398">
        <v>329485107</v>
      </c>
      <c r="G39" s="399"/>
      <c r="H39" s="400" t="s">
        <v>287</v>
      </c>
      <c r="I39" s="399"/>
      <c r="J39" s="400">
        <v>1708047407</v>
      </c>
      <c r="K39" s="399"/>
      <c r="L39" s="398">
        <v>255154623</v>
      </c>
      <c r="M39" s="401"/>
      <c r="N39" s="402" t="s">
        <v>441</v>
      </c>
      <c r="O39" s="398">
        <v>279782812</v>
      </c>
      <c r="P39" s="399"/>
      <c r="Q39" s="398">
        <v>299859</v>
      </c>
      <c r="R39" s="399"/>
      <c r="S39" s="398">
        <v>198192</v>
      </c>
      <c r="T39" s="399"/>
      <c r="U39" s="398">
        <v>3888968</v>
      </c>
      <c r="V39" s="399"/>
      <c r="W39" s="400" t="s">
        <v>287</v>
      </c>
      <c r="X39" s="399"/>
      <c r="Y39" s="400" t="s">
        <v>287</v>
      </c>
      <c r="Z39" s="399"/>
      <c r="AA39" s="398">
        <v>284169831</v>
      </c>
      <c r="AB39" s="399"/>
      <c r="AC39" s="400" t="s">
        <v>287</v>
      </c>
      <c r="AD39" s="399"/>
      <c r="AE39" s="400">
        <v>2247371861</v>
      </c>
      <c r="AF39" s="399"/>
    </row>
    <row r="40" spans="1:32" x14ac:dyDescent="0.2">
      <c r="A40" s="397">
        <v>1980</v>
      </c>
      <c r="B40" s="400">
        <v>1161562368</v>
      </c>
      <c r="C40" s="399"/>
      <c r="D40" s="398">
        <v>245994189</v>
      </c>
      <c r="E40" s="399"/>
      <c r="F40" s="398">
        <v>346239900</v>
      </c>
      <c r="G40" s="399"/>
      <c r="H40" s="400" t="s">
        <v>287</v>
      </c>
      <c r="I40" s="399"/>
      <c r="J40" s="400">
        <v>1753796457</v>
      </c>
      <c r="K40" s="399"/>
      <c r="L40" s="398">
        <v>251115575</v>
      </c>
      <c r="M40" s="401"/>
      <c r="N40" s="402" t="s">
        <v>441</v>
      </c>
      <c r="O40" s="398">
        <v>276020970</v>
      </c>
      <c r="P40" s="399"/>
      <c r="Q40" s="398">
        <v>275366</v>
      </c>
      <c r="R40" s="399"/>
      <c r="S40" s="398">
        <v>157797</v>
      </c>
      <c r="T40" s="399"/>
      <c r="U40" s="398">
        <v>5073079</v>
      </c>
      <c r="V40" s="399"/>
      <c r="W40" s="400" t="s">
        <v>287</v>
      </c>
      <c r="X40" s="399"/>
      <c r="Y40" s="400" t="s">
        <v>287</v>
      </c>
      <c r="Z40" s="399"/>
      <c r="AA40" s="398">
        <v>281527212</v>
      </c>
      <c r="AB40" s="399"/>
      <c r="AC40" s="400" t="s">
        <v>287</v>
      </c>
      <c r="AD40" s="399"/>
      <c r="AE40" s="400">
        <v>2286439244</v>
      </c>
      <c r="AF40" s="399"/>
    </row>
    <row r="41" spans="1:32" x14ac:dyDescent="0.2">
      <c r="A41" s="403">
        <v>1981</v>
      </c>
      <c r="B41" s="406">
        <v>1203203232</v>
      </c>
      <c r="C41" s="405"/>
      <c r="D41" s="404">
        <v>206420775</v>
      </c>
      <c r="E41" s="405"/>
      <c r="F41" s="404">
        <v>345777173</v>
      </c>
      <c r="G41" s="405"/>
      <c r="H41" s="406" t="s">
        <v>287</v>
      </c>
      <c r="I41" s="405"/>
      <c r="J41" s="406">
        <v>1755401180</v>
      </c>
      <c r="K41" s="405"/>
      <c r="L41" s="404">
        <v>272673503</v>
      </c>
      <c r="M41" s="407"/>
      <c r="N41" s="408" t="s">
        <v>441</v>
      </c>
      <c r="O41" s="404">
        <v>260683544</v>
      </c>
      <c r="P41" s="405"/>
      <c r="Q41" s="404">
        <v>245201</v>
      </c>
      <c r="R41" s="405"/>
      <c r="S41" s="404">
        <v>122628</v>
      </c>
      <c r="T41" s="405"/>
      <c r="U41" s="404">
        <v>5686163</v>
      </c>
      <c r="V41" s="405"/>
      <c r="W41" s="406" t="s">
        <v>287</v>
      </c>
      <c r="X41" s="405"/>
      <c r="Y41" s="406" t="s">
        <v>287</v>
      </c>
      <c r="Z41" s="405"/>
      <c r="AA41" s="404">
        <v>266737536</v>
      </c>
      <c r="AB41" s="405"/>
      <c r="AC41" s="406" t="s">
        <v>287</v>
      </c>
      <c r="AD41" s="405"/>
      <c r="AE41" s="406">
        <v>2294812219</v>
      </c>
      <c r="AF41" s="405"/>
    </row>
    <row r="42" spans="1:32" x14ac:dyDescent="0.2">
      <c r="A42" s="397">
        <v>1982</v>
      </c>
      <c r="B42" s="400">
        <v>1192004204</v>
      </c>
      <c r="C42" s="399"/>
      <c r="D42" s="398">
        <v>146797490</v>
      </c>
      <c r="E42" s="399"/>
      <c r="F42" s="398">
        <v>305259749</v>
      </c>
      <c r="G42" s="399"/>
      <c r="H42" s="400" t="s">
        <v>287</v>
      </c>
      <c r="I42" s="399"/>
      <c r="J42" s="400">
        <v>1644061443</v>
      </c>
      <c r="K42" s="399"/>
      <c r="L42" s="398">
        <v>282773248</v>
      </c>
      <c r="M42" s="401"/>
      <c r="N42" s="402" t="s">
        <v>441</v>
      </c>
      <c r="O42" s="398">
        <v>309212893</v>
      </c>
      <c r="P42" s="399"/>
      <c r="Q42" s="398">
        <v>195940</v>
      </c>
      <c r="R42" s="399"/>
      <c r="S42" s="398">
        <v>124979</v>
      </c>
      <c r="T42" s="399"/>
      <c r="U42" s="398">
        <v>4842865</v>
      </c>
      <c r="V42" s="399"/>
      <c r="W42" s="400" t="s">
        <v>287</v>
      </c>
      <c r="X42" s="399"/>
      <c r="Y42" s="400" t="s">
        <v>287</v>
      </c>
      <c r="Z42" s="399"/>
      <c r="AA42" s="398">
        <v>314376677</v>
      </c>
      <c r="AB42" s="399"/>
      <c r="AC42" s="400" t="s">
        <v>287</v>
      </c>
      <c r="AD42" s="399"/>
      <c r="AE42" s="400">
        <v>2241211368</v>
      </c>
      <c r="AF42" s="399"/>
    </row>
    <row r="43" spans="1:32" x14ac:dyDescent="0.2">
      <c r="A43" s="397">
        <v>1983</v>
      </c>
      <c r="B43" s="400">
        <v>1259424279</v>
      </c>
      <c r="C43" s="399"/>
      <c r="D43" s="398">
        <v>144498593</v>
      </c>
      <c r="E43" s="399"/>
      <c r="F43" s="398">
        <v>274098458</v>
      </c>
      <c r="G43" s="399"/>
      <c r="H43" s="400" t="s">
        <v>287</v>
      </c>
      <c r="I43" s="399"/>
      <c r="J43" s="400">
        <v>1678021330</v>
      </c>
      <c r="K43" s="399"/>
      <c r="L43" s="398">
        <v>293677119</v>
      </c>
      <c r="M43" s="401"/>
      <c r="N43" s="402" t="s">
        <v>441</v>
      </c>
      <c r="O43" s="398">
        <v>332129735</v>
      </c>
      <c r="P43" s="399"/>
      <c r="Q43" s="398">
        <v>215867</v>
      </c>
      <c r="R43" s="399"/>
      <c r="S43" s="398">
        <v>162745</v>
      </c>
      <c r="T43" s="399"/>
      <c r="U43" s="398">
        <v>6075101</v>
      </c>
      <c r="V43" s="399"/>
      <c r="W43" s="400" t="s">
        <v>287</v>
      </c>
      <c r="X43" s="399"/>
      <c r="Y43" s="398">
        <v>2668</v>
      </c>
      <c r="Z43" s="399"/>
      <c r="AA43" s="398">
        <v>338586116</v>
      </c>
      <c r="AB43" s="399"/>
      <c r="AC43" s="400" t="s">
        <v>287</v>
      </c>
      <c r="AD43" s="399"/>
      <c r="AE43" s="400">
        <v>2310284565</v>
      </c>
      <c r="AF43" s="399"/>
    </row>
    <row r="44" spans="1:32" x14ac:dyDescent="0.2">
      <c r="A44" s="403">
        <v>1984</v>
      </c>
      <c r="B44" s="406">
        <v>1341680752</v>
      </c>
      <c r="C44" s="405"/>
      <c r="D44" s="404">
        <v>119807913</v>
      </c>
      <c r="E44" s="405"/>
      <c r="F44" s="404">
        <v>297393596</v>
      </c>
      <c r="G44" s="405"/>
      <c r="H44" s="406" t="s">
        <v>287</v>
      </c>
      <c r="I44" s="405"/>
      <c r="J44" s="406">
        <v>1758882261</v>
      </c>
      <c r="K44" s="405"/>
      <c r="L44" s="404">
        <v>327633549</v>
      </c>
      <c r="M44" s="407"/>
      <c r="N44" s="408" t="s">
        <v>441</v>
      </c>
      <c r="O44" s="404">
        <v>321150245</v>
      </c>
      <c r="P44" s="405"/>
      <c r="Q44" s="404">
        <v>461411</v>
      </c>
      <c r="R44" s="405"/>
      <c r="S44" s="404">
        <v>424540</v>
      </c>
      <c r="T44" s="405"/>
      <c r="U44" s="404">
        <v>7740504</v>
      </c>
      <c r="V44" s="405"/>
      <c r="W44" s="404">
        <v>5248</v>
      </c>
      <c r="X44" s="405"/>
      <c r="Y44" s="404">
        <v>6490</v>
      </c>
      <c r="Z44" s="405"/>
      <c r="AA44" s="404">
        <v>329788438</v>
      </c>
      <c r="AB44" s="405"/>
      <c r="AC44" s="406" t="s">
        <v>287</v>
      </c>
      <c r="AD44" s="405"/>
      <c r="AE44" s="406">
        <v>2416304248</v>
      </c>
      <c r="AF44" s="405"/>
    </row>
    <row r="45" spans="1:32" x14ac:dyDescent="0.2">
      <c r="A45" s="397">
        <v>1985</v>
      </c>
      <c r="B45" s="400">
        <v>1402128125</v>
      </c>
      <c r="C45" s="399"/>
      <c r="D45" s="398">
        <v>100202273</v>
      </c>
      <c r="E45" s="399"/>
      <c r="F45" s="398">
        <v>291945965</v>
      </c>
      <c r="G45" s="399"/>
      <c r="H45" s="400" t="s">
        <v>287</v>
      </c>
      <c r="I45" s="399"/>
      <c r="J45" s="400">
        <v>1794276363</v>
      </c>
      <c r="K45" s="399"/>
      <c r="L45" s="398">
        <v>383690727</v>
      </c>
      <c r="M45" s="401"/>
      <c r="N45" s="402" t="s">
        <v>441</v>
      </c>
      <c r="O45" s="398">
        <v>281149418</v>
      </c>
      <c r="P45" s="399"/>
      <c r="Q45" s="398">
        <v>743294</v>
      </c>
      <c r="R45" s="399"/>
      <c r="S45" s="398">
        <v>639578</v>
      </c>
      <c r="T45" s="399"/>
      <c r="U45" s="398">
        <v>9325230</v>
      </c>
      <c r="V45" s="399"/>
      <c r="W45" s="398">
        <v>10630</v>
      </c>
      <c r="X45" s="399"/>
      <c r="Y45" s="398">
        <v>5762</v>
      </c>
      <c r="Z45" s="399"/>
      <c r="AA45" s="398">
        <v>291873912</v>
      </c>
      <c r="AB45" s="399"/>
      <c r="AC45" s="400" t="s">
        <v>287</v>
      </c>
      <c r="AD45" s="399"/>
      <c r="AE45" s="400">
        <v>2469841002</v>
      </c>
      <c r="AF45" s="399"/>
    </row>
    <row r="46" spans="1:32" x14ac:dyDescent="0.2">
      <c r="A46" s="397">
        <v>1986</v>
      </c>
      <c r="B46" s="400">
        <v>1385831452</v>
      </c>
      <c r="C46" s="399"/>
      <c r="D46" s="398">
        <v>136584867</v>
      </c>
      <c r="E46" s="399"/>
      <c r="F46" s="398">
        <v>248508433</v>
      </c>
      <c r="G46" s="399"/>
      <c r="H46" s="400" t="s">
        <v>287</v>
      </c>
      <c r="I46" s="399"/>
      <c r="J46" s="400">
        <v>1770924752</v>
      </c>
      <c r="K46" s="399"/>
      <c r="L46" s="398">
        <v>414038063</v>
      </c>
      <c r="M46" s="401"/>
      <c r="N46" s="402" t="s">
        <v>441</v>
      </c>
      <c r="O46" s="398">
        <v>290844099</v>
      </c>
      <c r="P46" s="399"/>
      <c r="Q46" s="398">
        <v>491509</v>
      </c>
      <c r="R46" s="399"/>
      <c r="S46" s="398">
        <v>685234</v>
      </c>
      <c r="T46" s="399"/>
      <c r="U46" s="398">
        <v>10307954</v>
      </c>
      <c r="V46" s="399"/>
      <c r="W46" s="398">
        <v>14032</v>
      </c>
      <c r="X46" s="399"/>
      <c r="Y46" s="398">
        <v>4189</v>
      </c>
      <c r="Z46" s="399"/>
      <c r="AA46" s="398">
        <v>302347017</v>
      </c>
      <c r="AB46" s="399"/>
      <c r="AC46" s="400" t="s">
        <v>287</v>
      </c>
      <c r="AD46" s="399"/>
      <c r="AE46" s="400">
        <v>2487309832</v>
      </c>
      <c r="AF46" s="399"/>
    </row>
    <row r="47" spans="1:32" x14ac:dyDescent="0.2">
      <c r="A47" s="403">
        <v>1987</v>
      </c>
      <c r="B47" s="406">
        <v>1463781289</v>
      </c>
      <c r="C47" s="405"/>
      <c r="D47" s="404">
        <v>118492571</v>
      </c>
      <c r="E47" s="405"/>
      <c r="F47" s="404">
        <v>272620803</v>
      </c>
      <c r="G47" s="405"/>
      <c r="H47" s="406" t="s">
        <v>287</v>
      </c>
      <c r="I47" s="405"/>
      <c r="J47" s="406">
        <v>1854894663</v>
      </c>
      <c r="K47" s="405"/>
      <c r="L47" s="404">
        <v>455270382</v>
      </c>
      <c r="M47" s="407"/>
      <c r="N47" s="408" t="s">
        <v>441</v>
      </c>
      <c r="O47" s="404">
        <v>249694973</v>
      </c>
      <c r="P47" s="405"/>
      <c r="Q47" s="404">
        <v>783088</v>
      </c>
      <c r="R47" s="405"/>
      <c r="S47" s="404">
        <v>693941</v>
      </c>
      <c r="T47" s="405"/>
      <c r="U47" s="404">
        <v>10775461</v>
      </c>
      <c r="V47" s="405"/>
      <c r="W47" s="404">
        <v>10497</v>
      </c>
      <c r="X47" s="405"/>
      <c r="Y47" s="404">
        <v>3541</v>
      </c>
      <c r="Z47" s="405"/>
      <c r="AA47" s="404">
        <v>261961501</v>
      </c>
      <c r="AB47" s="405"/>
      <c r="AC47" s="406" t="s">
        <v>287</v>
      </c>
      <c r="AD47" s="405"/>
      <c r="AE47" s="406">
        <v>2572126546</v>
      </c>
      <c r="AF47" s="405"/>
    </row>
    <row r="48" spans="1:32" x14ac:dyDescent="0.2">
      <c r="A48" s="397">
        <v>1988</v>
      </c>
      <c r="B48" s="400">
        <v>1540652774</v>
      </c>
      <c r="C48" s="399"/>
      <c r="D48" s="398">
        <v>148899561</v>
      </c>
      <c r="E48" s="399"/>
      <c r="F48" s="398">
        <v>252800704</v>
      </c>
      <c r="G48" s="399"/>
      <c r="H48" s="400" t="s">
        <v>287</v>
      </c>
      <c r="I48" s="399"/>
      <c r="J48" s="400">
        <v>1942353039</v>
      </c>
      <c r="K48" s="399"/>
      <c r="L48" s="398">
        <v>526973047</v>
      </c>
      <c r="M48" s="401"/>
      <c r="N48" s="402" t="s">
        <v>441</v>
      </c>
      <c r="O48" s="398">
        <v>222939683</v>
      </c>
      <c r="P48" s="399"/>
      <c r="Q48" s="398">
        <v>935986</v>
      </c>
      <c r="R48" s="399"/>
      <c r="S48" s="398">
        <v>738258</v>
      </c>
      <c r="T48" s="399"/>
      <c r="U48" s="398">
        <v>10300079</v>
      </c>
      <c r="V48" s="399"/>
      <c r="W48" s="398">
        <v>9094</v>
      </c>
      <c r="X48" s="399"/>
      <c r="Y48" s="400">
        <v>871</v>
      </c>
      <c r="Z48" s="399"/>
      <c r="AA48" s="398">
        <v>234923971</v>
      </c>
      <c r="AB48" s="399"/>
      <c r="AC48" s="400" t="s">
        <v>287</v>
      </c>
      <c r="AD48" s="399"/>
      <c r="AE48" s="400">
        <v>2704250057</v>
      </c>
      <c r="AF48" s="399"/>
    </row>
    <row r="49" spans="1:32" x14ac:dyDescent="0.2">
      <c r="A49" s="397">
        <v>198911</v>
      </c>
      <c r="B49" s="400">
        <v>1562366197</v>
      </c>
      <c r="C49" s="399"/>
      <c r="D49" s="398">
        <v>159004961</v>
      </c>
      <c r="E49" s="399"/>
      <c r="F49" s="398">
        <v>297295127</v>
      </c>
      <c r="G49" s="399"/>
      <c r="H49" s="398">
        <v>454066</v>
      </c>
      <c r="I49" s="399"/>
      <c r="J49" s="400">
        <v>2019120351</v>
      </c>
      <c r="K49" s="399"/>
      <c r="L49" s="398">
        <v>529354717</v>
      </c>
      <c r="M49" s="401"/>
      <c r="N49" s="402" t="s">
        <v>441</v>
      </c>
      <c r="O49" s="398">
        <v>269189209</v>
      </c>
      <c r="P49" s="399"/>
      <c r="Q49" s="398">
        <v>5582109</v>
      </c>
      <c r="R49" s="399"/>
      <c r="S49" s="398">
        <v>7742914</v>
      </c>
      <c r="T49" s="399"/>
      <c r="U49" s="398">
        <v>14593443</v>
      </c>
      <c r="V49" s="399"/>
      <c r="W49" s="398">
        <v>250601</v>
      </c>
      <c r="X49" s="399"/>
      <c r="Y49" s="398">
        <v>2112043</v>
      </c>
      <c r="Z49" s="399"/>
      <c r="AA49" s="398">
        <v>299470319</v>
      </c>
      <c r="AB49" s="399"/>
      <c r="AC49" s="398">
        <v>282046</v>
      </c>
      <c r="AD49" s="399"/>
      <c r="AE49" s="400">
        <v>2848227433</v>
      </c>
      <c r="AF49" s="399"/>
    </row>
    <row r="50" spans="1:32" x14ac:dyDescent="0.2">
      <c r="A50" s="403">
        <v>1990</v>
      </c>
      <c r="B50" s="406">
        <v>1572108922</v>
      </c>
      <c r="C50" s="405"/>
      <c r="D50" s="404">
        <v>118863929</v>
      </c>
      <c r="E50" s="405"/>
      <c r="F50" s="404">
        <v>309486351</v>
      </c>
      <c r="G50" s="405"/>
      <c r="H50" s="404">
        <v>621112</v>
      </c>
      <c r="I50" s="405"/>
      <c r="J50" s="406">
        <v>2001080314</v>
      </c>
      <c r="K50" s="405"/>
      <c r="L50" s="404">
        <v>576861678</v>
      </c>
      <c r="M50" s="404">
        <v>-3507741</v>
      </c>
      <c r="N50" s="405"/>
      <c r="O50" s="404">
        <v>289753124</v>
      </c>
      <c r="P50" s="405"/>
      <c r="Q50" s="404">
        <v>7032446</v>
      </c>
      <c r="R50" s="405"/>
      <c r="S50" s="404">
        <v>11499927</v>
      </c>
      <c r="T50" s="405"/>
      <c r="U50" s="404">
        <v>15434271</v>
      </c>
      <c r="V50" s="405"/>
      <c r="W50" s="404">
        <v>367087</v>
      </c>
      <c r="X50" s="405"/>
      <c r="Y50" s="404">
        <v>2788600</v>
      </c>
      <c r="Z50" s="405"/>
      <c r="AA50" s="404">
        <v>326875455</v>
      </c>
      <c r="AB50" s="405"/>
      <c r="AC50" s="404">
        <v>11913</v>
      </c>
      <c r="AD50" s="405"/>
      <c r="AE50" s="406">
        <v>2901321619</v>
      </c>
      <c r="AF50" s="405"/>
    </row>
    <row r="51" spans="1:32" x14ac:dyDescent="0.2">
      <c r="A51" s="397">
        <v>1991</v>
      </c>
      <c r="B51" s="400">
        <v>1568845635</v>
      </c>
      <c r="C51" s="399"/>
      <c r="D51" s="398">
        <v>112798164</v>
      </c>
      <c r="E51" s="399"/>
      <c r="F51" s="398">
        <v>317773359</v>
      </c>
      <c r="G51" s="399"/>
      <c r="H51" s="398">
        <v>719074</v>
      </c>
      <c r="I51" s="399"/>
      <c r="J51" s="400">
        <v>2000136232</v>
      </c>
      <c r="K51" s="399"/>
      <c r="L51" s="398">
        <v>612565087</v>
      </c>
      <c r="M51" s="398">
        <v>-4541435</v>
      </c>
      <c r="N51" s="399"/>
      <c r="O51" s="398">
        <v>286019443</v>
      </c>
      <c r="P51" s="399"/>
      <c r="Q51" s="398">
        <v>7735675</v>
      </c>
      <c r="R51" s="399"/>
      <c r="S51" s="398">
        <v>13853928</v>
      </c>
      <c r="T51" s="399"/>
      <c r="U51" s="398">
        <v>15966444</v>
      </c>
      <c r="V51" s="399"/>
      <c r="W51" s="398">
        <v>471765</v>
      </c>
      <c r="X51" s="399"/>
      <c r="Y51" s="398">
        <v>2950951</v>
      </c>
      <c r="Z51" s="399"/>
      <c r="AA51" s="398">
        <v>326998206</v>
      </c>
      <c r="AB51" s="399"/>
      <c r="AC51" s="398">
        <v>402581</v>
      </c>
      <c r="AD51" s="399"/>
      <c r="AE51" s="400">
        <v>2935560671</v>
      </c>
      <c r="AF51" s="399"/>
    </row>
    <row r="52" spans="1:32" x14ac:dyDescent="0.2">
      <c r="A52" s="397">
        <v>1992</v>
      </c>
      <c r="B52" s="400">
        <v>1597713819</v>
      </c>
      <c r="C52" s="399"/>
      <c r="D52" s="398">
        <v>92237912</v>
      </c>
      <c r="E52" s="399"/>
      <c r="F52" s="398">
        <v>334274122</v>
      </c>
      <c r="G52" s="399"/>
      <c r="H52" s="398">
        <v>1212475</v>
      </c>
      <c r="I52" s="399"/>
      <c r="J52" s="400">
        <v>2025438328</v>
      </c>
      <c r="K52" s="399"/>
      <c r="L52" s="398">
        <v>618776263</v>
      </c>
      <c r="M52" s="398">
        <v>-4176582</v>
      </c>
      <c r="N52" s="399"/>
      <c r="O52" s="398">
        <v>250015684</v>
      </c>
      <c r="P52" s="399"/>
      <c r="Q52" s="398">
        <v>8491095</v>
      </c>
      <c r="R52" s="399"/>
      <c r="S52" s="398">
        <v>15923885</v>
      </c>
      <c r="T52" s="399"/>
      <c r="U52" s="398">
        <v>16137962</v>
      </c>
      <c r="V52" s="399"/>
      <c r="W52" s="398">
        <v>399640</v>
      </c>
      <c r="X52" s="399"/>
      <c r="Y52" s="398">
        <v>2887523</v>
      </c>
      <c r="Z52" s="399"/>
      <c r="AA52" s="398">
        <v>293855789</v>
      </c>
      <c r="AB52" s="399"/>
      <c r="AC52" s="398">
        <v>479806</v>
      </c>
      <c r="AD52" s="399"/>
      <c r="AE52" s="400">
        <v>2934373604</v>
      </c>
      <c r="AF52" s="399"/>
    </row>
    <row r="53" spans="1:32" x14ac:dyDescent="0.2">
      <c r="A53" s="403">
        <v>1993</v>
      </c>
      <c r="B53" s="406">
        <v>1665464154</v>
      </c>
      <c r="C53" s="405"/>
      <c r="D53" s="404">
        <v>105425325</v>
      </c>
      <c r="E53" s="405"/>
      <c r="F53" s="404">
        <v>342221829</v>
      </c>
      <c r="G53" s="405"/>
      <c r="H53" s="404">
        <v>966508</v>
      </c>
      <c r="I53" s="405"/>
      <c r="J53" s="406">
        <v>2114077816</v>
      </c>
      <c r="K53" s="405"/>
      <c r="L53" s="404">
        <v>610291214</v>
      </c>
      <c r="M53" s="404">
        <v>-4035572</v>
      </c>
      <c r="N53" s="405"/>
      <c r="O53" s="404">
        <v>277523663</v>
      </c>
      <c r="P53" s="405"/>
      <c r="Q53" s="404">
        <v>9151852</v>
      </c>
      <c r="R53" s="405"/>
      <c r="S53" s="404">
        <v>16223338</v>
      </c>
      <c r="T53" s="405"/>
      <c r="U53" s="404">
        <v>16788565</v>
      </c>
      <c r="V53" s="405"/>
      <c r="W53" s="404">
        <v>462452</v>
      </c>
      <c r="X53" s="405"/>
      <c r="Y53" s="404">
        <v>3005827</v>
      </c>
      <c r="Z53" s="405"/>
      <c r="AA53" s="404">
        <v>323155697</v>
      </c>
      <c r="AB53" s="405"/>
      <c r="AC53" s="404">
        <v>407651</v>
      </c>
      <c r="AD53" s="405"/>
      <c r="AE53" s="406">
        <v>3043896806</v>
      </c>
      <c r="AF53" s="405"/>
    </row>
    <row r="54" spans="1:32" x14ac:dyDescent="0.2">
      <c r="A54" s="397">
        <v>1994</v>
      </c>
      <c r="B54" s="400">
        <v>1666276091</v>
      </c>
      <c r="C54" s="399"/>
      <c r="D54" s="398">
        <v>98676618</v>
      </c>
      <c r="E54" s="399"/>
      <c r="F54" s="398">
        <v>385689325</v>
      </c>
      <c r="G54" s="399"/>
      <c r="H54" s="398">
        <v>1092023</v>
      </c>
      <c r="I54" s="399"/>
      <c r="J54" s="400">
        <v>2151734057</v>
      </c>
      <c r="K54" s="399"/>
      <c r="L54" s="398">
        <v>640439832</v>
      </c>
      <c r="M54" s="398">
        <v>-3377825</v>
      </c>
      <c r="N54" s="399"/>
      <c r="O54" s="398">
        <v>254004826</v>
      </c>
      <c r="P54" s="399"/>
      <c r="Q54" s="398">
        <v>9232281</v>
      </c>
      <c r="R54" s="399"/>
      <c r="S54" s="398">
        <v>16983843</v>
      </c>
      <c r="T54" s="399"/>
      <c r="U54" s="398">
        <v>15535453</v>
      </c>
      <c r="V54" s="399"/>
      <c r="W54" s="398">
        <v>486622</v>
      </c>
      <c r="X54" s="399"/>
      <c r="Y54" s="398">
        <v>3447109</v>
      </c>
      <c r="Z54" s="399"/>
      <c r="AA54" s="398">
        <v>299690134</v>
      </c>
      <c r="AB54" s="399"/>
      <c r="AC54" s="398">
        <v>239129</v>
      </c>
      <c r="AD54" s="399"/>
      <c r="AE54" s="400">
        <v>3088725327</v>
      </c>
      <c r="AF54" s="399"/>
    </row>
    <row r="55" spans="1:32" x14ac:dyDescent="0.2">
      <c r="A55" s="397">
        <v>1995</v>
      </c>
      <c r="B55" s="400">
        <v>1686056319</v>
      </c>
      <c r="C55" s="399"/>
      <c r="D55" s="398">
        <v>68145851</v>
      </c>
      <c r="E55" s="399"/>
      <c r="F55" s="398">
        <v>419178592</v>
      </c>
      <c r="G55" s="399"/>
      <c r="H55" s="398">
        <v>1926832</v>
      </c>
      <c r="I55" s="399"/>
      <c r="J55" s="400">
        <v>2175307594</v>
      </c>
      <c r="K55" s="399"/>
      <c r="L55" s="398">
        <v>673402123</v>
      </c>
      <c r="M55" s="398">
        <v>-2725131</v>
      </c>
      <c r="N55" s="399"/>
      <c r="O55" s="398">
        <v>305410435</v>
      </c>
      <c r="P55" s="399"/>
      <c r="Q55" s="398">
        <v>7596774</v>
      </c>
      <c r="R55" s="399"/>
      <c r="S55" s="398">
        <v>17985777</v>
      </c>
      <c r="T55" s="399"/>
      <c r="U55" s="398">
        <v>13378258</v>
      </c>
      <c r="V55" s="399"/>
      <c r="W55" s="398">
        <v>496821</v>
      </c>
      <c r="X55" s="399"/>
      <c r="Y55" s="398">
        <v>3164253</v>
      </c>
      <c r="Z55" s="399"/>
      <c r="AA55" s="398">
        <v>348032318</v>
      </c>
      <c r="AB55" s="399"/>
      <c r="AC55" s="398">
        <v>213275</v>
      </c>
      <c r="AD55" s="399"/>
      <c r="AE55" s="400">
        <v>3194230179</v>
      </c>
      <c r="AF55" s="399"/>
    </row>
    <row r="56" spans="1:32" x14ac:dyDescent="0.2">
      <c r="A56" s="403">
        <v>1996</v>
      </c>
      <c r="B56" s="406">
        <v>1771972991</v>
      </c>
      <c r="C56" s="405"/>
      <c r="D56" s="404">
        <v>74782864</v>
      </c>
      <c r="E56" s="405"/>
      <c r="F56" s="404">
        <v>378757294</v>
      </c>
      <c r="G56" s="405"/>
      <c r="H56" s="404">
        <v>1341140</v>
      </c>
      <c r="I56" s="405"/>
      <c r="J56" s="406">
        <v>2226854289</v>
      </c>
      <c r="K56" s="405"/>
      <c r="L56" s="404">
        <v>674728546</v>
      </c>
      <c r="M56" s="404">
        <v>-3088078</v>
      </c>
      <c r="N56" s="405"/>
      <c r="O56" s="404">
        <v>341158836</v>
      </c>
      <c r="P56" s="405"/>
      <c r="Q56" s="404">
        <v>8386379</v>
      </c>
      <c r="R56" s="405"/>
      <c r="S56" s="404">
        <v>17816200</v>
      </c>
      <c r="T56" s="405"/>
      <c r="U56" s="404">
        <v>14328684</v>
      </c>
      <c r="V56" s="405"/>
      <c r="W56" s="404">
        <v>521205</v>
      </c>
      <c r="X56" s="405"/>
      <c r="Y56" s="404">
        <v>3234069</v>
      </c>
      <c r="Z56" s="405"/>
      <c r="AA56" s="404">
        <v>385445373</v>
      </c>
      <c r="AB56" s="405"/>
      <c r="AC56" s="404">
        <v>201222</v>
      </c>
      <c r="AD56" s="405"/>
      <c r="AE56" s="406">
        <v>3284141352</v>
      </c>
      <c r="AF56" s="405"/>
    </row>
    <row r="57" spans="1:32" x14ac:dyDescent="0.2">
      <c r="A57" s="397">
        <v>1997</v>
      </c>
      <c r="B57" s="400">
        <v>1820761761</v>
      </c>
      <c r="C57" s="399"/>
      <c r="D57" s="398">
        <v>86479050</v>
      </c>
      <c r="E57" s="399"/>
      <c r="F57" s="398">
        <v>399595822</v>
      </c>
      <c r="G57" s="399"/>
      <c r="H57" s="398">
        <v>1533366</v>
      </c>
      <c r="I57" s="399"/>
      <c r="J57" s="400">
        <v>2308369999</v>
      </c>
      <c r="K57" s="399"/>
      <c r="L57" s="398">
        <v>628644171</v>
      </c>
      <c r="M57" s="398">
        <v>-4039905</v>
      </c>
      <c r="N57" s="399"/>
      <c r="O57" s="398">
        <v>350647962</v>
      </c>
      <c r="P57" s="399"/>
      <c r="Q57" s="398">
        <v>8680229</v>
      </c>
      <c r="R57" s="399"/>
      <c r="S57" s="398">
        <v>18484565</v>
      </c>
      <c r="T57" s="399"/>
      <c r="U57" s="398">
        <v>14726102</v>
      </c>
      <c r="V57" s="399"/>
      <c r="W57" s="398">
        <v>511168</v>
      </c>
      <c r="X57" s="399"/>
      <c r="Y57" s="398">
        <v>3288035</v>
      </c>
      <c r="Z57" s="399"/>
      <c r="AA57" s="398">
        <v>396338061</v>
      </c>
      <c r="AB57" s="399"/>
      <c r="AC57" s="398">
        <v>62807</v>
      </c>
      <c r="AD57" s="399"/>
      <c r="AE57" s="400">
        <v>3329375133</v>
      </c>
      <c r="AF57" s="399"/>
    </row>
    <row r="58" spans="1:32" x14ac:dyDescent="0.2">
      <c r="A58" s="397">
        <v>1998</v>
      </c>
      <c r="B58" s="400">
        <v>1850193304</v>
      </c>
      <c r="C58" s="399"/>
      <c r="D58" s="398">
        <v>122211090</v>
      </c>
      <c r="E58" s="399"/>
      <c r="F58" s="398">
        <v>449292578</v>
      </c>
      <c r="G58" s="399"/>
      <c r="H58" s="398">
        <v>2314896</v>
      </c>
      <c r="I58" s="399"/>
      <c r="J58" s="400">
        <v>2424011868</v>
      </c>
      <c r="K58" s="399"/>
      <c r="L58" s="398">
        <v>673702104</v>
      </c>
      <c r="M58" s="398">
        <v>-4467280</v>
      </c>
      <c r="N58" s="399"/>
      <c r="O58" s="398">
        <v>317866620</v>
      </c>
      <c r="P58" s="399"/>
      <c r="Q58" s="398">
        <v>8608130</v>
      </c>
      <c r="R58" s="399"/>
      <c r="S58" s="398">
        <v>19233174</v>
      </c>
      <c r="T58" s="399"/>
      <c r="U58" s="398">
        <v>14773918</v>
      </c>
      <c r="V58" s="399"/>
      <c r="W58" s="398">
        <v>502473</v>
      </c>
      <c r="X58" s="399"/>
      <c r="Y58" s="398">
        <v>3025696</v>
      </c>
      <c r="Z58" s="399"/>
      <c r="AA58" s="398">
        <v>364010011</v>
      </c>
      <c r="AB58" s="399"/>
      <c r="AC58" s="398">
        <v>158942</v>
      </c>
      <c r="AD58" s="399"/>
      <c r="AE58" s="400">
        <v>3457415645</v>
      </c>
      <c r="AF58" s="399"/>
    </row>
    <row r="59" spans="1:32" x14ac:dyDescent="0.2">
      <c r="A59" s="403">
        <v>1999</v>
      </c>
      <c r="B59" s="406">
        <v>1858617724</v>
      </c>
      <c r="C59" s="405"/>
      <c r="D59" s="404">
        <v>111539127</v>
      </c>
      <c r="E59" s="405"/>
      <c r="F59" s="404">
        <v>472995956</v>
      </c>
      <c r="G59" s="405"/>
      <c r="H59" s="404">
        <v>1606583</v>
      </c>
      <c r="I59" s="405"/>
      <c r="J59" s="406">
        <v>2444759390</v>
      </c>
      <c r="K59" s="405"/>
      <c r="L59" s="404">
        <v>728254124</v>
      </c>
      <c r="M59" s="404">
        <v>-6096899</v>
      </c>
      <c r="N59" s="405"/>
      <c r="O59" s="404">
        <v>314663058</v>
      </c>
      <c r="P59" s="405"/>
      <c r="Q59" s="404">
        <v>8960705</v>
      </c>
      <c r="R59" s="405"/>
      <c r="S59" s="404">
        <v>19493050</v>
      </c>
      <c r="T59" s="405"/>
      <c r="U59" s="404">
        <v>14827013</v>
      </c>
      <c r="V59" s="405"/>
      <c r="W59" s="404">
        <v>495082</v>
      </c>
      <c r="X59" s="405"/>
      <c r="Y59" s="404">
        <v>4487998</v>
      </c>
      <c r="Z59" s="405"/>
      <c r="AA59" s="404">
        <v>362926906</v>
      </c>
      <c r="AB59" s="405"/>
      <c r="AC59" s="404">
        <v>138942</v>
      </c>
      <c r="AD59" s="405"/>
      <c r="AE59" s="406">
        <v>3529982463</v>
      </c>
      <c r="AF59" s="405"/>
    </row>
    <row r="60" spans="1:32" x14ac:dyDescent="0.2">
      <c r="A60" s="397">
        <v>2000</v>
      </c>
      <c r="B60" s="400">
        <v>1943111290</v>
      </c>
      <c r="C60" s="399"/>
      <c r="D60" s="398">
        <v>105192123</v>
      </c>
      <c r="E60" s="399"/>
      <c r="F60" s="398">
        <v>517977999</v>
      </c>
      <c r="G60" s="399"/>
      <c r="H60" s="398">
        <v>2027956</v>
      </c>
      <c r="I60" s="399"/>
      <c r="J60" s="400">
        <v>2568309368</v>
      </c>
      <c r="K60" s="399"/>
      <c r="L60" s="398">
        <v>753892940</v>
      </c>
      <c r="M60" s="398">
        <v>-5538860</v>
      </c>
      <c r="N60" s="399"/>
      <c r="O60" s="398">
        <v>271337693</v>
      </c>
      <c r="P60" s="399"/>
      <c r="Q60" s="398">
        <v>8916073</v>
      </c>
      <c r="R60" s="399"/>
      <c r="S60" s="398">
        <v>20307087</v>
      </c>
      <c r="T60" s="399"/>
      <c r="U60" s="398">
        <v>14093158</v>
      </c>
      <c r="V60" s="399"/>
      <c r="W60" s="398">
        <v>493375</v>
      </c>
      <c r="X60" s="399"/>
      <c r="Y60" s="398">
        <v>5593261</v>
      </c>
      <c r="Z60" s="399"/>
      <c r="AA60" s="398">
        <v>320740647</v>
      </c>
      <c r="AB60" s="399"/>
      <c r="AC60" s="398">
        <v>124885</v>
      </c>
      <c r="AD60" s="399"/>
      <c r="AE60" s="400">
        <v>3637528980</v>
      </c>
      <c r="AF60" s="399"/>
    </row>
    <row r="61" spans="1:32" x14ac:dyDescent="0.2">
      <c r="A61" s="397">
        <v>2001</v>
      </c>
      <c r="B61" s="400">
        <v>1882826136</v>
      </c>
      <c r="C61" s="399"/>
      <c r="D61" s="398">
        <v>119148891</v>
      </c>
      <c r="E61" s="399"/>
      <c r="F61" s="398">
        <v>554939683</v>
      </c>
      <c r="G61" s="399"/>
      <c r="H61" s="398">
        <v>585791</v>
      </c>
      <c r="I61" s="399"/>
      <c r="J61" s="400">
        <v>2557500501</v>
      </c>
      <c r="K61" s="399"/>
      <c r="L61" s="398">
        <v>768826308</v>
      </c>
      <c r="M61" s="398">
        <v>-8823445</v>
      </c>
      <c r="N61" s="399"/>
      <c r="O61" s="398">
        <v>213749291</v>
      </c>
      <c r="P61" s="399"/>
      <c r="Q61" s="398">
        <v>8293796</v>
      </c>
      <c r="R61" s="399"/>
      <c r="S61" s="398">
        <v>12944430</v>
      </c>
      <c r="T61" s="399"/>
      <c r="U61" s="398">
        <v>13740501</v>
      </c>
      <c r="V61" s="399"/>
      <c r="W61" s="398">
        <v>542755</v>
      </c>
      <c r="X61" s="399"/>
      <c r="Y61" s="398">
        <v>6737332</v>
      </c>
      <c r="Z61" s="399"/>
      <c r="AA61" s="398">
        <v>256008105</v>
      </c>
      <c r="AB61" s="399"/>
      <c r="AC61" s="398">
        <v>6541565</v>
      </c>
      <c r="AD61" s="399"/>
      <c r="AE61" s="400">
        <v>3580053034</v>
      </c>
      <c r="AF61" s="399"/>
    </row>
    <row r="62" spans="1:32" x14ac:dyDescent="0.2">
      <c r="A62" s="403">
        <v>2002</v>
      </c>
      <c r="B62" s="406">
        <v>1910612813</v>
      </c>
      <c r="C62" s="405"/>
      <c r="D62" s="404">
        <v>89733266</v>
      </c>
      <c r="E62" s="405"/>
      <c r="F62" s="404">
        <v>607683246</v>
      </c>
      <c r="G62" s="405"/>
      <c r="H62" s="404">
        <v>1969851</v>
      </c>
      <c r="I62" s="405"/>
      <c r="J62" s="406">
        <v>2609999176</v>
      </c>
      <c r="K62" s="405"/>
      <c r="L62" s="404">
        <v>780064087</v>
      </c>
      <c r="M62" s="404">
        <v>-8742928</v>
      </c>
      <c r="N62" s="405"/>
      <c r="O62" s="404">
        <v>260491387</v>
      </c>
      <c r="P62" s="405"/>
      <c r="Q62" s="404">
        <v>9009328</v>
      </c>
      <c r="R62" s="405"/>
      <c r="S62" s="404">
        <v>13145020</v>
      </c>
      <c r="T62" s="405"/>
      <c r="U62" s="404">
        <v>14491310</v>
      </c>
      <c r="V62" s="405"/>
      <c r="W62" s="404">
        <v>554831</v>
      </c>
      <c r="X62" s="405"/>
      <c r="Y62" s="404">
        <v>10354279</v>
      </c>
      <c r="Z62" s="405"/>
      <c r="AA62" s="404">
        <v>308046155</v>
      </c>
      <c r="AB62" s="405"/>
      <c r="AC62" s="404">
        <v>9091465</v>
      </c>
      <c r="AD62" s="405"/>
      <c r="AE62" s="406">
        <v>3698457955</v>
      </c>
      <c r="AF62" s="405"/>
    </row>
    <row r="63" spans="1:32" x14ac:dyDescent="0.2">
      <c r="A63" s="397">
        <v>2003</v>
      </c>
      <c r="B63" s="400">
        <v>1952713826</v>
      </c>
      <c r="C63" s="399"/>
      <c r="D63" s="398">
        <v>113697198</v>
      </c>
      <c r="E63" s="399"/>
      <c r="F63" s="398">
        <v>567303392</v>
      </c>
      <c r="G63" s="399"/>
      <c r="H63" s="398">
        <v>2647093</v>
      </c>
      <c r="I63" s="399"/>
      <c r="J63" s="400">
        <v>2636361509</v>
      </c>
      <c r="K63" s="399"/>
      <c r="L63" s="398">
        <v>763732695</v>
      </c>
      <c r="M63" s="398">
        <v>-8535065</v>
      </c>
      <c r="N63" s="399"/>
      <c r="O63" s="398">
        <v>271511659</v>
      </c>
      <c r="P63" s="399"/>
      <c r="Q63" s="398">
        <v>9527678</v>
      </c>
      <c r="R63" s="399"/>
      <c r="S63" s="398">
        <v>13807633</v>
      </c>
      <c r="T63" s="399"/>
      <c r="U63" s="398">
        <v>14424231</v>
      </c>
      <c r="V63" s="399"/>
      <c r="W63" s="398">
        <v>534001</v>
      </c>
      <c r="X63" s="399"/>
      <c r="Y63" s="398">
        <v>11187467</v>
      </c>
      <c r="Z63" s="399"/>
      <c r="AA63" s="398">
        <v>320992669</v>
      </c>
      <c r="AB63" s="399"/>
      <c r="AC63" s="398">
        <v>8607470</v>
      </c>
      <c r="AD63" s="399"/>
      <c r="AE63" s="400">
        <v>3721159278</v>
      </c>
      <c r="AF63" s="399"/>
    </row>
    <row r="64" spans="1:32" x14ac:dyDescent="0.2">
      <c r="A64" s="397">
        <v>2004</v>
      </c>
      <c r="B64" s="400">
        <v>1957187710</v>
      </c>
      <c r="C64" s="399"/>
      <c r="D64" s="398">
        <v>114678306</v>
      </c>
      <c r="E64" s="399"/>
      <c r="F64" s="398">
        <v>627171620</v>
      </c>
      <c r="G64" s="399"/>
      <c r="H64" s="398">
        <v>3568233</v>
      </c>
      <c r="I64" s="399"/>
      <c r="J64" s="400">
        <v>2702605870</v>
      </c>
      <c r="K64" s="399"/>
      <c r="L64" s="398">
        <v>788528387</v>
      </c>
      <c r="M64" s="398">
        <v>-8488210</v>
      </c>
      <c r="N64" s="399"/>
      <c r="O64" s="398">
        <v>265063848</v>
      </c>
      <c r="P64" s="399"/>
      <c r="Q64" s="398">
        <v>9736404</v>
      </c>
      <c r="R64" s="399"/>
      <c r="S64" s="398">
        <v>13061787</v>
      </c>
      <c r="T64" s="399"/>
      <c r="U64" s="398">
        <v>14810975</v>
      </c>
      <c r="V64" s="399"/>
      <c r="W64" s="398">
        <v>575155</v>
      </c>
      <c r="X64" s="399"/>
      <c r="Y64" s="398">
        <v>14143741</v>
      </c>
      <c r="Z64" s="399"/>
      <c r="AA64" s="398">
        <v>317391910</v>
      </c>
      <c r="AB64" s="399"/>
      <c r="AC64" s="398">
        <v>8322440</v>
      </c>
      <c r="AD64" s="399"/>
      <c r="AE64" s="400">
        <v>3808360397</v>
      </c>
      <c r="AF64" s="399"/>
    </row>
    <row r="65" spans="1:32" x14ac:dyDescent="0.2">
      <c r="A65" s="403">
        <v>2005</v>
      </c>
      <c r="B65" s="406">
        <v>1992053878</v>
      </c>
      <c r="C65" s="405"/>
      <c r="D65" s="404">
        <v>116481854</v>
      </c>
      <c r="E65" s="405"/>
      <c r="F65" s="404">
        <v>683828924</v>
      </c>
      <c r="G65" s="405"/>
      <c r="H65" s="404">
        <v>3777156</v>
      </c>
      <c r="I65" s="405"/>
      <c r="J65" s="406">
        <v>2796141812</v>
      </c>
      <c r="K65" s="405"/>
      <c r="L65" s="404">
        <v>781986365</v>
      </c>
      <c r="M65" s="404">
        <v>-6557788</v>
      </c>
      <c r="N65" s="405"/>
      <c r="O65" s="404">
        <v>267039777</v>
      </c>
      <c r="P65" s="405"/>
      <c r="Q65" s="404">
        <v>10569886</v>
      </c>
      <c r="R65" s="405"/>
      <c r="S65" s="404">
        <v>13031084</v>
      </c>
      <c r="T65" s="405"/>
      <c r="U65" s="404">
        <v>14691745</v>
      </c>
      <c r="V65" s="405"/>
      <c r="W65" s="404">
        <v>550294</v>
      </c>
      <c r="X65" s="405"/>
      <c r="Y65" s="404">
        <v>17810549</v>
      </c>
      <c r="Z65" s="405"/>
      <c r="AA65" s="404">
        <v>323693336</v>
      </c>
      <c r="AB65" s="405"/>
      <c r="AC65" s="404">
        <v>6928167</v>
      </c>
      <c r="AD65" s="405"/>
      <c r="AE65" s="406">
        <v>3902191893</v>
      </c>
      <c r="AF65" s="405"/>
    </row>
    <row r="66" spans="1:32" x14ac:dyDescent="0.2">
      <c r="A66" s="397">
        <v>2006</v>
      </c>
      <c r="B66" s="400">
        <v>1969737146</v>
      </c>
      <c r="C66" s="399"/>
      <c r="D66" s="398">
        <v>59708237</v>
      </c>
      <c r="E66" s="399"/>
      <c r="F66" s="398">
        <v>734416873</v>
      </c>
      <c r="G66" s="399"/>
      <c r="H66" s="398">
        <v>4253528</v>
      </c>
      <c r="I66" s="399"/>
      <c r="J66" s="400">
        <v>2768115783</v>
      </c>
      <c r="K66" s="399"/>
      <c r="L66" s="398">
        <v>787218636</v>
      </c>
      <c r="M66" s="398">
        <v>-6557842</v>
      </c>
      <c r="N66" s="399"/>
      <c r="O66" s="398">
        <v>286253922</v>
      </c>
      <c r="P66" s="399"/>
      <c r="Q66" s="398">
        <v>10341481</v>
      </c>
      <c r="R66" s="399"/>
      <c r="S66" s="398">
        <v>13927432</v>
      </c>
      <c r="T66" s="399"/>
      <c r="U66" s="398">
        <v>14568029</v>
      </c>
      <c r="V66" s="399"/>
      <c r="W66" s="398">
        <v>507706</v>
      </c>
      <c r="X66" s="399"/>
      <c r="Y66" s="398">
        <v>26589137</v>
      </c>
      <c r="Z66" s="399"/>
      <c r="AA66" s="398">
        <v>352187707</v>
      </c>
      <c r="AB66" s="399"/>
      <c r="AC66" s="398">
        <v>7112762</v>
      </c>
      <c r="AD66" s="399"/>
      <c r="AE66" s="400">
        <v>3908077046</v>
      </c>
      <c r="AF66" s="399"/>
    </row>
    <row r="67" spans="1:32" x14ac:dyDescent="0.2">
      <c r="A67" s="397">
        <v>2007</v>
      </c>
      <c r="B67" s="400">
        <v>1998390297</v>
      </c>
      <c r="C67" s="399"/>
      <c r="D67" s="398">
        <v>61306315</v>
      </c>
      <c r="E67" s="399"/>
      <c r="F67" s="398">
        <v>814751904</v>
      </c>
      <c r="G67" s="399"/>
      <c r="H67" s="398">
        <v>4042131</v>
      </c>
      <c r="I67" s="399"/>
      <c r="J67" s="400">
        <v>2878490647</v>
      </c>
      <c r="K67" s="399"/>
      <c r="L67" s="398">
        <v>806424753</v>
      </c>
      <c r="M67" s="398">
        <v>-6896352</v>
      </c>
      <c r="N67" s="399"/>
      <c r="O67" s="398">
        <v>245842714</v>
      </c>
      <c r="P67" s="399"/>
      <c r="Q67" s="398">
        <v>10711288</v>
      </c>
      <c r="R67" s="399"/>
      <c r="S67" s="398">
        <v>14294304</v>
      </c>
      <c r="T67" s="399"/>
      <c r="U67" s="398">
        <v>14637213</v>
      </c>
      <c r="V67" s="399"/>
      <c r="W67" s="398">
        <v>611793</v>
      </c>
      <c r="X67" s="399"/>
      <c r="Y67" s="398">
        <v>34449927</v>
      </c>
      <c r="Z67" s="399"/>
      <c r="AA67" s="398">
        <v>320547239</v>
      </c>
      <c r="AB67" s="399"/>
      <c r="AC67" s="398">
        <v>6776960</v>
      </c>
      <c r="AD67" s="399"/>
      <c r="AE67" s="400">
        <v>4005343248</v>
      </c>
      <c r="AF67" s="399"/>
    </row>
    <row r="68" spans="1:32" x14ac:dyDescent="0.2">
      <c r="A68" s="403">
        <v>2008</v>
      </c>
      <c r="B68" s="406">
        <v>1968837582</v>
      </c>
      <c r="C68" s="405"/>
      <c r="D68" s="404">
        <v>42881220</v>
      </c>
      <c r="E68" s="405"/>
      <c r="F68" s="404">
        <v>802371511</v>
      </c>
      <c r="G68" s="405"/>
      <c r="H68" s="404">
        <v>3199703</v>
      </c>
      <c r="I68" s="405"/>
      <c r="J68" s="406">
        <v>2817290016</v>
      </c>
      <c r="K68" s="405"/>
      <c r="L68" s="404">
        <v>806208435</v>
      </c>
      <c r="M68" s="404">
        <v>-6288062</v>
      </c>
      <c r="N68" s="405"/>
      <c r="O68" s="404">
        <v>253095539</v>
      </c>
      <c r="P68" s="405"/>
      <c r="Q68" s="404">
        <v>10637661</v>
      </c>
      <c r="R68" s="405"/>
      <c r="S68" s="404">
        <v>15378719</v>
      </c>
      <c r="T68" s="405"/>
      <c r="U68" s="404">
        <v>14839977</v>
      </c>
      <c r="V68" s="405"/>
      <c r="W68" s="404">
        <v>864235</v>
      </c>
      <c r="X68" s="405"/>
      <c r="Y68" s="404">
        <v>55363100</v>
      </c>
      <c r="Z68" s="405"/>
      <c r="AA68" s="404">
        <v>350179231</v>
      </c>
      <c r="AB68" s="405"/>
      <c r="AC68" s="404">
        <v>6959316</v>
      </c>
      <c r="AD68" s="405"/>
      <c r="AE68" s="406">
        <v>3974348936</v>
      </c>
      <c r="AF68" s="405"/>
    </row>
    <row r="69" spans="1:32" x14ac:dyDescent="0.2">
      <c r="A69" s="397">
        <v>2009</v>
      </c>
      <c r="B69" s="400">
        <v>1741123025</v>
      </c>
      <c r="C69" s="399"/>
      <c r="D69" s="398">
        <v>35811025</v>
      </c>
      <c r="E69" s="399"/>
      <c r="F69" s="398">
        <v>841005651</v>
      </c>
      <c r="G69" s="399"/>
      <c r="H69" s="398">
        <v>3057806</v>
      </c>
      <c r="I69" s="399"/>
      <c r="J69" s="400">
        <v>2620997507</v>
      </c>
      <c r="K69" s="399"/>
      <c r="L69" s="398">
        <v>798854585</v>
      </c>
      <c r="M69" s="398">
        <v>-4627345</v>
      </c>
      <c r="N69" s="399"/>
      <c r="O69" s="398">
        <v>271505893</v>
      </c>
      <c r="P69" s="399"/>
      <c r="Q69" s="398">
        <v>10737915</v>
      </c>
      <c r="R69" s="399"/>
      <c r="S69" s="398">
        <v>15953844</v>
      </c>
      <c r="T69" s="399"/>
      <c r="U69" s="398">
        <v>15008658</v>
      </c>
      <c r="V69" s="399"/>
      <c r="W69" s="398">
        <v>891137</v>
      </c>
      <c r="X69" s="399"/>
      <c r="Y69" s="398">
        <v>73885924</v>
      </c>
      <c r="Z69" s="399"/>
      <c r="AA69" s="398">
        <v>387983371</v>
      </c>
      <c r="AB69" s="399"/>
      <c r="AC69" s="398">
        <v>6629179</v>
      </c>
      <c r="AD69" s="399"/>
      <c r="AE69" s="400">
        <v>3809837297</v>
      </c>
      <c r="AF69" s="399"/>
    </row>
    <row r="70" spans="1:32" x14ac:dyDescent="0.2">
      <c r="A70" s="397">
        <v>2010</v>
      </c>
      <c r="B70" s="400">
        <v>1827737545</v>
      </c>
      <c r="C70" s="402" t="s">
        <v>381</v>
      </c>
      <c r="D70" s="398">
        <v>34678725</v>
      </c>
      <c r="E70" s="402" t="s">
        <v>381</v>
      </c>
      <c r="F70" s="398">
        <v>901389416</v>
      </c>
      <c r="G70" s="402" t="s">
        <v>381</v>
      </c>
      <c r="H70" s="398">
        <v>2967479</v>
      </c>
      <c r="I70" s="402" t="s">
        <v>381</v>
      </c>
      <c r="J70" s="400">
        <v>2766773164</v>
      </c>
      <c r="K70" s="402" t="s">
        <v>381</v>
      </c>
      <c r="L70" s="398">
        <v>806968301</v>
      </c>
      <c r="M70" s="398">
        <v>-5501132</v>
      </c>
      <c r="N70" s="402" t="s">
        <v>381</v>
      </c>
      <c r="O70" s="398">
        <v>258454923</v>
      </c>
      <c r="P70" s="402" t="s">
        <v>381</v>
      </c>
      <c r="Q70" s="400">
        <v>11445786</v>
      </c>
      <c r="R70" s="402" t="s">
        <v>381</v>
      </c>
      <c r="S70" s="398">
        <v>16376286</v>
      </c>
      <c r="T70" s="402" t="s">
        <v>381</v>
      </c>
      <c r="U70" s="400">
        <v>15219213</v>
      </c>
      <c r="V70" s="402" t="s">
        <v>381</v>
      </c>
      <c r="W70" s="400">
        <v>1205611</v>
      </c>
      <c r="X70" s="402" t="s">
        <v>381</v>
      </c>
      <c r="Y70" s="400">
        <v>94636176</v>
      </c>
      <c r="Z70" s="402" t="s">
        <v>381</v>
      </c>
      <c r="AA70" s="398">
        <v>397337996</v>
      </c>
      <c r="AB70" s="402" t="s">
        <v>381</v>
      </c>
      <c r="AC70" s="398">
        <v>6807708</v>
      </c>
      <c r="AD70" s="402" t="s">
        <v>381</v>
      </c>
      <c r="AE70" s="400">
        <v>3972386037</v>
      </c>
      <c r="AF70" s="402" t="s">
        <v>381</v>
      </c>
    </row>
    <row r="71" spans="1:32" x14ac:dyDescent="0.2">
      <c r="A71" s="403" t="s">
        <v>767</v>
      </c>
      <c r="B71" s="406">
        <v>1714870142</v>
      </c>
      <c r="C71" s="405"/>
      <c r="D71" s="404">
        <v>26223322</v>
      </c>
      <c r="E71" s="405"/>
      <c r="F71" s="404">
        <v>930568450</v>
      </c>
      <c r="G71" s="405"/>
      <c r="H71" s="404">
        <v>3148113</v>
      </c>
      <c r="I71" s="405"/>
      <c r="J71" s="406">
        <v>2674810027</v>
      </c>
      <c r="K71" s="405"/>
      <c r="L71" s="404">
        <v>790225042</v>
      </c>
      <c r="M71" s="404">
        <v>-5912494</v>
      </c>
      <c r="N71" s="405"/>
      <c r="O71" s="404">
        <v>323140782</v>
      </c>
      <c r="P71" s="405"/>
      <c r="Q71" s="404">
        <v>10504136</v>
      </c>
      <c r="R71" s="405"/>
      <c r="S71" s="404">
        <v>17182491</v>
      </c>
      <c r="T71" s="405"/>
      <c r="U71" s="404">
        <v>16699568</v>
      </c>
      <c r="V71" s="405"/>
      <c r="W71" s="404">
        <v>1795230</v>
      </c>
      <c r="X71" s="405"/>
      <c r="Y71" s="406">
        <v>119703986</v>
      </c>
      <c r="Z71" s="405"/>
      <c r="AA71" s="404">
        <v>489026193</v>
      </c>
      <c r="AB71" s="405"/>
      <c r="AC71" s="404">
        <v>6916045</v>
      </c>
      <c r="AD71" s="405"/>
      <c r="AE71" s="406">
        <v>3955064813</v>
      </c>
      <c r="AF71" s="405"/>
    </row>
    <row r="72" spans="1:32" x14ac:dyDescent="0.2">
      <c r="A72" s="594" t="s">
        <v>768</v>
      </c>
      <c r="B72" s="595"/>
      <c r="C72" s="595"/>
      <c r="D72" s="595"/>
      <c r="E72" s="595"/>
      <c r="F72" s="595"/>
      <c r="G72" s="595"/>
      <c r="H72" s="595"/>
      <c r="I72" s="595"/>
      <c r="J72" s="595"/>
      <c r="K72" s="595"/>
      <c r="L72" s="595"/>
      <c r="M72" s="595"/>
      <c r="N72" s="595"/>
      <c r="O72" s="595"/>
      <c r="P72" s="595"/>
      <c r="Q72" s="595" t="s">
        <v>769</v>
      </c>
      <c r="R72" s="595"/>
      <c r="S72" s="595"/>
      <c r="T72" s="595"/>
      <c r="U72" s="595"/>
      <c r="V72" s="595"/>
      <c r="W72" s="595"/>
      <c r="X72" s="595"/>
      <c r="Y72" s="595"/>
      <c r="Z72" s="595"/>
      <c r="AA72" s="595"/>
      <c r="AB72" s="595"/>
      <c r="AC72" s="595"/>
      <c r="AD72" s="595"/>
      <c r="AE72" s="595"/>
      <c r="AF72" s="596"/>
    </row>
    <row r="73" spans="1:32" x14ac:dyDescent="0.2">
      <c r="A73" s="597" t="s">
        <v>770</v>
      </c>
      <c r="B73" s="598"/>
      <c r="C73" s="598"/>
      <c r="D73" s="598"/>
      <c r="E73" s="598"/>
      <c r="F73" s="598"/>
      <c r="G73" s="598"/>
      <c r="H73" s="598"/>
      <c r="I73" s="598"/>
      <c r="J73" s="598"/>
      <c r="K73" s="598"/>
      <c r="L73" s="598"/>
      <c r="M73" s="598"/>
      <c r="N73" s="598"/>
      <c r="O73" s="598"/>
      <c r="P73" s="598"/>
      <c r="Q73" s="598" t="s">
        <v>771</v>
      </c>
      <c r="R73" s="598"/>
      <c r="S73" s="598"/>
      <c r="T73" s="598"/>
      <c r="U73" s="598"/>
      <c r="V73" s="598"/>
      <c r="W73" s="598"/>
      <c r="X73" s="598"/>
      <c r="Y73" s="598"/>
      <c r="Z73" s="598"/>
      <c r="AA73" s="598"/>
      <c r="AB73" s="598"/>
      <c r="AC73" s="598"/>
      <c r="AD73" s="598"/>
      <c r="AE73" s="598"/>
      <c r="AF73" s="599"/>
    </row>
    <row r="74" spans="1:32" x14ac:dyDescent="0.2">
      <c r="A74" s="597"/>
      <c r="B74" s="598"/>
      <c r="C74" s="598"/>
      <c r="D74" s="598"/>
      <c r="E74" s="598"/>
      <c r="F74" s="598"/>
      <c r="G74" s="598"/>
      <c r="H74" s="598"/>
      <c r="I74" s="598"/>
      <c r="J74" s="598"/>
      <c r="K74" s="598"/>
      <c r="L74" s="598"/>
      <c r="M74" s="598"/>
      <c r="N74" s="598"/>
      <c r="O74" s="598"/>
      <c r="P74" s="598"/>
      <c r="Q74" s="600" t="s">
        <v>402</v>
      </c>
      <c r="R74" s="600"/>
      <c r="S74" s="600"/>
      <c r="T74" s="600"/>
      <c r="U74" s="600"/>
      <c r="V74" s="600"/>
      <c r="W74" s="600"/>
      <c r="X74" s="600"/>
      <c r="Y74" s="600"/>
      <c r="Z74" s="600"/>
      <c r="AA74" s="600"/>
      <c r="AB74" s="600"/>
      <c r="AC74" s="600"/>
      <c r="AD74" s="600"/>
      <c r="AE74" s="600"/>
      <c r="AF74" s="601"/>
    </row>
    <row r="75" spans="1:32" x14ac:dyDescent="0.2">
      <c r="A75" s="597" t="s">
        <v>772</v>
      </c>
      <c r="B75" s="598"/>
      <c r="C75" s="598"/>
      <c r="D75" s="598"/>
      <c r="E75" s="598"/>
      <c r="F75" s="598"/>
      <c r="G75" s="598"/>
      <c r="H75" s="598"/>
      <c r="I75" s="598"/>
      <c r="J75" s="598"/>
      <c r="K75" s="598"/>
      <c r="L75" s="598"/>
      <c r="M75" s="598"/>
      <c r="N75" s="598"/>
      <c r="O75" s="598"/>
      <c r="P75" s="598"/>
      <c r="Q75" s="598" t="s">
        <v>793</v>
      </c>
      <c r="R75" s="598"/>
      <c r="S75" s="598"/>
      <c r="T75" s="598"/>
      <c r="U75" s="598"/>
      <c r="V75" s="598"/>
      <c r="W75" s="598"/>
      <c r="X75" s="598"/>
      <c r="Y75" s="598"/>
      <c r="Z75" s="598"/>
      <c r="AA75" s="598"/>
      <c r="AB75" s="598"/>
      <c r="AC75" s="598"/>
      <c r="AD75" s="598"/>
      <c r="AE75" s="598"/>
      <c r="AF75" s="599"/>
    </row>
    <row r="76" spans="1:32" x14ac:dyDescent="0.2">
      <c r="A76" s="597"/>
      <c r="B76" s="598"/>
      <c r="C76" s="598"/>
      <c r="D76" s="598"/>
      <c r="E76" s="598"/>
      <c r="F76" s="598"/>
      <c r="G76" s="598"/>
      <c r="H76" s="598"/>
      <c r="I76" s="598"/>
      <c r="J76" s="598"/>
      <c r="K76" s="598"/>
      <c r="L76" s="598"/>
      <c r="M76" s="598"/>
      <c r="N76" s="598"/>
      <c r="O76" s="598"/>
      <c r="P76" s="598"/>
      <c r="Q76" s="600" t="s">
        <v>396</v>
      </c>
      <c r="R76" s="600"/>
      <c r="S76" s="600"/>
      <c r="T76" s="600"/>
      <c r="U76" s="600"/>
      <c r="V76" s="600"/>
      <c r="W76" s="600"/>
      <c r="X76" s="600"/>
      <c r="Y76" s="600"/>
      <c r="Z76" s="600"/>
      <c r="AA76" s="600"/>
      <c r="AB76" s="600"/>
      <c r="AC76" s="600"/>
      <c r="AD76" s="600"/>
      <c r="AE76" s="600"/>
      <c r="AF76" s="601"/>
    </row>
    <row r="77" spans="1:32" x14ac:dyDescent="0.2">
      <c r="A77" s="597" t="s">
        <v>774</v>
      </c>
      <c r="B77" s="598"/>
      <c r="C77" s="598"/>
      <c r="D77" s="598"/>
      <c r="E77" s="598"/>
      <c r="F77" s="598"/>
      <c r="G77" s="598"/>
      <c r="H77" s="598"/>
      <c r="I77" s="598"/>
      <c r="J77" s="598"/>
      <c r="K77" s="598"/>
      <c r="L77" s="598"/>
      <c r="M77" s="598"/>
      <c r="N77" s="598"/>
      <c r="O77" s="598"/>
      <c r="P77" s="598"/>
      <c r="Q77" s="600" t="s">
        <v>414</v>
      </c>
      <c r="R77" s="600"/>
      <c r="S77" s="600"/>
      <c r="T77" s="600"/>
      <c r="U77" s="600"/>
      <c r="V77" s="600"/>
      <c r="W77" s="600"/>
      <c r="X77" s="600"/>
      <c r="Y77" s="600"/>
      <c r="Z77" s="600"/>
      <c r="AA77" s="600"/>
      <c r="AB77" s="600"/>
      <c r="AC77" s="600"/>
      <c r="AD77" s="600"/>
      <c r="AE77" s="600"/>
      <c r="AF77" s="601"/>
    </row>
    <row r="78" spans="1:32" x14ac:dyDescent="0.2">
      <c r="A78" s="597" t="s">
        <v>775</v>
      </c>
      <c r="B78" s="598"/>
      <c r="C78" s="598"/>
      <c r="D78" s="598"/>
      <c r="E78" s="598"/>
      <c r="F78" s="598"/>
      <c r="G78" s="598"/>
      <c r="H78" s="598"/>
      <c r="I78" s="598"/>
      <c r="J78" s="598"/>
      <c r="K78" s="598"/>
      <c r="L78" s="598"/>
      <c r="M78" s="598"/>
      <c r="N78" s="598"/>
      <c r="O78" s="598"/>
      <c r="P78" s="598"/>
      <c r="Q78" s="600" t="s">
        <v>792</v>
      </c>
      <c r="R78" s="600"/>
      <c r="S78" s="600"/>
      <c r="T78" s="600"/>
      <c r="U78" s="600"/>
      <c r="V78" s="600"/>
      <c r="W78" s="600"/>
      <c r="X78" s="600"/>
      <c r="Y78" s="600"/>
      <c r="Z78" s="600"/>
      <c r="AA78" s="600"/>
      <c r="AB78" s="600"/>
      <c r="AC78" s="600"/>
      <c r="AD78" s="600"/>
      <c r="AE78" s="600"/>
      <c r="AF78" s="601"/>
    </row>
    <row r="79" spans="1:32" x14ac:dyDescent="0.2">
      <c r="A79" s="597"/>
      <c r="B79" s="598"/>
      <c r="C79" s="598"/>
      <c r="D79" s="598"/>
      <c r="E79" s="598"/>
      <c r="F79" s="598"/>
      <c r="G79" s="598"/>
      <c r="H79" s="598"/>
      <c r="I79" s="598"/>
      <c r="J79" s="598"/>
      <c r="K79" s="598"/>
      <c r="L79" s="598"/>
      <c r="M79" s="598"/>
      <c r="N79" s="598"/>
      <c r="O79" s="598"/>
      <c r="P79" s="598"/>
      <c r="Q79" s="600" t="s">
        <v>791</v>
      </c>
      <c r="R79" s="600"/>
      <c r="S79" s="600"/>
      <c r="T79" s="600"/>
      <c r="U79" s="600"/>
      <c r="V79" s="600"/>
      <c r="W79" s="600"/>
      <c r="X79" s="600"/>
      <c r="Y79" s="600"/>
      <c r="Z79" s="600"/>
      <c r="AA79" s="600"/>
      <c r="AB79" s="600"/>
      <c r="AC79" s="600"/>
      <c r="AD79" s="600"/>
      <c r="AE79" s="600"/>
      <c r="AF79" s="601"/>
    </row>
    <row r="80" spans="1:32" x14ac:dyDescent="0.2">
      <c r="A80" s="597"/>
      <c r="B80" s="598"/>
      <c r="C80" s="598"/>
      <c r="D80" s="598"/>
      <c r="E80" s="598"/>
      <c r="F80" s="598"/>
      <c r="G80" s="598"/>
      <c r="H80" s="598"/>
      <c r="I80" s="598"/>
      <c r="J80" s="598"/>
      <c r="K80" s="598"/>
      <c r="L80" s="598"/>
      <c r="M80" s="598"/>
      <c r="N80" s="598"/>
      <c r="O80" s="598"/>
      <c r="P80" s="598"/>
      <c r="Q80" s="600" t="s">
        <v>790</v>
      </c>
      <c r="R80" s="600"/>
      <c r="S80" s="600"/>
      <c r="T80" s="600"/>
      <c r="U80" s="600"/>
      <c r="V80" s="600"/>
      <c r="W80" s="600"/>
      <c r="X80" s="600"/>
      <c r="Y80" s="600"/>
      <c r="Z80" s="600"/>
      <c r="AA80" s="600"/>
      <c r="AB80" s="600"/>
      <c r="AC80" s="600"/>
      <c r="AD80" s="600"/>
      <c r="AE80" s="600"/>
      <c r="AF80" s="601"/>
    </row>
    <row r="81" spans="1:32" x14ac:dyDescent="0.2">
      <c r="A81" s="597"/>
      <c r="B81" s="598"/>
      <c r="C81" s="598"/>
      <c r="D81" s="598"/>
      <c r="E81" s="598"/>
      <c r="F81" s="598"/>
      <c r="G81" s="598"/>
      <c r="H81" s="598"/>
      <c r="I81" s="598"/>
      <c r="J81" s="598"/>
      <c r="K81" s="598"/>
      <c r="L81" s="598"/>
      <c r="M81" s="598"/>
      <c r="N81" s="598"/>
      <c r="O81" s="598"/>
      <c r="P81" s="598"/>
      <c r="Q81" s="600" t="s">
        <v>789</v>
      </c>
      <c r="R81" s="600"/>
      <c r="S81" s="600"/>
      <c r="T81" s="600"/>
      <c r="U81" s="600"/>
      <c r="V81" s="600"/>
      <c r="W81" s="600"/>
      <c r="X81" s="600"/>
      <c r="Y81" s="600"/>
      <c r="Z81" s="600"/>
      <c r="AA81" s="600"/>
      <c r="AB81" s="600"/>
      <c r="AC81" s="600"/>
      <c r="AD81" s="600"/>
      <c r="AE81" s="600"/>
      <c r="AF81" s="601"/>
    </row>
    <row r="82" spans="1:32" x14ac:dyDescent="0.2">
      <c r="A82" s="597"/>
      <c r="B82" s="598"/>
      <c r="C82" s="598"/>
      <c r="D82" s="598"/>
      <c r="E82" s="598"/>
      <c r="F82" s="598"/>
      <c r="G82" s="598"/>
      <c r="H82" s="598"/>
      <c r="I82" s="598"/>
      <c r="J82" s="598"/>
      <c r="K82" s="598"/>
      <c r="L82" s="598"/>
      <c r="M82" s="598"/>
      <c r="N82" s="598"/>
      <c r="O82" s="598"/>
      <c r="P82" s="598"/>
      <c r="Q82" s="600" t="s">
        <v>116</v>
      </c>
      <c r="R82" s="600"/>
      <c r="S82" s="600"/>
      <c r="T82" s="600"/>
      <c r="U82" s="600"/>
      <c r="V82" s="600"/>
      <c r="W82" s="600"/>
      <c r="X82" s="600"/>
      <c r="Y82" s="600"/>
      <c r="Z82" s="600"/>
      <c r="AA82" s="600"/>
      <c r="AB82" s="600"/>
      <c r="AC82" s="600"/>
      <c r="AD82" s="600"/>
      <c r="AE82" s="600"/>
      <c r="AF82" s="601"/>
    </row>
    <row r="83" spans="1:32" ht="12.75" customHeight="1" x14ac:dyDescent="0.2">
      <c r="A83" s="597" t="s">
        <v>777</v>
      </c>
      <c r="B83" s="598"/>
      <c r="C83" s="598"/>
      <c r="D83" s="598"/>
      <c r="E83" s="598"/>
      <c r="F83" s="598"/>
      <c r="G83" s="598"/>
      <c r="H83" s="598"/>
      <c r="I83" s="598"/>
      <c r="J83" s="598"/>
      <c r="K83" s="598"/>
      <c r="L83" s="598"/>
      <c r="M83" s="598"/>
      <c r="N83" s="598"/>
      <c r="O83" s="598"/>
      <c r="P83" s="598"/>
      <c r="Q83" s="603" t="s">
        <v>778</v>
      </c>
      <c r="R83" s="603"/>
      <c r="S83" s="603"/>
      <c r="T83" s="603"/>
      <c r="U83" s="603"/>
      <c r="V83" s="603"/>
      <c r="W83" s="603"/>
      <c r="X83" s="603"/>
      <c r="Y83" s="603"/>
      <c r="Z83" s="603"/>
      <c r="AA83" s="603"/>
      <c r="AB83" s="603"/>
      <c r="AC83" s="603"/>
      <c r="AD83" s="603"/>
      <c r="AE83" s="603"/>
      <c r="AF83" s="604"/>
    </row>
    <row r="84" spans="1:32" ht="12.75" customHeight="1" x14ac:dyDescent="0.2">
      <c r="A84" s="597"/>
      <c r="B84" s="598"/>
      <c r="C84" s="598"/>
      <c r="D84" s="598"/>
      <c r="E84" s="598"/>
      <c r="F84" s="598"/>
      <c r="G84" s="598"/>
      <c r="H84" s="598"/>
      <c r="I84" s="598"/>
      <c r="J84" s="598"/>
      <c r="K84" s="598"/>
      <c r="L84" s="598"/>
      <c r="M84" s="598"/>
      <c r="N84" s="598"/>
      <c r="O84" s="598"/>
      <c r="P84" s="598"/>
      <c r="Q84" s="603" t="s">
        <v>779</v>
      </c>
      <c r="R84" s="603"/>
      <c r="S84" s="603"/>
      <c r="T84" s="603"/>
      <c r="U84" s="603"/>
      <c r="V84" s="603"/>
      <c r="W84" s="603"/>
      <c r="X84" s="603"/>
      <c r="Y84" s="603"/>
      <c r="Z84" s="603"/>
      <c r="AA84" s="603"/>
      <c r="AB84" s="603"/>
      <c r="AC84" s="603"/>
      <c r="AD84" s="603"/>
      <c r="AE84" s="603"/>
      <c r="AF84" s="604"/>
    </row>
    <row r="85" spans="1:32" x14ac:dyDescent="0.2">
      <c r="A85" s="597" t="s">
        <v>780</v>
      </c>
      <c r="B85" s="598"/>
      <c r="C85" s="598"/>
      <c r="D85" s="598"/>
      <c r="E85" s="598"/>
      <c r="F85" s="598"/>
      <c r="G85" s="598"/>
      <c r="H85" s="598"/>
      <c r="I85" s="598"/>
      <c r="J85" s="598"/>
      <c r="K85" s="598"/>
      <c r="L85" s="598"/>
      <c r="M85" s="598"/>
      <c r="N85" s="598"/>
      <c r="O85" s="598"/>
      <c r="P85" s="598"/>
      <c r="Q85" s="600" t="s">
        <v>788</v>
      </c>
      <c r="R85" s="600"/>
      <c r="S85" s="600"/>
      <c r="T85" s="600"/>
      <c r="U85" s="600"/>
      <c r="V85" s="600"/>
      <c r="W85" s="600"/>
      <c r="X85" s="600"/>
      <c r="Y85" s="600"/>
      <c r="Z85" s="600"/>
      <c r="AA85" s="600"/>
      <c r="AB85" s="600"/>
      <c r="AC85" s="600"/>
      <c r="AD85" s="600"/>
      <c r="AE85" s="600"/>
      <c r="AF85" s="601"/>
    </row>
    <row r="86" spans="1:32" x14ac:dyDescent="0.2">
      <c r="A86" s="597"/>
      <c r="B86" s="598"/>
      <c r="C86" s="598"/>
      <c r="D86" s="598"/>
      <c r="E86" s="598"/>
      <c r="F86" s="598"/>
      <c r="G86" s="598"/>
      <c r="H86" s="598"/>
      <c r="I86" s="598"/>
      <c r="J86" s="598"/>
      <c r="K86" s="598"/>
      <c r="L86" s="598"/>
      <c r="M86" s="598"/>
      <c r="N86" s="598"/>
      <c r="O86" s="598"/>
      <c r="P86" s="598"/>
      <c r="Q86" s="600" t="s">
        <v>787</v>
      </c>
      <c r="R86" s="600"/>
      <c r="S86" s="600"/>
      <c r="T86" s="600"/>
      <c r="U86" s="600"/>
      <c r="V86" s="600"/>
      <c r="W86" s="600"/>
      <c r="X86" s="600"/>
      <c r="Y86" s="600"/>
      <c r="Z86" s="600"/>
      <c r="AA86" s="600"/>
      <c r="AB86" s="600"/>
      <c r="AC86" s="600"/>
      <c r="AD86" s="600"/>
      <c r="AE86" s="600"/>
      <c r="AF86" s="601"/>
    </row>
    <row r="87" spans="1:32" x14ac:dyDescent="0.2">
      <c r="A87" s="597"/>
      <c r="B87" s="598"/>
      <c r="C87" s="598"/>
      <c r="D87" s="598"/>
      <c r="E87" s="598"/>
      <c r="F87" s="598"/>
      <c r="G87" s="598"/>
      <c r="H87" s="598"/>
      <c r="I87" s="598"/>
      <c r="J87" s="598"/>
      <c r="K87" s="598"/>
      <c r="L87" s="598"/>
      <c r="M87" s="598"/>
      <c r="N87" s="598"/>
      <c r="O87" s="598"/>
      <c r="P87" s="598"/>
      <c r="Q87" s="600" t="s">
        <v>786</v>
      </c>
      <c r="R87" s="600"/>
      <c r="S87" s="600"/>
      <c r="T87" s="600"/>
      <c r="U87" s="600"/>
      <c r="V87" s="600"/>
      <c r="W87" s="600"/>
      <c r="X87" s="600"/>
      <c r="Y87" s="600"/>
      <c r="Z87" s="600"/>
      <c r="AA87" s="600"/>
      <c r="AB87" s="600"/>
      <c r="AC87" s="600"/>
      <c r="AD87" s="600"/>
      <c r="AE87" s="600"/>
      <c r="AF87" s="601"/>
    </row>
    <row r="88" spans="1:32" x14ac:dyDescent="0.2">
      <c r="A88" s="597"/>
      <c r="B88" s="598"/>
      <c r="C88" s="598"/>
      <c r="D88" s="598"/>
      <c r="E88" s="598"/>
      <c r="F88" s="598"/>
      <c r="G88" s="598"/>
      <c r="H88" s="598"/>
      <c r="I88" s="598"/>
      <c r="J88" s="598"/>
      <c r="K88" s="598"/>
      <c r="L88" s="598"/>
      <c r="M88" s="598"/>
      <c r="N88" s="598"/>
      <c r="O88" s="598"/>
      <c r="P88" s="598"/>
      <c r="Q88" s="600" t="s">
        <v>416</v>
      </c>
      <c r="R88" s="600"/>
      <c r="S88" s="600"/>
      <c r="T88" s="600"/>
      <c r="U88" s="600"/>
      <c r="V88" s="600"/>
      <c r="W88" s="600"/>
      <c r="X88" s="600"/>
      <c r="Y88" s="600"/>
      <c r="Z88" s="600"/>
      <c r="AA88" s="600"/>
      <c r="AB88" s="600"/>
      <c r="AC88" s="600"/>
      <c r="AD88" s="600"/>
      <c r="AE88" s="600"/>
      <c r="AF88" s="601"/>
    </row>
    <row r="89" spans="1:32" x14ac:dyDescent="0.2">
      <c r="A89" s="597"/>
      <c r="B89" s="598"/>
      <c r="C89" s="598"/>
      <c r="D89" s="598"/>
      <c r="E89" s="598"/>
      <c r="F89" s="598"/>
      <c r="G89" s="598"/>
      <c r="H89" s="598"/>
      <c r="I89" s="598"/>
      <c r="J89" s="598"/>
      <c r="K89" s="598"/>
      <c r="L89" s="598"/>
      <c r="M89" s="598"/>
      <c r="N89" s="598"/>
      <c r="O89" s="598"/>
      <c r="P89" s="598"/>
      <c r="Q89" s="600" t="s">
        <v>785</v>
      </c>
      <c r="R89" s="600"/>
      <c r="S89" s="600"/>
      <c r="T89" s="600"/>
      <c r="U89" s="600"/>
      <c r="V89" s="600"/>
      <c r="W89" s="600"/>
      <c r="X89" s="600"/>
      <c r="Y89" s="600"/>
      <c r="Z89" s="600"/>
      <c r="AA89" s="600"/>
      <c r="AB89" s="600"/>
      <c r="AC89" s="600"/>
      <c r="AD89" s="600"/>
      <c r="AE89" s="600"/>
      <c r="AF89" s="601"/>
    </row>
    <row r="90" spans="1:32" x14ac:dyDescent="0.2">
      <c r="A90" s="597"/>
      <c r="B90" s="598"/>
      <c r="C90" s="598"/>
      <c r="D90" s="598"/>
      <c r="E90" s="598"/>
      <c r="F90" s="598"/>
      <c r="G90" s="598"/>
      <c r="H90" s="598"/>
      <c r="I90" s="598"/>
      <c r="J90" s="598"/>
      <c r="K90" s="598"/>
      <c r="L90" s="598"/>
      <c r="M90" s="598"/>
      <c r="N90" s="598"/>
      <c r="O90" s="598"/>
      <c r="P90" s="598"/>
      <c r="Q90" s="600" t="s">
        <v>784</v>
      </c>
      <c r="R90" s="600"/>
      <c r="S90" s="600"/>
      <c r="T90" s="600"/>
      <c r="U90" s="600"/>
      <c r="V90" s="600"/>
      <c r="W90" s="600"/>
      <c r="X90" s="600"/>
      <c r="Y90" s="600"/>
      <c r="Z90" s="600"/>
      <c r="AA90" s="600"/>
      <c r="AB90" s="600"/>
      <c r="AC90" s="600"/>
      <c r="AD90" s="600"/>
      <c r="AE90" s="600"/>
      <c r="AF90" s="601"/>
    </row>
    <row r="91" spans="1:32" x14ac:dyDescent="0.2">
      <c r="A91" s="597"/>
      <c r="B91" s="598"/>
      <c r="C91" s="598"/>
      <c r="D91" s="598"/>
      <c r="E91" s="598"/>
      <c r="F91" s="598"/>
      <c r="G91" s="598"/>
      <c r="H91" s="598"/>
      <c r="I91" s="598"/>
      <c r="J91" s="598"/>
      <c r="K91" s="598"/>
      <c r="L91" s="598"/>
      <c r="M91" s="598"/>
      <c r="N91" s="598"/>
      <c r="O91" s="598"/>
      <c r="P91" s="598"/>
      <c r="Q91" s="600" t="s">
        <v>455</v>
      </c>
      <c r="R91" s="600"/>
      <c r="S91" s="600"/>
      <c r="T91" s="600"/>
      <c r="U91" s="600"/>
      <c r="V91" s="600"/>
      <c r="W91" s="600"/>
      <c r="X91" s="600"/>
      <c r="Y91" s="600"/>
      <c r="Z91" s="600"/>
      <c r="AA91" s="600"/>
      <c r="AB91" s="600"/>
      <c r="AC91" s="600"/>
      <c r="AD91" s="600"/>
      <c r="AE91" s="600"/>
      <c r="AF91" s="601"/>
    </row>
    <row r="92" spans="1:32" x14ac:dyDescent="0.2">
      <c r="A92" s="597"/>
      <c r="B92" s="598"/>
      <c r="C92" s="598"/>
      <c r="D92" s="598"/>
      <c r="E92" s="598"/>
      <c r="F92" s="598"/>
      <c r="G92" s="598"/>
      <c r="H92" s="598"/>
      <c r="I92" s="598"/>
      <c r="J92" s="598"/>
      <c r="K92" s="598"/>
      <c r="L92" s="598"/>
      <c r="M92" s="598"/>
      <c r="N92" s="598"/>
      <c r="O92" s="598"/>
      <c r="P92" s="598"/>
      <c r="Q92" s="600" t="s">
        <v>783</v>
      </c>
      <c r="R92" s="600"/>
      <c r="S92" s="600"/>
      <c r="T92" s="600"/>
      <c r="U92" s="600"/>
      <c r="V92" s="600"/>
      <c r="W92" s="600"/>
      <c r="X92" s="600"/>
      <c r="Y92" s="600"/>
      <c r="Z92" s="600"/>
      <c r="AA92" s="600"/>
      <c r="AB92" s="600"/>
      <c r="AC92" s="600"/>
      <c r="AD92" s="600"/>
      <c r="AE92" s="600"/>
      <c r="AF92" s="601"/>
    </row>
    <row r="93" spans="1:32" x14ac:dyDescent="0.2">
      <c r="A93" s="597" t="s">
        <v>782</v>
      </c>
      <c r="B93" s="598"/>
      <c r="C93" s="598"/>
      <c r="D93" s="598"/>
      <c r="E93" s="598"/>
      <c r="F93" s="598"/>
      <c r="G93" s="598"/>
      <c r="H93" s="598"/>
      <c r="I93" s="598"/>
      <c r="J93" s="598"/>
      <c r="K93" s="598"/>
      <c r="L93" s="598"/>
      <c r="M93" s="598"/>
      <c r="N93" s="598"/>
      <c r="O93" s="598"/>
      <c r="P93" s="598"/>
      <c r="Q93" s="608"/>
      <c r="R93" s="608"/>
      <c r="S93" s="608"/>
      <c r="T93" s="608"/>
      <c r="U93" s="608"/>
      <c r="V93" s="608"/>
      <c r="W93" s="608"/>
      <c r="X93" s="608"/>
      <c r="Y93" s="608"/>
      <c r="Z93" s="608"/>
      <c r="AA93" s="608"/>
      <c r="AB93" s="608"/>
      <c r="AC93" s="608"/>
      <c r="AD93" s="608"/>
      <c r="AE93" s="608"/>
      <c r="AF93" s="609"/>
    </row>
    <row r="94" spans="1:32" x14ac:dyDescent="0.2">
      <c r="A94" s="602" t="s">
        <v>408</v>
      </c>
      <c r="B94" s="600"/>
      <c r="C94" s="600"/>
      <c r="D94" s="600"/>
      <c r="E94" s="600"/>
      <c r="F94" s="600"/>
      <c r="G94" s="600"/>
      <c r="H94" s="600"/>
      <c r="I94" s="600"/>
      <c r="J94" s="600"/>
      <c r="K94" s="600"/>
      <c r="L94" s="600"/>
      <c r="M94" s="600"/>
      <c r="N94" s="600"/>
      <c r="O94" s="600"/>
      <c r="P94" s="600"/>
      <c r="Q94" s="608"/>
      <c r="R94" s="608"/>
      <c r="S94" s="608"/>
      <c r="T94" s="608"/>
      <c r="U94" s="608"/>
      <c r="V94" s="608"/>
      <c r="W94" s="608"/>
      <c r="X94" s="608"/>
      <c r="Y94" s="608"/>
      <c r="Z94" s="608"/>
      <c r="AA94" s="608"/>
      <c r="AB94" s="608"/>
      <c r="AC94" s="608"/>
      <c r="AD94" s="608"/>
      <c r="AE94" s="608"/>
      <c r="AF94" s="609"/>
    </row>
    <row r="95" spans="1:32" x14ac:dyDescent="0.2">
      <c r="A95" s="607" t="s">
        <v>410</v>
      </c>
      <c r="B95" s="605"/>
      <c r="C95" s="605"/>
      <c r="D95" s="605"/>
      <c r="E95" s="605"/>
      <c r="F95" s="605"/>
      <c r="G95" s="605"/>
      <c r="H95" s="605"/>
      <c r="I95" s="605"/>
      <c r="J95" s="605"/>
      <c r="K95" s="605"/>
      <c r="L95" s="605"/>
      <c r="M95" s="605"/>
      <c r="N95" s="605"/>
      <c r="O95" s="605"/>
      <c r="P95" s="605"/>
      <c r="Q95" s="610"/>
      <c r="R95" s="610"/>
      <c r="S95" s="610"/>
      <c r="T95" s="610"/>
      <c r="U95" s="610"/>
      <c r="V95" s="610"/>
      <c r="W95" s="610"/>
      <c r="X95" s="610"/>
      <c r="Y95" s="610"/>
      <c r="Z95" s="610"/>
      <c r="AA95" s="610"/>
      <c r="AB95" s="610"/>
      <c r="AC95" s="610"/>
      <c r="AD95" s="610"/>
      <c r="AE95" s="610"/>
      <c r="AF95" s="611"/>
    </row>
  </sheetData>
  <mergeCells count="68">
    <mergeCell ref="A72:P72"/>
    <mergeCell ref="Q72:AF72"/>
    <mergeCell ref="A73:P74"/>
    <mergeCell ref="Q73:AF73"/>
    <mergeCell ref="Q74:AF74"/>
    <mergeCell ref="A75:P76"/>
    <mergeCell ref="Q75:AF75"/>
    <mergeCell ref="Q76:AF76"/>
    <mergeCell ref="A77:P77"/>
    <mergeCell ref="Q77:AF77"/>
    <mergeCell ref="A78:P82"/>
    <mergeCell ref="Q78:AF78"/>
    <mergeCell ref="Q79:AF79"/>
    <mergeCell ref="Q80:AF80"/>
    <mergeCell ref="Q81:AF81"/>
    <mergeCell ref="Q82:AF82"/>
    <mergeCell ref="A83:P84"/>
    <mergeCell ref="Q83:AF83"/>
    <mergeCell ref="Q84:AF84"/>
    <mergeCell ref="A85:P92"/>
    <mergeCell ref="Q85:AF85"/>
    <mergeCell ref="Q86:AF86"/>
    <mergeCell ref="Q87:AF87"/>
    <mergeCell ref="Q88:AF88"/>
    <mergeCell ref="Q89:AF89"/>
    <mergeCell ref="Q90:AF90"/>
    <mergeCell ref="Q91:AF91"/>
    <mergeCell ref="Q92:AF92"/>
    <mergeCell ref="A93:P93"/>
    <mergeCell ref="A94:P94"/>
    <mergeCell ref="A95:P95"/>
    <mergeCell ref="Q93:AF95"/>
    <mergeCell ref="A1:AF1"/>
    <mergeCell ref="A2:AF2"/>
    <mergeCell ref="A3:A8"/>
    <mergeCell ref="B3:K5"/>
    <mergeCell ref="M3:N3"/>
    <mergeCell ref="M4:N4"/>
    <mergeCell ref="M5:N5"/>
    <mergeCell ref="M6:N6"/>
    <mergeCell ref="M7:N7"/>
    <mergeCell ref="M8:N8"/>
    <mergeCell ref="O3:AB5"/>
    <mergeCell ref="AC3:AD8"/>
    <mergeCell ref="AE3:AF8"/>
    <mergeCell ref="B6:C8"/>
    <mergeCell ref="D6:E8"/>
    <mergeCell ref="F6:G6"/>
    <mergeCell ref="F7:G7"/>
    <mergeCell ref="F8:G8"/>
    <mergeCell ref="H6:I6"/>
    <mergeCell ref="H7:I7"/>
    <mergeCell ref="H8:I8"/>
    <mergeCell ref="J6:K8"/>
    <mergeCell ref="O6:P6"/>
    <mergeCell ref="O7:P7"/>
    <mergeCell ref="O8:P8"/>
    <mergeCell ref="Q6:T7"/>
    <mergeCell ref="Y6:Z8"/>
    <mergeCell ref="AA6:AB8"/>
    <mergeCell ref="W6:X6"/>
    <mergeCell ref="W7:X7"/>
    <mergeCell ref="W8:X8"/>
    <mergeCell ref="Q8:R8"/>
    <mergeCell ref="S8:T8"/>
    <mergeCell ref="U6:V6"/>
    <mergeCell ref="U7:V7"/>
    <mergeCell ref="U8:V8"/>
  </mergeCells>
  <hyperlinks>
    <hyperlink ref="Q83" r:id="rId1" location="electricity" display="http://www.eia.gov/totalenergy/data/monthly/ - electricity"/>
    <hyperlink ref="Q84" r:id="rId2" display="http://www.eia.gov/electricity/"/>
  </hyperlink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7"/>
  <sheetViews>
    <sheetView showGridLines="0" workbookViewId="0">
      <selection activeCell="F33" sqref="F33"/>
    </sheetView>
  </sheetViews>
  <sheetFormatPr defaultRowHeight="12.75" x14ac:dyDescent="0.2"/>
  <cols>
    <col min="1" max="1" width="4.5703125" style="392" bestFit="1" customWidth="1"/>
    <col min="2" max="2" width="8.140625" style="392" bestFit="1" customWidth="1"/>
    <col min="3" max="3" width="2.28515625" style="392" bestFit="1" customWidth="1"/>
    <col min="4" max="4" width="7.7109375" style="392" bestFit="1" customWidth="1"/>
    <col min="5" max="5" width="2.28515625" style="392" bestFit="1" customWidth="1"/>
    <col min="6" max="6" width="8.7109375" style="392" bestFit="1" customWidth="1"/>
    <col min="7" max="7" width="2.28515625" style="392" bestFit="1" customWidth="1"/>
    <col min="8" max="8" width="6.5703125" style="392" bestFit="1" customWidth="1"/>
    <col min="9" max="9" width="2.28515625" style="392" bestFit="1" customWidth="1"/>
    <col min="10" max="10" width="9" style="392" bestFit="1" customWidth="1"/>
    <col min="11" max="11" width="2.28515625" style="392" bestFit="1" customWidth="1"/>
    <col min="12" max="12" width="8" style="392" bestFit="1" customWidth="1"/>
    <col min="13" max="13" width="2.42578125" style="392" bestFit="1" customWidth="1"/>
    <col min="14" max="14" width="7" style="392" bestFit="1" customWidth="1"/>
    <col min="15" max="15" width="2.42578125" style="392" bestFit="1" customWidth="1"/>
    <col min="16" max="16" width="8.42578125" style="392" customWidth="1"/>
    <col min="17" max="17" width="2.28515625" style="392" customWidth="1"/>
    <col min="18" max="18" width="6.5703125" style="392" bestFit="1" customWidth="1"/>
    <col min="19" max="19" width="2.28515625" style="392" bestFit="1" customWidth="1"/>
    <col min="20" max="20" width="7" style="392" bestFit="1" customWidth="1"/>
    <col min="21" max="21" width="2.28515625" style="392" bestFit="1" customWidth="1"/>
    <col min="22" max="22" width="7" style="392" bestFit="1" customWidth="1"/>
    <col min="23" max="23" width="2.42578125" style="392" bestFit="1" customWidth="1"/>
    <col min="24" max="24" width="6.5703125" style="392" bestFit="1" customWidth="1"/>
    <col min="25" max="25" width="2.42578125" style="392" bestFit="1" customWidth="1"/>
    <col min="26" max="26" width="7.42578125" style="392" bestFit="1" customWidth="1"/>
    <col min="27" max="27" width="2.28515625" style="392" bestFit="1" customWidth="1"/>
    <col min="28" max="28" width="8" style="392" bestFit="1" customWidth="1"/>
    <col min="29" max="29" width="2.28515625" style="392" bestFit="1" customWidth="1"/>
    <col min="30" max="30" width="6.5703125" style="392" bestFit="1" customWidth="1"/>
    <col min="31" max="31" width="2.28515625" style="392" bestFit="1" customWidth="1"/>
    <col min="32" max="32" width="9" style="392" bestFit="1" customWidth="1"/>
    <col min="33" max="33" width="2.28515625" style="392" bestFit="1" customWidth="1"/>
    <col min="34" max="34" width="12.7109375" style="392" bestFit="1" customWidth="1"/>
    <col min="35" max="35" width="11" style="392" bestFit="1" customWidth="1"/>
    <col min="36" max="37" width="11.140625" style="392" bestFit="1" customWidth="1"/>
    <col min="38" max="16384" width="9.140625" style="392"/>
  </cols>
  <sheetData>
    <row r="1" spans="1:33" ht="15.75" customHeight="1" x14ac:dyDescent="0.25">
      <c r="A1" s="569" t="s">
        <v>795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</row>
    <row r="2" spans="1:33" ht="12.75" customHeight="1" x14ac:dyDescent="0.2">
      <c r="A2" s="572" t="s">
        <v>417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4"/>
    </row>
    <row r="3" spans="1:33" x14ac:dyDescent="0.2">
      <c r="A3" s="575" t="s">
        <v>332</v>
      </c>
      <c r="B3" s="581" t="s">
        <v>394</v>
      </c>
      <c r="C3" s="582"/>
      <c r="D3" s="582"/>
      <c r="E3" s="582"/>
      <c r="F3" s="582"/>
      <c r="G3" s="582"/>
      <c r="H3" s="582"/>
      <c r="I3" s="582"/>
      <c r="J3" s="582"/>
      <c r="K3" s="583"/>
      <c r="L3" s="590"/>
      <c r="M3" s="591"/>
      <c r="N3" s="590"/>
      <c r="O3" s="591"/>
      <c r="P3" s="581" t="s">
        <v>400</v>
      </c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3"/>
      <c r="AD3" s="581" t="s">
        <v>757</v>
      </c>
      <c r="AE3" s="583"/>
      <c r="AF3" s="581" t="s">
        <v>282</v>
      </c>
      <c r="AG3" s="583"/>
    </row>
    <row r="4" spans="1:33" x14ac:dyDescent="0.2">
      <c r="A4" s="576"/>
      <c r="B4" s="584"/>
      <c r="C4" s="585"/>
      <c r="D4" s="585"/>
      <c r="E4" s="585"/>
      <c r="F4" s="585"/>
      <c r="G4" s="585"/>
      <c r="H4" s="585"/>
      <c r="I4" s="585"/>
      <c r="J4" s="585"/>
      <c r="K4" s="586"/>
      <c r="L4" s="592"/>
      <c r="M4" s="593"/>
      <c r="N4" s="584" t="s">
        <v>373</v>
      </c>
      <c r="O4" s="586"/>
      <c r="P4" s="584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6"/>
      <c r="AD4" s="584"/>
      <c r="AE4" s="586"/>
      <c r="AF4" s="584"/>
      <c r="AG4" s="586"/>
    </row>
    <row r="5" spans="1:33" x14ac:dyDescent="0.2">
      <c r="A5" s="576"/>
      <c r="B5" s="587"/>
      <c r="C5" s="588"/>
      <c r="D5" s="588"/>
      <c r="E5" s="588"/>
      <c r="F5" s="588"/>
      <c r="G5" s="588"/>
      <c r="H5" s="588"/>
      <c r="I5" s="588"/>
      <c r="J5" s="588"/>
      <c r="K5" s="589"/>
      <c r="L5" s="584" t="s">
        <v>283</v>
      </c>
      <c r="M5" s="586"/>
      <c r="N5" s="584" t="s">
        <v>374</v>
      </c>
      <c r="O5" s="586"/>
      <c r="P5" s="587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9"/>
      <c r="AD5" s="584"/>
      <c r="AE5" s="586"/>
      <c r="AF5" s="584"/>
      <c r="AG5" s="586"/>
    </row>
    <row r="6" spans="1:33" x14ac:dyDescent="0.2">
      <c r="A6" s="576"/>
      <c r="B6" s="581" t="s">
        <v>758</v>
      </c>
      <c r="C6" s="583"/>
      <c r="D6" s="581" t="s">
        <v>759</v>
      </c>
      <c r="E6" s="583"/>
      <c r="F6" s="590"/>
      <c r="G6" s="591"/>
      <c r="H6" s="590"/>
      <c r="I6" s="591"/>
      <c r="J6" s="581" t="s">
        <v>282</v>
      </c>
      <c r="K6" s="583"/>
      <c r="L6" s="584" t="s">
        <v>375</v>
      </c>
      <c r="M6" s="586"/>
      <c r="N6" s="584" t="s">
        <v>376</v>
      </c>
      <c r="O6" s="586"/>
      <c r="P6" s="581" t="s">
        <v>378</v>
      </c>
      <c r="Q6" s="583"/>
      <c r="R6" s="581" t="s">
        <v>395</v>
      </c>
      <c r="S6" s="582"/>
      <c r="T6" s="582"/>
      <c r="U6" s="583"/>
      <c r="V6" s="590"/>
      <c r="W6" s="591"/>
      <c r="X6" s="590"/>
      <c r="Y6" s="591"/>
      <c r="Z6" s="581" t="s">
        <v>285</v>
      </c>
      <c r="AA6" s="583"/>
      <c r="AB6" s="581" t="s">
        <v>282</v>
      </c>
      <c r="AC6" s="583"/>
      <c r="AD6" s="584"/>
      <c r="AE6" s="586"/>
      <c r="AF6" s="584"/>
      <c r="AG6" s="586"/>
    </row>
    <row r="7" spans="1:33" x14ac:dyDescent="0.2">
      <c r="A7" s="576"/>
      <c r="B7" s="584"/>
      <c r="C7" s="586"/>
      <c r="D7" s="584"/>
      <c r="E7" s="586"/>
      <c r="F7" s="584" t="s">
        <v>380</v>
      </c>
      <c r="G7" s="586"/>
      <c r="H7" s="584" t="s">
        <v>505</v>
      </c>
      <c r="I7" s="586"/>
      <c r="J7" s="584"/>
      <c r="K7" s="586"/>
      <c r="L7" s="584" t="s">
        <v>377</v>
      </c>
      <c r="M7" s="586"/>
      <c r="N7" s="584" t="s">
        <v>760</v>
      </c>
      <c r="O7" s="586"/>
      <c r="P7" s="584" t="s">
        <v>286</v>
      </c>
      <c r="Q7" s="586"/>
      <c r="R7" s="587"/>
      <c r="S7" s="588"/>
      <c r="T7" s="588"/>
      <c r="U7" s="589"/>
      <c r="V7" s="584" t="s">
        <v>109</v>
      </c>
      <c r="W7" s="586"/>
      <c r="X7" s="584" t="s">
        <v>401</v>
      </c>
      <c r="Y7" s="586"/>
      <c r="Z7" s="584"/>
      <c r="AA7" s="586"/>
      <c r="AB7" s="584"/>
      <c r="AC7" s="586"/>
      <c r="AD7" s="584"/>
      <c r="AE7" s="586"/>
      <c r="AF7" s="584"/>
      <c r="AG7" s="586"/>
    </row>
    <row r="8" spans="1:33" x14ac:dyDescent="0.2">
      <c r="A8" s="577"/>
      <c r="B8" s="587"/>
      <c r="C8" s="589"/>
      <c r="D8" s="587"/>
      <c r="E8" s="589"/>
      <c r="F8" s="587" t="s">
        <v>761</v>
      </c>
      <c r="G8" s="589"/>
      <c r="H8" s="587" t="s">
        <v>762</v>
      </c>
      <c r="I8" s="589"/>
      <c r="J8" s="587"/>
      <c r="K8" s="589"/>
      <c r="L8" s="587"/>
      <c r="M8" s="589"/>
      <c r="N8" s="587"/>
      <c r="O8" s="589"/>
      <c r="P8" s="587" t="s">
        <v>763</v>
      </c>
      <c r="Q8" s="589"/>
      <c r="R8" s="578" t="s">
        <v>764</v>
      </c>
      <c r="S8" s="580"/>
      <c r="T8" s="578" t="s">
        <v>765</v>
      </c>
      <c r="U8" s="580"/>
      <c r="V8" s="587" t="s">
        <v>110</v>
      </c>
      <c r="W8" s="589"/>
      <c r="X8" s="587" t="s">
        <v>766</v>
      </c>
      <c r="Y8" s="589"/>
      <c r="Z8" s="587"/>
      <c r="AA8" s="589"/>
      <c r="AB8" s="587"/>
      <c r="AC8" s="589"/>
      <c r="AD8" s="587"/>
      <c r="AE8" s="589"/>
      <c r="AF8" s="587"/>
      <c r="AG8" s="589"/>
    </row>
    <row r="9" spans="1:33" ht="13.5" x14ac:dyDescent="0.2">
      <c r="A9" s="409"/>
      <c r="B9" s="578" t="s">
        <v>796</v>
      </c>
      <c r="C9" s="579"/>
      <c r="D9" s="579"/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579"/>
      <c r="P9" s="579"/>
      <c r="Q9" s="579"/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  <c r="AF9" s="579"/>
      <c r="AG9" s="580"/>
    </row>
    <row r="10" spans="1:33" x14ac:dyDescent="0.2">
      <c r="A10" s="397">
        <v>1989</v>
      </c>
      <c r="B10" s="400">
        <v>1553997999</v>
      </c>
      <c r="C10" s="399"/>
      <c r="D10" s="398">
        <v>158347542</v>
      </c>
      <c r="E10" s="399"/>
      <c r="F10" s="398">
        <v>266917576</v>
      </c>
      <c r="G10" s="399"/>
      <c r="H10" s="400" t="s">
        <v>176</v>
      </c>
      <c r="I10" s="399"/>
      <c r="J10" s="398">
        <v>1979263117</v>
      </c>
      <c r="K10" s="399"/>
      <c r="L10" s="398">
        <v>529354717</v>
      </c>
      <c r="M10" s="399"/>
      <c r="N10" s="401"/>
      <c r="O10" s="402" t="s">
        <v>441</v>
      </c>
      <c r="P10" s="398">
        <v>269189209</v>
      </c>
      <c r="Q10" s="399"/>
      <c r="R10" s="398">
        <v>4246902</v>
      </c>
      <c r="S10" s="399"/>
      <c r="T10" s="398">
        <v>6878579</v>
      </c>
      <c r="U10" s="399"/>
      <c r="V10" s="398">
        <v>14593443</v>
      </c>
      <c r="W10" s="399"/>
      <c r="X10" s="398">
        <v>250601</v>
      </c>
      <c r="Y10" s="399"/>
      <c r="Z10" s="398">
        <v>2112043</v>
      </c>
      <c r="AA10" s="399"/>
      <c r="AB10" s="398">
        <v>297270777</v>
      </c>
      <c r="AC10" s="399"/>
      <c r="AD10" s="400" t="s">
        <v>176</v>
      </c>
      <c r="AE10" s="399"/>
      <c r="AF10" s="398">
        <v>2805888611</v>
      </c>
      <c r="AG10" s="399"/>
    </row>
    <row r="11" spans="1:33" x14ac:dyDescent="0.2">
      <c r="A11" s="397">
        <v>1990</v>
      </c>
      <c r="B11" s="400">
        <v>1560161624</v>
      </c>
      <c r="C11" s="399"/>
      <c r="D11" s="398">
        <v>117569744</v>
      </c>
      <c r="E11" s="399"/>
      <c r="F11" s="398">
        <v>264678100</v>
      </c>
      <c r="G11" s="399"/>
      <c r="H11" s="400">
        <v>323</v>
      </c>
      <c r="I11" s="399"/>
      <c r="J11" s="398">
        <v>1942409791</v>
      </c>
      <c r="K11" s="399"/>
      <c r="L11" s="398">
        <v>576861678</v>
      </c>
      <c r="M11" s="399"/>
      <c r="N11" s="398">
        <v>-3507741</v>
      </c>
      <c r="O11" s="399"/>
      <c r="P11" s="398">
        <v>289753124</v>
      </c>
      <c r="Q11" s="399"/>
      <c r="R11" s="398">
        <v>5583286</v>
      </c>
      <c r="S11" s="399"/>
      <c r="T11" s="398">
        <v>10356074</v>
      </c>
      <c r="U11" s="399"/>
      <c r="V11" s="398">
        <v>15434271</v>
      </c>
      <c r="W11" s="399"/>
      <c r="X11" s="398">
        <v>367087</v>
      </c>
      <c r="Y11" s="399"/>
      <c r="Z11" s="398">
        <v>2788600</v>
      </c>
      <c r="AA11" s="399"/>
      <c r="AB11" s="398">
        <v>324282442</v>
      </c>
      <c r="AC11" s="399"/>
      <c r="AD11" s="400" t="s">
        <v>176</v>
      </c>
      <c r="AE11" s="399"/>
      <c r="AF11" s="398">
        <v>2840046170</v>
      </c>
      <c r="AG11" s="399"/>
    </row>
    <row r="12" spans="1:33" x14ac:dyDescent="0.2">
      <c r="A12" s="403">
        <v>1991</v>
      </c>
      <c r="B12" s="406">
        <v>1551924278</v>
      </c>
      <c r="C12" s="405"/>
      <c r="D12" s="404">
        <v>112208446</v>
      </c>
      <c r="E12" s="405"/>
      <c r="F12" s="404">
        <v>267775861</v>
      </c>
      <c r="G12" s="405"/>
      <c r="H12" s="404">
        <v>2975</v>
      </c>
      <c r="I12" s="405"/>
      <c r="J12" s="404">
        <v>1931911560</v>
      </c>
      <c r="K12" s="405"/>
      <c r="L12" s="404">
        <v>612565087</v>
      </c>
      <c r="M12" s="405"/>
      <c r="N12" s="404">
        <v>-4541435</v>
      </c>
      <c r="O12" s="405"/>
      <c r="P12" s="404">
        <v>286019443</v>
      </c>
      <c r="Q12" s="405"/>
      <c r="R12" s="404">
        <v>6031518</v>
      </c>
      <c r="S12" s="405"/>
      <c r="T12" s="404">
        <v>12243583</v>
      </c>
      <c r="U12" s="405"/>
      <c r="V12" s="404">
        <v>15966444</v>
      </c>
      <c r="W12" s="405"/>
      <c r="X12" s="404">
        <v>471765</v>
      </c>
      <c r="Y12" s="405"/>
      <c r="Z12" s="404">
        <v>2950951</v>
      </c>
      <c r="AA12" s="405"/>
      <c r="AB12" s="404">
        <v>323683704</v>
      </c>
      <c r="AC12" s="405"/>
      <c r="AD12" s="406" t="s">
        <v>176</v>
      </c>
      <c r="AE12" s="405"/>
      <c r="AF12" s="404">
        <v>2863618916</v>
      </c>
      <c r="AG12" s="405"/>
    </row>
    <row r="13" spans="1:33" x14ac:dyDescent="0.2">
      <c r="A13" s="397">
        <v>1992</v>
      </c>
      <c r="B13" s="400">
        <v>1577060710</v>
      </c>
      <c r="C13" s="399"/>
      <c r="D13" s="398">
        <v>90076098</v>
      </c>
      <c r="E13" s="399"/>
      <c r="F13" s="398">
        <v>270870693</v>
      </c>
      <c r="G13" s="399"/>
      <c r="H13" s="398">
        <v>3138</v>
      </c>
      <c r="I13" s="399"/>
      <c r="J13" s="398">
        <v>1938010639</v>
      </c>
      <c r="K13" s="399"/>
      <c r="L13" s="398">
        <v>618776263</v>
      </c>
      <c r="M13" s="399"/>
      <c r="N13" s="398">
        <v>-4176582</v>
      </c>
      <c r="O13" s="399"/>
      <c r="P13" s="398">
        <v>250015684</v>
      </c>
      <c r="Q13" s="399"/>
      <c r="R13" s="398">
        <v>6566981</v>
      </c>
      <c r="S13" s="399"/>
      <c r="T13" s="398">
        <v>14436581</v>
      </c>
      <c r="U13" s="399"/>
      <c r="V13" s="398">
        <v>16137962</v>
      </c>
      <c r="W13" s="399"/>
      <c r="X13" s="398">
        <v>399640</v>
      </c>
      <c r="Y13" s="399"/>
      <c r="Z13" s="398">
        <v>2887523</v>
      </c>
      <c r="AA13" s="399"/>
      <c r="AB13" s="398">
        <v>290444371</v>
      </c>
      <c r="AC13" s="399"/>
      <c r="AD13" s="400" t="s">
        <v>176</v>
      </c>
      <c r="AE13" s="399"/>
      <c r="AF13" s="398">
        <v>2843054691</v>
      </c>
      <c r="AG13" s="399"/>
    </row>
    <row r="14" spans="1:33" x14ac:dyDescent="0.2">
      <c r="A14" s="397">
        <v>1993</v>
      </c>
      <c r="B14" s="400">
        <v>1642055280</v>
      </c>
      <c r="C14" s="399"/>
      <c r="D14" s="398">
        <v>100598595</v>
      </c>
      <c r="E14" s="399"/>
      <c r="F14" s="398">
        <v>267208382</v>
      </c>
      <c r="G14" s="399"/>
      <c r="H14" s="398">
        <v>7077</v>
      </c>
      <c r="I14" s="399"/>
      <c r="J14" s="398">
        <v>2009869334</v>
      </c>
      <c r="K14" s="399"/>
      <c r="L14" s="398">
        <v>610291214</v>
      </c>
      <c r="M14" s="399"/>
      <c r="N14" s="398">
        <v>-4035572</v>
      </c>
      <c r="O14" s="399"/>
      <c r="P14" s="398">
        <v>277523663</v>
      </c>
      <c r="Q14" s="399"/>
      <c r="R14" s="398">
        <v>7155918</v>
      </c>
      <c r="S14" s="399"/>
      <c r="T14" s="398">
        <v>14859005</v>
      </c>
      <c r="U14" s="399"/>
      <c r="V14" s="398">
        <v>16788565</v>
      </c>
      <c r="W14" s="399"/>
      <c r="X14" s="398">
        <v>462452</v>
      </c>
      <c r="Y14" s="399"/>
      <c r="Z14" s="398">
        <v>3005827</v>
      </c>
      <c r="AA14" s="399"/>
      <c r="AB14" s="398">
        <v>319795430</v>
      </c>
      <c r="AC14" s="399"/>
      <c r="AD14" s="400" t="s">
        <v>176</v>
      </c>
      <c r="AE14" s="399"/>
      <c r="AF14" s="398">
        <v>2935920406</v>
      </c>
      <c r="AG14" s="399"/>
    </row>
    <row r="15" spans="1:33" x14ac:dyDescent="0.2">
      <c r="A15" s="403">
        <v>1994</v>
      </c>
      <c r="B15" s="406">
        <v>1639862531</v>
      </c>
      <c r="C15" s="405"/>
      <c r="D15" s="404">
        <v>92085105</v>
      </c>
      <c r="E15" s="405"/>
      <c r="F15" s="404">
        <v>299717977</v>
      </c>
      <c r="G15" s="405"/>
      <c r="H15" s="404">
        <v>6614</v>
      </c>
      <c r="I15" s="405"/>
      <c r="J15" s="404">
        <v>2031672227</v>
      </c>
      <c r="K15" s="405"/>
      <c r="L15" s="404">
        <v>640439832</v>
      </c>
      <c r="M15" s="405"/>
      <c r="N15" s="404">
        <v>-3377825</v>
      </c>
      <c r="O15" s="405"/>
      <c r="P15" s="404">
        <v>254004826</v>
      </c>
      <c r="Q15" s="405"/>
      <c r="R15" s="404">
        <v>7634010</v>
      </c>
      <c r="S15" s="405"/>
      <c r="T15" s="404">
        <v>15383420</v>
      </c>
      <c r="U15" s="405"/>
      <c r="V15" s="404">
        <v>15535453</v>
      </c>
      <c r="W15" s="405"/>
      <c r="X15" s="404">
        <v>486622</v>
      </c>
      <c r="Y15" s="405"/>
      <c r="Z15" s="404">
        <v>3447109</v>
      </c>
      <c r="AA15" s="405"/>
      <c r="AB15" s="404">
        <v>296491440</v>
      </c>
      <c r="AC15" s="405"/>
      <c r="AD15" s="406" t="s">
        <v>176</v>
      </c>
      <c r="AE15" s="405"/>
      <c r="AF15" s="404">
        <v>2965225674</v>
      </c>
      <c r="AG15" s="405"/>
    </row>
    <row r="16" spans="1:33" x14ac:dyDescent="0.2">
      <c r="A16" s="397">
        <v>1995</v>
      </c>
      <c r="B16" s="400">
        <v>1657958730</v>
      </c>
      <c r="C16" s="399"/>
      <c r="D16" s="398">
        <v>62006635</v>
      </c>
      <c r="E16" s="399"/>
      <c r="F16" s="398">
        <v>317442070</v>
      </c>
      <c r="G16" s="399"/>
      <c r="H16" s="398">
        <v>5619</v>
      </c>
      <c r="I16" s="399"/>
      <c r="J16" s="398">
        <v>2037413054</v>
      </c>
      <c r="K16" s="399"/>
      <c r="L16" s="398">
        <v>673402123</v>
      </c>
      <c r="M16" s="399"/>
      <c r="N16" s="398">
        <v>-2725131</v>
      </c>
      <c r="O16" s="399"/>
      <c r="P16" s="398">
        <v>305410435</v>
      </c>
      <c r="Q16" s="399"/>
      <c r="R16" s="398">
        <v>5884728</v>
      </c>
      <c r="S16" s="399"/>
      <c r="T16" s="398">
        <v>16326125</v>
      </c>
      <c r="U16" s="399"/>
      <c r="V16" s="398">
        <v>13378258</v>
      </c>
      <c r="W16" s="399"/>
      <c r="X16" s="398">
        <v>496821</v>
      </c>
      <c r="Y16" s="399"/>
      <c r="Z16" s="398">
        <v>3164253</v>
      </c>
      <c r="AA16" s="399"/>
      <c r="AB16" s="398">
        <v>344660620</v>
      </c>
      <c r="AC16" s="399"/>
      <c r="AD16" s="400" t="s">
        <v>176</v>
      </c>
      <c r="AE16" s="399"/>
      <c r="AF16" s="398">
        <v>3052750666</v>
      </c>
      <c r="AG16" s="399"/>
    </row>
    <row r="17" spans="1:37" x14ac:dyDescent="0.2">
      <c r="A17" s="397">
        <v>1996</v>
      </c>
      <c r="B17" s="400">
        <v>1742765712</v>
      </c>
      <c r="C17" s="399"/>
      <c r="D17" s="398">
        <v>68516210</v>
      </c>
      <c r="E17" s="399"/>
      <c r="F17" s="398">
        <v>272834152</v>
      </c>
      <c r="G17" s="399"/>
      <c r="H17" s="398">
        <v>4263</v>
      </c>
      <c r="I17" s="399"/>
      <c r="J17" s="398">
        <v>2084120337</v>
      </c>
      <c r="K17" s="399"/>
      <c r="L17" s="398">
        <v>674728546</v>
      </c>
      <c r="M17" s="399"/>
      <c r="N17" s="398">
        <v>-3088078</v>
      </c>
      <c r="O17" s="399"/>
      <c r="P17" s="398">
        <v>341158836</v>
      </c>
      <c r="Q17" s="399"/>
      <c r="R17" s="398">
        <v>6493033</v>
      </c>
      <c r="S17" s="399"/>
      <c r="T17" s="398">
        <v>16077774</v>
      </c>
      <c r="U17" s="399"/>
      <c r="V17" s="398">
        <v>14328684</v>
      </c>
      <c r="W17" s="399"/>
      <c r="X17" s="398">
        <v>521205</v>
      </c>
      <c r="Y17" s="399"/>
      <c r="Z17" s="398">
        <v>3234069</v>
      </c>
      <c r="AA17" s="399"/>
      <c r="AB17" s="398">
        <v>381813601</v>
      </c>
      <c r="AC17" s="399"/>
      <c r="AD17" s="400" t="s">
        <v>176</v>
      </c>
      <c r="AE17" s="399"/>
      <c r="AF17" s="398">
        <v>3137574406</v>
      </c>
      <c r="AG17" s="399"/>
    </row>
    <row r="18" spans="1:37" x14ac:dyDescent="0.2">
      <c r="A18" s="403">
        <v>1997</v>
      </c>
      <c r="B18" s="406">
        <v>1793150334</v>
      </c>
      <c r="C18" s="405"/>
      <c r="D18" s="404">
        <v>80309348</v>
      </c>
      <c r="E18" s="405"/>
      <c r="F18" s="404">
        <v>291131075</v>
      </c>
      <c r="G18" s="405"/>
      <c r="H18" s="404">
        <v>30615</v>
      </c>
      <c r="I18" s="405"/>
      <c r="J18" s="404">
        <v>2164621372</v>
      </c>
      <c r="K18" s="405"/>
      <c r="L18" s="404">
        <v>628644171</v>
      </c>
      <c r="M18" s="405"/>
      <c r="N18" s="404">
        <v>-4039905</v>
      </c>
      <c r="O18" s="405"/>
      <c r="P18" s="404">
        <v>350647962</v>
      </c>
      <c r="Q18" s="405"/>
      <c r="R18" s="404">
        <v>6468356</v>
      </c>
      <c r="S18" s="405"/>
      <c r="T18" s="404">
        <v>16397139</v>
      </c>
      <c r="U18" s="405"/>
      <c r="V18" s="404">
        <v>14726102</v>
      </c>
      <c r="W18" s="405"/>
      <c r="X18" s="404">
        <v>511168</v>
      </c>
      <c r="Y18" s="405"/>
      <c r="Z18" s="404">
        <v>3288035</v>
      </c>
      <c r="AA18" s="405"/>
      <c r="AB18" s="404">
        <v>392038762</v>
      </c>
      <c r="AC18" s="405"/>
      <c r="AD18" s="406" t="s">
        <v>176</v>
      </c>
      <c r="AE18" s="405"/>
      <c r="AF18" s="404">
        <v>3181264400</v>
      </c>
      <c r="AG18" s="405"/>
    </row>
    <row r="19" spans="1:37" x14ac:dyDescent="0.2">
      <c r="A19" s="397">
        <v>1998</v>
      </c>
      <c r="B19" s="400">
        <v>1823018900</v>
      </c>
      <c r="C19" s="399"/>
      <c r="D19" s="398">
        <v>115660876</v>
      </c>
      <c r="E19" s="399"/>
      <c r="F19" s="398">
        <v>335879713</v>
      </c>
      <c r="G19" s="399"/>
      <c r="H19" s="398">
        <v>55217</v>
      </c>
      <c r="I19" s="399"/>
      <c r="J19" s="398">
        <v>2274614706</v>
      </c>
      <c r="K19" s="399"/>
      <c r="L19" s="398">
        <v>673702104</v>
      </c>
      <c r="M19" s="399"/>
      <c r="N19" s="398">
        <v>-4467280</v>
      </c>
      <c r="O19" s="399"/>
      <c r="P19" s="398">
        <v>317866620</v>
      </c>
      <c r="Q19" s="399"/>
      <c r="R19" s="398">
        <v>6643986</v>
      </c>
      <c r="S19" s="399"/>
      <c r="T19" s="398">
        <v>16963401</v>
      </c>
      <c r="U19" s="399"/>
      <c r="V19" s="398">
        <v>14773918</v>
      </c>
      <c r="W19" s="399"/>
      <c r="X19" s="398">
        <v>502473</v>
      </c>
      <c r="Y19" s="399"/>
      <c r="Z19" s="398">
        <v>3025696</v>
      </c>
      <c r="AA19" s="399"/>
      <c r="AB19" s="398">
        <v>359776094</v>
      </c>
      <c r="AC19" s="399"/>
      <c r="AD19" s="400" t="s">
        <v>176</v>
      </c>
      <c r="AE19" s="399"/>
      <c r="AF19" s="398">
        <v>3303625624</v>
      </c>
      <c r="AG19" s="399"/>
    </row>
    <row r="20" spans="1:37" x14ac:dyDescent="0.2">
      <c r="A20" s="397">
        <v>1999</v>
      </c>
      <c r="B20" s="400">
        <v>1832066627</v>
      </c>
      <c r="C20" s="399"/>
      <c r="D20" s="398">
        <v>104835053</v>
      </c>
      <c r="E20" s="399"/>
      <c r="F20" s="398">
        <v>356644985</v>
      </c>
      <c r="G20" s="399"/>
      <c r="H20" s="398">
        <v>35516</v>
      </c>
      <c r="I20" s="399"/>
      <c r="J20" s="398">
        <v>2293582181</v>
      </c>
      <c r="K20" s="399"/>
      <c r="L20" s="398">
        <v>728254124</v>
      </c>
      <c r="M20" s="399"/>
      <c r="N20" s="398">
        <v>-6096899</v>
      </c>
      <c r="O20" s="399"/>
      <c r="P20" s="398">
        <v>314663058</v>
      </c>
      <c r="Q20" s="399"/>
      <c r="R20" s="398">
        <v>7253517</v>
      </c>
      <c r="S20" s="399"/>
      <c r="T20" s="398">
        <v>17112101</v>
      </c>
      <c r="U20" s="399"/>
      <c r="V20" s="398">
        <v>14827013</v>
      </c>
      <c r="W20" s="399"/>
      <c r="X20" s="398">
        <v>495082</v>
      </c>
      <c r="Y20" s="399"/>
      <c r="Z20" s="398">
        <v>4487998</v>
      </c>
      <c r="AA20" s="399"/>
      <c r="AB20" s="398">
        <v>358838769</v>
      </c>
      <c r="AC20" s="399"/>
      <c r="AD20" s="400" t="s">
        <v>176</v>
      </c>
      <c r="AE20" s="399"/>
      <c r="AF20" s="398">
        <v>3374578175</v>
      </c>
      <c r="AG20" s="399"/>
    </row>
    <row r="21" spans="1:37" x14ac:dyDescent="0.2">
      <c r="A21" s="403">
        <v>2000</v>
      </c>
      <c r="B21" s="406">
        <v>1910575307</v>
      </c>
      <c r="C21" s="405"/>
      <c r="D21" s="404">
        <v>97975152</v>
      </c>
      <c r="E21" s="405"/>
      <c r="F21" s="404">
        <v>399427428</v>
      </c>
      <c r="G21" s="405"/>
      <c r="H21" s="404">
        <v>181116</v>
      </c>
      <c r="I21" s="405"/>
      <c r="J21" s="404">
        <v>2408159003</v>
      </c>
      <c r="K21" s="405"/>
      <c r="L21" s="404">
        <v>753892940</v>
      </c>
      <c r="M21" s="405"/>
      <c r="N21" s="404">
        <v>-5538860</v>
      </c>
      <c r="O21" s="405"/>
      <c r="P21" s="404">
        <v>271337693</v>
      </c>
      <c r="Q21" s="405"/>
      <c r="R21" s="404">
        <v>7300994</v>
      </c>
      <c r="S21" s="405"/>
      <c r="T21" s="404">
        <v>17591699</v>
      </c>
      <c r="U21" s="405"/>
      <c r="V21" s="404">
        <v>14093158</v>
      </c>
      <c r="W21" s="405"/>
      <c r="X21" s="404">
        <v>493375</v>
      </c>
      <c r="Y21" s="405"/>
      <c r="Z21" s="404">
        <v>5593261</v>
      </c>
      <c r="AA21" s="405"/>
      <c r="AB21" s="404">
        <v>316410180</v>
      </c>
      <c r="AC21" s="405"/>
      <c r="AD21" s="406" t="s">
        <v>176</v>
      </c>
      <c r="AE21" s="405"/>
      <c r="AF21" s="404">
        <v>3472923263</v>
      </c>
      <c r="AG21" s="405"/>
    </row>
    <row r="22" spans="1:37" x14ac:dyDescent="0.2">
      <c r="A22" s="397">
        <v>2001</v>
      </c>
      <c r="B22" s="400">
        <v>1851823369</v>
      </c>
      <c r="C22" s="399"/>
      <c r="D22" s="398">
        <v>113165328</v>
      </c>
      <c r="E22" s="399"/>
      <c r="F22" s="398">
        <v>426974072</v>
      </c>
      <c r="G22" s="399"/>
      <c r="H22" s="398">
        <v>10135</v>
      </c>
      <c r="I22" s="399"/>
      <c r="J22" s="398">
        <v>2391972904</v>
      </c>
      <c r="K22" s="399"/>
      <c r="L22" s="398">
        <v>768826308</v>
      </c>
      <c r="M22" s="399"/>
      <c r="N22" s="398">
        <v>-8823445</v>
      </c>
      <c r="O22" s="399"/>
      <c r="P22" s="398">
        <v>213749291</v>
      </c>
      <c r="Q22" s="399"/>
      <c r="R22" s="398">
        <v>6570553</v>
      </c>
      <c r="S22" s="399"/>
      <c r="T22" s="398">
        <v>11274998</v>
      </c>
      <c r="U22" s="399"/>
      <c r="V22" s="398">
        <v>13740501</v>
      </c>
      <c r="W22" s="399"/>
      <c r="X22" s="398">
        <v>542755</v>
      </c>
      <c r="Y22" s="399"/>
      <c r="Z22" s="398">
        <v>6737332</v>
      </c>
      <c r="AA22" s="399"/>
      <c r="AB22" s="398">
        <v>252615430</v>
      </c>
      <c r="AC22" s="399"/>
      <c r="AD22" s="398">
        <v>5946384</v>
      </c>
      <c r="AE22" s="399"/>
      <c r="AF22" s="398">
        <v>3410537581</v>
      </c>
      <c r="AG22" s="399"/>
    </row>
    <row r="23" spans="1:37" x14ac:dyDescent="0.2">
      <c r="A23" s="397">
        <v>2002</v>
      </c>
      <c r="B23" s="400">
        <v>1881204797</v>
      </c>
      <c r="C23" s="399"/>
      <c r="D23" s="398">
        <v>83274997</v>
      </c>
      <c r="E23" s="399"/>
      <c r="F23" s="398">
        <v>456794218</v>
      </c>
      <c r="G23" s="399"/>
      <c r="H23" s="398">
        <v>235955</v>
      </c>
      <c r="I23" s="399"/>
      <c r="J23" s="398">
        <v>2421509967</v>
      </c>
      <c r="K23" s="399"/>
      <c r="L23" s="398">
        <v>780064087</v>
      </c>
      <c r="M23" s="399"/>
      <c r="N23" s="398">
        <v>-8742928</v>
      </c>
      <c r="O23" s="399"/>
      <c r="P23" s="398">
        <v>260491387</v>
      </c>
      <c r="Q23" s="399"/>
      <c r="R23" s="398">
        <v>7265418</v>
      </c>
      <c r="S23" s="399"/>
      <c r="T23" s="398">
        <v>11152227</v>
      </c>
      <c r="U23" s="399"/>
      <c r="V23" s="398">
        <v>14491310</v>
      </c>
      <c r="W23" s="399"/>
      <c r="X23" s="398">
        <v>554831</v>
      </c>
      <c r="Y23" s="399"/>
      <c r="Z23" s="398">
        <v>10354279</v>
      </c>
      <c r="AA23" s="399"/>
      <c r="AB23" s="398">
        <v>304309452</v>
      </c>
      <c r="AC23" s="399"/>
      <c r="AD23" s="398">
        <v>7647737</v>
      </c>
      <c r="AE23" s="399"/>
      <c r="AF23" s="398">
        <v>3504788315</v>
      </c>
      <c r="AG23" s="399"/>
    </row>
    <row r="24" spans="1:37" x14ac:dyDescent="0.2">
      <c r="A24" s="403">
        <v>2003</v>
      </c>
      <c r="B24" s="406">
        <v>1915778797</v>
      </c>
      <c r="C24" s="405"/>
      <c r="D24" s="404">
        <v>108501940</v>
      </c>
      <c r="E24" s="405"/>
      <c r="F24" s="404">
        <v>421206838</v>
      </c>
      <c r="G24" s="405"/>
      <c r="H24" s="404">
        <v>255157</v>
      </c>
      <c r="I24" s="405"/>
      <c r="J24" s="404">
        <v>2445742732</v>
      </c>
      <c r="K24" s="405"/>
      <c r="L24" s="404">
        <v>763732695</v>
      </c>
      <c r="M24" s="405"/>
      <c r="N24" s="404">
        <v>-8535065</v>
      </c>
      <c r="O24" s="405"/>
      <c r="P24" s="404">
        <v>271511659</v>
      </c>
      <c r="Q24" s="405"/>
      <c r="R24" s="404">
        <v>7402141</v>
      </c>
      <c r="S24" s="405"/>
      <c r="T24" s="404">
        <v>11931656</v>
      </c>
      <c r="U24" s="405"/>
      <c r="V24" s="404">
        <v>14424231</v>
      </c>
      <c r="W24" s="405"/>
      <c r="X24" s="404">
        <v>534001</v>
      </c>
      <c r="Y24" s="405"/>
      <c r="Z24" s="404">
        <v>11187467</v>
      </c>
      <c r="AA24" s="405"/>
      <c r="AB24" s="404">
        <v>316991155</v>
      </c>
      <c r="AC24" s="405"/>
      <c r="AD24" s="404">
        <v>7554052</v>
      </c>
      <c r="AE24" s="405"/>
      <c r="AF24" s="404">
        <v>3525485569</v>
      </c>
      <c r="AG24" s="405"/>
    </row>
    <row r="25" spans="1:37" x14ac:dyDescent="0.2">
      <c r="A25" s="397">
        <v>2004</v>
      </c>
      <c r="B25" s="400">
        <v>1921059224</v>
      </c>
      <c r="C25" s="399"/>
      <c r="D25" s="398">
        <v>109358646</v>
      </c>
      <c r="E25" s="399"/>
      <c r="F25" s="398">
        <v>491188765</v>
      </c>
      <c r="G25" s="399"/>
      <c r="H25" s="398">
        <v>380982</v>
      </c>
      <c r="I25" s="399"/>
      <c r="J25" s="398">
        <v>2521987616</v>
      </c>
      <c r="K25" s="399"/>
      <c r="L25" s="398">
        <v>788528387</v>
      </c>
      <c r="M25" s="399"/>
      <c r="N25" s="398">
        <v>-8488210</v>
      </c>
      <c r="O25" s="399"/>
      <c r="P25" s="398">
        <v>265063848</v>
      </c>
      <c r="Q25" s="399"/>
      <c r="R25" s="398">
        <v>8148552</v>
      </c>
      <c r="S25" s="399"/>
      <c r="T25" s="398">
        <v>11756195</v>
      </c>
      <c r="U25" s="399"/>
      <c r="V25" s="398">
        <v>14810975</v>
      </c>
      <c r="W25" s="399"/>
      <c r="X25" s="398">
        <v>575155</v>
      </c>
      <c r="Y25" s="399"/>
      <c r="Z25" s="398">
        <v>14143741</v>
      </c>
      <c r="AA25" s="399"/>
      <c r="AB25" s="398">
        <v>314498466</v>
      </c>
      <c r="AC25" s="399"/>
      <c r="AD25" s="398">
        <v>7574976</v>
      </c>
      <c r="AE25" s="399"/>
      <c r="AF25" s="398">
        <v>3624101236</v>
      </c>
      <c r="AG25" s="399"/>
    </row>
    <row r="26" spans="1:37" x14ac:dyDescent="0.2">
      <c r="A26" s="397">
        <v>2005</v>
      </c>
      <c r="B26" s="400">
        <v>1955512902</v>
      </c>
      <c r="C26" s="399"/>
      <c r="D26" s="398">
        <v>111207337</v>
      </c>
      <c r="E26" s="399"/>
      <c r="F26" s="398">
        <v>553173900</v>
      </c>
      <c r="G26" s="399"/>
      <c r="H26" s="398">
        <v>12464</v>
      </c>
      <c r="I26" s="399"/>
      <c r="J26" s="398">
        <v>2619906602</v>
      </c>
      <c r="K26" s="399"/>
      <c r="L26" s="398">
        <v>781986365</v>
      </c>
      <c r="M26" s="399"/>
      <c r="N26" s="398">
        <v>-6557788</v>
      </c>
      <c r="O26" s="399"/>
      <c r="P26" s="398">
        <v>267030169</v>
      </c>
      <c r="Q26" s="399"/>
      <c r="R26" s="398">
        <v>8496545</v>
      </c>
      <c r="S26" s="399"/>
      <c r="T26" s="398">
        <v>11689796</v>
      </c>
      <c r="U26" s="399"/>
      <c r="V26" s="398">
        <v>14691745</v>
      </c>
      <c r="W26" s="399"/>
      <c r="X26" s="398">
        <v>550294</v>
      </c>
      <c r="Y26" s="399"/>
      <c r="Z26" s="398">
        <v>17810549</v>
      </c>
      <c r="AA26" s="399"/>
      <c r="AB26" s="398">
        <v>320269099</v>
      </c>
      <c r="AC26" s="399"/>
      <c r="AD26" s="398">
        <v>6212663</v>
      </c>
      <c r="AE26" s="399"/>
      <c r="AF26" s="398">
        <v>3721816940</v>
      </c>
      <c r="AG26" s="399"/>
    </row>
    <row r="27" spans="1:37" x14ac:dyDescent="0.2">
      <c r="A27" s="403">
        <v>2006</v>
      </c>
      <c r="B27" s="406">
        <v>1933723361</v>
      </c>
      <c r="C27" s="405"/>
      <c r="D27" s="404">
        <v>55242840</v>
      </c>
      <c r="E27" s="405"/>
      <c r="F27" s="404">
        <v>617986391</v>
      </c>
      <c r="G27" s="405"/>
      <c r="H27" s="404">
        <v>33290</v>
      </c>
      <c r="I27" s="405"/>
      <c r="J27" s="404">
        <v>2606985882</v>
      </c>
      <c r="K27" s="405"/>
      <c r="L27" s="404">
        <v>787218636</v>
      </c>
      <c r="M27" s="405"/>
      <c r="N27" s="404">
        <v>-6557842</v>
      </c>
      <c r="O27" s="405"/>
      <c r="P27" s="404">
        <v>286246106</v>
      </c>
      <c r="Q27" s="405"/>
      <c r="R27" s="404">
        <v>8311261</v>
      </c>
      <c r="S27" s="405"/>
      <c r="T27" s="404">
        <v>12501855</v>
      </c>
      <c r="U27" s="405"/>
      <c r="V27" s="404">
        <v>14568029</v>
      </c>
      <c r="W27" s="405"/>
      <c r="X27" s="404">
        <v>507706</v>
      </c>
      <c r="Y27" s="405"/>
      <c r="Z27" s="404">
        <v>26589137</v>
      </c>
      <c r="AA27" s="405"/>
      <c r="AB27" s="404">
        <v>348724094</v>
      </c>
      <c r="AC27" s="405"/>
      <c r="AD27" s="404">
        <v>6346791</v>
      </c>
      <c r="AE27" s="405"/>
      <c r="AF27" s="404">
        <v>3742717562</v>
      </c>
      <c r="AG27" s="405"/>
    </row>
    <row r="28" spans="1:37" x14ac:dyDescent="0.2">
      <c r="A28" s="397">
        <v>2007</v>
      </c>
      <c r="B28" s="400">
        <v>1961962608</v>
      </c>
      <c r="C28" s="399"/>
      <c r="D28" s="398">
        <v>56908377</v>
      </c>
      <c r="E28" s="399"/>
      <c r="F28" s="398">
        <v>686307963</v>
      </c>
      <c r="G28" s="399"/>
      <c r="H28" s="398">
        <v>143969</v>
      </c>
      <c r="I28" s="399"/>
      <c r="J28" s="398">
        <v>2705322917</v>
      </c>
      <c r="K28" s="399"/>
      <c r="L28" s="398">
        <v>806424753</v>
      </c>
      <c r="M28" s="399"/>
      <c r="N28" s="398">
        <v>-6896352</v>
      </c>
      <c r="O28" s="399"/>
      <c r="P28" s="398">
        <v>245837127</v>
      </c>
      <c r="Q28" s="399"/>
      <c r="R28" s="398">
        <v>8676812</v>
      </c>
      <c r="S28" s="399"/>
      <c r="T28" s="398">
        <v>12878690</v>
      </c>
      <c r="U28" s="399"/>
      <c r="V28" s="398">
        <v>14637213</v>
      </c>
      <c r="W28" s="399"/>
      <c r="X28" s="398">
        <v>611793</v>
      </c>
      <c r="Y28" s="399"/>
      <c r="Z28" s="398">
        <v>34449927</v>
      </c>
      <c r="AA28" s="399"/>
      <c r="AB28" s="398">
        <v>317091562</v>
      </c>
      <c r="AC28" s="399"/>
      <c r="AD28" s="398">
        <v>6043887</v>
      </c>
      <c r="AE28" s="399"/>
      <c r="AF28" s="398">
        <v>3827986767</v>
      </c>
      <c r="AG28" s="399"/>
    </row>
    <row r="29" spans="1:37" x14ac:dyDescent="0.2">
      <c r="A29" s="397">
        <v>2008</v>
      </c>
      <c r="B29" s="400">
        <v>1931953174</v>
      </c>
      <c r="C29" s="399"/>
      <c r="D29" s="398">
        <v>39269105</v>
      </c>
      <c r="E29" s="399"/>
      <c r="F29" s="398">
        <v>683328271</v>
      </c>
      <c r="G29" s="399"/>
      <c r="H29" s="398">
        <v>46511</v>
      </c>
      <c r="I29" s="399"/>
      <c r="J29" s="398">
        <v>2654597061</v>
      </c>
      <c r="K29" s="399"/>
      <c r="L29" s="398">
        <v>806208435</v>
      </c>
      <c r="M29" s="399"/>
      <c r="N29" s="398">
        <v>-6288062</v>
      </c>
      <c r="O29" s="399"/>
      <c r="P29" s="398">
        <v>253089208</v>
      </c>
      <c r="Q29" s="399"/>
      <c r="R29" s="398">
        <v>8633456</v>
      </c>
      <c r="S29" s="399"/>
      <c r="T29" s="398">
        <v>13965690</v>
      </c>
      <c r="U29" s="399"/>
      <c r="V29" s="398">
        <v>14839977</v>
      </c>
      <c r="W29" s="399"/>
      <c r="X29" s="398">
        <v>864235</v>
      </c>
      <c r="Y29" s="399"/>
      <c r="Z29" s="398">
        <v>55363100</v>
      </c>
      <c r="AA29" s="399"/>
      <c r="AB29" s="398">
        <v>346755665</v>
      </c>
      <c r="AC29" s="399"/>
      <c r="AD29" s="398">
        <v>6161331</v>
      </c>
      <c r="AE29" s="399"/>
      <c r="AF29" s="398">
        <v>3807434430</v>
      </c>
      <c r="AG29" s="399"/>
    </row>
    <row r="30" spans="1:37" x14ac:dyDescent="0.2">
      <c r="A30" s="403">
        <v>2009</v>
      </c>
      <c r="B30" s="406">
        <v>1711875205</v>
      </c>
      <c r="C30" s="405"/>
      <c r="D30" s="404">
        <v>31900619</v>
      </c>
      <c r="E30" s="405"/>
      <c r="F30" s="404">
        <v>722719844</v>
      </c>
      <c r="G30" s="405"/>
      <c r="H30" s="404">
        <v>96824</v>
      </c>
      <c r="I30" s="405"/>
      <c r="J30" s="404">
        <v>2466592492</v>
      </c>
      <c r="K30" s="405"/>
      <c r="L30" s="404">
        <v>798854585</v>
      </c>
      <c r="M30" s="405"/>
      <c r="N30" s="404">
        <v>-4627345</v>
      </c>
      <c r="O30" s="405"/>
      <c r="P30" s="404">
        <v>271501690</v>
      </c>
      <c r="Q30" s="405"/>
      <c r="R30" s="404">
        <v>8480193</v>
      </c>
      <c r="S30" s="405"/>
      <c r="T30" s="404">
        <v>14279990</v>
      </c>
      <c r="U30" s="405"/>
      <c r="V30" s="404">
        <v>15008658</v>
      </c>
      <c r="W30" s="405"/>
      <c r="X30" s="404">
        <v>891137</v>
      </c>
      <c r="Y30" s="405"/>
      <c r="Z30" s="404">
        <v>73885924</v>
      </c>
      <c r="AA30" s="405"/>
      <c r="AB30" s="404">
        <v>384047593</v>
      </c>
      <c r="AC30" s="405"/>
      <c r="AD30" s="404">
        <v>5824194</v>
      </c>
      <c r="AE30" s="405"/>
      <c r="AF30" s="404">
        <v>3650691519</v>
      </c>
      <c r="AG30" s="405"/>
    </row>
    <row r="31" spans="1:37" x14ac:dyDescent="0.2">
      <c r="A31" s="397">
        <v>2010</v>
      </c>
      <c r="B31" s="400">
        <v>1797487280</v>
      </c>
      <c r="C31" s="402" t="s">
        <v>381</v>
      </c>
      <c r="D31" s="398">
        <v>32376858</v>
      </c>
      <c r="E31" s="402" t="s">
        <v>381</v>
      </c>
      <c r="F31" s="400">
        <v>779370753</v>
      </c>
      <c r="G31" s="402" t="s">
        <v>381</v>
      </c>
      <c r="H31" s="398">
        <v>66794</v>
      </c>
      <c r="I31" s="402" t="s">
        <v>381</v>
      </c>
      <c r="J31" s="398">
        <v>2609301686</v>
      </c>
      <c r="K31" s="402" t="s">
        <v>381</v>
      </c>
      <c r="L31" s="398">
        <v>806968301</v>
      </c>
      <c r="M31" s="399"/>
      <c r="N31" s="398">
        <v>-5501132</v>
      </c>
      <c r="O31" s="402" t="s">
        <v>381</v>
      </c>
      <c r="P31" s="398">
        <v>258454923</v>
      </c>
      <c r="Q31" s="402" t="s">
        <v>381</v>
      </c>
      <c r="R31" s="398">
        <v>9335066</v>
      </c>
      <c r="S31" s="402" t="s">
        <v>381</v>
      </c>
      <c r="T31" s="398">
        <v>14732561</v>
      </c>
      <c r="U31" s="402" t="s">
        <v>381</v>
      </c>
      <c r="V31" s="398">
        <v>15219213</v>
      </c>
      <c r="W31" s="402" t="s">
        <v>381</v>
      </c>
      <c r="X31" s="439">
        <v>1205611</v>
      </c>
      <c r="Y31" s="402" t="s">
        <v>381</v>
      </c>
      <c r="Z31" s="398">
        <v>94636176</v>
      </c>
      <c r="AA31" s="402" t="s">
        <v>381</v>
      </c>
      <c r="AB31" s="404">
        <v>393583551</v>
      </c>
      <c r="AC31" s="402" t="s">
        <v>381</v>
      </c>
      <c r="AD31" s="404">
        <v>5991524</v>
      </c>
      <c r="AE31" s="402" t="s">
        <v>381</v>
      </c>
      <c r="AF31" s="398">
        <v>3810343929</v>
      </c>
      <c r="AG31" s="402" t="s">
        <v>381</v>
      </c>
      <c r="AH31" s="435">
        <f>J31+L31+N31+AB31+AD31</f>
        <v>3810343930</v>
      </c>
      <c r="AI31" s="392">
        <f>'Electricity_Only&gt;Total'!$N$71*1000</f>
        <v>3809853536</v>
      </c>
      <c r="AJ31" s="435">
        <f>AH31-AI31</f>
        <v>490394</v>
      </c>
      <c r="AK31" s="435">
        <f>AB31-P31</f>
        <v>135128628</v>
      </c>
    </row>
    <row r="32" spans="1:37" x14ac:dyDescent="0.2">
      <c r="A32" s="397">
        <v>2011</v>
      </c>
      <c r="B32" s="438">
        <v>1692059549</v>
      </c>
      <c r="C32" s="402"/>
      <c r="D32" s="433">
        <v>26086036</v>
      </c>
      <c r="E32" s="402"/>
      <c r="F32" s="438">
        <v>805483931</v>
      </c>
      <c r="G32" s="402"/>
      <c r="H32" s="433">
        <v>28505</v>
      </c>
      <c r="I32" s="402"/>
      <c r="J32" s="398">
        <f>B32+D32+F32+H32</f>
        <v>2523658021</v>
      </c>
      <c r="K32" s="402"/>
      <c r="L32" s="433">
        <v>790204367</v>
      </c>
      <c r="M32" s="399"/>
      <c r="N32" s="433">
        <v>-5905392</v>
      </c>
      <c r="O32" s="402"/>
      <c r="P32" s="433">
        <v>317530522</v>
      </c>
      <c r="Q32" s="402"/>
      <c r="R32" s="433">
        <v>8901173</v>
      </c>
      <c r="S32" s="402"/>
      <c r="T32" s="433">
        <v>14316197</v>
      </c>
      <c r="U32" s="402"/>
      <c r="V32" s="433">
        <v>15316068</v>
      </c>
      <c r="W32" s="402"/>
      <c r="X32" s="438">
        <v>1727283</v>
      </c>
      <c r="Y32" s="402"/>
      <c r="Z32" s="433">
        <v>120120873</v>
      </c>
      <c r="AA32" s="402"/>
      <c r="AB32" s="404">
        <f>P32+R32+T32+V32+X32+Z32</f>
        <v>477912116</v>
      </c>
      <c r="AC32" s="402"/>
      <c r="AD32" s="440">
        <v>6800308</v>
      </c>
      <c r="AE32" s="402"/>
      <c r="AF32" s="398">
        <v>3796921552</v>
      </c>
      <c r="AG32" s="402"/>
      <c r="AH32" s="435">
        <f>J32+L32+N32+AB32+AD32</f>
        <v>3792669420</v>
      </c>
    </row>
    <row r="33" spans="1:34" x14ac:dyDescent="0.2">
      <c r="A33" s="397" t="s">
        <v>946</v>
      </c>
      <c r="B33" s="438">
        <v>1478315891</v>
      </c>
      <c r="C33" s="399"/>
      <c r="D33" s="433">
        <v>18061897</v>
      </c>
      <c r="E33" s="399"/>
      <c r="F33" s="433">
        <v>1000393239</v>
      </c>
      <c r="G33" s="399"/>
      <c r="H33" s="433">
        <v>277</v>
      </c>
      <c r="I33" s="399"/>
      <c r="J33" s="398">
        <f>B33+D33+F33+H33</f>
        <v>2496771304</v>
      </c>
      <c r="K33" s="399"/>
      <c r="L33" s="433">
        <v>769331249</v>
      </c>
      <c r="M33" s="399"/>
      <c r="N33" s="433">
        <v>-4950496</v>
      </c>
      <c r="O33" s="399"/>
      <c r="P33" s="433">
        <v>273859499</v>
      </c>
      <c r="Q33" s="399"/>
      <c r="R33" s="433">
        <v>8779576</v>
      </c>
      <c r="S33" s="399"/>
      <c r="T33" s="433">
        <v>15081221</v>
      </c>
      <c r="U33" s="399"/>
      <c r="V33" s="433">
        <v>15562426</v>
      </c>
      <c r="W33" s="399"/>
      <c r="X33" s="433">
        <v>6557988</v>
      </c>
      <c r="Y33" s="399"/>
      <c r="Z33" s="433">
        <v>140747318</v>
      </c>
      <c r="AA33" s="399"/>
      <c r="AB33" s="398">
        <f>P33+R33+T33+V33+X33+Z33</f>
        <v>460588028</v>
      </c>
      <c r="AC33" s="399"/>
      <c r="AD33" s="440">
        <v>6815989</v>
      </c>
      <c r="AE33" s="399"/>
      <c r="AF33" s="398"/>
      <c r="AG33" s="399"/>
      <c r="AH33" s="435">
        <f>J33+L33+N33+AB33+AD33</f>
        <v>3728556074</v>
      </c>
    </row>
    <row r="34" spans="1:34" ht="13.5" x14ac:dyDescent="0.2">
      <c r="A34" s="409"/>
      <c r="B34" s="578" t="s">
        <v>797</v>
      </c>
      <c r="C34" s="579"/>
      <c r="D34" s="579"/>
      <c r="E34" s="579"/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79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79"/>
      <c r="AD34" s="579"/>
      <c r="AE34" s="579"/>
      <c r="AF34" s="579"/>
      <c r="AG34" s="580"/>
    </row>
    <row r="35" spans="1:34" x14ac:dyDescent="0.2">
      <c r="A35" s="397">
        <v>1989</v>
      </c>
      <c r="B35" s="398">
        <v>8368198</v>
      </c>
      <c r="C35" s="399"/>
      <c r="D35" s="398">
        <v>657419</v>
      </c>
      <c r="E35" s="399"/>
      <c r="F35" s="398">
        <v>30377551</v>
      </c>
      <c r="G35" s="399"/>
      <c r="H35" s="398">
        <v>454066</v>
      </c>
      <c r="I35" s="399"/>
      <c r="J35" s="398">
        <v>39857234</v>
      </c>
      <c r="K35" s="399"/>
      <c r="L35" s="401"/>
      <c r="M35" s="410" t="s">
        <v>180</v>
      </c>
      <c r="N35" s="401"/>
      <c r="O35" s="410" t="s">
        <v>180</v>
      </c>
      <c r="P35" s="400" t="s">
        <v>176</v>
      </c>
      <c r="Q35" s="399"/>
      <c r="R35" s="398">
        <v>1335207</v>
      </c>
      <c r="S35" s="399"/>
      <c r="T35" s="398">
        <v>864335</v>
      </c>
      <c r="U35" s="399"/>
      <c r="V35" s="401"/>
      <c r="W35" s="410" t="s">
        <v>180</v>
      </c>
      <c r="X35" s="401"/>
      <c r="Y35" s="410" t="s">
        <v>180</v>
      </c>
      <c r="Z35" s="400" t="s">
        <v>176</v>
      </c>
      <c r="AA35" s="399"/>
      <c r="AB35" s="398">
        <v>2199542</v>
      </c>
      <c r="AC35" s="399"/>
      <c r="AD35" s="398">
        <v>282046</v>
      </c>
      <c r="AE35" s="399"/>
      <c r="AF35" s="398">
        <v>42338822</v>
      </c>
      <c r="AG35" s="399"/>
    </row>
    <row r="36" spans="1:34" x14ac:dyDescent="0.2">
      <c r="A36" s="397">
        <v>1990</v>
      </c>
      <c r="B36" s="398">
        <v>11947298</v>
      </c>
      <c r="C36" s="399"/>
      <c r="D36" s="398">
        <v>1294185</v>
      </c>
      <c r="E36" s="399"/>
      <c r="F36" s="398">
        <v>44808251</v>
      </c>
      <c r="G36" s="399"/>
      <c r="H36" s="398">
        <v>620789</v>
      </c>
      <c r="I36" s="399"/>
      <c r="J36" s="398">
        <v>58670523</v>
      </c>
      <c r="K36" s="399"/>
      <c r="L36" s="401"/>
      <c r="M36" s="410" t="s">
        <v>180</v>
      </c>
      <c r="N36" s="401"/>
      <c r="O36" s="410" t="s">
        <v>180</v>
      </c>
      <c r="P36" s="400" t="s">
        <v>176</v>
      </c>
      <c r="Q36" s="399"/>
      <c r="R36" s="398">
        <v>1449160</v>
      </c>
      <c r="S36" s="399"/>
      <c r="T36" s="398">
        <v>1143853</v>
      </c>
      <c r="U36" s="399"/>
      <c r="V36" s="401"/>
      <c r="W36" s="410" t="s">
        <v>180</v>
      </c>
      <c r="X36" s="401"/>
      <c r="Y36" s="410" t="s">
        <v>180</v>
      </c>
      <c r="Z36" s="400" t="s">
        <v>176</v>
      </c>
      <c r="AA36" s="399"/>
      <c r="AB36" s="398">
        <v>2593013</v>
      </c>
      <c r="AC36" s="399"/>
      <c r="AD36" s="398">
        <v>11913</v>
      </c>
      <c r="AE36" s="399"/>
      <c r="AF36" s="398">
        <v>61275449</v>
      </c>
      <c r="AG36" s="399"/>
    </row>
    <row r="37" spans="1:34" x14ac:dyDescent="0.2">
      <c r="A37" s="403">
        <v>1991</v>
      </c>
      <c r="B37" s="404">
        <v>16921357</v>
      </c>
      <c r="C37" s="405"/>
      <c r="D37" s="404">
        <v>589718</v>
      </c>
      <c r="E37" s="405"/>
      <c r="F37" s="404">
        <v>49997498</v>
      </c>
      <c r="G37" s="405"/>
      <c r="H37" s="404">
        <v>716099</v>
      </c>
      <c r="I37" s="405"/>
      <c r="J37" s="404">
        <v>68224672</v>
      </c>
      <c r="K37" s="405"/>
      <c r="L37" s="407"/>
      <c r="M37" s="411" t="s">
        <v>180</v>
      </c>
      <c r="N37" s="407"/>
      <c r="O37" s="411" t="s">
        <v>180</v>
      </c>
      <c r="P37" s="406" t="s">
        <v>176</v>
      </c>
      <c r="Q37" s="405"/>
      <c r="R37" s="404">
        <v>1704157</v>
      </c>
      <c r="S37" s="405"/>
      <c r="T37" s="404">
        <v>1610345</v>
      </c>
      <c r="U37" s="405"/>
      <c r="V37" s="407"/>
      <c r="W37" s="411" t="s">
        <v>180</v>
      </c>
      <c r="X37" s="407"/>
      <c r="Y37" s="411" t="s">
        <v>180</v>
      </c>
      <c r="Z37" s="406" t="s">
        <v>176</v>
      </c>
      <c r="AA37" s="405"/>
      <c r="AB37" s="404">
        <v>3314502</v>
      </c>
      <c r="AC37" s="405"/>
      <c r="AD37" s="404">
        <v>402581</v>
      </c>
      <c r="AE37" s="405"/>
      <c r="AF37" s="404">
        <v>71941755</v>
      </c>
      <c r="AG37" s="405"/>
    </row>
    <row r="38" spans="1:34" x14ac:dyDescent="0.2">
      <c r="A38" s="397">
        <v>1992</v>
      </c>
      <c r="B38" s="398">
        <v>20653109</v>
      </c>
      <c r="C38" s="399"/>
      <c r="D38" s="398">
        <v>2161814</v>
      </c>
      <c r="E38" s="399"/>
      <c r="F38" s="398">
        <v>63403429</v>
      </c>
      <c r="G38" s="399"/>
      <c r="H38" s="398">
        <v>1209337</v>
      </c>
      <c r="I38" s="399"/>
      <c r="J38" s="398">
        <v>87427689</v>
      </c>
      <c r="K38" s="399"/>
      <c r="L38" s="401"/>
      <c r="M38" s="410" t="s">
        <v>180</v>
      </c>
      <c r="N38" s="401"/>
      <c r="O38" s="410" t="s">
        <v>180</v>
      </c>
      <c r="P38" s="400" t="s">
        <v>176</v>
      </c>
      <c r="Q38" s="399"/>
      <c r="R38" s="398">
        <v>1924114</v>
      </c>
      <c r="S38" s="399"/>
      <c r="T38" s="398">
        <v>1487304</v>
      </c>
      <c r="U38" s="399"/>
      <c r="V38" s="401"/>
      <c r="W38" s="410" t="s">
        <v>180</v>
      </c>
      <c r="X38" s="401"/>
      <c r="Y38" s="410" t="s">
        <v>180</v>
      </c>
      <c r="Z38" s="400" t="s">
        <v>176</v>
      </c>
      <c r="AA38" s="399"/>
      <c r="AB38" s="398">
        <v>3411418</v>
      </c>
      <c r="AC38" s="399"/>
      <c r="AD38" s="398">
        <v>479806</v>
      </c>
      <c r="AE38" s="399"/>
      <c r="AF38" s="398">
        <v>91318913</v>
      </c>
      <c r="AG38" s="399"/>
    </row>
    <row r="39" spans="1:34" x14ac:dyDescent="0.2">
      <c r="A39" s="397">
        <v>1993</v>
      </c>
      <c r="B39" s="398">
        <v>23408874</v>
      </c>
      <c r="C39" s="399"/>
      <c r="D39" s="398">
        <v>4826730</v>
      </c>
      <c r="E39" s="399"/>
      <c r="F39" s="398">
        <v>75013447</v>
      </c>
      <c r="G39" s="399"/>
      <c r="H39" s="398">
        <v>959431</v>
      </c>
      <c r="I39" s="399"/>
      <c r="J39" s="398">
        <v>104208482</v>
      </c>
      <c r="K39" s="399"/>
      <c r="L39" s="401"/>
      <c r="M39" s="410" t="s">
        <v>180</v>
      </c>
      <c r="N39" s="401"/>
      <c r="O39" s="410" t="s">
        <v>180</v>
      </c>
      <c r="P39" s="400" t="s">
        <v>176</v>
      </c>
      <c r="Q39" s="399"/>
      <c r="R39" s="398">
        <v>1995934</v>
      </c>
      <c r="S39" s="399"/>
      <c r="T39" s="398">
        <v>1364333</v>
      </c>
      <c r="U39" s="399"/>
      <c r="V39" s="401"/>
      <c r="W39" s="410" t="s">
        <v>180</v>
      </c>
      <c r="X39" s="401"/>
      <c r="Y39" s="410" t="s">
        <v>180</v>
      </c>
      <c r="Z39" s="400" t="s">
        <v>176</v>
      </c>
      <c r="AA39" s="399"/>
      <c r="AB39" s="398">
        <v>3360267</v>
      </c>
      <c r="AC39" s="399"/>
      <c r="AD39" s="398">
        <v>407651</v>
      </c>
      <c r="AE39" s="399"/>
      <c r="AF39" s="398">
        <v>107976400</v>
      </c>
      <c r="AG39" s="399"/>
    </row>
    <row r="40" spans="1:34" x14ac:dyDescent="0.2">
      <c r="A40" s="403">
        <v>1994</v>
      </c>
      <c r="B40" s="404">
        <v>26413560</v>
      </c>
      <c r="C40" s="405"/>
      <c r="D40" s="404">
        <v>6591513</v>
      </c>
      <c r="E40" s="405"/>
      <c r="F40" s="404">
        <v>85971348</v>
      </c>
      <c r="G40" s="405"/>
      <c r="H40" s="404">
        <v>1085409</v>
      </c>
      <c r="I40" s="405"/>
      <c r="J40" s="404">
        <v>120061830</v>
      </c>
      <c r="K40" s="405"/>
      <c r="L40" s="407"/>
      <c r="M40" s="411" t="s">
        <v>180</v>
      </c>
      <c r="N40" s="407"/>
      <c r="O40" s="411" t="s">
        <v>180</v>
      </c>
      <c r="P40" s="406" t="s">
        <v>176</v>
      </c>
      <c r="Q40" s="405"/>
      <c r="R40" s="404">
        <v>1598271</v>
      </c>
      <c r="S40" s="405"/>
      <c r="T40" s="404">
        <v>1600423</v>
      </c>
      <c r="U40" s="405"/>
      <c r="V40" s="407"/>
      <c r="W40" s="411" t="s">
        <v>180</v>
      </c>
      <c r="X40" s="407"/>
      <c r="Y40" s="411" t="s">
        <v>180</v>
      </c>
      <c r="Z40" s="406" t="s">
        <v>176</v>
      </c>
      <c r="AA40" s="405"/>
      <c r="AB40" s="404">
        <v>3198694</v>
      </c>
      <c r="AC40" s="405"/>
      <c r="AD40" s="404">
        <v>239129</v>
      </c>
      <c r="AE40" s="405"/>
      <c r="AF40" s="404">
        <v>123499653</v>
      </c>
      <c r="AG40" s="405"/>
    </row>
    <row r="41" spans="1:34" x14ac:dyDescent="0.2">
      <c r="A41" s="397">
        <v>1995</v>
      </c>
      <c r="B41" s="398">
        <v>28097589</v>
      </c>
      <c r="C41" s="399"/>
      <c r="D41" s="398">
        <v>6139216</v>
      </c>
      <c r="E41" s="399"/>
      <c r="F41" s="398">
        <v>101736522</v>
      </c>
      <c r="G41" s="399"/>
      <c r="H41" s="398">
        <v>1921213</v>
      </c>
      <c r="I41" s="399"/>
      <c r="J41" s="398">
        <v>137894540</v>
      </c>
      <c r="K41" s="399"/>
      <c r="L41" s="401"/>
      <c r="M41" s="410" t="s">
        <v>180</v>
      </c>
      <c r="N41" s="401"/>
      <c r="O41" s="410" t="s">
        <v>180</v>
      </c>
      <c r="P41" s="400" t="s">
        <v>176</v>
      </c>
      <c r="Q41" s="399"/>
      <c r="R41" s="398">
        <v>1712046</v>
      </c>
      <c r="S41" s="399"/>
      <c r="T41" s="398">
        <v>1659652</v>
      </c>
      <c r="U41" s="399"/>
      <c r="V41" s="401"/>
      <c r="W41" s="410" t="s">
        <v>180</v>
      </c>
      <c r="X41" s="401"/>
      <c r="Y41" s="410" t="s">
        <v>180</v>
      </c>
      <c r="Z41" s="400" t="s">
        <v>176</v>
      </c>
      <c r="AA41" s="399"/>
      <c r="AB41" s="398">
        <v>3371698</v>
      </c>
      <c r="AC41" s="399"/>
      <c r="AD41" s="398">
        <v>213275</v>
      </c>
      <c r="AE41" s="399"/>
      <c r="AF41" s="398">
        <v>141479513</v>
      </c>
      <c r="AG41" s="399"/>
    </row>
    <row r="42" spans="1:34" x14ac:dyDescent="0.2">
      <c r="A42" s="397">
        <v>1996</v>
      </c>
      <c r="B42" s="398">
        <v>29207279</v>
      </c>
      <c r="C42" s="399"/>
      <c r="D42" s="398">
        <v>6266654</v>
      </c>
      <c r="E42" s="399"/>
      <c r="F42" s="398">
        <v>105923142</v>
      </c>
      <c r="G42" s="399"/>
      <c r="H42" s="398">
        <v>1336877</v>
      </c>
      <c r="I42" s="399"/>
      <c r="J42" s="398">
        <v>142733952</v>
      </c>
      <c r="K42" s="399"/>
      <c r="L42" s="401"/>
      <c r="M42" s="410" t="s">
        <v>180</v>
      </c>
      <c r="N42" s="401"/>
      <c r="O42" s="410" t="s">
        <v>180</v>
      </c>
      <c r="P42" s="400" t="s">
        <v>176</v>
      </c>
      <c r="Q42" s="399"/>
      <c r="R42" s="398">
        <v>1893346</v>
      </c>
      <c r="S42" s="399"/>
      <c r="T42" s="398">
        <v>1738426</v>
      </c>
      <c r="U42" s="399"/>
      <c r="V42" s="401"/>
      <c r="W42" s="410" t="s">
        <v>180</v>
      </c>
      <c r="X42" s="401"/>
      <c r="Y42" s="410" t="s">
        <v>180</v>
      </c>
      <c r="Z42" s="400" t="s">
        <v>176</v>
      </c>
      <c r="AA42" s="399"/>
      <c r="AB42" s="398">
        <v>3631772</v>
      </c>
      <c r="AC42" s="399"/>
      <c r="AD42" s="398">
        <v>201222</v>
      </c>
      <c r="AE42" s="399"/>
      <c r="AF42" s="398">
        <v>146566946</v>
      </c>
      <c r="AG42" s="399"/>
    </row>
    <row r="43" spans="1:34" x14ac:dyDescent="0.2">
      <c r="A43" s="403">
        <v>1997</v>
      </c>
      <c r="B43" s="404">
        <v>27611427</v>
      </c>
      <c r="C43" s="405"/>
      <c r="D43" s="404">
        <v>6169702</v>
      </c>
      <c r="E43" s="405"/>
      <c r="F43" s="404">
        <v>108464747</v>
      </c>
      <c r="G43" s="405"/>
      <c r="H43" s="404">
        <v>1502751</v>
      </c>
      <c r="I43" s="405"/>
      <c r="J43" s="404">
        <v>143748627</v>
      </c>
      <c r="K43" s="405"/>
      <c r="L43" s="407"/>
      <c r="M43" s="411" t="s">
        <v>180</v>
      </c>
      <c r="N43" s="407"/>
      <c r="O43" s="411" t="s">
        <v>180</v>
      </c>
      <c r="P43" s="406" t="s">
        <v>176</v>
      </c>
      <c r="Q43" s="405"/>
      <c r="R43" s="404">
        <v>2211873</v>
      </c>
      <c r="S43" s="405"/>
      <c r="T43" s="404">
        <v>2087426</v>
      </c>
      <c r="U43" s="405"/>
      <c r="V43" s="407"/>
      <c r="W43" s="411" t="s">
        <v>180</v>
      </c>
      <c r="X43" s="407"/>
      <c r="Y43" s="411" t="s">
        <v>180</v>
      </c>
      <c r="Z43" s="406" t="s">
        <v>176</v>
      </c>
      <c r="AA43" s="405"/>
      <c r="AB43" s="404">
        <v>4299299</v>
      </c>
      <c r="AC43" s="405"/>
      <c r="AD43" s="404">
        <v>62807</v>
      </c>
      <c r="AE43" s="405"/>
      <c r="AF43" s="404">
        <v>148110733</v>
      </c>
      <c r="AG43" s="405"/>
    </row>
    <row r="44" spans="1:34" x14ac:dyDescent="0.2">
      <c r="A44" s="397">
        <v>1998</v>
      </c>
      <c r="B44" s="398">
        <v>27174404</v>
      </c>
      <c r="C44" s="399"/>
      <c r="D44" s="398">
        <v>6550214</v>
      </c>
      <c r="E44" s="399"/>
      <c r="F44" s="398">
        <v>113412865</v>
      </c>
      <c r="G44" s="399"/>
      <c r="H44" s="398">
        <v>2259679</v>
      </c>
      <c r="I44" s="399"/>
      <c r="J44" s="398">
        <v>149397162</v>
      </c>
      <c r="K44" s="399"/>
      <c r="L44" s="401"/>
      <c r="M44" s="410" t="s">
        <v>180</v>
      </c>
      <c r="N44" s="401"/>
      <c r="O44" s="410" t="s">
        <v>180</v>
      </c>
      <c r="P44" s="400" t="s">
        <v>176</v>
      </c>
      <c r="Q44" s="399"/>
      <c r="R44" s="398">
        <v>1964144</v>
      </c>
      <c r="S44" s="399"/>
      <c r="T44" s="398">
        <v>2269773</v>
      </c>
      <c r="U44" s="399"/>
      <c r="V44" s="401"/>
      <c r="W44" s="410" t="s">
        <v>180</v>
      </c>
      <c r="X44" s="401"/>
      <c r="Y44" s="410" t="s">
        <v>180</v>
      </c>
      <c r="Z44" s="400" t="s">
        <v>176</v>
      </c>
      <c r="AA44" s="399"/>
      <c r="AB44" s="398">
        <v>4233917</v>
      </c>
      <c r="AC44" s="399"/>
      <c r="AD44" s="398">
        <v>158942</v>
      </c>
      <c r="AE44" s="399"/>
      <c r="AF44" s="398">
        <v>153790021</v>
      </c>
      <c r="AG44" s="399"/>
    </row>
    <row r="45" spans="1:34" x14ac:dyDescent="0.2">
      <c r="A45" s="397">
        <v>1999</v>
      </c>
      <c r="B45" s="398">
        <v>26551097</v>
      </c>
      <c r="C45" s="399"/>
      <c r="D45" s="398">
        <v>6704074</v>
      </c>
      <c r="E45" s="399"/>
      <c r="F45" s="398">
        <v>116350971</v>
      </c>
      <c r="G45" s="399"/>
      <c r="H45" s="398">
        <v>1571067</v>
      </c>
      <c r="I45" s="399"/>
      <c r="J45" s="398">
        <v>151177209</v>
      </c>
      <c r="K45" s="399"/>
      <c r="L45" s="401"/>
      <c r="M45" s="410" t="s">
        <v>180</v>
      </c>
      <c r="N45" s="401"/>
      <c r="O45" s="410" t="s">
        <v>180</v>
      </c>
      <c r="P45" s="400" t="s">
        <v>176</v>
      </c>
      <c r="Q45" s="399"/>
      <c r="R45" s="398">
        <v>1707188</v>
      </c>
      <c r="S45" s="399"/>
      <c r="T45" s="398">
        <v>2380949</v>
      </c>
      <c r="U45" s="399"/>
      <c r="V45" s="401"/>
      <c r="W45" s="410" t="s">
        <v>180</v>
      </c>
      <c r="X45" s="401"/>
      <c r="Y45" s="410" t="s">
        <v>180</v>
      </c>
      <c r="Z45" s="400" t="s">
        <v>176</v>
      </c>
      <c r="AA45" s="399"/>
      <c r="AB45" s="398">
        <v>4088137</v>
      </c>
      <c r="AC45" s="399"/>
      <c r="AD45" s="398">
        <v>138942</v>
      </c>
      <c r="AE45" s="399"/>
      <c r="AF45" s="398">
        <v>155404288</v>
      </c>
      <c r="AG45" s="399"/>
    </row>
    <row r="46" spans="1:34" x14ac:dyDescent="0.2">
      <c r="A46" s="403">
        <v>2000</v>
      </c>
      <c r="B46" s="404">
        <v>32535983</v>
      </c>
      <c r="C46" s="405"/>
      <c r="D46" s="404">
        <v>7216971</v>
      </c>
      <c r="E46" s="405"/>
      <c r="F46" s="404">
        <v>118550571</v>
      </c>
      <c r="G46" s="405"/>
      <c r="H46" s="404">
        <v>1846840</v>
      </c>
      <c r="I46" s="405"/>
      <c r="J46" s="404">
        <v>160150365</v>
      </c>
      <c r="K46" s="405"/>
      <c r="L46" s="407"/>
      <c r="M46" s="411" t="s">
        <v>180</v>
      </c>
      <c r="N46" s="407"/>
      <c r="O46" s="411" t="s">
        <v>180</v>
      </c>
      <c r="P46" s="406" t="s">
        <v>176</v>
      </c>
      <c r="Q46" s="405"/>
      <c r="R46" s="404">
        <v>1615079</v>
      </c>
      <c r="S46" s="405"/>
      <c r="T46" s="404">
        <v>2715388</v>
      </c>
      <c r="U46" s="405"/>
      <c r="V46" s="407"/>
      <c r="W46" s="411" t="s">
        <v>180</v>
      </c>
      <c r="X46" s="407"/>
      <c r="Y46" s="411" t="s">
        <v>180</v>
      </c>
      <c r="Z46" s="406" t="s">
        <v>176</v>
      </c>
      <c r="AA46" s="405"/>
      <c r="AB46" s="404">
        <v>4330467</v>
      </c>
      <c r="AC46" s="405"/>
      <c r="AD46" s="404">
        <v>124885</v>
      </c>
      <c r="AE46" s="405"/>
      <c r="AF46" s="404">
        <v>164605717</v>
      </c>
      <c r="AG46" s="405"/>
    </row>
    <row r="47" spans="1:34" x14ac:dyDescent="0.2">
      <c r="A47" s="397">
        <v>2001</v>
      </c>
      <c r="B47" s="398">
        <v>31002767</v>
      </c>
      <c r="C47" s="399"/>
      <c r="D47" s="398">
        <v>5983563</v>
      </c>
      <c r="E47" s="399"/>
      <c r="F47" s="398">
        <v>127965611</v>
      </c>
      <c r="G47" s="399"/>
      <c r="H47" s="398">
        <v>575656</v>
      </c>
      <c r="I47" s="399"/>
      <c r="J47" s="398">
        <v>165527597</v>
      </c>
      <c r="K47" s="399"/>
      <c r="L47" s="401"/>
      <c r="M47" s="410" t="s">
        <v>180</v>
      </c>
      <c r="N47" s="401"/>
      <c r="O47" s="410" t="s">
        <v>180</v>
      </c>
      <c r="P47" s="400" t="s">
        <v>176</v>
      </c>
      <c r="Q47" s="399"/>
      <c r="R47" s="398">
        <v>1723243</v>
      </c>
      <c r="S47" s="399"/>
      <c r="T47" s="398">
        <v>1669432</v>
      </c>
      <c r="U47" s="399"/>
      <c r="V47" s="401"/>
      <c r="W47" s="410" t="s">
        <v>180</v>
      </c>
      <c r="X47" s="401"/>
      <c r="Y47" s="410" t="s">
        <v>180</v>
      </c>
      <c r="Z47" s="400" t="s">
        <v>176</v>
      </c>
      <c r="AA47" s="399"/>
      <c r="AB47" s="398">
        <v>3392675</v>
      </c>
      <c r="AC47" s="399"/>
      <c r="AD47" s="398">
        <v>595181</v>
      </c>
      <c r="AE47" s="399"/>
      <c r="AF47" s="398">
        <v>169515453</v>
      </c>
      <c r="AG47" s="399"/>
    </row>
    <row r="48" spans="1:34" x14ac:dyDescent="0.2">
      <c r="A48" s="397">
        <v>2002</v>
      </c>
      <c r="B48" s="398">
        <v>29408016</v>
      </c>
      <c r="C48" s="399"/>
      <c r="D48" s="398">
        <v>6458269</v>
      </c>
      <c r="E48" s="399"/>
      <c r="F48" s="398">
        <v>150889028</v>
      </c>
      <c r="G48" s="399"/>
      <c r="H48" s="398">
        <v>1733896</v>
      </c>
      <c r="I48" s="399"/>
      <c r="J48" s="398">
        <v>188489209</v>
      </c>
      <c r="K48" s="399"/>
      <c r="L48" s="401"/>
      <c r="M48" s="410" t="s">
        <v>180</v>
      </c>
      <c r="N48" s="401"/>
      <c r="O48" s="410" t="s">
        <v>180</v>
      </c>
      <c r="P48" s="400" t="s">
        <v>176</v>
      </c>
      <c r="Q48" s="399"/>
      <c r="R48" s="398">
        <v>1743910</v>
      </c>
      <c r="S48" s="399"/>
      <c r="T48" s="398">
        <v>1992793</v>
      </c>
      <c r="U48" s="399"/>
      <c r="V48" s="401"/>
      <c r="W48" s="410" t="s">
        <v>180</v>
      </c>
      <c r="X48" s="401"/>
      <c r="Y48" s="410" t="s">
        <v>180</v>
      </c>
      <c r="Z48" s="400" t="s">
        <v>176</v>
      </c>
      <c r="AA48" s="399"/>
      <c r="AB48" s="398">
        <v>3736703</v>
      </c>
      <c r="AC48" s="399"/>
      <c r="AD48" s="398">
        <v>1443728</v>
      </c>
      <c r="AE48" s="399"/>
      <c r="AF48" s="398">
        <v>193669640</v>
      </c>
      <c r="AG48" s="399"/>
    </row>
    <row r="49" spans="1:34" x14ac:dyDescent="0.2">
      <c r="A49" s="403">
        <v>2003</v>
      </c>
      <c r="B49" s="404">
        <v>36935029</v>
      </c>
      <c r="C49" s="405"/>
      <c r="D49" s="404">
        <v>5195258</v>
      </c>
      <c r="E49" s="405"/>
      <c r="F49" s="404">
        <v>146096554</v>
      </c>
      <c r="G49" s="405"/>
      <c r="H49" s="404">
        <v>2391936</v>
      </c>
      <c r="I49" s="405"/>
      <c r="J49" s="404">
        <v>190618777</v>
      </c>
      <c r="K49" s="405"/>
      <c r="L49" s="407"/>
      <c r="M49" s="411" t="s">
        <v>180</v>
      </c>
      <c r="N49" s="407"/>
      <c r="O49" s="411" t="s">
        <v>180</v>
      </c>
      <c r="P49" s="406" t="s">
        <v>176</v>
      </c>
      <c r="Q49" s="405"/>
      <c r="R49" s="404">
        <v>2125537</v>
      </c>
      <c r="S49" s="405"/>
      <c r="T49" s="404">
        <v>1875977</v>
      </c>
      <c r="U49" s="405"/>
      <c r="V49" s="407"/>
      <c r="W49" s="411" t="s">
        <v>180</v>
      </c>
      <c r="X49" s="407"/>
      <c r="Y49" s="411" t="s">
        <v>180</v>
      </c>
      <c r="Z49" s="406" t="s">
        <v>176</v>
      </c>
      <c r="AA49" s="405"/>
      <c r="AB49" s="404">
        <v>4001514</v>
      </c>
      <c r="AC49" s="405"/>
      <c r="AD49" s="404">
        <v>1053418</v>
      </c>
      <c r="AE49" s="405"/>
      <c r="AF49" s="404">
        <v>195673709</v>
      </c>
      <c r="AG49" s="405"/>
    </row>
    <row r="50" spans="1:34" x14ac:dyDescent="0.2">
      <c r="A50" s="397">
        <v>2004</v>
      </c>
      <c r="B50" s="398">
        <v>36128486</v>
      </c>
      <c r="C50" s="399"/>
      <c r="D50" s="398">
        <v>5319661</v>
      </c>
      <c r="E50" s="399"/>
      <c r="F50" s="398">
        <v>135982855</v>
      </c>
      <c r="G50" s="399"/>
      <c r="H50" s="398">
        <v>3187251</v>
      </c>
      <c r="I50" s="399"/>
      <c r="J50" s="398">
        <v>180618253</v>
      </c>
      <c r="K50" s="399"/>
      <c r="L50" s="401"/>
      <c r="M50" s="410" t="s">
        <v>180</v>
      </c>
      <c r="N50" s="401"/>
      <c r="O50" s="410" t="s">
        <v>180</v>
      </c>
      <c r="P50" s="400" t="s">
        <v>176</v>
      </c>
      <c r="Q50" s="399"/>
      <c r="R50" s="398">
        <v>1587852</v>
      </c>
      <c r="S50" s="399"/>
      <c r="T50" s="398">
        <v>1305592</v>
      </c>
      <c r="U50" s="399"/>
      <c r="V50" s="401"/>
      <c r="W50" s="410" t="s">
        <v>180</v>
      </c>
      <c r="X50" s="401"/>
      <c r="Y50" s="410" t="s">
        <v>180</v>
      </c>
      <c r="Z50" s="400" t="s">
        <v>176</v>
      </c>
      <c r="AA50" s="399"/>
      <c r="AB50" s="398">
        <v>2893444</v>
      </c>
      <c r="AC50" s="399"/>
      <c r="AD50" s="398">
        <v>747464</v>
      </c>
      <c r="AE50" s="399"/>
      <c r="AF50" s="398">
        <v>184259161</v>
      </c>
      <c r="AG50" s="399"/>
    </row>
    <row r="51" spans="1:34" x14ac:dyDescent="0.2">
      <c r="A51" s="397">
        <v>2005</v>
      </c>
      <c r="B51" s="398">
        <v>36540976</v>
      </c>
      <c r="C51" s="399"/>
      <c r="D51" s="398">
        <v>5274517</v>
      </c>
      <c r="E51" s="399"/>
      <c r="F51" s="398">
        <v>130655024</v>
      </c>
      <c r="G51" s="399"/>
      <c r="H51" s="398">
        <v>3764692</v>
      </c>
      <c r="I51" s="399"/>
      <c r="J51" s="398">
        <v>176235210</v>
      </c>
      <c r="K51" s="399"/>
      <c r="L51" s="401"/>
      <c r="M51" s="410" t="s">
        <v>180</v>
      </c>
      <c r="N51" s="401"/>
      <c r="O51" s="410" t="s">
        <v>180</v>
      </c>
      <c r="P51" s="398">
        <v>9608</v>
      </c>
      <c r="Q51" s="399"/>
      <c r="R51" s="398">
        <v>2073341</v>
      </c>
      <c r="S51" s="399"/>
      <c r="T51" s="398">
        <v>1341289</v>
      </c>
      <c r="U51" s="399"/>
      <c r="V51" s="401"/>
      <c r="W51" s="410" t="s">
        <v>180</v>
      </c>
      <c r="X51" s="401"/>
      <c r="Y51" s="410" t="s">
        <v>180</v>
      </c>
      <c r="Z51" s="400" t="s">
        <v>176</v>
      </c>
      <c r="AA51" s="399"/>
      <c r="AB51" s="398">
        <v>3424238</v>
      </c>
      <c r="AC51" s="399"/>
      <c r="AD51" s="398">
        <v>715505</v>
      </c>
      <c r="AE51" s="399"/>
      <c r="AF51" s="398">
        <v>180374953</v>
      </c>
      <c r="AG51" s="399"/>
    </row>
    <row r="52" spans="1:34" x14ac:dyDescent="0.2">
      <c r="A52" s="403">
        <v>2006</v>
      </c>
      <c r="B52" s="404">
        <v>36013785</v>
      </c>
      <c r="C52" s="405"/>
      <c r="D52" s="404">
        <v>4465397</v>
      </c>
      <c r="E52" s="405"/>
      <c r="F52" s="404">
        <v>116430481</v>
      </c>
      <c r="G52" s="405"/>
      <c r="H52" s="404">
        <v>4220238</v>
      </c>
      <c r="I52" s="405"/>
      <c r="J52" s="404">
        <v>161129901</v>
      </c>
      <c r="K52" s="405"/>
      <c r="L52" s="407"/>
      <c r="M52" s="411" t="s">
        <v>180</v>
      </c>
      <c r="N52" s="407"/>
      <c r="O52" s="411" t="s">
        <v>180</v>
      </c>
      <c r="P52" s="404">
        <v>7816</v>
      </c>
      <c r="Q52" s="405"/>
      <c r="R52" s="404">
        <v>2030220</v>
      </c>
      <c r="S52" s="405"/>
      <c r="T52" s="404">
        <v>1425577</v>
      </c>
      <c r="U52" s="405"/>
      <c r="V52" s="407"/>
      <c r="W52" s="411" t="s">
        <v>180</v>
      </c>
      <c r="X52" s="407"/>
      <c r="Y52" s="411" t="s">
        <v>180</v>
      </c>
      <c r="Z52" s="406" t="s">
        <v>176</v>
      </c>
      <c r="AA52" s="405"/>
      <c r="AB52" s="404">
        <v>3463613</v>
      </c>
      <c r="AC52" s="405"/>
      <c r="AD52" s="404">
        <v>765971</v>
      </c>
      <c r="AE52" s="405"/>
      <c r="AF52" s="404">
        <v>165359484</v>
      </c>
      <c r="AG52" s="405"/>
    </row>
    <row r="53" spans="1:34" x14ac:dyDescent="0.2">
      <c r="A53" s="397">
        <v>2007</v>
      </c>
      <c r="B53" s="398">
        <v>36427689</v>
      </c>
      <c r="C53" s="399"/>
      <c r="D53" s="398">
        <v>4397938</v>
      </c>
      <c r="E53" s="399"/>
      <c r="F53" s="398">
        <v>128443941</v>
      </c>
      <c r="G53" s="399"/>
      <c r="H53" s="398">
        <v>3898162</v>
      </c>
      <c r="I53" s="399"/>
      <c r="J53" s="398">
        <v>173167730</v>
      </c>
      <c r="K53" s="399"/>
      <c r="L53" s="401"/>
      <c r="M53" s="410" t="s">
        <v>180</v>
      </c>
      <c r="N53" s="401"/>
      <c r="O53" s="410" t="s">
        <v>180</v>
      </c>
      <c r="P53" s="398">
        <v>5587</v>
      </c>
      <c r="Q53" s="399"/>
      <c r="R53" s="398">
        <v>2034477</v>
      </c>
      <c r="S53" s="399"/>
      <c r="T53" s="398">
        <v>1415614</v>
      </c>
      <c r="U53" s="399"/>
      <c r="V53" s="401"/>
      <c r="W53" s="410" t="s">
        <v>180</v>
      </c>
      <c r="X53" s="401"/>
      <c r="Y53" s="410" t="s">
        <v>180</v>
      </c>
      <c r="Z53" s="400" t="s">
        <v>176</v>
      </c>
      <c r="AA53" s="399"/>
      <c r="AB53" s="398">
        <v>3455677</v>
      </c>
      <c r="AC53" s="399"/>
      <c r="AD53" s="398">
        <v>733073</v>
      </c>
      <c r="AE53" s="399"/>
      <c r="AF53" s="398">
        <v>177356481</v>
      </c>
      <c r="AG53" s="399"/>
    </row>
    <row r="54" spans="1:34" x14ac:dyDescent="0.2">
      <c r="A54" s="397">
        <v>2008</v>
      </c>
      <c r="B54" s="398">
        <v>36884408</v>
      </c>
      <c r="C54" s="399"/>
      <c r="D54" s="398">
        <v>3612114</v>
      </c>
      <c r="E54" s="399"/>
      <c r="F54" s="398">
        <v>119043240</v>
      </c>
      <c r="G54" s="399"/>
      <c r="H54" s="398">
        <v>3153193</v>
      </c>
      <c r="I54" s="399"/>
      <c r="J54" s="398">
        <v>162692955</v>
      </c>
      <c r="K54" s="399"/>
      <c r="L54" s="401"/>
      <c r="M54" s="410" t="s">
        <v>180</v>
      </c>
      <c r="N54" s="401"/>
      <c r="O54" s="410" t="s">
        <v>180</v>
      </c>
      <c r="P54" s="398">
        <v>6331</v>
      </c>
      <c r="Q54" s="399"/>
      <c r="R54" s="398">
        <v>2004205</v>
      </c>
      <c r="S54" s="399"/>
      <c r="T54" s="398">
        <v>1413030</v>
      </c>
      <c r="U54" s="399"/>
      <c r="V54" s="401"/>
      <c r="W54" s="410" t="s">
        <v>180</v>
      </c>
      <c r="X54" s="401"/>
      <c r="Y54" s="410" t="s">
        <v>180</v>
      </c>
      <c r="Z54" s="400" t="s">
        <v>176</v>
      </c>
      <c r="AA54" s="399"/>
      <c r="AB54" s="398">
        <v>3423566</v>
      </c>
      <c r="AC54" s="399"/>
      <c r="AD54" s="398">
        <v>797985</v>
      </c>
      <c r="AE54" s="399"/>
      <c r="AF54" s="398">
        <v>166914506</v>
      </c>
      <c r="AG54" s="399"/>
    </row>
    <row r="55" spans="1:34" x14ac:dyDescent="0.2">
      <c r="A55" s="403">
        <v>2009</v>
      </c>
      <c r="B55" s="404">
        <v>29247820</v>
      </c>
      <c r="C55" s="405"/>
      <c r="D55" s="404">
        <v>3910406</v>
      </c>
      <c r="E55" s="405"/>
      <c r="F55" s="404">
        <v>118285808</v>
      </c>
      <c r="G55" s="405"/>
      <c r="H55" s="404">
        <v>2960982</v>
      </c>
      <c r="I55" s="405"/>
      <c r="J55" s="404">
        <v>154405015</v>
      </c>
      <c r="K55" s="405"/>
      <c r="L55" s="407"/>
      <c r="M55" s="411" t="s">
        <v>180</v>
      </c>
      <c r="N55" s="407"/>
      <c r="O55" s="411" t="s">
        <v>180</v>
      </c>
      <c r="P55" s="404">
        <v>4203</v>
      </c>
      <c r="Q55" s="405"/>
      <c r="R55" s="404">
        <v>2257722</v>
      </c>
      <c r="S55" s="405"/>
      <c r="T55" s="404">
        <v>1673853</v>
      </c>
      <c r="U55" s="405"/>
      <c r="V55" s="407"/>
      <c r="W55" s="411" t="s">
        <v>180</v>
      </c>
      <c r="X55" s="407"/>
      <c r="Y55" s="411" t="s">
        <v>180</v>
      </c>
      <c r="Z55" s="406" t="s">
        <v>176</v>
      </c>
      <c r="AA55" s="405"/>
      <c r="AB55" s="404">
        <v>3935778</v>
      </c>
      <c r="AC55" s="405"/>
      <c r="AD55" s="404">
        <v>804985</v>
      </c>
      <c r="AE55" s="405"/>
      <c r="AF55" s="404">
        <v>159145778</v>
      </c>
      <c r="AG55" s="405"/>
    </row>
    <row r="56" spans="1:34" x14ac:dyDescent="0.2">
      <c r="A56" s="397">
        <v>2010</v>
      </c>
      <c r="B56" s="398">
        <v>30250264</v>
      </c>
      <c r="C56" s="402" t="s">
        <v>381</v>
      </c>
      <c r="D56" s="398">
        <v>2301867</v>
      </c>
      <c r="E56" s="402" t="s">
        <v>381</v>
      </c>
      <c r="F56" s="400">
        <v>122018663</v>
      </c>
      <c r="G56" s="402" t="s">
        <v>381</v>
      </c>
      <c r="H56" s="400">
        <v>2900684</v>
      </c>
      <c r="I56" s="402" t="s">
        <v>381</v>
      </c>
      <c r="J56" s="398">
        <v>157471479</v>
      </c>
      <c r="K56" s="402" t="s">
        <v>381</v>
      </c>
      <c r="L56" s="401"/>
      <c r="M56" s="410" t="s">
        <v>180</v>
      </c>
      <c r="N56" s="401"/>
      <c r="O56" s="410" t="s">
        <v>180</v>
      </c>
      <c r="P56" s="400" t="s">
        <v>176</v>
      </c>
      <c r="Q56" s="402" t="s">
        <v>381</v>
      </c>
      <c r="R56" s="398">
        <v>2110720</v>
      </c>
      <c r="S56" s="402" t="s">
        <v>381</v>
      </c>
      <c r="T56" s="398">
        <v>1643725</v>
      </c>
      <c r="U56" s="402" t="s">
        <v>381</v>
      </c>
      <c r="V56" s="401"/>
      <c r="W56" s="410" t="s">
        <v>180</v>
      </c>
      <c r="X56" s="401"/>
      <c r="Y56" s="410" t="s">
        <v>180</v>
      </c>
      <c r="Z56" s="400" t="s">
        <v>176</v>
      </c>
      <c r="AA56" s="399"/>
      <c r="AB56" s="398">
        <v>3754445</v>
      </c>
      <c r="AC56" s="402" t="s">
        <v>381</v>
      </c>
      <c r="AD56" s="398">
        <v>816185</v>
      </c>
      <c r="AE56" s="402" t="s">
        <v>381</v>
      </c>
      <c r="AF56" s="398">
        <v>162042109</v>
      </c>
      <c r="AG56" s="402" t="s">
        <v>381</v>
      </c>
      <c r="AH56" s="435">
        <f>J56+AB56+AD56</f>
        <v>162042109</v>
      </c>
    </row>
    <row r="57" spans="1:34" x14ac:dyDescent="0.2">
      <c r="A57" s="397">
        <v>2011</v>
      </c>
      <c r="B57" s="437">
        <v>25831184</v>
      </c>
      <c r="C57" s="402"/>
      <c r="D57" s="433">
        <v>2116123</v>
      </c>
      <c r="E57" s="402"/>
      <c r="F57" s="438">
        <v>120806445</v>
      </c>
      <c r="G57" s="402"/>
      <c r="H57" s="438">
        <v>2910619</v>
      </c>
      <c r="I57" s="402"/>
      <c r="J57" s="398">
        <f>B57+D57+F57+H57</f>
        <v>151664371</v>
      </c>
      <c r="K57" s="402"/>
      <c r="L57" s="401"/>
      <c r="M57" s="410" t="s">
        <v>180</v>
      </c>
      <c r="N57" s="401"/>
      <c r="O57" s="410" t="s">
        <v>180</v>
      </c>
      <c r="P57" s="400" t="s">
        <v>176</v>
      </c>
      <c r="Q57" s="402"/>
      <c r="R57" s="433">
        <v>1831448</v>
      </c>
      <c r="S57" s="402"/>
      <c r="T57" s="433">
        <v>1673301</v>
      </c>
      <c r="U57" s="402"/>
      <c r="V57" s="401"/>
      <c r="W57" s="410" t="s">
        <v>180</v>
      </c>
      <c r="X57" s="401"/>
      <c r="Y57" s="410" t="s">
        <v>180</v>
      </c>
      <c r="Z57" s="400" t="s">
        <v>176</v>
      </c>
      <c r="AA57" s="399"/>
      <c r="AB57" s="398">
        <f>R37+T37</f>
        <v>3314502</v>
      </c>
      <c r="AC57" s="402"/>
      <c r="AD57" s="433">
        <v>862794</v>
      </c>
      <c r="AE57" s="402"/>
      <c r="AF57" s="398">
        <v>158143261</v>
      </c>
      <c r="AG57" s="402"/>
      <c r="AH57" s="435">
        <f t="shared" ref="AH57:AH58" si="0">J57+AB57+AD57</f>
        <v>155841667</v>
      </c>
    </row>
    <row r="58" spans="1:34" x14ac:dyDescent="0.2">
      <c r="A58" s="397" t="s">
        <v>946</v>
      </c>
      <c r="B58" s="433">
        <v>22240973</v>
      </c>
      <c r="C58" s="399"/>
      <c r="D58" s="433">
        <v>2009754</v>
      </c>
      <c r="E58" s="399"/>
      <c r="F58" s="433">
        <v>132397949</v>
      </c>
      <c r="G58" s="399"/>
      <c r="H58" s="433">
        <v>2984095</v>
      </c>
      <c r="I58" s="399"/>
      <c r="J58" s="398">
        <f>B58+D58+F58+H58</f>
        <v>159632771</v>
      </c>
      <c r="K58" s="399"/>
      <c r="L58" s="401"/>
      <c r="M58" s="410" t="s">
        <v>180</v>
      </c>
      <c r="N58" s="401"/>
      <c r="O58" s="410" t="s">
        <v>180</v>
      </c>
      <c r="P58" s="400" t="s">
        <v>176</v>
      </c>
      <c r="Q58" s="399"/>
      <c r="R58" s="433">
        <v>2270837</v>
      </c>
      <c r="S58" s="399"/>
      <c r="T58" s="433">
        <v>1474125</v>
      </c>
      <c r="U58" s="399"/>
      <c r="V58" s="401"/>
      <c r="W58" s="410" t="s">
        <v>180</v>
      </c>
      <c r="X58" s="401"/>
      <c r="Y58" s="410" t="s">
        <v>180</v>
      </c>
      <c r="Z58" s="400" t="s">
        <v>176</v>
      </c>
      <c r="AA58" s="399"/>
      <c r="AB58" s="398">
        <f>R38+T38</f>
        <v>3411418</v>
      </c>
      <c r="AC58" s="399"/>
      <c r="AD58" s="433">
        <v>816694</v>
      </c>
      <c r="AE58" s="399"/>
      <c r="AF58" s="398">
        <v>158143261</v>
      </c>
      <c r="AG58" s="399"/>
      <c r="AH58" s="435">
        <f t="shared" si="0"/>
        <v>163860883</v>
      </c>
    </row>
    <row r="59" spans="1:34" x14ac:dyDescent="0.2">
      <c r="A59" s="594" t="s">
        <v>768</v>
      </c>
      <c r="B59" s="595"/>
      <c r="C59" s="595"/>
      <c r="D59" s="595"/>
      <c r="E59" s="595"/>
      <c r="F59" s="595"/>
      <c r="G59" s="595"/>
      <c r="H59" s="595"/>
      <c r="I59" s="595"/>
      <c r="J59" s="595"/>
      <c r="K59" s="595"/>
      <c r="L59" s="595"/>
      <c r="M59" s="595"/>
      <c r="N59" s="595"/>
      <c r="O59" s="595"/>
      <c r="P59" s="595"/>
      <c r="Q59" s="595" t="s">
        <v>769</v>
      </c>
      <c r="R59" s="595"/>
      <c r="S59" s="595"/>
      <c r="T59" s="595"/>
      <c r="U59" s="595"/>
      <c r="V59" s="595"/>
      <c r="W59" s="595"/>
      <c r="X59" s="595"/>
      <c r="Y59" s="595"/>
      <c r="Z59" s="595"/>
      <c r="AA59" s="595"/>
      <c r="AB59" s="595"/>
      <c r="AC59" s="595"/>
      <c r="AD59" s="595"/>
      <c r="AE59" s="595"/>
      <c r="AF59" s="595"/>
      <c r="AG59" s="596"/>
    </row>
    <row r="60" spans="1:34" x14ac:dyDescent="0.2">
      <c r="A60" s="597" t="s">
        <v>770</v>
      </c>
      <c r="B60" s="598"/>
      <c r="C60" s="598"/>
      <c r="D60" s="598"/>
      <c r="E60" s="598"/>
      <c r="F60" s="598"/>
      <c r="G60" s="598"/>
      <c r="H60" s="598"/>
      <c r="I60" s="598"/>
      <c r="J60" s="598"/>
      <c r="K60" s="598"/>
      <c r="L60" s="598"/>
      <c r="M60" s="598"/>
      <c r="N60" s="598"/>
      <c r="O60" s="598"/>
      <c r="P60" s="598"/>
      <c r="Q60" s="598" t="s">
        <v>771</v>
      </c>
      <c r="R60" s="598"/>
      <c r="S60" s="598"/>
      <c r="T60" s="598"/>
      <c r="U60" s="598"/>
      <c r="V60" s="598"/>
      <c r="W60" s="598"/>
      <c r="X60" s="598"/>
      <c r="Y60" s="598"/>
      <c r="Z60" s="598"/>
      <c r="AA60" s="598"/>
      <c r="AB60" s="598"/>
      <c r="AC60" s="598"/>
      <c r="AD60" s="598"/>
      <c r="AE60" s="598"/>
      <c r="AF60" s="598"/>
      <c r="AG60" s="599"/>
    </row>
    <row r="61" spans="1:34" x14ac:dyDescent="0.2">
      <c r="A61" s="597"/>
      <c r="B61" s="598"/>
      <c r="C61" s="598"/>
      <c r="D61" s="598"/>
      <c r="E61" s="598"/>
      <c r="F61" s="598"/>
      <c r="G61" s="598"/>
      <c r="H61" s="598"/>
      <c r="I61" s="598"/>
      <c r="J61" s="598"/>
      <c r="K61" s="598"/>
      <c r="L61" s="598"/>
      <c r="M61" s="598"/>
      <c r="N61" s="598"/>
      <c r="O61" s="598"/>
      <c r="P61" s="598"/>
      <c r="Q61" s="600" t="s">
        <v>402</v>
      </c>
      <c r="R61" s="600"/>
      <c r="S61" s="600"/>
      <c r="T61" s="600"/>
      <c r="U61" s="600"/>
      <c r="V61" s="600"/>
      <c r="W61" s="600"/>
      <c r="X61" s="600"/>
      <c r="Y61" s="600"/>
      <c r="Z61" s="600"/>
      <c r="AA61" s="600"/>
      <c r="AB61" s="600"/>
      <c r="AC61" s="600"/>
      <c r="AD61" s="600"/>
      <c r="AE61" s="600"/>
      <c r="AF61" s="600"/>
      <c r="AG61" s="601"/>
    </row>
    <row r="62" spans="1:34" x14ac:dyDescent="0.2">
      <c r="A62" s="597" t="s">
        <v>772</v>
      </c>
      <c r="B62" s="598"/>
      <c r="C62" s="598"/>
      <c r="D62" s="598"/>
      <c r="E62" s="598"/>
      <c r="F62" s="598"/>
      <c r="G62" s="598"/>
      <c r="H62" s="598"/>
      <c r="I62" s="598"/>
      <c r="J62" s="598"/>
      <c r="K62" s="598"/>
      <c r="L62" s="598"/>
      <c r="M62" s="598"/>
      <c r="N62" s="598"/>
      <c r="O62" s="598"/>
      <c r="P62" s="598"/>
      <c r="Q62" s="598" t="s">
        <v>798</v>
      </c>
      <c r="R62" s="598"/>
      <c r="S62" s="598"/>
      <c r="T62" s="598"/>
      <c r="U62" s="598"/>
      <c r="V62" s="598"/>
      <c r="W62" s="598"/>
      <c r="X62" s="598"/>
      <c r="Y62" s="598"/>
      <c r="Z62" s="598"/>
      <c r="AA62" s="598"/>
      <c r="AB62" s="598"/>
      <c r="AC62" s="598"/>
      <c r="AD62" s="598"/>
      <c r="AE62" s="598"/>
      <c r="AF62" s="598"/>
      <c r="AG62" s="599"/>
    </row>
    <row r="63" spans="1:34" x14ac:dyDescent="0.2">
      <c r="A63" s="597"/>
      <c r="B63" s="598"/>
      <c r="C63" s="598"/>
      <c r="D63" s="598"/>
      <c r="E63" s="598"/>
      <c r="F63" s="598"/>
      <c r="G63" s="598"/>
      <c r="H63" s="598"/>
      <c r="I63" s="598"/>
      <c r="J63" s="598"/>
      <c r="K63" s="598"/>
      <c r="L63" s="598"/>
      <c r="M63" s="598"/>
      <c r="N63" s="598"/>
      <c r="O63" s="598"/>
      <c r="P63" s="598"/>
      <c r="Q63" s="600" t="s">
        <v>117</v>
      </c>
      <c r="R63" s="600"/>
      <c r="S63" s="600"/>
      <c r="T63" s="600"/>
      <c r="U63" s="600"/>
      <c r="V63" s="600"/>
      <c r="W63" s="600"/>
      <c r="X63" s="600"/>
      <c r="Y63" s="600"/>
      <c r="Z63" s="600"/>
      <c r="AA63" s="600"/>
      <c r="AB63" s="600"/>
      <c r="AC63" s="600"/>
      <c r="AD63" s="600"/>
      <c r="AE63" s="600"/>
      <c r="AF63" s="600"/>
      <c r="AG63" s="601"/>
    </row>
    <row r="64" spans="1:34" x14ac:dyDescent="0.2">
      <c r="A64" s="597" t="s">
        <v>774</v>
      </c>
      <c r="B64" s="598"/>
      <c r="C64" s="598"/>
      <c r="D64" s="598"/>
      <c r="E64" s="598"/>
      <c r="F64" s="598"/>
      <c r="G64" s="598"/>
      <c r="H64" s="598"/>
      <c r="I64" s="598"/>
      <c r="J64" s="598"/>
      <c r="K64" s="598"/>
      <c r="L64" s="598"/>
      <c r="M64" s="598"/>
      <c r="N64" s="598"/>
      <c r="O64" s="598"/>
      <c r="P64" s="598"/>
      <c r="Q64" s="598" t="s">
        <v>799</v>
      </c>
      <c r="R64" s="598"/>
      <c r="S64" s="598"/>
      <c r="T64" s="598"/>
      <c r="U64" s="598"/>
      <c r="V64" s="598"/>
      <c r="W64" s="598"/>
      <c r="X64" s="598"/>
      <c r="Y64" s="598"/>
      <c r="Z64" s="598"/>
      <c r="AA64" s="598"/>
      <c r="AB64" s="598"/>
      <c r="AC64" s="598"/>
      <c r="AD64" s="598"/>
      <c r="AE64" s="598"/>
      <c r="AF64" s="598"/>
      <c r="AG64" s="599"/>
    </row>
    <row r="65" spans="1:33" x14ac:dyDescent="0.2">
      <c r="A65" s="597"/>
      <c r="B65" s="598"/>
      <c r="C65" s="598"/>
      <c r="D65" s="598"/>
      <c r="E65" s="598"/>
      <c r="F65" s="598"/>
      <c r="G65" s="598"/>
      <c r="H65" s="598"/>
      <c r="I65" s="598"/>
      <c r="J65" s="598"/>
      <c r="K65" s="598"/>
      <c r="L65" s="598"/>
      <c r="M65" s="598"/>
      <c r="N65" s="598"/>
      <c r="O65" s="598"/>
      <c r="P65" s="598"/>
      <c r="Q65" s="600" t="s">
        <v>419</v>
      </c>
      <c r="R65" s="600"/>
      <c r="S65" s="600"/>
      <c r="T65" s="600"/>
      <c r="U65" s="600"/>
      <c r="V65" s="600"/>
      <c r="W65" s="600"/>
      <c r="X65" s="600"/>
      <c r="Y65" s="600"/>
      <c r="Z65" s="600"/>
      <c r="AA65" s="600"/>
      <c r="AB65" s="600"/>
      <c r="AC65" s="600"/>
      <c r="AD65" s="600"/>
      <c r="AE65" s="600"/>
      <c r="AF65" s="600"/>
      <c r="AG65" s="601"/>
    </row>
    <row r="66" spans="1:33" x14ac:dyDescent="0.2">
      <c r="A66" s="597"/>
      <c r="B66" s="598"/>
      <c r="C66" s="598"/>
      <c r="D66" s="598"/>
      <c r="E66" s="598"/>
      <c r="F66" s="598"/>
      <c r="G66" s="598"/>
      <c r="H66" s="598"/>
      <c r="I66" s="598"/>
      <c r="J66" s="598"/>
      <c r="K66" s="598"/>
      <c r="L66" s="598"/>
      <c r="M66" s="598"/>
      <c r="N66" s="598"/>
      <c r="O66" s="598"/>
      <c r="P66" s="598"/>
      <c r="Q66" s="600" t="s">
        <v>420</v>
      </c>
      <c r="R66" s="600"/>
      <c r="S66" s="600"/>
      <c r="T66" s="600"/>
      <c r="U66" s="600"/>
      <c r="V66" s="600"/>
      <c r="W66" s="600"/>
      <c r="X66" s="600"/>
      <c r="Y66" s="600"/>
      <c r="Z66" s="600"/>
      <c r="AA66" s="600"/>
      <c r="AB66" s="600"/>
      <c r="AC66" s="600"/>
      <c r="AD66" s="600"/>
      <c r="AE66" s="600"/>
      <c r="AF66" s="600"/>
      <c r="AG66" s="601"/>
    </row>
    <row r="67" spans="1:33" x14ac:dyDescent="0.2">
      <c r="A67" s="597" t="s">
        <v>775</v>
      </c>
      <c r="B67" s="598"/>
      <c r="C67" s="598"/>
      <c r="D67" s="598"/>
      <c r="E67" s="598"/>
      <c r="F67" s="598"/>
      <c r="G67" s="598"/>
      <c r="H67" s="598"/>
      <c r="I67" s="598"/>
      <c r="J67" s="598"/>
      <c r="K67" s="598"/>
      <c r="L67" s="598"/>
      <c r="M67" s="598"/>
      <c r="N67" s="598"/>
      <c r="O67" s="598"/>
      <c r="P67" s="598"/>
      <c r="Q67" s="600" t="s">
        <v>800</v>
      </c>
      <c r="R67" s="600"/>
      <c r="S67" s="600"/>
      <c r="T67" s="600"/>
      <c r="U67" s="600"/>
      <c r="V67" s="600"/>
      <c r="W67" s="600"/>
      <c r="X67" s="600"/>
      <c r="Y67" s="600"/>
      <c r="Z67" s="600"/>
      <c r="AA67" s="600"/>
      <c r="AB67" s="600"/>
      <c r="AC67" s="600"/>
      <c r="AD67" s="600"/>
      <c r="AE67" s="600"/>
      <c r="AF67" s="600"/>
      <c r="AG67" s="601"/>
    </row>
    <row r="68" spans="1:33" x14ac:dyDescent="0.2">
      <c r="A68" s="597" t="s">
        <v>777</v>
      </c>
      <c r="B68" s="598"/>
      <c r="C68" s="598"/>
      <c r="D68" s="598"/>
      <c r="E68" s="598"/>
      <c r="F68" s="598"/>
      <c r="G68" s="598"/>
      <c r="H68" s="598"/>
      <c r="I68" s="598"/>
      <c r="J68" s="598"/>
      <c r="K68" s="598"/>
      <c r="L68" s="598"/>
      <c r="M68" s="598"/>
      <c r="N68" s="598"/>
      <c r="O68" s="598"/>
      <c r="P68" s="598"/>
      <c r="Q68" s="600" t="s">
        <v>801</v>
      </c>
      <c r="R68" s="600"/>
      <c r="S68" s="600"/>
      <c r="T68" s="600"/>
      <c r="U68" s="600"/>
      <c r="V68" s="600"/>
      <c r="W68" s="600"/>
      <c r="X68" s="600"/>
      <c r="Y68" s="600"/>
      <c r="Z68" s="600"/>
      <c r="AA68" s="600"/>
      <c r="AB68" s="600"/>
      <c r="AC68" s="600"/>
      <c r="AD68" s="600"/>
      <c r="AE68" s="600"/>
      <c r="AF68" s="600"/>
      <c r="AG68" s="601"/>
    </row>
    <row r="69" spans="1:33" x14ac:dyDescent="0.2">
      <c r="A69" s="597"/>
      <c r="B69" s="598"/>
      <c r="C69" s="598"/>
      <c r="D69" s="598"/>
      <c r="E69" s="598"/>
      <c r="F69" s="598"/>
      <c r="G69" s="598"/>
      <c r="H69" s="598"/>
      <c r="I69" s="598"/>
      <c r="J69" s="598"/>
      <c r="K69" s="598"/>
      <c r="L69" s="598"/>
      <c r="M69" s="598"/>
      <c r="N69" s="598"/>
      <c r="O69" s="598"/>
      <c r="P69" s="598"/>
      <c r="Q69" s="600" t="s">
        <v>421</v>
      </c>
      <c r="R69" s="600"/>
      <c r="S69" s="600"/>
      <c r="T69" s="600"/>
      <c r="U69" s="600"/>
      <c r="V69" s="600"/>
      <c r="W69" s="600"/>
      <c r="X69" s="600"/>
      <c r="Y69" s="600"/>
      <c r="Z69" s="600"/>
      <c r="AA69" s="600"/>
      <c r="AB69" s="600"/>
      <c r="AC69" s="600"/>
      <c r="AD69" s="600"/>
      <c r="AE69" s="600"/>
      <c r="AF69" s="600"/>
      <c r="AG69" s="601"/>
    </row>
    <row r="70" spans="1:33" x14ac:dyDescent="0.2">
      <c r="A70" s="597"/>
      <c r="B70" s="598"/>
      <c r="C70" s="598"/>
      <c r="D70" s="598"/>
      <c r="E70" s="598"/>
      <c r="F70" s="598"/>
      <c r="G70" s="598"/>
      <c r="H70" s="598"/>
      <c r="I70" s="598"/>
      <c r="J70" s="598"/>
      <c r="K70" s="598"/>
      <c r="L70" s="598"/>
      <c r="M70" s="598"/>
      <c r="N70" s="598"/>
      <c r="O70" s="598"/>
      <c r="P70" s="598"/>
      <c r="Q70" s="600" t="s">
        <v>802</v>
      </c>
      <c r="R70" s="600"/>
      <c r="S70" s="600"/>
      <c r="T70" s="600"/>
      <c r="U70" s="600"/>
      <c r="V70" s="600"/>
      <c r="W70" s="600"/>
      <c r="X70" s="600"/>
      <c r="Y70" s="600"/>
      <c r="Z70" s="600"/>
      <c r="AA70" s="600"/>
      <c r="AB70" s="600"/>
      <c r="AC70" s="600"/>
      <c r="AD70" s="600"/>
      <c r="AE70" s="600"/>
      <c r="AF70" s="600"/>
      <c r="AG70" s="601"/>
    </row>
    <row r="71" spans="1:33" ht="12.75" customHeight="1" x14ac:dyDescent="0.2">
      <c r="A71" s="597" t="s">
        <v>780</v>
      </c>
      <c r="B71" s="598"/>
      <c r="C71" s="598"/>
      <c r="D71" s="598"/>
      <c r="E71" s="598"/>
      <c r="F71" s="598"/>
      <c r="G71" s="598"/>
      <c r="H71" s="598"/>
      <c r="I71" s="598"/>
      <c r="J71" s="598"/>
      <c r="K71" s="598"/>
      <c r="L71" s="598"/>
      <c r="M71" s="598"/>
      <c r="N71" s="598"/>
      <c r="O71" s="598"/>
      <c r="P71" s="598"/>
      <c r="Q71" s="603" t="s">
        <v>689</v>
      </c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603"/>
      <c r="AD71" s="603"/>
      <c r="AE71" s="603"/>
      <c r="AF71" s="603"/>
      <c r="AG71" s="604"/>
    </row>
    <row r="72" spans="1:33" x14ac:dyDescent="0.2">
      <c r="A72" s="597" t="s">
        <v>782</v>
      </c>
      <c r="B72" s="598"/>
      <c r="C72" s="598"/>
      <c r="D72" s="598"/>
      <c r="E72" s="598"/>
      <c r="F72" s="598"/>
      <c r="G72" s="598"/>
      <c r="H72" s="598"/>
      <c r="I72" s="598"/>
      <c r="J72" s="598"/>
      <c r="K72" s="598"/>
      <c r="L72" s="598"/>
      <c r="M72" s="598"/>
      <c r="N72" s="598"/>
      <c r="O72" s="598"/>
      <c r="P72" s="598"/>
      <c r="Q72" s="600" t="s">
        <v>803</v>
      </c>
      <c r="R72" s="600"/>
      <c r="S72" s="600"/>
      <c r="T72" s="600"/>
      <c r="U72" s="600"/>
      <c r="V72" s="600"/>
      <c r="W72" s="600"/>
      <c r="X72" s="600"/>
      <c r="Y72" s="600"/>
      <c r="Z72" s="600"/>
      <c r="AA72" s="600"/>
      <c r="AB72" s="600"/>
      <c r="AC72" s="600"/>
      <c r="AD72" s="600"/>
      <c r="AE72" s="600"/>
      <c r="AF72" s="600"/>
      <c r="AG72" s="601"/>
    </row>
    <row r="73" spans="1:33" x14ac:dyDescent="0.2">
      <c r="A73" s="602" t="s">
        <v>408</v>
      </c>
      <c r="B73" s="600"/>
      <c r="C73" s="600"/>
      <c r="D73" s="600"/>
      <c r="E73" s="600"/>
      <c r="F73" s="600"/>
      <c r="G73" s="600"/>
      <c r="H73" s="600"/>
      <c r="I73" s="600"/>
      <c r="J73" s="600"/>
      <c r="K73" s="600"/>
      <c r="L73" s="600"/>
      <c r="M73" s="600"/>
      <c r="N73" s="600"/>
      <c r="O73" s="600"/>
      <c r="P73" s="600"/>
      <c r="Q73" s="600" t="s">
        <v>804</v>
      </c>
      <c r="R73" s="600"/>
      <c r="S73" s="600"/>
      <c r="T73" s="600"/>
      <c r="U73" s="600"/>
      <c r="V73" s="600"/>
      <c r="W73" s="600"/>
      <c r="X73" s="600"/>
      <c r="Y73" s="600"/>
      <c r="Z73" s="600"/>
      <c r="AA73" s="600"/>
      <c r="AB73" s="600"/>
      <c r="AC73" s="600"/>
      <c r="AD73" s="600"/>
      <c r="AE73" s="600"/>
      <c r="AF73" s="600"/>
      <c r="AG73" s="601"/>
    </row>
    <row r="74" spans="1:33" x14ac:dyDescent="0.2">
      <c r="A74" s="602" t="s">
        <v>410</v>
      </c>
      <c r="B74" s="600"/>
      <c r="C74" s="600"/>
      <c r="D74" s="600"/>
      <c r="E74" s="600"/>
      <c r="F74" s="600"/>
      <c r="G74" s="600"/>
      <c r="H74" s="600"/>
      <c r="I74" s="600"/>
      <c r="J74" s="600"/>
      <c r="K74" s="600"/>
      <c r="L74" s="600"/>
      <c r="M74" s="600"/>
      <c r="N74" s="600"/>
      <c r="O74" s="600"/>
      <c r="P74" s="600"/>
      <c r="Q74" s="600" t="s">
        <v>805</v>
      </c>
      <c r="R74" s="600"/>
      <c r="S74" s="600"/>
      <c r="T74" s="600"/>
      <c r="U74" s="600"/>
      <c r="V74" s="600"/>
      <c r="W74" s="600"/>
      <c r="X74" s="600"/>
      <c r="Y74" s="600"/>
      <c r="Z74" s="600"/>
      <c r="AA74" s="600"/>
      <c r="AB74" s="600"/>
      <c r="AC74" s="600"/>
      <c r="AD74" s="600"/>
      <c r="AE74" s="600"/>
      <c r="AF74" s="600"/>
      <c r="AG74" s="601"/>
    </row>
    <row r="75" spans="1:33" x14ac:dyDescent="0.2">
      <c r="A75" s="602"/>
      <c r="B75" s="600"/>
      <c r="C75" s="600"/>
      <c r="D75" s="600"/>
      <c r="E75" s="600"/>
      <c r="F75" s="600"/>
      <c r="G75" s="600"/>
      <c r="H75" s="600"/>
      <c r="I75" s="600"/>
      <c r="J75" s="600"/>
      <c r="K75" s="600"/>
      <c r="L75" s="600"/>
      <c r="M75" s="600"/>
      <c r="N75" s="600"/>
      <c r="O75" s="600"/>
      <c r="P75" s="600"/>
      <c r="Q75" s="600" t="s">
        <v>806</v>
      </c>
      <c r="R75" s="600"/>
      <c r="S75" s="600"/>
      <c r="T75" s="600"/>
      <c r="U75" s="600"/>
      <c r="V75" s="600"/>
      <c r="W75" s="600"/>
      <c r="X75" s="600"/>
      <c r="Y75" s="600"/>
      <c r="Z75" s="600"/>
      <c r="AA75" s="600"/>
      <c r="AB75" s="600"/>
      <c r="AC75" s="600"/>
      <c r="AD75" s="600"/>
      <c r="AE75" s="600"/>
      <c r="AF75" s="600"/>
      <c r="AG75" s="601"/>
    </row>
    <row r="76" spans="1:33" x14ac:dyDescent="0.2">
      <c r="A76" s="602"/>
      <c r="B76" s="600"/>
      <c r="C76" s="600"/>
      <c r="D76" s="600"/>
      <c r="E76" s="600"/>
      <c r="F76" s="600"/>
      <c r="G76" s="600"/>
      <c r="H76" s="600"/>
      <c r="I76" s="600"/>
      <c r="J76" s="600"/>
      <c r="K76" s="600"/>
      <c r="L76" s="600"/>
      <c r="M76" s="600"/>
      <c r="N76" s="600"/>
      <c r="O76" s="600"/>
      <c r="P76" s="600"/>
      <c r="Q76" s="600" t="s">
        <v>807</v>
      </c>
      <c r="R76" s="600"/>
      <c r="S76" s="600"/>
      <c r="T76" s="600"/>
      <c r="U76" s="600"/>
      <c r="V76" s="600"/>
      <c r="W76" s="600"/>
      <c r="X76" s="600"/>
      <c r="Y76" s="600"/>
      <c r="Z76" s="600"/>
      <c r="AA76" s="600"/>
      <c r="AB76" s="600"/>
      <c r="AC76" s="600"/>
      <c r="AD76" s="600"/>
      <c r="AE76" s="600"/>
      <c r="AF76" s="600"/>
      <c r="AG76" s="601"/>
    </row>
    <row r="77" spans="1:33" x14ac:dyDescent="0.2">
      <c r="A77" s="607"/>
      <c r="B77" s="605"/>
      <c r="C77" s="605"/>
      <c r="D77" s="605"/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 t="s">
        <v>188</v>
      </c>
      <c r="R77" s="605"/>
      <c r="S77" s="605"/>
      <c r="T77" s="605"/>
      <c r="U77" s="605"/>
      <c r="V77" s="605"/>
      <c r="W77" s="605"/>
      <c r="X77" s="605"/>
      <c r="Y77" s="605"/>
      <c r="Z77" s="605"/>
      <c r="AA77" s="605"/>
      <c r="AB77" s="605"/>
      <c r="AC77" s="605"/>
      <c r="AD77" s="605"/>
      <c r="AE77" s="605"/>
      <c r="AF77" s="605"/>
      <c r="AG77" s="606"/>
    </row>
  </sheetData>
  <mergeCells count="76">
    <mergeCell ref="A77:P77"/>
    <mergeCell ref="Q77:AG77"/>
    <mergeCell ref="A74:P74"/>
    <mergeCell ref="Q74:AG74"/>
    <mergeCell ref="A75:P75"/>
    <mergeCell ref="Q75:AG75"/>
    <mergeCell ref="A76:P76"/>
    <mergeCell ref="Q76:AG76"/>
    <mergeCell ref="A71:P71"/>
    <mergeCell ref="Q71:AG71"/>
    <mergeCell ref="A72:P72"/>
    <mergeCell ref="Q72:AG72"/>
    <mergeCell ref="A73:P73"/>
    <mergeCell ref="Q73:AG73"/>
    <mergeCell ref="A67:P67"/>
    <mergeCell ref="Q67:AG67"/>
    <mergeCell ref="A68:P70"/>
    <mergeCell ref="Q68:AG68"/>
    <mergeCell ref="Q69:AG69"/>
    <mergeCell ref="Q70:AG70"/>
    <mergeCell ref="A62:P63"/>
    <mergeCell ref="Q62:AG62"/>
    <mergeCell ref="Q63:AG63"/>
    <mergeCell ref="A64:P66"/>
    <mergeCell ref="Q64:AG64"/>
    <mergeCell ref="Q65:AG65"/>
    <mergeCell ref="Q66:AG66"/>
    <mergeCell ref="B9:AG9"/>
    <mergeCell ref="B34:AG34"/>
    <mergeCell ref="A59:P59"/>
    <mergeCell ref="Q59:AG59"/>
    <mergeCell ref="A60:P61"/>
    <mergeCell ref="Q60:AG60"/>
    <mergeCell ref="Q61:AG61"/>
    <mergeCell ref="F8:G8"/>
    <mergeCell ref="H8:I8"/>
    <mergeCell ref="L8:M8"/>
    <mergeCell ref="N8:O8"/>
    <mergeCell ref="P8:Q8"/>
    <mergeCell ref="F7:G7"/>
    <mergeCell ref="H7:I7"/>
    <mergeCell ref="L7:M7"/>
    <mergeCell ref="N7:O7"/>
    <mergeCell ref="P7:Q7"/>
    <mergeCell ref="AB6:AC8"/>
    <mergeCell ref="X7:Y7"/>
    <mergeCell ref="T8:U8"/>
    <mergeCell ref="V8:W8"/>
    <mergeCell ref="X8:Y8"/>
    <mergeCell ref="V7:W7"/>
    <mergeCell ref="R6:U7"/>
    <mergeCell ref="V6:W6"/>
    <mergeCell ref="X6:Y6"/>
    <mergeCell ref="R8:S8"/>
    <mergeCell ref="H6:I6"/>
    <mergeCell ref="J6:K8"/>
    <mergeCell ref="L6:M6"/>
    <mergeCell ref="N6:O6"/>
    <mergeCell ref="Z6:AA8"/>
    <mergeCell ref="P6:Q6"/>
    <mergeCell ref="A1:AG1"/>
    <mergeCell ref="A2:AG2"/>
    <mergeCell ref="A3:A8"/>
    <mergeCell ref="B3:K5"/>
    <mergeCell ref="L3:M3"/>
    <mergeCell ref="N3:O3"/>
    <mergeCell ref="P3:AC5"/>
    <mergeCell ref="AD3:AE8"/>
    <mergeCell ref="AF3:AG8"/>
    <mergeCell ref="L4:M4"/>
    <mergeCell ref="N4:O4"/>
    <mergeCell ref="L5:M5"/>
    <mergeCell ref="N5:O5"/>
    <mergeCell ref="B6:C8"/>
    <mergeCell ref="D6:E8"/>
    <mergeCell ref="F6:G6"/>
  </mergeCells>
  <hyperlinks>
    <hyperlink ref="Q71" r:id="rId1" display="http://www.eia.gov/electricity/"/>
  </hyperlinks>
  <pageMargins left="0.75" right="0.75" top="1" bottom="1" header="0.5" footer="0.5"/>
  <pageSetup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9"/>
  <sheetViews>
    <sheetView workbookViewId="0">
      <selection activeCell="AD20" sqref="AD20"/>
    </sheetView>
  </sheetViews>
  <sheetFormatPr defaultRowHeight="12.75" x14ac:dyDescent="0.2"/>
  <cols>
    <col min="1" max="1" width="4.5703125" bestFit="1" customWidth="1"/>
    <col min="2" max="2" width="7.28515625" bestFit="1" customWidth="1"/>
    <col min="3" max="3" width="2.28515625" bestFit="1" customWidth="1"/>
    <col min="4" max="4" width="6.5703125" bestFit="1" customWidth="1"/>
    <col min="5" max="5" width="2.28515625" bestFit="1" customWidth="1"/>
    <col min="6" max="6" width="7.28515625" bestFit="1" customWidth="1"/>
    <col min="7" max="7" width="2.28515625" bestFit="1" customWidth="1"/>
    <col min="8" max="8" width="7" bestFit="1" customWidth="1"/>
    <col min="9" max="9" width="2.28515625" bestFit="1" customWidth="1"/>
    <col min="10" max="10" width="7.7109375" bestFit="1" customWidth="1"/>
    <col min="11" max="11" width="2.28515625" bestFit="1" customWidth="1"/>
    <col min="12" max="12" width="1.42578125" bestFit="1" customWidth="1"/>
    <col min="14" max="14" width="1.42578125" bestFit="1" customWidth="1"/>
    <col min="16" max="16" width="6.5703125" bestFit="1" customWidth="1"/>
    <col min="17" max="17" width="2.28515625" bestFit="1" customWidth="1"/>
    <col min="18" max="18" width="7.28515625" bestFit="1" customWidth="1"/>
    <col min="19" max="19" width="2.28515625" bestFit="1" customWidth="1"/>
    <col min="20" max="20" width="6.5703125" bestFit="1" customWidth="1"/>
    <col min="21" max="21" width="2.28515625" bestFit="1" customWidth="1"/>
    <col min="22" max="22" width="1.42578125" bestFit="1" customWidth="1"/>
    <col min="24" max="24" width="4.140625" bestFit="1" customWidth="1"/>
    <col min="25" max="25" width="2.28515625" bestFit="1" customWidth="1"/>
    <col min="26" max="26" width="3.140625" bestFit="1" customWidth="1"/>
    <col min="27" max="27" width="2.28515625" bestFit="1" customWidth="1"/>
    <col min="28" max="28" width="7.28515625" bestFit="1" customWidth="1"/>
    <col min="29" max="29" width="2.28515625" bestFit="1" customWidth="1"/>
    <col min="30" max="30" width="6.5703125" bestFit="1" customWidth="1"/>
    <col min="31" max="31" width="2.28515625" bestFit="1" customWidth="1"/>
    <col min="32" max="32" width="7.7109375" bestFit="1" customWidth="1"/>
    <col min="33" max="33" width="2.28515625" bestFit="1" customWidth="1"/>
  </cols>
  <sheetData>
    <row r="1" spans="1:33" ht="15.75" x14ac:dyDescent="0.25">
      <c r="A1" s="491" t="s">
        <v>692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2"/>
      <c r="AE1" s="492"/>
      <c r="AF1" s="492"/>
      <c r="AG1" s="493"/>
    </row>
    <row r="2" spans="1:33" x14ac:dyDescent="0.2">
      <c r="A2" s="494" t="s">
        <v>413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6"/>
    </row>
    <row r="3" spans="1:33" ht="15" x14ac:dyDescent="0.25">
      <c r="A3" s="497" t="s">
        <v>332</v>
      </c>
      <c r="B3" s="503" t="s">
        <v>394</v>
      </c>
      <c r="C3" s="504"/>
      <c r="D3" s="504"/>
      <c r="E3" s="504"/>
      <c r="F3" s="504"/>
      <c r="G3" s="504"/>
      <c r="H3" s="504"/>
      <c r="I3" s="504"/>
      <c r="J3" s="504"/>
      <c r="K3" s="505"/>
      <c r="L3" s="512"/>
      <c r="M3" s="513"/>
      <c r="N3" s="512"/>
      <c r="O3" s="513"/>
      <c r="P3" s="503" t="s">
        <v>400</v>
      </c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5"/>
      <c r="AD3" s="503" t="s">
        <v>189</v>
      </c>
      <c r="AE3" s="505"/>
      <c r="AF3" s="503" t="s">
        <v>282</v>
      </c>
      <c r="AG3" s="505"/>
    </row>
    <row r="4" spans="1:33" ht="15" x14ac:dyDescent="0.25">
      <c r="A4" s="498"/>
      <c r="B4" s="506"/>
      <c r="C4" s="507"/>
      <c r="D4" s="507"/>
      <c r="E4" s="507"/>
      <c r="F4" s="507"/>
      <c r="G4" s="507"/>
      <c r="H4" s="507"/>
      <c r="I4" s="507"/>
      <c r="J4" s="507"/>
      <c r="K4" s="508"/>
      <c r="L4" s="514"/>
      <c r="M4" s="515"/>
      <c r="N4" s="506" t="s">
        <v>373</v>
      </c>
      <c r="O4" s="508"/>
      <c r="P4" s="506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8"/>
      <c r="AD4" s="506"/>
      <c r="AE4" s="508"/>
      <c r="AF4" s="506"/>
      <c r="AG4" s="508"/>
    </row>
    <row r="5" spans="1:33" x14ac:dyDescent="0.2">
      <c r="A5" s="498"/>
      <c r="B5" s="509"/>
      <c r="C5" s="510"/>
      <c r="D5" s="510"/>
      <c r="E5" s="510"/>
      <c r="F5" s="510"/>
      <c r="G5" s="510"/>
      <c r="H5" s="510"/>
      <c r="I5" s="510"/>
      <c r="J5" s="510"/>
      <c r="K5" s="511"/>
      <c r="L5" s="506" t="s">
        <v>283</v>
      </c>
      <c r="M5" s="508"/>
      <c r="N5" s="506" t="s">
        <v>374</v>
      </c>
      <c r="O5" s="508"/>
      <c r="P5" s="509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1"/>
      <c r="AD5" s="506"/>
      <c r="AE5" s="508"/>
      <c r="AF5" s="506"/>
      <c r="AG5" s="508"/>
    </row>
    <row r="6" spans="1:33" ht="15" x14ac:dyDescent="0.25">
      <c r="A6" s="498"/>
      <c r="B6" s="503" t="s">
        <v>145</v>
      </c>
      <c r="C6" s="505"/>
      <c r="D6" s="503" t="s">
        <v>146</v>
      </c>
      <c r="E6" s="505"/>
      <c r="F6" s="512"/>
      <c r="G6" s="513"/>
      <c r="H6" s="512"/>
      <c r="I6" s="513"/>
      <c r="J6" s="503" t="s">
        <v>282</v>
      </c>
      <c r="K6" s="505"/>
      <c r="L6" s="506" t="s">
        <v>375</v>
      </c>
      <c r="M6" s="508"/>
      <c r="N6" s="506" t="s">
        <v>376</v>
      </c>
      <c r="O6" s="508"/>
      <c r="P6" s="503" t="s">
        <v>378</v>
      </c>
      <c r="Q6" s="505"/>
      <c r="R6" s="503" t="s">
        <v>395</v>
      </c>
      <c r="S6" s="504"/>
      <c r="T6" s="504"/>
      <c r="U6" s="505"/>
      <c r="V6" s="512"/>
      <c r="W6" s="513"/>
      <c r="X6" s="503" t="s">
        <v>671</v>
      </c>
      <c r="Y6" s="505"/>
      <c r="Z6" s="503" t="s">
        <v>285</v>
      </c>
      <c r="AA6" s="505"/>
      <c r="AB6" s="503" t="s">
        <v>282</v>
      </c>
      <c r="AC6" s="505"/>
      <c r="AD6" s="506"/>
      <c r="AE6" s="508"/>
      <c r="AF6" s="506"/>
      <c r="AG6" s="508"/>
    </row>
    <row r="7" spans="1:33" x14ac:dyDescent="0.2">
      <c r="A7" s="498"/>
      <c r="B7" s="506"/>
      <c r="C7" s="508"/>
      <c r="D7" s="506"/>
      <c r="E7" s="508"/>
      <c r="F7" s="506" t="s">
        <v>380</v>
      </c>
      <c r="G7" s="508"/>
      <c r="H7" s="506" t="s">
        <v>505</v>
      </c>
      <c r="I7" s="508"/>
      <c r="J7" s="506"/>
      <c r="K7" s="508"/>
      <c r="L7" s="506" t="s">
        <v>377</v>
      </c>
      <c r="M7" s="508"/>
      <c r="N7" s="506" t="s">
        <v>147</v>
      </c>
      <c r="O7" s="508"/>
      <c r="P7" s="506" t="s">
        <v>286</v>
      </c>
      <c r="Q7" s="508"/>
      <c r="R7" s="509"/>
      <c r="S7" s="510"/>
      <c r="T7" s="510"/>
      <c r="U7" s="511"/>
      <c r="V7" s="506" t="s">
        <v>109</v>
      </c>
      <c r="W7" s="508"/>
      <c r="X7" s="506"/>
      <c r="Y7" s="508"/>
      <c r="Z7" s="506"/>
      <c r="AA7" s="508"/>
      <c r="AB7" s="506"/>
      <c r="AC7" s="508"/>
      <c r="AD7" s="506"/>
      <c r="AE7" s="508"/>
      <c r="AF7" s="506"/>
      <c r="AG7" s="508"/>
    </row>
    <row r="8" spans="1:33" x14ac:dyDescent="0.2">
      <c r="A8" s="499"/>
      <c r="B8" s="509"/>
      <c r="C8" s="511"/>
      <c r="D8" s="509"/>
      <c r="E8" s="511"/>
      <c r="F8" s="509" t="s">
        <v>134</v>
      </c>
      <c r="G8" s="511"/>
      <c r="H8" s="509" t="s">
        <v>148</v>
      </c>
      <c r="I8" s="511"/>
      <c r="J8" s="509"/>
      <c r="K8" s="511"/>
      <c r="L8" s="509"/>
      <c r="M8" s="511"/>
      <c r="N8" s="509"/>
      <c r="O8" s="511"/>
      <c r="P8" s="509" t="s">
        <v>377</v>
      </c>
      <c r="Q8" s="511"/>
      <c r="R8" s="500" t="s">
        <v>190</v>
      </c>
      <c r="S8" s="502"/>
      <c r="T8" s="500" t="s">
        <v>191</v>
      </c>
      <c r="U8" s="502"/>
      <c r="V8" s="509" t="s">
        <v>270</v>
      </c>
      <c r="W8" s="511"/>
      <c r="X8" s="509"/>
      <c r="Y8" s="511"/>
      <c r="Z8" s="509"/>
      <c r="AA8" s="511"/>
      <c r="AB8" s="509"/>
      <c r="AC8" s="511"/>
      <c r="AD8" s="509"/>
      <c r="AE8" s="511"/>
      <c r="AF8" s="509"/>
      <c r="AG8" s="511"/>
    </row>
    <row r="9" spans="1:33" ht="15.75" x14ac:dyDescent="0.2">
      <c r="A9" s="292"/>
      <c r="B9" s="500" t="s">
        <v>192</v>
      </c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501"/>
      <c r="N9" s="501"/>
      <c r="O9" s="501"/>
      <c r="P9" s="501"/>
      <c r="Q9" s="501"/>
      <c r="R9" s="501"/>
      <c r="S9" s="501"/>
      <c r="T9" s="501"/>
      <c r="U9" s="501"/>
      <c r="V9" s="501"/>
      <c r="W9" s="501"/>
      <c r="X9" s="501"/>
      <c r="Y9" s="501"/>
      <c r="Z9" s="501"/>
      <c r="AA9" s="501"/>
      <c r="AB9" s="501"/>
      <c r="AC9" s="501"/>
      <c r="AD9" s="501"/>
      <c r="AE9" s="501"/>
      <c r="AF9" s="501"/>
      <c r="AG9" s="502"/>
    </row>
    <row r="10" spans="1:33" ht="15" x14ac:dyDescent="0.25">
      <c r="A10" s="293">
        <v>1989</v>
      </c>
      <c r="B10" s="294">
        <v>736260</v>
      </c>
      <c r="C10" s="295"/>
      <c r="D10" s="294">
        <v>557652</v>
      </c>
      <c r="E10" s="295"/>
      <c r="F10" s="294">
        <v>2155096</v>
      </c>
      <c r="G10" s="295"/>
      <c r="H10" s="294">
        <v>111228</v>
      </c>
      <c r="I10" s="295"/>
      <c r="J10" s="294">
        <v>3560236</v>
      </c>
      <c r="K10" s="295"/>
      <c r="L10" s="305" t="s">
        <v>691</v>
      </c>
      <c r="M10" s="296"/>
      <c r="N10" s="305" t="s">
        <v>691</v>
      </c>
      <c r="O10" s="296"/>
      <c r="P10" s="294">
        <v>65697</v>
      </c>
      <c r="Q10" s="295"/>
      <c r="R10" s="294">
        <v>97812</v>
      </c>
      <c r="S10" s="295"/>
      <c r="T10" s="294">
        <v>526761</v>
      </c>
      <c r="U10" s="295"/>
      <c r="V10" s="305" t="s">
        <v>691</v>
      </c>
      <c r="W10" s="296"/>
      <c r="X10" s="305" t="s">
        <v>691</v>
      </c>
      <c r="Y10" s="295"/>
      <c r="Z10" s="305" t="s">
        <v>691</v>
      </c>
      <c r="AA10" s="295"/>
      <c r="AB10" s="294">
        <v>690270</v>
      </c>
      <c r="AC10" s="295"/>
      <c r="AD10" s="305" t="s">
        <v>691</v>
      </c>
      <c r="AE10" s="295"/>
      <c r="AF10" s="294">
        <v>4250506</v>
      </c>
      <c r="AG10" s="295"/>
    </row>
    <row r="11" spans="1:33" ht="15" x14ac:dyDescent="0.25">
      <c r="A11" s="293">
        <v>1990</v>
      </c>
      <c r="B11" s="294">
        <v>795682</v>
      </c>
      <c r="C11" s="295"/>
      <c r="D11" s="294">
        <v>588703</v>
      </c>
      <c r="E11" s="295"/>
      <c r="F11" s="294">
        <v>3272170</v>
      </c>
      <c r="G11" s="295"/>
      <c r="H11" s="294">
        <v>120987</v>
      </c>
      <c r="I11" s="295"/>
      <c r="J11" s="294">
        <v>4777542</v>
      </c>
      <c r="K11" s="295"/>
      <c r="L11" s="305" t="s">
        <v>691</v>
      </c>
      <c r="M11" s="296"/>
      <c r="N11" s="305" t="s">
        <v>691</v>
      </c>
      <c r="O11" s="296"/>
      <c r="P11" s="294">
        <v>137628</v>
      </c>
      <c r="Q11" s="295"/>
      <c r="R11" s="294">
        <v>110245</v>
      </c>
      <c r="S11" s="295"/>
      <c r="T11" s="294">
        <v>811704</v>
      </c>
      <c r="U11" s="295"/>
      <c r="V11" s="305" t="s">
        <v>691</v>
      </c>
      <c r="W11" s="296"/>
      <c r="X11" s="305" t="s">
        <v>691</v>
      </c>
      <c r="Y11" s="295"/>
      <c r="Z11" s="305" t="s">
        <v>691</v>
      </c>
      <c r="AA11" s="295"/>
      <c r="AB11" s="294">
        <v>1059577</v>
      </c>
      <c r="AC11" s="295"/>
      <c r="AD11" s="305" t="s">
        <v>691</v>
      </c>
      <c r="AE11" s="295"/>
      <c r="AF11" s="294">
        <v>5837119</v>
      </c>
      <c r="AG11" s="295"/>
    </row>
    <row r="12" spans="1:33" ht="15" x14ac:dyDescent="0.25">
      <c r="A12" s="298">
        <v>1991</v>
      </c>
      <c r="B12" s="299">
        <v>775201</v>
      </c>
      <c r="C12" s="300"/>
      <c r="D12" s="299">
        <v>413394</v>
      </c>
      <c r="E12" s="300"/>
      <c r="F12" s="299">
        <v>3213024</v>
      </c>
      <c r="G12" s="300"/>
      <c r="H12" s="299">
        <v>115654</v>
      </c>
      <c r="I12" s="300"/>
      <c r="J12" s="299">
        <v>4517273</v>
      </c>
      <c r="K12" s="300"/>
      <c r="L12" s="306" t="s">
        <v>691</v>
      </c>
      <c r="M12" s="301"/>
      <c r="N12" s="306" t="s">
        <v>691</v>
      </c>
      <c r="O12" s="301"/>
      <c r="P12" s="299">
        <v>131196</v>
      </c>
      <c r="Q12" s="300"/>
      <c r="R12" s="299">
        <v>126532</v>
      </c>
      <c r="S12" s="300"/>
      <c r="T12" s="299">
        <v>883408</v>
      </c>
      <c r="U12" s="300"/>
      <c r="V12" s="306" t="s">
        <v>691</v>
      </c>
      <c r="W12" s="301"/>
      <c r="X12" s="306" t="s">
        <v>691</v>
      </c>
      <c r="Y12" s="300"/>
      <c r="Z12" s="306" t="s">
        <v>691</v>
      </c>
      <c r="AA12" s="300"/>
      <c r="AB12" s="299">
        <v>1141136</v>
      </c>
      <c r="AC12" s="300"/>
      <c r="AD12" s="302">
        <v>615</v>
      </c>
      <c r="AE12" s="300"/>
      <c r="AF12" s="299">
        <v>5659024</v>
      </c>
      <c r="AG12" s="300"/>
    </row>
    <row r="13" spans="1:33" ht="15" x14ac:dyDescent="0.25">
      <c r="A13" s="293">
        <v>1992</v>
      </c>
      <c r="B13" s="294">
        <v>748818</v>
      </c>
      <c r="C13" s="295"/>
      <c r="D13" s="294">
        <v>301533</v>
      </c>
      <c r="E13" s="295"/>
      <c r="F13" s="294">
        <v>3867218</v>
      </c>
      <c r="G13" s="295"/>
      <c r="H13" s="294">
        <v>105060</v>
      </c>
      <c r="I13" s="295"/>
      <c r="J13" s="294">
        <v>5022629</v>
      </c>
      <c r="K13" s="295"/>
      <c r="L13" s="305" t="s">
        <v>691</v>
      </c>
      <c r="M13" s="296"/>
      <c r="N13" s="305" t="s">
        <v>691</v>
      </c>
      <c r="O13" s="296"/>
      <c r="P13" s="294">
        <v>122436</v>
      </c>
      <c r="Q13" s="295"/>
      <c r="R13" s="294">
        <v>121845</v>
      </c>
      <c r="S13" s="295"/>
      <c r="T13" s="294">
        <v>960606</v>
      </c>
      <c r="U13" s="295"/>
      <c r="V13" s="305" t="s">
        <v>691</v>
      </c>
      <c r="W13" s="296"/>
      <c r="X13" s="305" t="s">
        <v>691</v>
      </c>
      <c r="Y13" s="295"/>
      <c r="Z13" s="305" t="s">
        <v>691</v>
      </c>
      <c r="AA13" s="295"/>
      <c r="AB13" s="294">
        <v>1204887</v>
      </c>
      <c r="AC13" s="295"/>
      <c r="AD13" s="297">
        <v>615</v>
      </c>
      <c r="AE13" s="295"/>
      <c r="AF13" s="294">
        <v>6228131</v>
      </c>
      <c r="AG13" s="295"/>
    </row>
    <row r="14" spans="1:33" ht="15" x14ac:dyDescent="0.25">
      <c r="A14" s="293">
        <v>1993</v>
      </c>
      <c r="B14" s="294">
        <v>863845</v>
      </c>
      <c r="C14" s="295"/>
      <c r="D14" s="294">
        <v>334382</v>
      </c>
      <c r="E14" s="295"/>
      <c r="F14" s="294">
        <v>4471142</v>
      </c>
      <c r="G14" s="295"/>
      <c r="H14" s="294">
        <v>99552</v>
      </c>
      <c r="I14" s="295"/>
      <c r="J14" s="294">
        <v>5768921</v>
      </c>
      <c r="K14" s="295"/>
      <c r="L14" s="305" t="s">
        <v>691</v>
      </c>
      <c r="M14" s="296"/>
      <c r="N14" s="305" t="s">
        <v>691</v>
      </c>
      <c r="O14" s="296"/>
      <c r="P14" s="294">
        <v>99740</v>
      </c>
      <c r="Q14" s="295"/>
      <c r="R14" s="294">
        <v>113739</v>
      </c>
      <c r="S14" s="295"/>
      <c r="T14" s="294">
        <v>1017989</v>
      </c>
      <c r="U14" s="295"/>
      <c r="V14" s="305" t="s">
        <v>691</v>
      </c>
      <c r="W14" s="296"/>
      <c r="X14" s="305" t="s">
        <v>691</v>
      </c>
      <c r="Y14" s="295"/>
      <c r="Z14" s="305" t="s">
        <v>691</v>
      </c>
      <c r="AA14" s="295"/>
      <c r="AB14" s="294">
        <v>1231468</v>
      </c>
      <c r="AC14" s="295"/>
      <c r="AD14" s="297">
        <v>31</v>
      </c>
      <c r="AE14" s="295"/>
      <c r="AF14" s="294">
        <v>7000420</v>
      </c>
      <c r="AG14" s="295"/>
    </row>
    <row r="15" spans="1:33" ht="15" x14ac:dyDescent="0.25">
      <c r="A15" s="298">
        <v>1994</v>
      </c>
      <c r="B15" s="299">
        <v>849630</v>
      </c>
      <c r="C15" s="300"/>
      <c r="D15" s="299">
        <v>416603</v>
      </c>
      <c r="E15" s="300"/>
      <c r="F15" s="299">
        <v>4929383</v>
      </c>
      <c r="G15" s="300"/>
      <c r="H15" s="299">
        <v>114547</v>
      </c>
      <c r="I15" s="300"/>
      <c r="J15" s="299">
        <v>6310163</v>
      </c>
      <c r="K15" s="300"/>
      <c r="L15" s="306" t="s">
        <v>691</v>
      </c>
      <c r="M15" s="301"/>
      <c r="N15" s="306" t="s">
        <v>691</v>
      </c>
      <c r="O15" s="301"/>
      <c r="P15" s="299">
        <v>92790</v>
      </c>
      <c r="Q15" s="300"/>
      <c r="R15" s="299">
        <v>54706</v>
      </c>
      <c r="S15" s="300"/>
      <c r="T15" s="299">
        <v>1161668</v>
      </c>
      <c r="U15" s="300"/>
      <c r="V15" s="306" t="s">
        <v>691</v>
      </c>
      <c r="W15" s="301"/>
      <c r="X15" s="306" t="s">
        <v>691</v>
      </c>
      <c r="Y15" s="300"/>
      <c r="Z15" s="306" t="s">
        <v>691</v>
      </c>
      <c r="AA15" s="300"/>
      <c r="AB15" s="299">
        <v>1309164</v>
      </c>
      <c r="AC15" s="300"/>
      <c r="AD15" s="306" t="s">
        <v>691</v>
      </c>
      <c r="AE15" s="300"/>
      <c r="AF15" s="299">
        <v>7619327</v>
      </c>
      <c r="AG15" s="300"/>
    </row>
    <row r="16" spans="1:33" ht="15" x14ac:dyDescent="0.25">
      <c r="A16" s="293">
        <v>1995</v>
      </c>
      <c r="B16" s="294">
        <v>997742</v>
      </c>
      <c r="C16" s="295"/>
      <c r="D16" s="294">
        <v>378573</v>
      </c>
      <c r="E16" s="295"/>
      <c r="F16" s="294">
        <v>5162174</v>
      </c>
      <c r="G16" s="295"/>
      <c r="H16" s="305" t="s">
        <v>691</v>
      </c>
      <c r="I16" s="295"/>
      <c r="J16" s="294">
        <v>6538489</v>
      </c>
      <c r="K16" s="295"/>
      <c r="L16" s="305" t="s">
        <v>691</v>
      </c>
      <c r="M16" s="296"/>
      <c r="N16" s="305" t="s">
        <v>691</v>
      </c>
      <c r="O16" s="296"/>
      <c r="P16" s="294">
        <v>118304</v>
      </c>
      <c r="Q16" s="295"/>
      <c r="R16" s="294">
        <v>55844</v>
      </c>
      <c r="S16" s="295"/>
      <c r="T16" s="294">
        <v>1519398</v>
      </c>
      <c r="U16" s="295"/>
      <c r="V16" s="305" t="s">
        <v>691</v>
      </c>
      <c r="W16" s="296"/>
      <c r="X16" s="305" t="s">
        <v>691</v>
      </c>
      <c r="Y16" s="295"/>
      <c r="Z16" s="305" t="s">
        <v>691</v>
      </c>
      <c r="AA16" s="295"/>
      <c r="AB16" s="294">
        <v>1693546</v>
      </c>
      <c r="AC16" s="295"/>
      <c r="AD16" s="297">
        <v>169</v>
      </c>
      <c r="AE16" s="295"/>
      <c r="AF16" s="294">
        <v>8232204</v>
      </c>
      <c r="AG16" s="295"/>
    </row>
    <row r="17" spans="1:33" ht="15" x14ac:dyDescent="0.25">
      <c r="A17" s="293">
        <v>1996</v>
      </c>
      <c r="B17" s="294">
        <v>1050901</v>
      </c>
      <c r="C17" s="295"/>
      <c r="D17" s="294">
        <v>368787</v>
      </c>
      <c r="E17" s="295"/>
      <c r="F17" s="294">
        <v>5249023</v>
      </c>
      <c r="G17" s="295"/>
      <c r="H17" s="297">
        <v>4</v>
      </c>
      <c r="I17" s="295"/>
      <c r="J17" s="294">
        <v>6668715</v>
      </c>
      <c r="K17" s="295"/>
      <c r="L17" s="305" t="s">
        <v>691</v>
      </c>
      <c r="M17" s="296"/>
      <c r="N17" s="305" t="s">
        <v>691</v>
      </c>
      <c r="O17" s="296"/>
      <c r="P17" s="294">
        <v>125714</v>
      </c>
      <c r="Q17" s="295"/>
      <c r="R17" s="294">
        <v>59433</v>
      </c>
      <c r="S17" s="295"/>
      <c r="T17" s="294">
        <v>2175748</v>
      </c>
      <c r="U17" s="295"/>
      <c r="V17" s="305" t="s">
        <v>691</v>
      </c>
      <c r="W17" s="296"/>
      <c r="X17" s="305" t="s">
        <v>691</v>
      </c>
      <c r="Y17" s="295"/>
      <c r="Z17" s="305" t="s">
        <v>691</v>
      </c>
      <c r="AA17" s="295"/>
      <c r="AB17" s="294">
        <v>2360895</v>
      </c>
      <c r="AC17" s="295"/>
      <c r="AD17" s="297">
        <v>104</v>
      </c>
      <c r="AE17" s="295"/>
      <c r="AF17" s="294">
        <v>9029714</v>
      </c>
      <c r="AG17" s="295"/>
    </row>
    <row r="18" spans="1:33" ht="15" x14ac:dyDescent="0.25">
      <c r="A18" s="298">
        <v>1997</v>
      </c>
      <c r="B18" s="299">
        <v>1039823</v>
      </c>
      <c r="C18" s="300"/>
      <c r="D18" s="299">
        <v>427178</v>
      </c>
      <c r="E18" s="300"/>
      <c r="F18" s="299">
        <v>4725001</v>
      </c>
      <c r="G18" s="300"/>
      <c r="H18" s="299">
        <v>3114</v>
      </c>
      <c r="I18" s="300"/>
      <c r="J18" s="299">
        <v>6195116</v>
      </c>
      <c r="K18" s="300"/>
      <c r="L18" s="306" t="s">
        <v>691</v>
      </c>
      <c r="M18" s="301"/>
      <c r="N18" s="306" t="s">
        <v>691</v>
      </c>
      <c r="O18" s="301"/>
      <c r="P18" s="299">
        <v>120192</v>
      </c>
      <c r="Q18" s="300"/>
      <c r="R18" s="299">
        <v>43193</v>
      </c>
      <c r="S18" s="300"/>
      <c r="T18" s="299">
        <v>2342029</v>
      </c>
      <c r="U18" s="300"/>
      <c r="V18" s="306" t="s">
        <v>691</v>
      </c>
      <c r="W18" s="301"/>
      <c r="X18" s="306" t="s">
        <v>691</v>
      </c>
      <c r="Y18" s="300"/>
      <c r="Z18" s="306" t="s">
        <v>691</v>
      </c>
      <c r="AA18" s="300"/>
      <c r="AB18" s="299">
        <v>2505414</v>
      </c>
      <c r="AC18" s="300"/>
      <c r="AD18" s="302">
        <v>12</v>
      </c>
      <c r="AE18" s="300"/>
      <c r="AF18" s="299">
        <v>8700542</v>
      </c>
      <c r="AG18" s="300"/>
    </row>
    <row r="19" spans="1:33" ht="15" x14ac:dyDescent="0.25">
      <c r="A19" s="293">
        <v>1998</v>
      </c>
      <c r="B19" s="294">
        <v>985467</v>
      </c>
      <c r="C19" s="295"/>
      <c r="D19" s="294">
        <v>382749</v>
      </c>
      <c r="E19" s="295"/>
      <c r="F19" s="294">
        <v>4879214</v>
      </c>
      <c r="G19" s="295"/>
      <c r="H19" s="294">
        <v>7423</v>
      </c>
      <c r="I19" s="295"/>
      <c r="J19" s="294">
        <v>6254853</v>
      </c>
      <c r="K19" s="295"/>
      <c r="L19" s="305" t="s">
        <v>691</v>
      </c>
      <c r="M19" s="296"/>
      <c r="N19" s="305" t="s">
        <v>691</v>
      </c>
      <c r="O19" s="296"/>
      <c r="P19" s="294">
        <v>120468</v>
      </c>
      <c r="Q19" s="295"/>
      <c r="R19" s="294">
        <v>37716</v>
      </c>
      <c r="S19" s="295"/>
      <c r="T19" s="294">
        <v>2335049</v>
      </c>
      <c r="U19" s="295"/>
      <c r="V19" s="305" t="s">
        <v>691</v>
      </c>
      <c r="W19" s="296"/>
      <c r="X19" s="305" t="s">
        <v>691</v>
      </c>
      <c r="Y19" s="295"/>
      <c r="Z19" s="305" t="s">
        <v>691</v>
      </c>
      <c r="AA19" s="295"/>
      <c r="AB19" s="294">
        <v>2493233</v>
      </c>
      <c r="AC19" s="295"/>
      <c r="AD19" s="305" t="s">
        <v>691</v>
      </c>
      <c r="AE19" s="295"/>
      <c r="AF19" s="294">
        <v>8748086</v>
      </c>
      <c r="AG19" s="295"/>
    </row>
    <row r="20" spans="1:33" ht="15" x14ac:dyDescent="0.25">
      <c r="A20" s="293">
        <v>1999</v>
      </c>
      <c r="B20" s="294">
        <v>995281</v>
      </c>
      <c r="C20" s="295"/>
      <c r="D20" s="294">
        <v>433597</v>
      </c>
      <c r="E20" s="295"/>
      <c r="F20" s="294">
        <v>4607031</v>
      </c>
      <c r="G20" s="295"/>
      <c r="H20" s="297">
        <v>11</v>
      </c>
      <c r="I20" s="295"/>
      <c r="J20" s="294">
        <v>6035920</v>
      </c>
      <c r="K20" s="295"/>
      <c r="L20" s="305" t="s">
        <v>691</v>
      </c>
      <c r="M20" s="296"/>
      <c r="N20" s="305" t="s">
        <v>691</v>
      </c>
      <c r="O20" s="296"/>
      <c r="P20" s="294">
        <v>114663</v>
      </c>
      <c r="Q20" s="295"/>
      <c r="R20" s="294">
        <v>19671</v>
      </c>
      <c r="S20" s="295"/>
      <c r="T20" s="294">
        <v>2392785</v>
      </c>
      <c r="U20" s="295"/>
      <c r="V20" s="305" t="s">
        <v>691</v>
      </c>
      <c r="W20" s="296"/>
      <c r="X20" s="305" t="s">
        <v>691</v>
      </c>
      <c r="Y20" s="295"/>
      <c r="Z20" s="305" t="s">
        <v>691</v>
      </c>
      <c r="AA20" s="295"/>
      <c r="AB20" s="294">
        <v>2527119</v>
      </c>
      <c r="AC20" s="295"/>
      <c r="AD20" s="297">
        <v>17</v>
      </c>
      <c r="AE20" s="295"/>
      <c r="AF20" s="294">
        <v>8563056</v>
      </c>
      <c r="AG20" s="295"/>
    </row>
    <row r="21" spans="1:33" ht="15" x14ac:dyDescent="0.25">
      <c r="A21" s="298">
        <v>2000</v>
      </c>
      <c r="B21" s="299">
        <v>1097334</v>
      </c>
      <c r="C21" s="300"/>
      <c r="D21" s="299">
        <v>431992</v>
      </c>
      <c r="E21" s="300"/>
      <c r="F21" s="299">
        <v>4261723</v>
      </c>
      <c r="G21" s="300"/>
      <c r="H21" s="302">
        <v>44</v>
      </c>
      <c r="I21" s="300"/>
      <c r="J21" s="299">
        <v>5791093</v>
      </c>
      <c r="K21" s="300"/>
      <c r="L21" s="306" t="s">
        <v>691</v>
      </c>
      <c r="M21" s="301"/>
      <c r="N21" s="306" t="s">
        <v>691</v>
      </c>
      <c r="O21" s="301"/>
      <c r="P21" s="299">
        <v>99749</v>
      </c>
      <c r="Q21" s="300"/>
      <c r="R21" s="299">
        <v>26958</v>
      </c>
      <c r="S21" s="300"/>
      <c r="T21" s="299">
        <v>1984913</v>
      </c>
      <c r="U21" s="300"/>
      <c r="V21" s="306" t="s">
        <v>691</v>
      </c>
      <c r="W21" s="301"/>
      <c r="X21" s="306" t="s">
        <v>691</v>
      </c>
      <c r="Y21" s="300"/>
      <c r="Z21" s="306" t="s">
        <v>691</v>
      </c>
      <c r="AA21" s="300"/>
      <c r="AB21" s="299">
        <v>2111620</v>
      </c>
      <c r="AC21" s="300"/>
      <c r="AD21" s="302">
        <v>61</v>
      </c>
      <c r="AE21" s="300"/>
      <c r="AF21" s="299">
        <v>7902774</v>
      </c>
      <c r="AG21" s="300"/>
    </row>
    <row r="22" spans="1:33" ht="15" x14ac:dyDescent="0.25">
      <c r="A22" s="293">
        <v>2001</v>
      </c>
      <c r="B22" s="294">
        <v>995160</v>
      </c>
      <c r="C22" s="295"/>
      <c r="D22" s="294">
        <v>438330</v>
      </c>
      <c r="E22" s="295"/>
      <c r="F22" s="294">
        <v>4434315</v>
      </c>
      <c r="G22" s="295"/>
      <c r="H22" s="297">
        <v>6</v>
      </c>
      <c r="I22" s="295"/>
      <c r="J22" s="294">
        <v>5867811</v>
      </c>
      <c r="K22" s="295"/>
      <c r="L22" s="305" t="s">
        <v>691</v>
      </c>
      <c r="M22" s="296"/>
      <c r="N22" s="305" t="s">
        <v>691</v>
      </c>
      <c r="O22" s="296"/>
      <c r="P22" s="294">
        <v>66484</v>
      </c>
      <c r="Q22" s="295"/>
      <c r="R22" s="294">
        <v>17626</v>
      </c>
      <c r="S22" s="295"/>
      <c r="T22" s="294">
        <v>1007326</v>
      </c>
      <c r="U22" s="295"/>
      <c r="V22" s="305" t="s">
        <v>691</v>
      </c>
      <c r="W22" s="296"/>
      <c r="X22" s="305" t="s">
        <v>691</v>
      </c>
      <c r="Y22" s="295"/>
      <c r="Z22" s="305" t="s">
        <v>691</v>
      </c>
      <c r="AA22" s="295"/>
      <c r="AB22" s="294">
        <v>1091436</v>
      </c>
      <c r="AC22" s="295"/>
      <c r="AD22" s="294">
        <v>456698</v>
      </c>
      <c r="AE22" s="295"/>
      <c r="AF22" s="294">
        <v>7415945</v>
      </c>
      <c r="AG22" s="295"/>
    </row>
    <row r="23" spans="1:33" ht="15" x14ac:dyDescent="0.25">
      <c r="A23" s="293">
        <v>2002</v>
      </c>
      <c r="B23" s="294">
        <v>992232</v>
      </c>
      <c r="C23" s="295"/>
      <c r="D23" s="294">
        <v>431311</v>
      </c>
      <c r="E23" s="295"/>
      <c r="F23" s="294">
        <v>4309561</v>
      </c>
      <c r="G23" s="295"/>
      <c r="H23" s="297">
        <v>13</v>
      </c>
      <c r="I23" s="295"/>
      <c r="J23" s="294">
        <v>5733117</v>
      </c>
      <c r="K23" s="295"/>
      <c r="L23" s="305" t="s">
        <v>691</v>
      </c>
      <c r="M23" s="296"/>
      <c r="N23" s="305" t="s">
        <v>691</v>
      </c>
      <c r="O23" s="296"/>
      <c r="P23" s="294">
        <v>12797</v>
      </c>
      <c r="Q23" s="295"/>
      <c r="R23" s="294">
        <v>12505</v>
      </c>
      <c r="S23" s="295"/>
      <c r="T23" s="294">
        <v>1052715</v>
      </c>
      <c r="U23" s="295"/>
      <c r="V23" s="305" t="s">
        <v>691</v>
      </c>
      <c r="W23" s="296"/>
      <c r="X23" s="305" t="s">
        <v>691</v>
      </c>
      <c r="Y23" s="295"/>
      <c r="Z23" s="305" t="s">
        <v>691</v>
      </c>
      <c r="AA23" s="295"/>
      <c r="AB23" s="294">
        <v>1078017</v>
      </c>
      <c r="AC23" s="295"/>
      <c r="AD23" s="294">
        <v>603377</v>
      </c>
      <c r="AE23" s="295"/>
      <c r="AF23" s="294">
        <v>7414511</v>
      </c>
      <c r="AG23" s="295"/>
    </row>
    <row r="24" spans="1:33" ht="15" x14ac:dyDescent="0.25">
      <c r="A24" s="298">
        <v>2003</v>
      </c>
      <c r="B24" s="299">
        <v>1205801</v>
      </c>
      <c r="C24" s="300"/>
      <c r="D24" s="299">
        <v>423492</v>
      </c>
      <c r="E24" s="300"/>
      <c r="F24" s="299">
        <v>3898808</v>
      </c>
      <c r="G24" s="300"/>
      <c r="H24" s="306" t="s">
        <v>691</v>
      </c>
      <c r="I24" s="300"/>
      <c r="J24" s="299">
        <v>5528101</v>
      </c>
      <c r="K24" s="300"/>
      <c r="L24" s="306" t="s">
        <v>691</v>
      </c>
      <c r="M24" s="301"/>
      <c r="N24" s="306" t="s">
        <v>691</v>
      </c>
      <c r="O24" s="301"/>
      <c r="P24" s="299">
        <v>72245</v>
      </c>
      <c r="Q24" s="300"/>
      <c r="R24" s="299">
        <v>13049</v>
      </c>
      <c r="S24" s="300"/>
      <c r="T24" s="299">
        <v>1288914</v>
      </c>
      <c r="U24" s="300"/>
      <c r="V24" s="306" t="s">
        <v>691</v>
      </c>
      <c r="W24" s="301"/>
      <c r="X24" s="306" t="s">
        <v>691</v>
      </c>
      <c r="Y24" s="300"/>
      <c r="Z24" s="306" t="s">
        <v>691</v>
      </c>
      <c r="AA24" s="300"/>
      <c r="AB24" s="299">
        <v>1374208</v>
      </c>
      <c r="AC24" s="300"/>
      <c r="AD24" s="299">
        <v>593868</v>
      </c>
      <c r="AE24" s="300"/>
      <c r="AF24" s="299">
        <v>7496177</v>
      </c>
      <c r="AG24" s="300"/>
    </row>
    <row r="25" spans="1:33" ht="15" x14ac:dyDescent="0.25">
      <c r="A25" s="293">
        <v>2004</v>
      </c>
      <c r="B25" s="294">
        <v>1340001</v>
      </c>
      <c r="C25" s="295"/>
      <c r="D25" s="294">
        <v>499450</v>
      </c>
      <c r="E25" s="295"/>
      <c r="F25" s="294">
        <v>3969276</v>
      </c>
      <c r="G25" s="295"/>
      <c r="H25" s="305" t="s">
        <v>691</v>
      </c>
      <c r="I25" s="295"/>
      <c r="J25" s="294">
        <v>5808727</v>
      </c>
      <c r="K25" s="303" t="s">
        <v>381</v>
      </c>
      <c r="L25" s="305" t="s">
        <v>691</v>
      </c>
      <c r="M25" s="296"/>
      <c r="N25" s="305" t="s">
        <v>691</v>
      </c>
      <c r="O25" s="296"/>
      <c r="P25" s="294">
        <v>104967</v>
      </c>
      <c r="Q25" s="295"/>
      <c r="R25" s="294">
        <v>13394</v>
      </c>
      <c r="S25" s="295"/>
      <c r="T25" s="294">
        <v>1561794</v>
      </c>
      <c r="U25" s="295"/>
      <c r="V25" s="305" t="s">
        <v>691</v>
      </c>
      <c r="W25" s="296"/>
      <c r="X25" s="305" t="s">
        <v>691</v>
      </c>
      <c r="Y25" s="295"/>
      <c r="Z25" s="305" t="s">
        <v>691</v>
      </c>
      <c r="AA25" s="295"/>
      <c r="AB25" s="294">
        <v>1680155</v>
      </c>
      <c r="AC25" s="295"/>
      <c r="AD25" s="294">
        <v>780803</v>
      </c>
      <c r="AE25" s="295"/>
      <c r="AF25" s="294">
        <v>8269685</v>
      </c>
      <c r="AG25" s="303" t="s">
        <v>381</v>
      </c>
    </row>
    <row r="26" spans="1:33" ht="15" x14ac:dyDescent="0.25">
      <c r="A26" s="293">
        <v>2005</v>
      </c>
      <c r="B26" s="294">
        <v>1353062</v>
      </c>
      <c r="C26" s="295"/>
      <c r="D26" s="294">
        <v>374803</v>
      </c>
      <c r="E26" s="295"/>
      <c r="F26" s="294">
        <v>4249023</v>
      </c>
      <c r="G26" s="295"/>
      <c r="H26" s="305" t="s">
        <v>691</v>
      </c>
      <c r="I26" s="295"/>
      <c r="J26" s="294">
        <v>5976888</v>
      </c>
      <c r="K26" s="295"/>
      <c r="L26" s="305" t="s">
        <v>691</v>
      </c>
      <c r="M26" s="296"/>
      <c r="N26" s="305" t="s">
        <v>691</v>
      </c>
      <c r="O26" s="296"/>
      <c r="P26" s="294">
        <v>86037</v>
      </c>
      <c r="Q26" s="295"/>
      <c r="R26" s="294">
        <v>15997</v>
      </c>
      <c r="S26" s="295"/>
      <c r="T26" s="294">
        <v>1656755</v>
      </c>
      <c r="U26" s="295"/>
      <c r="V26" s="305" t="s">
        <v>691</v>
      </c>
      <c r="W26" s="296"/>
      <c r="X26" s="305" t="s">
        <v>691</v>
      </c>
      <c r="Y26" s="295"/>
      <c r="Z26" s="305" t="s">
        <v>691</v>
      </c>
      <c r="AA26" s="295"/>
      <c r="AB26" s="294">
        <v>1758789</v>
      </c>
      <c r="AC26" s="295"/>
      <c r="AD26" s="294">
        <v>755987</v>
      </c>
      <c r="AE26" s="295"/>
      <c r="AF26" s="294">
        <v>8491664</v>
      </c>
      <c r="AG26" s="295"/>
    </row>
    <row r="27" spans="1:33" ht="15" x14ac:dyDescent="0.25">
      <c r="A27" s="298">
        <v>2006</v>
      </c>
      <c r="B27" s="299">
        <v>1310146</v>
      </c>
      <c r="C27" s="300"/>
      <c r="D27" s="299">
        <v>234960</v>
      </c>
      <c r="E27" s="300"/>
      <c r="F27" s="299">
        <v>4354610</v>
      </c>
      <c r="G27" s="300"/>
      <c r="H27" s="302">
        <v>41</v>
      </c>
      <c r="I27" s="300"/>
      <c r="J27" s="299">
        <v>5899757</v>
      </c>
      <c r="K27" s="300"/>
      <c r="L27" s="306" t="s">
        <v>691</v>
      </c>
      <c r="M27" s="301"/>
      <c r="N27" s="306" t="s">
        <v>691</v>
      </c>
      <c r="O27" s="301"/>
      <c r="P27" s="299">
        <v>93446</v>
      </c>
      <c r="Q27" s="300"/>
      <c r="R27" s="299">
        <v>20599</v>
      </c>
      <c r="S27" s="300"/>
      <c r="T27" s="299">
        <v>1598646</v>
      </c>
      <c r="U27" s="300"/>
      <c r="V27" s="306" t="s">
        <v>691</v>
      </c>
      <c r="W27" s="301"/>
      <c r="X27" s="306" t="s">
        <v>691</v>
      </c>
      <c r="Y27" s="300"/>
      <c r="Z27" s="306" t="s">
        <v>691</v>
      </c>
      <c r="AA27" s="300"/>
      <c r="AB27" s="299">
        <v>1712691</v>
      </c>
      <c r="AC27" s="300"/>
      <c r="AD27" s="299">
        <v>758464</v>
      </c>
      <c r="AE27" s="300"/>
      <c r="AF27" s="299">
        <v>8370912</v>
      </c>
      <c r="AG27" s="300"/>
    </row>
    <row r="28" spans="1:33" ht="15" x14ac:dyDescent="0.25">
      <c r="A28" s="293">
        <v>2007</v>
      </c>
      <c r="B28" s="294">
        <v>1371130</v>
      </c>
      <c r="C28" s="295"/>
      <c r="D28" s="294">
        <v>189353</v>
      </c>
      <c r="E28" s="295"/>
      <c r="F28" s="294">
        <v>4257389</v>
      </c>
      <c r="G28" s="295"/>
      <c r="H28" s="305" t="s">
        <v>691</v>
      </c>
      <c r="I28" s="295"/>
      <c r="J28" s="294">
        <v>5817872</v>
      </c>
      <c r="K28" s="303" t="s">
        <v>381</v>
      </c>
      <c r="L28" s="305" t="s">
        <v>691</v>
      </c>
      <c r="M28" s="296"/>
      <c r="N28" s="305" t="s">
        <v>691</v>
      </c>
      <c r="O28" s="296"/>
      <c r="P28" s="294">
        <v>77279</v>
      </c>
      <c r="Q28" s="295"/>
      <c r="R28" s="294">
        <v>15361</v>
      </c>
      <c r="S28" s="295"/>
      <c r="T28" s="294">
        <v>1598799</v>
      </c>
      <c r="U28" s="295"/>
      <c r="V28" s="305" t="s">
        <v>691</v>
      </c>
      <c r="W28" s="296"/>
      <c r="X28" s="305" t="s">
        <v>691</v>
      </c>
      <c r="Y28" s="295"/>
      <c r="Z28" s="305" t="s">
        <v>691</v>
      </c>
      <c r="AA28" s="295"/>
      <c r="AB28" s="294">
        <v>1691439</v>
      </c>
      <c r="AC28" s="295"/>
      <c r="AD28" s="294">
        <v>764083</v>
      </c>
      <c r="AE28" s="295"/>
      <c r="AF28" s="294">
        <v>8273394</v>
      </c>
      <c r="AG28" s="303" t="s">
        <v>381</v>
      </c>
    </row>
    <row r="29" spans="1:33" ht="15" x14ac:dyDescent="0.25">
      <c r="A29" s="293">
        <v>2008</v>
      </c>
      <c r="B29" s="294">
        <v>1261122</v>
      </c>
      <c r="C29" s="295"/>
      <c r="D29" s="294">
        <v>142226</v>
      </c>
      <c r="E29" s="295"/>
      <c r="F29" s="294">
        <v>4187787</v>
      </c>
      <c r="G29" s="295"/>
      <c r="H29" s="305" t="s">
        <v>691</v>
      </c>
      <c r="I29" s="295"/>
      <c r="J29" s="294">
        <v>5591135</v>
      </c>
      <c r="K29" s="295"/>
      <c r="L29" s="305" t="s">
        <v>691</v>
      </c>
      <c r="M29" s="296"/>
      <c r="N29" s="305" t="s">
        <v>691</v>
      </c>
      <c r="O29" s="296"/>
      <c r="P29" s="294">
        <v>59957</v>
      </c>
      <c r="Q29" s="295"/>
      <c r="R29" s="294">
        <v>21303</v>
      </c>
      <c r="S29" s="295"/>
      <c r="T29" s="294">
        <v>1533645</v>
      </c>
      <c r="U29" s="295"/>
      <c r="V29" s="305" t="s">
        <v>691</v>
      </c>
      <c r="W29" s="296"/>
      <c r="X29" s="297">
        <v>80</v>
      </c>
      <c r="Y29" s="295"/>
      <c r="Z29" s="305" t="s">
        <v>691</v>
      </c>
      <c r="AA29" s="295"/>
      <c r="AB29" s="294">
        <v>1614985</v>
      </c>
      <c r="AC29" s="303" t="s">
        <v>381</v>
      </c>
      <c r="AD29" s="294">
        <v>719532</v>
      </c>
      <c r="AE29" s="295"/>
      <c r="AF29" s="294">
        <v>7925652</v>
      </c>
      <c r="AG29" s="295"/>
    </row>
    <row r="30" spans="1:33" ht="15" x14ac:dyDescent="0.25">
      <c r="A30" s="298">
        <v>2009</v>
      </c>
      <c r="B30" s="299">
        <v>1095527</v>
      </c>
      <c r="C30" s="304" t="s">
        <v>381</v>
      </c>
      <c r="D30" s="299">
        <v>162573</v>
      </c>
      <c r="E30" s="304" t="s">
        <v>381</v>
      </c>
      <c r="F30" s="299">
        <v>4225105</v>
      </c>
      <c r="G30" s="304" t="s">
        <v>381</v>
      </c>
      <c r="H30" s="306" t="s">
        <v>691</v>
      </c>
      <c r="I30" s="300"/>
      <c r="J30" s="299">
        <v>5483205</v>
      </c>
      <c r="K30" s="304" t="s">
        <v>381</v>
      </c>
      <c r="L30" s="306" t="s">
        <v>691</v>
      </c>
      <c r="M30" s="301"/>
      <c r="N30" s="306" t="s">
        <v>691</v>
      </c>
      <c r="O30" s="301"/>
      <c r="P30" s="299">
        <v>70866</v>
      </c>
      <c r="Q30" s="304" t="s">
        <v>381</v>
      </c>
      <c r="R30" s="299">
        <v>20066</v>
      </c>
      <c r="S30" s="304" t="s">
        <v>381</v>
      </c>
      <c r="T30" s="299">
        <v>1748284</v>
      </c>
      <c r="U30" s="304" t="s">
        <v>381</v>
      </c>
      <c r="V30" s="306" t="s">
        <v>691</v>
      </c>
      <c r="W30" s="301"/>
      <c r="X30" s="302">
        <v>43</v>
      </c>
      <c r="Y30" s="304" t="s">
        <v>381</v>
      </c>
      <c r="Z30" s="302">
        <v>208</v>
      </c>
      <c r="AA30" s="304" t="s">
        <v>381</v>
      </c>
      <c r="AB30" s="299">
        <v>1839467</v>
      </c>
      <c r="AC30" s="304" t="s">
        <v>381</v>
      </c>
      <c r="AD30" s="299">
        <v>841850</v>
      </c>
      <c r="AE30" s="304" t="s">
        <v>381</v>
      </c>
      <c r="AF30" s="299">
        <v>8164522</v>
      </c>
      <c r="AG30" s="304" t="s">
        <v>381</v>
      </c>
    </row>
    <row r="31" spans="1:33" ht="15" x14ac:dyDescent="0.25">
      <c r="A31" s="293" t="s">
        <v>675</v>
      </c>
      <c r="B31" s="294">
        <v>1077787</v>
      </c>
      <c r="C31" s="295"/>
      <c r="D31" s="294">
        <v>136002</v>
      </c>
      <c r="E31" s="295"/>
      <c r="F31" s="294">
        <v>4469975</v>
      </c>
      <c r="G31" s="295"/>
      <c r="H31" s="305" t="s">
        <v>691</v>
      </c>
      <c r="I31" s="295"/>
      <c r="J31" s="294">
        <v>5683764</v>
      </c>
      <c r="K31" s="295"/>
      <c r="L31" s="305" t="s">
        <v>691</v>
      </c>
      <c r="M31" s="296"/>
      <c r="N31" s="305" t="s">
        <v>691</v>
      </c>
      <c r="O31" s="296"/>
      <c r="P31" s="294">
        <v>92389</v>
      </c>
      <c r="Q31" s="295"/>
      <c r="R31" s="294">
        <v>21440</v>
      </c>
      <c r="S31" s="295"/>
      <c r="T31" s="294">
        <v>1723313</v>
      </c>
      <c r="U31" s="295"/>
      <c r="V31" s="305" t="s">
        <v>691</v>
      </c>
      <c r="W31" s="296"/>
      <c r="X31" s="294">
        <v>1538</v>
      </c>
      <c r="Y31" s="295"/>
      <c r="Z31" s="297">
        <v>716</v>
      </c>
      <c r="AA31" s="295"/>
      <c r="AB31" s="294">
        <v>1839396</v>
      </c>
      <c r="AC31" s="295"/>
      <c r="AD31" s="294">
        <v>810440</v>
      </c>
      <c r="AE31" s="295"/>
      <c r="AF31" s="294">
        <v>8333600</v>
      </c>
      <c r="AG31" s="295"/>
    </row>
    <row r="32" spans="1:33" ht="15.75" x14ac:dyDescent="0.2">
      <c r="A32" s="292"/>
      <c r="B32" s="500" t="s">
        <v>194</v>
      </c>
      <c r="C32" s="501"/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  <c r="Q32" s="501"/>
      <c r="R32" s="501"/>
      <c r="S32" s="501"/>
      <c r="T32" s="501"/>
      <c r="U32" s="501"/>
      <c r="V32" s="501"/>
      <c r="W32" s="501"/>
      <c r="X32" s="501"/>
      <c r="Y32" s="501"/>
      <c r="Z32" s="501"/>
      <c r="AA32" s="501"/>
      <c r="AB32" s="501"/>
      <c r="AC32" s="501"/>
      <c r="AD32" s="501"/>
      <c r="AE32" s="501"/>
      <c r="AF32" s="501"/>
      <c r="AG32" s="502"/>
    </row>
    <row r="33" spans="1:33" ht="15" x14ac:dyDescent="0.25">
      <c r="A33" s="293">
        <v>1989</v>
      </c>
      <c r="B33" s="294">
        <v>20676682</v>
      </c>
      <c r="C33" s="295"/>
      <c r="D33" s="294">
        <v>4795907</v>
      </c>
      <c r="E33" s="295"/>
      <c r="F33" s="294">
        <v>53178643</v>
      </c>
      <c r="G33" s="295"/>
      <c r="H33" s="294">
        <v>7297124</v>
      </c>
      <c r="I33" s="295"/>
      <c r="J33" s="294">
        <v>85948356</v>
      </c>
      <c r="K33" s="295"/>
      <c r="L33" s="305" t="s">
        <v>691</v>
      </c>
      <c r="M33" s="296"/>
      <c r="N33" s="305" t="s">
        <v>691</v>
      </c>
      <c r="O33" s="296"/>
      <c r="P33" s="294">
        <v>2722030</v>
      </c>
      <c r="Q33" s="295"/>
      <c r="R33" s="294">
        <v>21556747</v>
      </c>
      <c r="S33" s="295"/>
      <c r="T33" s="294">
        <v>893212</v>
      </c>
      <c r="U33" s="295"/>
      <c r="V33" s="305" t="s">
        <v>691</v>
      </c>
      <c r="W33" s="296"/>
      <c r="X33" s="305" t="s">
        <v>691</v>
      </c>
      <c r="Y33" s="295"/>
      <c r="Z33" s="305" t="s">
        <v>691</v>
      </c>
      <c r="AA33" s="296"/>
      <c r="AB33" s="294">
        <v>25171989</v>
      </c>
      <c r="AC33" s="295"/>
      <c r="AD33" s="294">
        <v>3547803</v>
      </c>
      <c r="AE33" s="295"/>
      <c r="AF33" s="294">
        <v>114668148</v>
      </c>
      <c r="AG33" s="295"/>
    </row>
    <row r="34" spans="1:33" ht="15" x14ac:dyDescent="0.25">
      <c r="A34" s="293">
        <v>1990</v>
      </c>
      <c r="B34" s="294">
        <v>21106875</v>
      </c>
      <c r="C34" s="295"/>
      <c r="D34" s="294">
        <v>7007570</v>
      </c>
      <c r="E34" s="295"/>
      <c r="F34" s="294">
        <v>60006633</v>
      </c>
      <c r="G34" s="295"/>
      <c r="H34" s="294">
        <v>9640731</v>
      </c>
      <c r="I34" s="295"/>
      <c r="J34" s="294">
        <v>97761809</v>
      </c>
      <c r="K34" s="295"/>
      <c r="L34" s="305" t="s">
        <v>691</v>
      </c>
      <c r="M34" s="296"/>
      <c r="N34" s="305" t="s">
        <v>691</v>
      </c>
      <c r="O34" s="296"/>
      <c r="P34" s="294">
        <v>2975094</v>
      </c>
      <c r="Q34" s="295"/>
      <c r="R34" s="294">
        <v>25379198</v>
      </c>
      <c r="S34" s="295"/>
      <c r="T34" s="294">
        <v>948748</v>
      </c>
      <c r="U34" s="295"/>
      <c r="V34" s="305" t="s">
        <v>691</v>
      </c>
      <c r="W34" s="296"/>
      <c r="X34" s="305" t="s">
        <v>691</v>
      </c>
      <c r="Y34" s="295"/>
      <c r="Z34" s="305" t="s">
        <v>691</v>
      </c>
      <c r="AA34" s="296"/>
      <c r="AB34" s="294">
        <v>29303040</v>
      </c>
      <c r="AC34" s="295"/>
      <c r="AD34" s="294">
        <v>3603750</v>
      </c>
      <c r="AE34" s="295"/>
      <c r="AF34" s="294">
        <v>130668599</v>
      </c>
      <c r="AG34" s="295"/>
    </row>
    <row r="35" spans="1:33" ht="15" x14ac:dyDescent="0.25">
      <c r="A35" s="298">
        <v>1991</v>
      </c>
      <c r="B35" s="299">
        <v>21001912</v>
      </c>
      <c r="C35" s="300"/>
      <c r="D35" s="299">
        <v>6540015</v>
      </c>
      <c r="E35" s="300"/>
      <c r="F35" s="299">
        <v>60566634</v>
      </c>
      <c r="G35" s="300"/>
      <c r="H35" s="299">
        <v>10500865</v>
      </c>
      <c r="I35" s="300"/>
      <c r="J35" s="299">
        <v>98609426</v>
      </c>
      <c r="K35" s="300"/>
      <c r="L35" s="306" t="s">
        <v>691</v>
      </c>
      <c r="M35" s="301"/>
      <c r="N35" s="306" t="s">
        <v>691</v>
      </c>
      <c r="O35" s="301"/>
      <c r="P35" s="299">
        <v>2843550</v>
      </c>
      <c r="Q35" s="300"/>
      <c r="R35" s="299">
        <v>25863151</v>
      </c>
      <c r="S35" s="300"/>
      <c r="T35" s="299">
        <v>927410</v>
      </c>
      <c r="U35" s="300"/>
      <c r="V35" s="306" t="s">
        <v>691</v>
      </c>
      <c r="W35" s="301"/>
      <c r="X35" s="306" t="s">
        <v>691</v>
      </c>
      <c r="Y35" s="300"/>
      <c r="Z35" s="306" t="s">
        <v>691</v>
      </c>
      <c r="AA35" s="301"/>
      <c r="AB35" s="299">
        <v>29634111</v>
      </c>
      <c r="AC35" s="300"/>
      <c r="AD35" s="299">
        <v>4335653</v>
      </c>
      <c r="AE35" s="300"/>
      <c r="AF35" s="299">
        <v>132579190</v>
      </c>
      <c r="AG35" s="300"/>
    </row>
    <row r="36" spans="1:33" ht="15" x14ac:dyDescent="0.25">
      <c r="A36" s="293">
        <v>1992</v>
      </c>
      <c r="B36" s="294">
        <v>22743402</v>
      </c>
      <c r="C36" s="295"/>
      <c r="D36" s="294">
        <v>7614718</v>
      </c>
      <c r="E36" s="295"/>
      <c r="F36" s="294">
        <v>65933032</v>
      </c>
      <c r="G36" s="295"/>
      <c r="H36" s="294">
        <v>11952702</v>
      </c>
      <c r="I36" s="295"/>
      <c r="J36" s="294">
        <v>108243854</v>
      </c>
      <c r="K36" s="295"/>
      <c r="L36" s="305" t="s">
        <v>691</v>
      </c>
      <c r="M36" s="296"/>
      <c r="N36" s="305" t="s">
        <v>691</v>
      </c>
      <c r="O36" s="296"/>
      <c r="P36" s="294">
        <v>2949883</v>
      </c>
      <c r="Q36" s="295"/>
      <c r="R36" s="294">
        <v>27915722</v>
      </c>
      <c r="S36" s="295"/>
      <c r="T36" s="294">
        <v>931544</v>
      </c>
      <c r="U36" s="295"/>
      <c r="V36" s="305" t="s">
        <v>691</v>
      </c>
      <c r="W36" s="296"/>
      <c r="X36" s="305" t="s">
        <v>691</v>
      </c>
      <c r="Y36" s="295"/>
      <c r="Z36" s="305" t="s">
        <v>691</v>
      </c>
      <c r="AA36" s="296"/>
      <c r="AB36" s="294">
        <v>31797149</v>
      </c>
      <c r="AC36" s="295"/>
      <c r="AD36" s="294">
        <v>3239466</v>
      </c>
      <c r="AE36" s="295"/>
      <c r="AF36" s="294">
        <v>143280469</v>
      </c>
      <c r="AG36" s="295"/>
    </row>
    <row r="37" spans="1:33" ht="15" x14ac:dyDescent="0.25">
      <c r="A37" s="293">
        <v>1993</v>
      </c>
      <c r="B37" s="294">
        <v>23742233</v>
      </c>
      <c r="C37" s="295"/>
      <c r="D37" s="294">
        <v>7028473</v>
      </c>
      <c r="E37" s="295"/>
      <c r="F37" s="294">
        <v>68233827</v>
      </c>
      <c r="G37" s="295"/>
      <c r="H37" s="294">
        <v>11889738</v>
      </c>
      <c r="I37" s="295"/>
      <c r="J37" s="294">
        <v>110894271</v>
      </c>
      <c r="K37" s="295"/>
      <c r="L37" s="305" t="s">
        <v>691</v>
      </c>
      <c r="M37" s="296"/>
      <c r="N37" s="305" t="s">
        <v>691</v>
      </c>
      <c r="O37" s="296"/>
      <c r="P37" s="294">
        <v>2870605</v>
      </c>
      <c r="Q37" s="295"/>
      <c r="R37" s="294">
        <v>28357816</v>
      </c>
      <c r="S37" s="295"/>
      <c r="T37" s="294">
        <v>1091704</v>
      </c>
      <c r="U37" s="295"/>
      <c r="V37" s="305" t="s">
        <v>691</v>
      </c>
      <c r="W37" s="296"/>
      <c r="X37" s="305" t="s">
        <v>691</v>
      </c>
      <c r="Y37" s="295"/>
      <c r="Z37" s="305" t="s">
        <v>691</v>
      </c>
      <c r="AA37" s="296"/>
      <c r="AB37" s="294">
        <v>32320125</v>
      </c>
      <c r="AC37" s="295"/>
      <c r="AD37" s="294">
        <v>3079474</v>
      </c>
      <c r="AE37" s="295"/>
      <c r="AF37" s="294">
        <v>146293870</v>
      </c>
      <c r="AG37" s="295"/>
    </row>
    <row r="38" spans="1:33" ht="15" x14ac:dyDescent="0.25">
      <c r="A38" s="298">
        <v>1994</v>
      </c>
      <c r="B38" s="299">
        <v>23568143</v>
      </c>
      <c r="C38" s="300"/>
      <c r="D38" s="299">
        <v>6807762</v>
      </c>
      <c r="E38" s="300"/>
      <c r="F38" s="299">
        <v>69599974</v>
      </c>
      <c r="G38" s="300"/>
      <c r="H38" s="299">
        <v>12112481</v>
      </c>
      <c r="I38" s="300"/>
      <c r="J38" s="299">
        <v>112088360</v>
      </c>
      <c r="K38" s="300"/>
      <c r="L38" s="306" t="s">
        <v>691</v>
      </c>
      <c r="M38" s="301"/>
      <c r="N38" s="306" t="s">
        <v>691</v>
      </c>
      <c r="O38" s="301"/>
      <c r="P38" s="299">
        <v>6028117</v>
      </c>
      <c r="Q38" s="300"/>
      <c r="R38" s="299">
        <v>28650377</v>
      </c>
      <c r="S38" s="300"/>
      <c r="T38" s="299">
        <v>983084</v>
      </c>
      <c r="U38" s="300"/>
      <c r="V38" s="306" t="s">
        <v>691</v>
      </c>
      <c r="W38" s="301"/>
      <c r="X38" s="306" t="s">
        <v>691</v>
      </c>
      <c r="Y38" s="300"/>
      <c r="Z38" s="306" t="s">
        <v>691</v>
      </c>
      <c r="AA38" s="301"/>
      <c r="AB38" s="299">
        <v>35661578</v>
      </c>
      <c r="AC38" s="300"/>
      <c r="AD38" s="299">
        <v>3427796</v>
      </c>
      <c r="AE38" s="300"/>
      <c r="AF38" s="299">
        <v>151177734</v>
      </c>
      <c r="AG38" s="300"/>
    </row>
    <row r="39" spans="1:33" ht="15" x14ac:dyDescent="0.25">
      <c r="A39" s="293">
        <v>1995</v>
      </c>
      <c r="B39" s="294">
        <v>22372407</v>
      </c>
      <c r="C39" s="295"/>
      <c r="D39" s="294">
        <v>6029641</v>
      </c>
      <c r="E39" s="295"/>
      <c r="F39" s="294">
        <v>71717179</v>
      </c>
      <c r="G39" s="295"/>
      <c r="H39" s="294">
        <v>11943119</v>
      </c>
      <c r="I39" s="295"/>
      <c r="J39" s="294">
        <v>112062346</v>
      </c>
      <c r="K39" s="295"/>
      <c r="L39" s="305" t="s">
        <v>691</v>
      </c>
      <c r="M39" s="296"/>
      <c r="N39" s="305" t="s">
        <v>691</v>
      </c>
      <c r="O39" s="296"/>
      <c r="P39" s="294">
        <v>5304009</v>
      </c>
      <c r="Q39" s="295"/>
      <c r="R39" s="294">
        <v>28868464</v>
      </c>
      <c r="S39" s="295"/>
      <c r="T39" s="294">
        <v>899796</v>
      </c>
      <c r="U39" s="295"/>
      <c r="V39" s="305" t="s">
        <v>691</v>
      </c>
      <c r="W39" s="296"/>
      <c r="X39" s="305" t="s">
        <v>691</v>
      </c>
      <c r="Y39" s="295"/>
      <c r="Z39" s="305" t="s">
        <v>691</v>
      </c>
      <c r="AA39" s="296"/>
      <c r="AB39" s="294">
        <v>35072269</v>
      </c>
      <c r="AC39" s="295"/>
      <c r="AD39" s="294">
        <v>3890364</v>
      </c>
      <c r="AE39" s="295"/>
      <c r="AF39" s="294">
        <v>151024979</v>
      </c>
      <c r="AG39" s="295"/>
    </row>
    <row r="40" spans="1:33" ht="15" x14ac:dyDescent="0.25">
      <c r="A40" s="293">
        <v>1996</v>
      </c>
      <c r="B40" s="294">
        <v>22171701</v>
      </c>
      <c r="C40" s="295"/>
      <c r="D40" s="294">
        <v>6259574</v>
      </c>
      <c r="E40" s="295"/>
      <c r="F40" s="294">
        <v>71049259</v>
      </c>
      <c r="G40" s="295"/>
      <c r="H40" s="294">
        <v>13014669</v>
      </c>
      <c r="I40" s="295"/>
      <c r="J40" s="294">
        <v>112495203</v>
      </c>
      <c r="K40" s="295"/>
      <c r="L40" s="305" t="s">
        <v>691</v>
      </c>
      <c r="M40" s="296"/>
      <c r="N40" s="305" t="s">
        <v>691</v>
      </c>
      <c r="O40" s="296"/>
      <c r="P40" s="294">
        <v>5877513</v>
      </c>
      <c r="Q40" s="295"/>
      <c r="R40" s="294">
        <v>28354498</v>
      </c>
      <c r="S40" s="295"/>
      <c r="T40" s="294">
        <v>919388</v>
      </c>
      <c r="U40" s="295"/>
      <c r="V40" s="305" t="s">
        <v>691</v>
      </c>
      <c r="W40" s="296"/>
      <c r="X40" s="305" t="s">
        <v>691</v>
      </c>
      <c r="Y40" s="295"/>
      <c r="Z40" s="305" t="s">
        <v>691</v>
      </c>
      <c r="AA40" s="296"/>
      <c r="AB40" s="294">
        <v>35151399</v>
      </c>
      <c r="AC40" s="295"/>
      <c r="AD40" s="294">
        <v>3369953</v>
      </c>
      <c r="AE40" s="295"/>
      <c r="AF40" s="294">
        <v>151016555</v>
      </c>
      <c r="AG40" s="295"/>
    </row>
    <row r="41" spans="1:33" ht="15" x14ac:dyDescent="0.25">
      <c r="A41" s="298">
        <v>1997</v>
      </c>
      <c r="B41" s="299">
        <v>23214152</v>
      </c>
      <c r="C41" s="300"/>
      <c r="D41" s="299">
        <v>5648645</v>
      </c>
      <c r="E41" s="300"/>
      <c r="F41" s="299">
        <v>75077847</v>
      </c>
      <c r="G41" s="300"/>
      <c r="H41" s="299">
        <v>11814154</v>
      </c>
      <c r="I41" s="300"/>
      <c r="J41" s="299">
        <v>115754798</v>
      </c>
      <c r="K41" s="300"/>
      <c r="L41" s="306" t="s">
        <v>691</v>
      </c>
      <c r="M41" s="301"/>
      <c r="N41" s="306" t="s">
        <v>691</v>
      </c>
      <c r="O41" s="301"/>
      <c r="P41" s="299">
        <v>5685141</v>
      </c>
      <c r="Q41" s="300"/>
      <c r="R41" s="299">
        <v>28225019</v>
      </c>
      <c r="S41" s="300"/>
      <c r="T41" s="299">
        <v>882479</v>
      </c>
      <c r="U41" s="300"/>
      <c r="V41" s="306" t="s">
        <v>691</v>
      </c>
      <c r="W41" s="301"/>
      <c r="X41" s="306" t="s">
        <v>691</v>
      </c>
      <c r="Y41" s="300"/>
      <c r="Z41" s="306" t="s">
        <v>691</v>
      </c>
      <c r="AA41" s="301"/>
      <c r="AB41" s="299">
        <v>34792639</v>
      </c>
      <c r="AC41" s="300"/>
      <c r="AD41" s="299">
        <v>3549171</v>
      </c>
      <c r="AE41" s="300"/>
      <c r="AF41" s="299">
        <v>154096608</v>
      </c>
      <c r="AG41" s="300"/>
    </row>
    <row r="42" spans="1:33" ht="15" x14ac:dyDescent="0.25">
      <c r="A42" s="293">
        <v>1998</v>
      </c>
      <c r="B42" s="294">
        <v>22336919</v>
      </c>
      <c r="C42" s="295"/>
      <c r="D42" s="294">
        <v>6206334</v>
      </c>
      <c r="E42" s="295"/>
      <c r="F42" s="294">
        <v>77085312</v>
      </c>
      <c r="G42" s="295"/>
      <c r="H42" s="294">
        <v>11169911</v>
      </c>
      <c r="I42" s="295"/>
      <c r="J42" s="294">
        <v>116798476</v>
      </c>
      <c r="K42" s="295"/>
      <c r="L42" s="305" t="s">
        <v>691</v>
      </c>
      <c r="M42" s="296"/>
      <c r="N42" s="305" t="s">
        <v>691</v>
      </c>
      <c r="O42" s="296"/>
      <c r="P42" s="294">
        <v>5348573</v>
      </c>
      <c r="Q42" s="295"/>
      <c r="R42" s="294">
        <v>27692538</v>
      </c>
      <c r="S42" s="295"/>
      <c r="T42" s="294">
        <v>879712</v>
      </c>
      <c r="U42" s="295"/>
      <c r="V42" s="305" t="s">
        <v>691</v>
      </c>
      <c r="W42" s="296"/>
      <c r="X42" s="305" t="s">
        <v>691</v>
      </c>
      <c r="Y42" s="295"/>
      <c r="Z42" s="305" t="s">
        <v>691</v>
      </c>
      <c r="AA42" s="296"/>
      <c r="AB42" s="294">
        <v>33920823</v>
      </c>
      <c r="AC42" s="295"/>
      <c r="AD42" s="294">
        <v>3412468</v>
      </c>
      <c r="AE42" s="295"/>
      <c r="AF42" s="294">
        <v>154131767</v>
      </c>
      <c r="AG42" s="295"/>
    </row>
    <row r="43" spans="1:33" ht="15" x14ac:dyDescent="0.25">
      <c r="A43" s="293">
        <v>1999</v>
      </c>
      <c r="B43" s="294">
        <v>21474219</v>
      </c>
      <c r="C43" s="295"/>
      <c r="D43" s="294">
        <v>6088114</v>
      </c>
      <c r="E43" s="295"/>
      <c r="F43" s="294">
        <v>78793140</v>
      </c>
      <c r="G43" s="295"/>
      <c r="H43" s="294">
        <v>12518998</v>
      </c>
      <c r="I43" s="295"/>
      <c r="J43" s="294">
        <v>118874471</v>
      </c>
      <c r="K43" s="295"/>
      <c r="L43" s="305" t="s">
        <v>691</v>
      </c>
      <c r="M43" s="296"/>
      <c r="N43" s="305" t="s">
        <v>691</v>
      </c>
      <c r="O43" s="296"/>
      <c r="P43" s="294">
        <v>4758308</v>
      </c>
      <c r="Q43" s="295"/>
      <c r="R43" s="294">
        <v>28060358</v>
      </c>
      <c r="S43" s="295"/>
      <c r="T43" s="294">
        <v>686340</v>
      </c>
      <c r="U43" s="295"/>
      <c r="V43" s="305" t="s">
        <v>691</v>
      </c>
      <c r="W43" s="296"/>
      <c r="X43" s="305" t="s">
        <v>691</v>
      </c>
      <c r="Y43" s="295"/>
      <c r="Z43" s="305" t="s">
        <v>691</v>
      </c>
      <c r="AA43" s="296"/>
      <c r="AB43" s="294">
        <v>33505006</v>
      </c>
      <c r="AC43" s="295"/>
      <c r="AD43" s="294">
        <v>3884814</v>
      </c>
      <c r="AE43" s="295"/>
      <c r="AF43" s="294">
        <v>156264291</v>
      </c>
      <c r="AG43" s="295"/>
    </row>
    <row r="44" spans="1:33" ht="15" x14ac:dyDescent="0.25">
      <c r="A44" s="298">
        <v>2000</v>
      </c>
      <c r="B44" s="299">
        <v>22055972</v>
      </c>
      <c r="C44" s="300"/>
      <c r="D44" s="299">
        <v>5596850</v>
      </c>
      <c r="E44" s="300"/>
      <c r="F44" s="299">
        <v>78798437</v>
      </c>
      <c r="G44" s="300"/>
      <c r="H44" s="299">
        <v>11926758</v>
      </c>
      <c r="I44" s="300"/>
      <c r="J44" s="299">
        <v>118378017</v>
      </c>
      <c r="K44" s="300"/>
      <c r="L44" s="306" t="s">
        <v>691</v>
      </c>
      <c r="M44" s="301"/>
      <c r="N44" s="306" t="s">
        <v>691</v>
      </c>
      <c r="O44" s="301"/>
      <c r="P44" s="299">
        <v>4135155</v>
      </c>
      <c r="Q44" s="300"/>
      <c r="R44" s="299">
        <v>28651835</v>
      </c>
      <c r="S44" s="300"/>
      <c r="T44" s="299">
        <v>839314</v>
      </c>
      <c r="U44" s="300"/>
      <c r="V44" s="306" t="s">
        <v>691</v>
      </c>
      <c r="W44" s="301"/>
      <c r="X44" s="306" t="s">
        <v>691</v>
      </c>
      <c r="Y44" s="300"/>
      <c r="Z44" s="306" t="s">
        <v>691</v>
      </c>
      <c r="AA44" s="301"/>
      <c r="AB44" s="299">
        <v>33626304</v>
      </c>
      <c r="AC44" s="300"/>
      <c r="AD44" s="299">
        <v>4668968</v>
      </c>
      <c r="AE44" s="300"/>
      <c r="AF44" s="299">
        <v>156673289</v>
      </c>
      <c r="AG44" s="300"/>
    </row>
    <row r="45" spans="1:33" ht="15" x14ac:dyDescent="0.25">
      <c r="A45" s="293">
        <v>2001</v>
      </c>
      <c r="B45" s="294">
        <v>20134647</v>
      </c>
      <c r="C45" s="295"/>
      <c r="D45" s="294">
        <v>5293001</v>
      </c>
      <c r="E45" s="295"/>
      <c r="F45" s="294">
        <v>79755122</v>
      </c>
      <c r="G45" s="295"/>
      <c r="H45" s="294">
        <v>8453676</v>
      </c>
      <c r="I45" s="295"/>
      <c r="J45" s="294">
        <v>113636446</v>
      </c>
      <c r="K45" s="295"/>
      <c r="L45" s="305" t="s">
        <v>691</v>
      </c>
      <c r="M45" s="296"/>
      <c r="N45" s="305" t="s">
        <v>691</v>
      </c>
      <c r="O45" s="296"/>
      <c r="P45" s="294">
        <v>3145269</v>
      </c>
      <c r="Q45" s="295"/>
      <c r="R45" s="294">
        <v>26888483</v>
      </c>
      <c r="S45" s="295"/>
      <c r="T45" s="294">
        <v>596396</v>
      </c>
      <c r="U45" s="295"/>
      <c r="V45" s="305" t="s">
        <v>691</v>
      </c>
      <c r="W45" s="296"/>
      <c r="X45" s="305" t="s">
        <v>691</v>
      </c>
      <c r="Y45" s="295"/>
      <c r="Z45" s="305" t="s">
        <v>691</v>
      </c>
      <c r="AA45" s="296"/>
      <c r="AB45" s="294">
        <v>30630148</v>
      </c>
      <c r="AC45" s="295"/>
      <c r="AD45" s="294">
        <v>4908080</v>
      </c>
      <c r="AE45" s="295"/>
      <c r="AF45" s="294">
        <v>149174674</v>
      </c>
      <c r="AG45" s="295"/>
    </row>
    <row r="46" spans="1:33" ht="15" x14ac:dyDescent="0.25">
      <c r="A46" s="293">
        <v>2002</v>
      </c>
      <c r="B46" s="294">
        <v>21525308</v>
      </c>
      <c r="C46" s="295"/>
      <c r="D46" s="294">
        <v>4402817</v>
      </c>
      <c r="E46" s="295"/>
      <c r="F46" s="294">
        <v>79012939</v>
      </c>
      <c r="G46" s="295"/>
      <c r="H46" s="294">
        <v>9492821</v>
      </c>
      <c r="I46" s="295"/>
      <c r="J46" s="294">
        <v>114433885</v>
      </c>
      <c r="K46" s="295"/>
      <c r="L46" s="305" t="s">
        <v>691</v>
      </c>
      <c r="M46" s="296"/>
      <c r="N46" s="305" t="s">
        <v>691</v>
      </c>
      <c r="O46" s="296"/>
      <c r="P46" s="294">
        <v>3824648</v>
      </c>
      <c r="Q46" s="295"/>
      <c r="R46" s="294">
        <v>29643207</v>
      </c>
      <c r="S46" s="295"/>
      <c r="T46" s="294">
        <v>845977</v>
      </c>
      <c r="U46" s="295"/>
      <c r="V46" s="305" t="s">
        <v>691</v>
      </c>
      <c r="W46" s="296"/>
      <c r="X46" s="305" t="s">
        <v>691</v>
      </c>
      <c r="Y46" s="295"/>
      <c r="Z46" s="305" t="s">
        <v>691</v>
      </c>
      <c r="AA46" s="296"/>
      <c r="AB46" s="294">
        <v>34313832</v>
      </c>
      <c r="AC46" s="295"/>
      <c r="AD46" s="294">
        <v>3832069</v>
      </c>
      <c r="AE46" s="295"/>
      <c r="AF46" s="294">
        <v>152579786</v>
      </c>
      <c r="AG46" s="295"/>
    </row>
    <row r="47" spans="1:33" ht="15" x14ac:dyDescent="0.25">
      <c r="A47" s="298">
        <v>2003</v>
      </c>
      <c r="B47" s="299">
        <v>19817123</v>
      </c>
      <c r="C47" s="300"/>
      <c r="D47" s="299">
        <v>5284950</v>
      </c>
      <c r="E47" s="300"/>
      <c r="F47" s="299">
        <v>78705341</v>
      </c>
      <c r="G47" s="300"/>
      <c r="H47" s="299">
        <v>12952927</v>
      </c>
      <c r="I47" s="300"/>
      <c r="J47" s="299">
        <v>116760341</v>
      </c>
      <c r="K47" s="300"/>
      <c r="L47" s="306" t="s">
        <v>691</v>
      </c>
      <c r="M47" s="301"/>
      <c r="N47" s="306" t="s">
        <v>691</v>
      </c>
      <c r="O47" s="301"/>
      <c r="P47" s="299">
        <v>4222424</v>
      </c>
      <c r="Q47" s="300"/>
      <c r="R47" s="299">
        <v>27988371</v>
      </c>
      <c r="S47" s="300"/>
      <c r="T47" s="299">
        <v>715445</v>
      </c>
      <c r="U47" s="300"/>
      <c r="V47" s="306" t="s">
        <v>691</v>
      </c>
      <c r="W47" s="301"/>
      <c r="X47" s="306" t="s">
        <v>691</v>
      </c>
      <c r="Y47" s="300"/>
      <c r="Z47" s="306" t="s">
        <v>691</v>
      </c>
      <c r="AA47" s="301"/>
      <c r="AB47" s="299">
        <v>32926240</v>
      </c>
      <c r="AC47" s="300"/>
      <c r="AD47" s="299">
        <v>4843169</v>
      </c>
      <c r="AE47" s="300"/>
      <c r="AF47" s="299">
        <v>154529750</v>
      </c>
      <c r="AG47" s="300"/>
    </row>
    <row r="48" spans="1:33" ht="15" x14ac:dyDescent="0.25">
      <c r="A48" s="293">
        <v>2004</v>
      </c>
      <c r="B48" s="294">
        <v>19772837</v>
      </c>
      <c r="C48" s="295"/>
      <c r="D48" s="294">
        <v>5967300</v>
      </c>
      <c r="E48" s="295"/>
      <c r="F48" s="294">
        <v>78959120</v>
      </c>
      <c r="G48" s="295"/>
      <c r="H48" s="294">
        <v>11684198</v>
      </c>
      <c r="I48" s="295"/>
      <c r="J48" s="294">
        <v>116383456</v>
      </c>
      <c r="K48" s="303" t="s">
        <v>381</v>
      </c>
      <c r="L48" s="305" t="s">
        <v>691</v>
      </c>
      <c r="M48" s="296"/>
      <c r="N48" s="305" t="s">
        <v>691</v>
      </c>
      <c r="O48" s="296"/>
      <c r="P48" s="294">
        <v>3248493</v>
      </c>
      <c r="Q48" s="295"/>
      <c r="R48" s="294">
        <v>28367085</v>
      </c>
      <c r="S48" s="295"/>
      <c r="T48" s="294">
        <v>796988</v>
      </c>
      <c r="U48" s="295"/>
      <c r="V48" s="305" t="s">
        <v>691</v>
      </c>
      <c r="W48" s="296"/>
      <c r="X48" s="305" t="s">
        <v>691</v>
      </c>
      <c r="Y48" s="295"/>
      <c r="Z48" s="305" t="s">
        <v>691</v>
      </c>
      <c r="AA48" s="296"/>
      <c r="AB48" s="294">
        <v>32412566</v>
      </c>
      <c r="AC48" s="295"/>
      <c r="AD48" s="294">
        <v>5129158</v>
      </c>
      <c r="AE48" s="295"/>
      <c r="AF48" s="294">
        <v>153925180</v>
      </c>
      <c r="AG48" s="303" t="s">
        <v>381</v>
      </c>
    </row>
    <row r="49" spans="1:33" ht="15" x14ac:dyDescent="0.25">
      <c r="A49" s="293">
        <v>2005</v>
      </c>
      <c r="B49" s="294">
        <v>19466106</v>
      </c>
      <c r="C49" s="295"/>
      <c r="D49" s="294">
        <v>5368360</v>
      </c>
      <c r="E49" s="295"/>
      <c r="F49" s="294">
        <v>72882307</v>
      </c>
      <c r="G49" s="295"/>
      <c r="H49" s="294">
        <v>9686987</v>
      </c>
      <c r="I49" s="295"/>
      <c r="J49" s="294">
        <v>107403760</v>
      </c>
      <c r="K49" s="295"/>
      <c r="L49" s="305" t="s">
        <v>691</v>
      </c>
      <c r="M49" s="296"/>
      <c r="N49" s="305" t="s">
        <v>691</v>
      </c>
      <c r="O49" s="296"/>
      <c r="P49" s="294">
        <v>3195441</v>
      </c>
      <c r="Q49" s="295"/>
      <c r="R49" s="294">
        <v>28270534</v>
      </c>
      <c r="S49" s="295"/>
      <c r="T49" s="294">
        <v>732553</v>
      </c>
      <c r="U49" s="295"/>
      <c r="V49" s="305" t="s">
        <v>691</v>
      </c>
      <c r="W49" s="296"/>
      <c r="X49" s="305" t="s">
        <v>691</v>
      </c>
      <c r="Y49" s="295"/>
      <c r="Z49" s="305" t="s">
        <v>691</v>
      </c>
      <c r="AA49" s="296"/>
      <c r="AB49" s="294">
        <v>32198528</v>
      </c>
      <c r="AC49" s="295"/>
      <c r="AD49" s="294">
        <v>5136905</v>
      </c>
      <c r="AE49" s="295"/>
      <c r="AF49" s="294">
        <v>144739193</v>
      </c>
      <c r="AG49" s="295"/>
    </row>
    <row r="50" spans="1:33" ht="15" x14ac:dyDescent="0.25">
      <c r="A50" s="298">
        <v>2006</v>
      </c>
      <c r="B50" s="299">
        <v>19463843</v>
      </c>
      <c r="C50" s="300"/>
      <c r="D50" s="299">
        <v>4223217</v>
      </c>
      <c r="E50" s="300"/>
      <c r="F50" s="299">
        <v>77669287</v>
      </c>
      <c r="G50" s="300"/>
      <c r="H50" s="299">
        <v>9923239</v>
      </c>
      <c r="I50" s="300"/>
      <c r="J50" s="299">
        <v>111279586</v>
      </c>
      <c r="K50" s="300"/>
      <c r="L50" s="306" t="s">
        <v>691</v>
      </c>
      <c r="M50" s="301"/>
      <c r="N50" s="306" t="s">
        <v>691</v>
      </c>
      <c r="O50" s="301"/>
      <c r="P50" s="299">
        <v>2899048</v>
      </c>
      <c r="Q50" s="300"/>
      <c r="R50" s="299">
        <v>28400016</v>
      </c>
      <c r="S50" s="300"/>
      <c r="T50" s="299">
        <v>572447</v>
      </c>
      <c r="U50" s="300"/>
      <c r="V50" s="306" t="s">
        <v>691</v>
      </c>
      <c r="W50" s="301"/>
      <c r="X50" s="306" t="s">
        <v>691</v>
      </c>
      <c r="Y50" s="300"/>
      <c r="Z50" s="306" t="s">
        <v>691</v>
      </c>
      <c r="AA50" s="301"/>
      <c r="AB50" s="299">
        <v>31871511</v>
      </c>
      <c r="AC50" s="300"/>
      <c r="AD50" s="299">
        <v>5103173</v>
      </c>
      <c r="AE50" s="300"/>
      <c r="AF50" s="299">
        <v>148254269</v>
      </c>
      <c r="AG50" s="304" t="s">
        <v>381</v>
      </c>
    </row>
    <row r="51" spans="1:33" ht="15" x14ac:dyDescent="0.25">
      <c r="A51" s="293">
        <v>2007</v>
      </c>
      <c r="B51" s="294">
        <v>16694157</v>
      </c>
      <c r="C51" s="295"/>
      <c r="D51" s="294">
        <v>4243309</v>
      </c>
      <c r="E51" s="295"/>
      <c r="F51" s="294">
        <v>77580498</v>
      </c>
      <c r="G51" s="295"/>
      <c r="H51" s="294">
        <v>9411223</v>
      </c>
      <c r="I51" s="295"/>
      <c r="J51" s="294">
        <v>107929187</v>
      </c>
      <c r="K51" s="295"/>
      <c r="L51" s="305" t="s">
        <v>691</v>
      </c>
      <c r="M51" s="296"/>
      <c r="N51" s="305" t="s">
        <v>691</v>
      </c>
      <c r="O51" s="296"/>
      <c r="P51" s="294">
        <v>1589981</v>
      </c>
      <c r="Q51" s="295"/>
      <c r="R51" s="294">
        <v>28287375</v>
      </c>
      <c r="S51" s="295"/>
      <c r="T51" s="294">
        <v>631452</v>
      </c>
      <c r="U51" s="295"/>
      <c r="V51" s="305" t="s">
        <v>691</v>
      </c>
      <c r="W51" s="296"/>
      <c r="X51" s="305" t="s">
        <v>691</v>
      </c>
      <c r="Y51" s="295"/>
      <c r="Z51" s="305" t="s">
        <v>691</v>
      </c>
      <c r="AA51" s="296"/>
      <c r="AB51" s="294">
        <v>30508807</v>
      </c>
      <c r="AC51" s="303" t="s">
        <v>381</v>
      </c>
      <c r="AD51" s="294">
        <v>4690087</v>
      </c>
      <c r="AE51" s="295"/>
      <c r="AF51" s="294">
        <v>143128081</v>
      </c>
      <c r="AG51" s="303" t="s">
        <v>381</v>
      </c>
    </row>
    <row r="52" spans="1:33" ht="15" x14ac:dyDescent="0.25">
      <c r="A52" s="293">
        <v>2008</v>
      </c>
      <c r="B52" s="294">
        <v>15702543</v>
      </c>
      <c r="C52" s="295"/>
      <c r="D52" s="294">
        <v>3219167</v>
      </c>
      <c r="E52" s="295"/>
      <c r="F52" s="294">
        <v>76421301</v>
      </c>
      <c r="G52" s="295"/>
      <c r="H52" s="294">
        <v>8507173</v>
      </c>
      <c r="I52" s="295"/>
      <c r="J52" s="294">
        <v>103850183</v>
      </c>
      <c r="K52" s="303" t="s">
        <v>381</v>
      </c>
      <c r="L52" s="305" t="s">
        <v>691</v>
      </c>
      <c r="M52" s="296"/>
      <c r="N52" s="305" t="s">
        <v>691</v>
      </c>
      <c r="O52" s="296"/>
      <c r="P52" s="294">
        <v>1675889</v>
      </c>
      <c r="Q52" s="295"/>
      <c r="R52" s="294">
        <v>26640889</v>
      </c>
      <c r="S52" s="295"/>
      <c r="T52" s="294">
        <v>821394</v>
      </c>
      <c r="U52" s="295"/>
      <c r="V52" s="305" t="s">
        <v>691</v>
      </c>
      <c r="W52" s="296"/>
      <c r="X52" s="305" t="s">
        <v>691</v>
      </c>
      <c r="Y52" s="295"/>
      <c r="Z52" s="305" t="s">
        <v>691</v>
      </c>
      <c r="AA52" s="296"/>
      <c r="AB52" s="294">
        <v>29138172</v>
      </c>
      <c r="AC52" s="295"/>
      <c r="AD52" s="294">
        <v>4124817</v>
      </c>
      <c r="AE52" s="295"/>
      <c r="AF52" s="294">
        <v>137113172</v>
      </c>
      <c r="AG52" s="303" t="s">
        <v>381</v>
      </c>
    </row>
    <row r="53" spans="1:33" ht="15" x14ac:dyDescent="0.25">
      <c r="A53" s="298">
        <v>2009</v>
      </c>
      <c r="B53" s="299">
        <v>13685701</v>
      </c>
      <c r="C53" s="304" t="s">
        <v>381</v>
      </c>
      <c r="D53" s="299">
        <v>2962917</v>
      </c>
      <c r="E53" s="304" t="s">
        <v>381</v>
      </c>
      <c r="F53" s="299">
        <v>75747924</v>
      </c>
      <c r="G53" s="304" t="s">
        <v>381</v>
      </c>
      <c r="H53" s="299">
        <v>7574301</v>
      </c>
      <c r="I53" s="304" t="s">
        <v>381</v>
      </c>
      <c r="J53" s="299">
        <v>99970843</v>
      </c>
      <c r="K53" s="304" t="s">
        <v>381</v>
      </c>
      <c r="L53" s="306" t="s">
        <v>691</v>
      </c>
      <c r="M53" s="301"/>
      <c r="N53" s="306" t="s">
        <v>691</v>
      </c>
      <c r="O53" s="301"/>
      <c r="P53" s="299">
        <v>1868336</v>
      </c>
      <c r="Q53" s="304" t="s">
        <v>381</v>
      </c>
      <c r="R53" s="299">
        <v>25292157</v>
      </c>
      <c r="S53" s="304" t="s">
        <v>381</v>
      </c>
      <c r="T53" s="299">
        <v>740469</v>
      </c>
      <c r="U53" s="304" t="s">
        <v>381</v>
      </c>
      <c r="V53" s="306" t="s">
        <v>691</v>
      </c>
      <c r="W53" s="301"/>
      <c r="X53" s="306" t="s">
        <v>691</v>
      </c>
      <c r="Y53" s="300"/>
      <c r="Z53" s="306" t="s">
        <v>691</v>
      </c>
      <c r="AA53" s="301"/>
      <c r="AB53" s="299">
        <v>27900961</v>
      </c>
      <c r="AC53" s="304" t="s">
        <v>381</v>
      </c>
      <c r="AD53" s="299">
        <v>4457306</v>
      </c>
      <c r="AE53" s="304" t="s">
        <v>381</v>
      </c>
      <c r="AF53" s="299">
        <v>132329109</v>
      </c>
      <c r="AG53" s="304" t="s">
        <v>381</v>
      </c>
    </row>
    <row r="54" spans="1:33" ht="15" x14ac:dyDescent="0.25">
      <c r="A54" s="293" t="s">
        <v>675</v>
      </c>
      <c r="B54" s="294">
        <v>18446332</v>
      </c>
      <c r="C54" s="295"/>
      <c r="D54" s="294">
        <v>2351269</v>
      </c>
      <c r="E54" s="295"/>
      <c r="F54" s="294">
        <v>78971559</v>
      </c>
      <c r="G54" s="295"/>
      <c r="H54" s="294">
        <v>8353279</v>
      </c>
      <c r="I54" s="295"/>
      <c r="J54" s="294">
        <v>108122440</v>
      </c>
      <c r="K54" s="295"/>
      <c r="L54" s="305" t="s">
        <v>691</v>
      </c>
      <c r="M54" s="296"/>
      <c r="N54" s="305" t="s">
        <v>691</v>
      </c>
      <c r="O54" s="296"/>
      <c r="P54" s="294">
        <v>1631520</v>
      </c>
      <c r="Q54" s="295"/>
      <c r="R54" s="294">
        <v>26445332</v>
      </c>
      <c r="S54" s="295"/>
      <c r="T54" s="294">
        <v>773528</v>
      </c>
      <c r="U54" s="295"/>
      <c r="V54" s="305" t="s">
        <v>691</v>
      </c>
      <c r="W54" s="296"/>
      <c r="X54" s="294">
        <v>2266</v>
      </c>
      <c r="Y54" s="295"/>
      <c r="Z54" s="305" t="s">
        <v>691</v>
      </c>
      <c r="AA54" s="296"/>
      <c r="AB54" s="294">
        <v>28852646</v>
      </c>
      <c r="AC54" s="295"/>
      <c r="AD54" s="294">
        <v>3486353</v>
      </c>
      <c r="AE54" s="295"/>
      <c r="AF54" s="294">
        <v>140461439</v>
      </c>
      <c r="AG54" s="295"/>
    </row>
    <row r="55" spans="1:33" x14ac:dyDescent="0.2">
      <c r="A55" s="516" t="s">
        <v>153</v>
      </c>
      <c r="B55" s="517"/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/>
      <c r="Q55" s="517" t="s">
        <v>195</v>
      </c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  <c r="AE55" s="517"/>
      <c r="AF55" s="517"/>
      <c r="AG55" s="518"/>
    </row>
    <row r="56" spans="1:33" x14ac:dyDescent="0.2">
      <c r="A56" s="519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3" t="s">
        <v>402</v>
      </c>
      <c r="R56" s="523"/>
      <c r="S56" s="523"/>
      <c r="T56" s="523"/>
      <c r="U56" s="523"/>
      <c r="V56" s="523"/>
      <c r="W56" s="523"/>
      <c r="X56" s="523"/>
      <c r="Y56" s="523"/>
      <c r="Z56" s="523"/>
      <c r="AA56" s="523"/>
      <c r="AB56" s="523"/>
      <c r="AC56" s="523"/>
      <c r="AD56" s="523"/>
      <c r="AE56" s="523"/>
      <c r="AF56" s="523"/>
      <c r="AG56" s="524"/>
    </row>
    <row r="57" spans="1:33" x14ac:dyDescent="0.2">
      <c r="A57" s="519" t="s">
        <v>155</v>
      </c>
      <c r="B57" s="520"/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1" t="s">
        <v>196</v>
      </c>
      <c r="R57" s="521"/>
      <c r="S57" s="521"/>
      <c r="T57" s="521"/>
      <c r="U57" s="521"/>
      <c r="V57" s="521"/>
      <c r="W57" s="521"/>
      <c r="X57" s="521"/>
      <c r="Y57" s="521"/>
      <c r="Z57" s="521"/>
      <c r="AA57" s="521"/>
      <c r="AB57" s="521"/>
      <c r="AC57" s="521"/>
      <c r="AD57" s="521"/>
      <c r="AE57" s="521"/>
      <c r="AF57" s="521"/>
      <c r="AG57" s="522"/>
    </row>
    <row r="58" spans="1:33" x14ac:dyDescent="0.2">
      <c r="A58" s="519" t="s">
        <v>157</v>
      </c>
      <c r="B58" s="520"/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1" t="s">
        <v>197</v>
      </c>
      <c r="R58" s="521"/>
      <c r="S58" s="521"/>
      <c r="T58" s="521"/>
      <c r="U58" s="521"/>
      <c r="V58" s="521"/>
      <c r="W58" s="521"/>
      <c r="X58" s="521"/>
      <c r="Y58" s="521"/>
      <c r="Z58" s="521"/>
      <c r="AA58" s="521"/>
      <c r="AB58" s="521"/>
      <c r="AC58" s="521"/>
      <c r="AD58" s="521"/>
      <c r="AE58" s="521"/>
      <c r="AF58" s="521"/>
      <c r="AG58" s="522"/>
    </row>
    <row r="59" spans="1:33" x14ac:dyDescent="0.2">
      <c r="A59" s="519" t="s">
        <v>158</v>
      </c>
      <c r="B59" s="520"/>
      <c r="C59" s="520"/>
      <c r="D59" s="520"/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0"/>
      <c r="Q59" s="523" t="s">
        <v>693</v>
      </c>
      <c r="R59" s="523"/>
      <c r="S59" s="523"/>
      <c r="T59" s="523"/>
      <c r="U59" s="523"/>
      <c r="V59" s="523"/>
      <c r="W59" s="523"/>
      <c r="X59" s="523"/>
      <c r="Y59" s="523"/>
      <c r="Z59" s="523"/>
      <c r="AA59" s="523"/>
      <c r="AB59" s="523"/>
      <c r="AC59" s="523"/>
      <c r="AD59" s="523"/>
      <c r="AE59" s="523"/>
      <c r="AF59" s="523"/>
      <c r="AG59" s="524"/>
    </row>
    <row r="60" spans="1:33" x14ac:dyDescent="0.2">
      <c r="A60" s="519" t="s">
        <v>159</v>
      </c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3" t="s">
        <v>198</v>
      </c>
      <c r="R60" s="523"/>
      <c r="S60" s="523"/>
      <c r="T60" s="523"/>
      <c r="U60" s="523"/>
      <c r="V60" s="523"/>
      <c r="W60" s="523"/>
      <c r="X60" s="523"/>
      <c r="Y60" s="523"/>
      <c r="Z60" s="523"/>
      <c r="AA60" s="523"/>
      <c r="AB60" s="523"/>
      <c r="AC60" s="523"/>
      <c r="AD60" s="523"/>
      <c r="AE60" s="523"/>
      <c r="AF60" s="523"/>
      <c r="AG60" s="524"/>
    </row>
    <row r="61" spans="1:33" x14ac:dyDescent="0.2">
      <c r="A61" s="519"/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3" t="s">
        <v>421</v>
      </c>
      <c r="R61" s="523"/>
      <c r="S61" s="523"/>
      <c r="T61" s="523"/>
      <c r="U61" s="523"/>
      <c r="V61" s="523"/>
      <c r="W61" s="523"/>
      <c r="X61" s="523"/>
      <c r="Y61" s="523"/>
      <c r="Z61" s="523"/>
      <c r="AA61" s="523"/>
      <c r="AB61" s="523"/>
      <c r="AC61" s="523"/>
      <c r="AD61" s="523"/>
      <c r="AE61" s="523"/>
      <c r="AF61" s="523"/>
      <c r="AG61" s="524"/>
    </row>
    <row r="62" spans="1:33" x14ac:dyDescent="0.2">
      <c r="A62" s="519"/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3" t="s">
        <v>183</v>
      </c>
      <c r="R62" s="523"/>
      <c r="S62" s="523"/>
      <c r="T62" s="523"/>
      <c r="U62" s="523"/>
      <c r="V62" s="523"/>
      <c r="W62" s="523"/>
      <c r="X62" s="523"/>
      <c r="Y62" s="523"/>
      <c r="Z62" s="523"/>
      <c r="AA62" s="523"/>
      <c r="AB62" s="523"/>
      <c r="AC62" s="523"/>
      <c r="AD62" s="523"/>
      <c r="AE62" s="523"/>
      <c r="AF62" s="523"/>
      <c r="AG62" s="524"/>
    </row>
    <row r="63" spans="1:33" ht="15" x14ac:dyDescent="0.2">
      <c r="A63" s="519" t="s">
        <v>199</v>
      </c>
      <c r="B63" s="520"/>
      <c r="C63" s="520"/>
      <c r="D63" s="520"/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612" t="s">
        <v>689</v>
      </c>
      <c r="R63" s="612"/>
      <c r="S63" s="612"/>
      <c r="T63" s="612"/>
      <c r="U63" s="612"/>
      <c r="V63" s="612"/>
      <c r="W63" s="612"/>
      <c r="X63" s="612"/>
      <c r="Y63" s="612"/>
      <c r="Z63" s="612"/>
      <c r="AA63" s="612"/>
      <c r="AB63" s="612"/>
      <c r="AC63" s="612"/>
      <c r="AD63" s="612"/>
      <c r="AE63" s="612"/>
      <c r="AF63" s="612"/>
      <c r="AG63" s="613"/>
    </row>
    <row r="64" spans="1:33" x14ac:dyDescent="0.2">
      <c r="A64" s="519" t="s">
        <v>200</v>
      </c>
      <c r="B64" s="520"/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520"/>
      <c r="Q64" s="523" t="s">
        <v>201</v>
      </c>
      <c r="R64" s="523"/>
      <c r="S64" s="523"/>
      <c r="T64" s="523"/>
      <c r="U64" s="523"/>
      <c r="V64" s="523"/>
      <c r="W64" s="523"/>
      <c r="X64" s="523"/>
      <c r="Y64" s="523"/>
      <c r="Z64" s="523"/>
      <c r="AA64" s="523"/>
      <c r="AB64" s="523"/>
      <c r="AC64" s="523"/>
      <c r="AD64" s="523"/>
      <c r="AE64" s="523"/>
      <c r="AF64" s="523"/>
      <c r="AG64" s="524"/>
    </row>
    <row r="65" spans="1:33" x14ac:dyDescent="0.2">
      <c r="A65" s="525" t="s">
        <v>408</v>
      </c>
      <c r="B65" s="526"/>
      <c r="C65" s="526"/>
      <c r="D65" s="526"/>
      <c r="E65" s="526"/>
      <c r="F65" s="526"/>
      <c r="G65" s="526"/>
      <c r="H65" s="526"/>
      <c r="I65" s="526"/>
      <c r="J65" s="526"/>
      <c r="K65" s="526"/>
      <c r="L65" s="526"/>
      <c r="M65" s="526"/>
      <c r="N65" s="526"/>
      <c r="O65" s="526"/>
      <c r="P65" s="526"/>
      <c r="Q65" s="523" t="s">
        <v>202</v>
      </c>
      <c r="R65" s="523"/>
      <c r="S65" s="523"/>
      <c r="T65" s="523"/>
      <c r="U65" s="523"/>
      <c r="V65" s="523"/>
      <c r="W65" s="523"/>
      <c r="X65" s="523"/>
      <c r="Y65" s="523"/>
      <c r="Z65" s="523"/>
      <c r="AA65" s="523"/>
      <c r="AB65" s="523"/>
      <c r="AC65" s="523"/>
      <c r="AD65" s="523"/>
      <c r="AE65" s="523"/>
      <c r="AF65" s="523"/>
      <c r="AG65" s="524"/>
    </row>
    <row r="66" spans="1:33" x14ac:dyDescent="0.2">
      <c r="A66" s="525" t="s">
        <v>410</v>
      </c>
      <c r="B66" s="526"/>
      <c r="C66" s="526"/>
      <c r="D66" s="526"/>
      <c r="E66" s="526"/>
      <c r="F66" s="526"/>
      <c r="G66" s="526"/>
      <c r="H66" s="526"/>
      <c r="I66" s="526"/>
      <c r="J66" s="526"/>
      <c r="K66" s="526"/>
      <c r="L66" s="526"/>
      <c r="M66" s="526"/>
      <c r="N66" s="526"/>
      <c r="O66" s="526"/>
      <c r="P66" s="526"/>
      <c r="Q66" s="523" t="s">
        <v>203</v>
      </c>
      <c r="R66" s="523"/>
      <c r="S66" s="523"/>
      <c r="T66" s="523"/>
      <c r="U66" s="523"/>
      <c r="V66" s="523"/>
      <c r="W66" s="523"/>
      <c r="X66" s="523"/>
      <c r="Y66" s="523"/>
      <c r="Z66" s="523"/>
      <c r="AA66" s="523"/>
      <c r="AB66" s="523"/>
      <c r="AC66" s="523"/>
      <c r="AD66" s="523"/>
      <c r="AE66" s="523"/>
      <c r="AF66" s="523"/>
      <c r="AG66" s="524"/>
    </row>
    <row r="67" spans="1:33" x14ac:dyDescent="0.2">
      <c r="A67" s="525"/>
      <c r="B67" s="526"/>
      <c r="C67" s="526"/>
      <c r="D67" s="526"/>
      <c r="E67" s="526"/>
      <c r="F67" s="526"/>
      <c r="G67" s="526"/>
      <c r="H67" s="526"/>
      <c r="I67" s="526"/>
      <c r="J67" s="526"/>
      <c r="K67" s="526"/>
      <c r="L67" s="526"/>
      <c r="M67" s="526"/>
      <c r="N67" s="526"/>
      <c r="O67" s="526"/>
      <c r="P67" s="526"/>
      <c r="Q67" s="523" t="s">
        <v>422</v>
      </c>
      <c r="R67" s="523"/>
      <c r="S67" s="523"/>
      <c r="T67" s="523"/>
      <c r="U67" s="523"/>
      <c r="V67" s="523"/>
      <c r="W67" s="523"/>
      <c r="X67" s="523"/>
      <c r="Y67" s="523"/>
      <c r="Z67" s="523"/>
      <c r="AA67" s="523"/>
      <c r="AB67" s="523"/>
      <c r="AC67" s="523"/>
      <c r="AD67" s="523"/>
      <c r="AE67" s="523"/>
      <c r="AF67" s="523"/>
      <c r="AG67" s="524"/>
    </row>
    <row r="68" spans="1:33" x14ac:dyDescent="0.2">
      <c r="A68" s="525"/>
      <c r="B68" s="526"/>
      <c r="C68" s="526"/>
      <c r="D68" s="526"/>
      <c r="E68" s="526"/>
      <c r="F68" s="526"/>
      <c r="G68" s="526"/>
      <c r="H68" s="526"/>
      <c r="I68" s="526"/>
      <c r="J68" s="526"/>
      <c r="K68" s="526"/>
      <c r="L68" s="526"/>
      <c r="M68" s="526"/>
      <c r="N68" s="526"/>
      <c r="O68" s="526"/>
      <c r="P68" s="526"/>
      <c r="Q68" s="616" t="s">
        <v>694</v>
      </c>
      <c r="R68" s="616"/>
      <c r="S68" s="616"/>
      <c r="T68" s="616"/>
      <c r="U68" s="616"/>
      <c r="V68" s="616"/>
      <c r="W68" s="616"/>
      <c r="X68" s="616"/>
      <c r="Y68" s="616"/>
      <c r="Z68" s="616"/>
      <c r="AA68" s="616"/>
      <c r="AB68" s="616"/>
      <c r="AC68" s="616"/>
      <c r="AD68" s="616"/>
      <c r="AE68" s="616"/>
      <c r="AF68" s="616"/>
      <c r="AG68" s="617"/>
    </row>
    <row r="69" spans="1:33" ht="15" x14ac:dyDescent="0.25">
      <c r="A69" s="614" t="s">
        <v>205</v>
      </c>
      <c r="B69" s="615"/>
      <c r="C69" s="615"/>
      <c r="D69" s="615"/>
      <c r="E69" s="615"/>
      <c r="F69" s="615"/>
      <c r="G69" s="615"/>
      <c r="H69" s="615"/>
      <c r="I69" s="615"/>
      <c r="J69" s="615"/>
      <c r="K69" s="615"/>
      <c r="L69" s="615"/>
      <c r="M69" s="615"/>
      <c r="N69" s="615"/>
      <c r="O69" s="615"/>
      <c r="P69" s="615"/>
      <c r="Q69" s="529"/>
      <c r="R69" s="529"/>
      <c r="S69" s="529"/>
      <c r="T69" s="529"/>
      <c r="U69" s="529"/>
      <c r="V69" s="529"/>
      <c r="W69" s="529"/>
      <c r="X69" s="529"/>
      <c r="Y69" s="529"/>
      <c r="Z69" s="529"/>
      <c r="AA69" s="529"/>
      <c r="AB69" s="529"/>
      <c r="AC69" s="529"/>
      <c r="AD69" s="529"/>
      <c r="AE69" s="529"/>
      <c r="AF69" s="529"/>
      <c r="AG69" s="530"/>
    </row>
  </sheetData>
  <mergeCells count="69">
    <mergeCell ref="B6:C8"/>
    <mergeCell ref="D6:E8"/>
    <mergeCell ref="F6:G6"/>
    <mergeCell ref="P3:AC5"/>
    <mergeCell ref="AD3:AE8"/>
    <mergeCell ref="F7:G7"/>
    <mergeCell ref="H7:I7"/>
    <mergeCell ref="L4:M4"/>
    <mergeCell ref="N4:O4"/>
    <mergeCell ref="L5:M5"/>
    <mergeCell ref="N5:O5"/>
    <mergeCell ref="V7:W7"/>
    <mergeCell ref="P6:Q6"/>
    <mergeCell ref="R6:U7"/>
    <mergeCell ref="V6:W6"/>
    <mergeCell ref="A1:AG1"/>
    <mergeCell ref="A2:AG2"/>
    <mergeCell ref="A3:A8"/>
    <mergeCell ref="B3:K5"/>
    <mergeCell ref="L3:M3"/>
    <mergeCell ref="N3:O3"/>
    <mergeCell ref="L7:M7"/>
    <mergeCell ref="N7:O7"/>
    <mergeCell ref="P7:Q7"/>
    <mergeCell ref="H6:I6"/>
    <mergeCell ref="J6:K8"/>
    <mergeCell ref="L6:M6"/>
    <mergeCell ref="N6:O6"/>
    <mergeCell ref="X6:Y8"/>
    <mergeCell ref="T8:U8"/>
    <mergeCell ref="V8:W8"/>
    <mergeCell ref="A57:P57"/>
    <mergeCell ref="Q57:AG57"/>
    <mergeCell ref="F8:G8"/>
    <mergeCell ref="H8:I8"/>
    <mergeCell ref="L8:M8"/>
    <mergeCell ref="N8:O8"/>
    <mergeCell ref="P8:Q8"/>
    <mergeCell ref="R8:S8"/>
    <mergeCell ref="Z6:AA8"/>
    <mergeCell ref="AB6:AC8"/>
    <mergeCell ref="B9:AG9"/>
    <mergeCell ref="B32:AG32"/>
    <mergeCell ref="A55:P56"/>
    <mergeCell ref="Q55:AG55"/>
    <mergeCell ref="Q56:AG56"/>
    <mergeCell ref="AF3:AG8"/>
    <mergeCell ref="A58:P58"/>
    <mergeCell ref="Q58:AG58"/>
    <mergeCell ref="A59:P59"/>
    <mergeCell ref="Q59:AG59"/>
    <mergeCell ref="A60:P62"/>
    <mergeCell ref="Q60:AG60"/>
    <mergeCell ref="Q61:AG61"/>
    <mergeCell ref="Q62:AG62"/>
    <mergeCell ref="A63:P63"/>
    <mergeCell ref="Q63:AG63"/>
    <mergeCell ref="A64:P64"/>
    <mergeCell ref="Q64:AG64"/>
    <mergeCell ref="A65:P65"/>
    <mergeCell ref="Q65:AG65"/>
    <mergeCell ref="A69:P69"/>
    <mergeCell ref="Q69:AG69"/>
    <mergeCell ref="A66:P66"/>
    <mergeCell ref="Q66:AG66"/>
    <mergeCell ref="A67:P67"/>
    <mergeCell ref="Q67:AG67"/>
    <mergeCell ref="A68:P68"/>
    <mergeCell ref="Q68:AG68"/>
  </mergeCells>
  <hyperlinks>
    <hyperlink ref="Q63" r:id="rId1" display="http://www.eia.gov/electricity/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3:R21"/>
  <sheetViews>
    <sheetView workbookViewId="0">
      <selection activeCell="A30" sqref="A30"/>
    </sheetView>
  </sheetViews>
  <sheetFormatPr defaultRowHeight="12.75" x14ac:dyDescent="0.2"/>
  <cols>
    <col min="12" max="14" width="0" hidden="1" customWidth="1"/>
    <col min="15" max="15" width="10" hidden="1" customWidth="1"/>
    <col min="16" max="19" width="0" hidden="1" customWidth="1"/>
  </cols>
  <sheetData>
    <row r="3" spans="2:18" x14ac:dyDescent="0.2">
      <c r="C3" s="99" t="s">
        <v>552</v>
      </c>
    </row>
    <row r="5" spans="2:18" x14ac:dyDescent="0.2">
      <c r="C5" s="48" t="s">
        <v>553</v>
      </c>
      <c r="M5" s="47" t="s">
        <v>554</v>
      </c>
      <c r="N5" t="s">
        <v>555</v>
      </c>
      <c r="R5" s="47" t="s">
        <v>612</v>
      </c>
    </row>
    <row r="6" spans="2:18" x14ac:dyDescent="0.2">
      <c r="C6" t="s">
        <v>556</v>
      </c>
      <c r="F6" s="100">
        <v>1990</v>
      </c>
      <c r="M6">
        <f>F6-1948</f>
        <v>42</v>
      </c>
      <c r="N6" s="101" t="str">
        <f>" "&amp;TEXT(Base_year,"0")&amp; " = 1"</f>
        <v xml:space="preserve"> 1990 = 1</v>
      </c>
      <c r="O6" s="101" t="str">
        <f>" ("&amp;TEXT(Base_year,"0")&amp; "  = 1)"</f>
        <v xml:space="preserve"> (1990  = 1)</v>
      </c>
      <c r="R6" s="49" t="str">
        <f>TEXT(F6,"0")&amp;" = 1"</f>
        <v>1990 = 1</v>
      </c>
    </row>
    <row r="7" spans="2:18" x14ac:dyDescent="0.2">
      <c r="C7" t="s">
        <v>557</v>
      </c>
      <c r="F7" s="100">
        <v>1996</v>
      </c>
      <c r="M7">
        <f>F7-1948</f>
        <v>48</v>
      </c>
      <c r="N7" s="101" t="str">
        <f>" "&amp;TEXT(Base_year2,"0")&amp; " = 1"</f>
        <v xml:space="preserve"> 1996 = 1</v>
      </c>
      <c r="O7" s="101" t="str">
        <f>" ("&amp;TEXT(Base_year2,"0")&amp; "  = 1)"</f>
        <v xml:space="preserve"> (1996  = 1)</v>
      </c>
    </row>
    <row r="8" spans="2:18" x14ac:dyDescent="0.2">
      <c r="N8" s="101"/>
    </row>
    <row r="9" spans="2:18" hidden="1" x14ac:dyDescent="0.2">
      <c r="B9" s="47" t="s">
        <v>539</v>
      </c>
      <c r="C9" t="s">
        <v>558</v>
      </c>
    </row>
    <row r="10" spans="2:18" hidden="1" x14ac:dyDescent="0.2">
      <c r="C10" t="s">
        <v>559</v>
      </c>
      <c r="F10" s="100"/>
    </row>
    <row r="11" spans="2:18" hidden="1" x14ac:dyDescent="0.2">
      <c r="C11" t="s">
        <v>560</v>
      </c>
      <c r="F11" s="100"/>
    </row>
    <row r="12" spans="2:18" hidden="1" x14ac:dyDescent="0.2">
      <c r="C12" t="s">
        <v>561</v>
      </c>
      <c r="F12" s="100"/>
    </row>
    <row r="13" spans="2:18" hidden="1" x14ac:dyDescent="0.2">
      <c r="C13" t="s">
        <v>562</v>
      </c>
      <c r="F13" s="100"/>
    </row>
    <row r="14" spans="2:18" hidden="1" x14ac:dyDescent="0.2">
      <c r="C14" t="s">
        <v>563</v>
      </c>
      <c r="F14" s="100"/>
    </row>
    <row r="15" spans="2:18" hidden="1" x14ac:dyDescent="0.2">
      <c r="C15" t="s">
        <v>564</v>
      </c>
      <c r="F15" s="100"/>
    </row>
    <row r="16" spans="2:18" hidden="1" x14ac:dyDescent="0.2">
      <c r="C16" t="s">
        <v>565</v>
      </c>
      <c r="E16" t="s">
        <v>566</v>
      </c>
      <c r="F16" t="s">
        <v>307</v>
      </c>
    </row>
    <row r="20" spans="3:6" x14ac:dyDescent="0.2">
      <c r="C20" t="s">
        <v>567</v>
      </c>
      <c r="F20" s="100">
        <v>1985</v>
      </c>
    </row>
    <row r="21" spans="3:6" x14ac:dyDescent="0.2">
      <c r="C21" t="s">
        <v>568</v>
      </c>
      <c r="F21" s="100">
        <v>2000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4"/>
  <sheetViews>
    <sheetView showGridLines="0" topLeftCell="A43" workbookViewId="0">
      <selection activeCell="A79" sqref="A79"/>
    </sheetView>
  </sheetViews>
  <sheetFormatPr defaultRowHeight="12.75" x14ac:dyDescent="0.2"/>
  <cols>
    <col min="1" max="1" width="4.5703125" style="392" bestFit="1" customWidth="1"/>
    <col min="2" max="2" width="7.28515625" style="392" bestFit="1" customWidth="1"/>
    <col min="3" max="3" width="2.28515625" style="392" bestFit="1" customWidth="1"/>
    <col min="4" max="4" width="6.85546875" style="392" customWidth="1"/>
    <col min="5" max="5" width="2.42578125" style="392" customWidth="1"/>
    <col min="6" max="6" width="7.28515625" style="392" bestFit="1" customWidth="1"/>
    <col min="7" max="7" width="2.28515625" style="392" bestFit="1" customWidth="1"/>
    <col min="8" max="8" width="7" style="392" bestFit="1" customWidth="1"/>
    <col min="9" max="9" width="2.28515625" style="392" bestFit="1" customWidth="1"/>
    <col min="10" max="10" width="7.7109375" style="392" bestFit="1" customWidth="1"/>
    <col min="11" max="11" width="2.28515625" style="392" bestFit="1" customWidth="1"/>
    <col min="12" max="12" width="9.140625" style="392"/>
    <col min="13" max="13" width="2.140625" style="392" bestFit="1" customWidth="1"/>
    <col min="14" max="14" width="9.140625" style="392"/>
    <col min="15" max="15" width="2.140625" style="392" bestFit="1" customWidth="1"/>
    <col min="16" max="16" width="8" style="392" customWidth="1"/>
    <col min="17" max="17" width="3.28515625" style="392" customWidth="1"/>
    <col min="18" max="18" width="8.7109375" style="392" customWidth="1"/>
    <col min="19" max="19" width="2.7109375" style="392" customWidth="1"/>
    <col min="20" max="20" width="7.85546875" style="392" customWidth="1"/>
    <col min="21" max="21" width="2.7109375" style="392" customWidth="1"/>
    <col min="22" max="22" width="11" style="392" customWidth="1"/>
    <col min="23" max="23" width="2.5703125" style="392" customWidth="1"/>
    <col min="24" max="24" width="6.5703125" style="392" customWidth="1"/>
    <col min="25" max="25" width="3.42578125" style="392" customWidth="1"/>
    <col min="26" max="26" width="5.85546875" style="392" customWidth="1"/>
    <col min="27" max="27" width="2.7109375" style="392" customWidth="1"/>
    <col min="28" max="28" width="8.7109375" style="392" customWidth="1"/>
    <col min="29" max="29" width="2.7109375" style="392" customWidth="1"/>
    <col min="30" max="30" width="7.85546875" style="392" customWidth="1"/>
    <col min="31" max="31" width="2.7109375" style="392" customWidth="1"/>
    <col min="32" max="32" width="9.28515625" style="392" customWidth="1"/>
    <col min="33" max="33" width="2.7109375" style="392" customWidth="1"/>
    <col min="34" max="34" width="12.5703125" style="392" customWidth="1"/>
    <col min="35" max="16384" width="9.140625" style="392"/>
  </cols>
  <sheetData>
    <row r="1" spans="1:33" ht="15.75" customHeight="1" x14ac:dyDescent="0.25">
      <c r="A1" s="569" t="s">
        <v>825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</row>
    <row r="2" spans="1:33" ht="12.75" customHeight="1" x14ac:dyDescent="0.2">
      <c r="A2" s="572" t="s">
        <v>413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4"/>
    </row>
    <row r="3" spans="1:33" x14ac:dyDescent="0.2">
      <c r="A3" s="575" t="s">
        <v>332</v>
      </c>
      <c r="B3" s="581" t="s">
        <v>394</v>
      </c>
      <c r="C3" s="582"/>
      <c r="D3" s="582"/>
      <c r="E3" s="582"/>
      <c r="F3" s="582"/>
      <c r="G3" s="582"/>
      <c r="H3" s="582"/>
      <c r="I3" s="582"/>
      <c r="J3" s="582"/>
      <c r="K3" s="583"/>
      <c r="L3" s="590"/>
      <c r="M3" s="591"/>
      <c r="N3" s="590"/>
      <c r="O3" s="591"/>
      <c r="P3" s="581" t="s">
        <v>400</v>
      </c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3"/>
      <c r="AD3" s="581" t="s">
        <v>824</v>
      </c>
      <c r="AE3" s="583"/>
      <c r="AF3" s="581" t="s">
        <v>282</v>
      </c>
      <c r="AG3" s="583"/>
    </row>
    <row r="4" spans="1:33" x14ac:dyDescent="0.2">
      <c r="A4" s="576"/>
      <c r="B4" s="584"/>
      <c r="C4" s="585"/>
      <c r="D4" s="585"/>
      <c r="E4" s="585"/>
      <c r="F4" s="585"/>
      <c r="G4" s="585"/>
      <c r="H4" s="585"/>
      <c r="I4" s="585"/>
      <c r="J4" s="585"/>
      <c r="K4" s="586"/>
      <c r="L4" s="592"/>
      <c r="M4" s="593"/>
      <c r="N4" s="584" t="s">
        <v>373</v>
      </c>
      <c r="O4" s="586"/>
      <c r="P4" s="584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6"/>
      <c r="AD4" s="584"/>
      <c r="AE4" s="586"/>
      <c r="AF4" s="584"/>
      <c r="AG4" s="586"/>
    </row>
    <row r="5" spans="1:33" x14ac:dyDescent="0.2">
      <c r="A5" s="576"/>
      <c r="B5" s="587"/>
      <c r="C5" s="588"/>
      <c r="D5" s="588"/>
      <c r="E5" s="588"/>
      <c r="F5" s="588"/>
      <c r="G5" s="588"/>
      <c r="H5" s="588"/>
      <c r="I5" s="588"/>
      <c r="J5" s="588"/>
      <c r="K5" s="589"/>
      <c r="L5" s="584" t="s">
        <v>283</v>
      </c>
      <c r="M5" s="586"/>
      <c r="N5" s="584" t="s">
        <v>374</v>
      </c>
      <c r="O5" s="586"/>
      <c r="P5" s="587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  <c r="AC5" s="589"/>
      <c r="AD5" s="584"/>
      <c r="AE5" s="586"/>
      <c r="AF5" s="584"/>
      <c r="AG5" s="586"/>
    </row>
    <row r="6" spans="1:33" x14ac:dyDescent="0.2">
      <c r="A6" s="576"/>
      <c r="B6" s="581" t="s">
        <v>758</v>
      </c>
      <c r="C6" s="583"/>
      <c r="D6" s="581" t="s">
        <v>759</v>
      </c>
      <c r="E6" s="583"/>
      <c r="F6" s="590"/>
      <c r="G6" s="591"/>
      <c r="H6" s="590"/>
      <c r="I6" s="591"/>
      <c r="J6" s="581" t="s">
        <v>282</v>
      </c>
      <c r="K6" s="583"/>
      <c r="L6" s="584" t="s">
        <v>375</v>
      </c>
      <c r="M6" s="586"/>
      <c r="N6" s="584" t="s">
        <v>376</v>
      </c>
      <c r="O6" s="586"/>
      <c r="P6" s="581" t="s">
        <v>378</v>
      </c>
      <c r="Q6" s="583"/>
      <c r="R6" s="581" t="s">
        <v>395</v>
      </c>
      <c r="S6" s="582"/>
      <c r="T6" s="582"/>
      <c r="U6" s="583"/>
      <c r="V6" s="590"/>
      <c r="W6" s="591"/>
      <c r="X6" s="581" t="s">
        <v>823</v>
      </c>
      <c r="Y6" s="583"/>
      <c r="Z6" s="581" t="s">
        <v>285</v>
      </c>
      <c r="AA6" s="583"/>
      <c r="AB6" s="581" t="s">
        <v>282</v>
      </c>
      <c r="AC6" s="583"/>
      <c r="AD6" s="584"/>
      <c r="AE6" s="586"/>
      <c r="AF6" s="584"/>
      <c r="AG6" s="586"/>
    </row>
    <row r="7" spans="1:33" x14ac:dyDescent="0.2">
      <c r="A7" s="576"/>
      <c r="B7" s="584"/>
      <c r="C7" s="586"/>
      <c r="D7" s="584"/>
      <c r="E7" s="586"/>
      <c r="F7" s="584" t="s">
        <v>380</v>
      </c>
      <c r="G7" s="586"/>
      <c r="H7" s="584" t="s">
        <v>505</v>
      </c>
      <c r="I7" s="586"/>
      <c r="J7" s="584"/>
      <c r="K7" s="586"/>
      <c r="L7" s="584" t="s">
        <v>377</v>
      </c>
      <c r="M7" s="586"/>
      <c r="N7" s="584" t="s">
        <v>760</v>
      </c>
      <c r="O7" s="586"/>
      <c r="P7" s="584" t="s">
        <v>286</v>
      </c>
      <c r="Q7" s="586"/>
      <c r="R7" s="587"/>
      <c r="S7" s="588"/>
      <c r="T7" s="588"/>
      <c r="U7" s="589"/>
      <c r="V7" s="584" t="s">
        <v>109</v>
      </c>
      <c r="W7" s="586"/>
      <c r="X7" s="584"/>
      <c r="Y7" s="586"/>
      <c r="Z7" s="584"/>
      <c r="AA7" s="586"/>
      <c r="AB7" s="584"/>
      <c r="AC7" s="586"/>
      <c r="AD7" s="584"/>
      <c r="AE7" s="586"/>
      <c r="AF7" s="584"/>
      <c r="AG7" s="586"/>
    </row>
    <row r="8" spans="1:33" x14ac:dyDescent="0.2">
      <c r="A8" s="577"/>
      <c r="B8" s="587"/>
      <c r="C8" s="589"/>
      <c r="D8" s="587"/>
      <c r="E8" s="589"/>
      <c r="F8" s="587" t="s">
        <v>761</v>
      </c>
      <c r="G8" s="589"/>
      <c r="H8" s="587" t="s">
        <v>762</v>
      </c>
      <c r="I8" s="589"/>
      <c r="J8" s="587"/>
      <c r="K8" s="589"/>
      <c r="L8" s="587"/>
      <c r="M8" s="589"/>
      <c r="N8" s="587"/>
      <c r="O8" s="589"/>
      <c r="P8" s="587" t="s">
        <v>377</v>
      </c>
      <c r="Q8" s="589"/>
      <c r="R8" s="578" t="s">
        <v>822</v>
      </c>
      <c r="S8" s="580"/>
      <c r="T8" s="578" t="s">
        <v>821</v>
      </c>
      <c r="U8" s="580"/>
      <c r="V8" s="587" t="s">
        <v>270</v>
      </c>
      <c r="W8" s="589"/>
      <c r="X8" s="587"/>
      <c r="Y8" s="589"/>
      <c r="Z8" s="587"/>
      <c r="AA8" s="589"/>
      <c r="AB8" s="587"/>
      <c r="AC8" s="589"/>
      <c r="AD8" s="587"/>
      <c r="AE8" s="589"/>
      <c r="AF8" s="587"/>
      <c r="AG8" s="589"/>
    </row>
    <row r="9" spans="1:33" ht="13.5" x14ac:dyDescent="0.2">
      <c r="A9" s="409"/>
      <c r="B9" s="578" t="s">
        <v>820</v>
      </c>
      <c r="C9" s="579"/>
      <c r="D9" s="579"/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579"/>
      <c r="P9" s="579"/>
      <c r="Q9" s="579"/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  <c r="AF9" s="579"/>
      <c r="AG9" s="580"/>
    </row>
    <row r="10" spans="1:33" x14ac:dyDescent="0.2">
      <c r="A10" s="397">
        <v>1989</v>
      </c>
      <c r="B10" s="398">
        <v>736260</v>
      </c>
      <c r="C10" s="399"/>
      <c r="D10" s="398">
        <v>557652</v>
      </c>
      <c r="E10" s="399"/>
      <c r="F10" s="398">
        <v>2155096</v>
      </c>
      <c r="G10" s="399"/>
      <c r="H10" s="398">
        <v>111228</v>
      </c>
      <c r="I10" s="399"/>
      <c r="J10" s="398">
        <v>3560236</v>
      </c>
      <c r="K10" s="399"/>
      <c r="L10" s="401"/>
      <c r="M10" s="410" t="s">
        <v>193</v>
      </c>
      <c r="N10" s="401"/>
      <c r="O10" s="410" t="s">
        <v>193</v>
      </c>
      <c r="P10" s="398">
        <v>65697</v>
      </c>
      <c r="Q10" s="399"/>
      <c r="R10" s="398">
        <v>97812</v>
      </c>
      <c r="S10" s="399"/>
      <c r="T10" s="398">
        <v>526761</v>
      </c>
      <c r="U10" s="399"/>
      <c r="V10" s="401"/>
      <c r="W10" s="410" t="s">
        <v>193</v>
      </c>
      <c r="X10" s="400" t="s">
        <v>176</v>
      </c>
      <c r="Y10" s="399"/>
      <c r="Z10" s="400" t="s">
        <v>176</v>
      </c>
      <c r="AA10" s="399"/>
      <c r="AB10" s="398">
        <v>690270</v>
      </c>
      <c r="AC10" s="399"/>
      <c r="AD10" s="400" t="s">
        <v>176</v>
      </c>
      <c r="AE10" s="399"/>
      <c r="AF10" s="398">
        <v>4250506</v>
      </c>
      <c r="AG10" s="399"/>
    </row>
    <row r="11" spans="1:33" x14ac:dyDescent="0.2">
      <c r="A11" s="397">
        <v>1990</v>
      </c>
      <c r="B11" s="398">
        <v>795682</v>
      </c>
      <c r="C11" s="399"/>
      <c r="D11" s="398">
        <v>588703</v>
      </c>
      <c r="E11" s="399"/>
      <c r="F11" s="398">
        <v>3272170</v>
      </c>
      <c r="G11" s="399"/>
      <c r="H11" s="398">
        <v>120987</v>
      </c>
      <c r="I11" s="399"/>
      <c r="J11" s="398">
        <v>4777542</v>
      </c>
      <c r="K11" s="399"/>
      <c r="L11" s="401"/>
      <c r="M11" s="410" t="s">
        <v>193</v>
      </c>
      <c r="N11" s="401"/>
      <c r="O11" s="410" t="s">
        <v>193</v>
      </c>
      <c r="P11" s="398">
        <v>137628</v>
      </c>
      <c r="Q11" s="399"/>
      <c r="R11" s="398">
        <v>110245</v>
      </c>
      <c r="S11" s="399"/>
      <c r="T11" s="398">
        <v>811704</v>
      </c>
      <c r="U11" s="399"/>
      <c r="V11" s="401"/>
      <c r="W11" s="410" t="s">
        <v>193</v>
      </c>
      <c r="X11" s="400" t="s">
        <v>176</v>
      </c>
      <c r="Y11" s="399"/>
      <c r="Z11" s="400" t="s">
        <v>176</v>
      </c>
      <c r="AA11" s="399"/>
      <c r="AB11" s="398">
        <v>1059577</v>
      </c>
      <c r="AC11" s="399"/>
      <c r="AD11" s="400" t="s">
        <v>176</v>
      </c>
      <c r="AE11" s="399"/>
      <c r="AF11" s="398">
        <v>5837119</v>
      </c>
      <c r="AG11" s="399"/>
    </row>
    <row r="12" spans="1:33" x14ac:dyDescent="0.2">
      <c r="A12" s="403">
        <v>1991</v>
      </c>
      <c r="B12" s="404">
        <v>775201</v>
      </c>
      <c r="C12" s="405"/>
      <c r="D12" s="404">
        <v>413394</v>
      </c>
      <c r="E12" s="405"/>
      <c r="F12" s="404">
        <v>3213024</v>
      </c>
      <c r="G12" s="405"/>
      <c r="H12" s="404">
        <v>115654</v>
      </c>
      <c r="I12" s="405"/>
      <c r="J12" s="404">
        <v>4517273</v>
      </c>
      <c r="K12" s="405"/>
      <c r="L12" s="407"/>
      <c r="M12" s="411" t="s">
        <v>193</v>
      </c>
      <c r="N12" s="407"/>
      <c r="O12" s="411" t="s">
        <v>193</v>
      </c>
      <c r="P12" s="404">
        <v>131196</v>
      </c>
      <c r="Q12" s="405"/>
      <c r="R12" s="404">
        <v>126532</v>
      </c>
      <c r="S12" s="405"/>
      <c r="T12" s="404">
        <v>883408</v>
      </c>
      <c r="U12" s="405"/>
      <c r="V12" s="407"/>
      <c r="W12" s="411" t="s">
        <v>193</v>
      </c>
      <c r="X12" s="406" t="s">
        <v>176</v>
      </c>
      <c r="Y12" s="405"/>
      <c r="Z12" s="406" t="s">
        <v>176</v>
      </c>
      <c r="AA12" s="405"/>
      <c r="AB12" s="404">
        <v>1141136</v>
      </c>
      <c r="AC12" s="405"/>
      <c r="AD12" s="406">
        <v>615</v>
      </c>
      <c r="AE12" s="405"/>
      <c r="AF12" s="404">
        <v>5659024</v>
      </c>
      <c r="AG12" s="405"/>
    </row>
    <row r="13" spans="1:33" x14ac:dyDescent="0.2">
      <c r="A13" s="397">
        <v>1992</v>
      </c>
      <c r="B13" s="398">
        <v>748818</v>
      </c>
      <c r="C13" s="399"/>
      <c r="D13" s="398">
        <v>301533</v>
      </c>
      <c r="E13" s="399"/>
      <c r="F13" s="398">
        <v>3867218</v>
      </c>
      <c r="G13" s="399"/>
      <c r="H13" s="398">
        <v>105060</v>
      </c>
      <c r="I13" s="399"/>
      <c r="J13" s="398">
        <v>5022629</v>
      </c>
      <c r="K13" s="399"/>
      <c r="L13" s="401"/>
      <c r="M13" s="410" t="s">
        <v>193</v>
      </c>
      <c r="N13" s="401"/>
      <c r="O13" s="410" t="s">
        <v>193</v>
      </c>
      <c r="P13" s="398">
        <v>122436</v>
      </c>
      <c r="Q13" s="399"/>
      <c r="R13" s="398">
        <v>121845</v>
      </c>
      <c r="S13" s="399"/>
      <c r="T13" s="398">
        <v>960606</v>
      </c>
      <c r="U13" s="399"/>
      <c r="V13" s="401"/>
      <c r="W13" s="410" t="s">
        <v>193</v>
      </c>
      <c r="X13" s="400" t="s">
        <v>176</v>
      </c>
      <c r="Y13" s="399"/>
      <c r="Z13" s="400" t="s">
        <v>176</v>
      </c>
      <c r="AA13" s="399"/>
      <c r="AB13" s="398">
        <v>1204887</v>
      </c>
      <c r="AC13" s="399"/>
      <c r="AD13" s="400">
        <v>615</v>
      </c>
      <c r="AE13" s="399"/>
      <c r="AF13" s="398">
        <v>6228131</v>
      </c>
      <c r="AG13" s="399"/>
    </row>
    <row r="14" spans="1:33" x14ac:dyDescent="0.2">
      <c r="A14" s="397">
        <v>1993</v>
      </c>
      <c r="B14" s="398">
        <v>863845</v>
      </c>
      <c r="C14" s="399"/>
      <c r="D14" s="398">
        <v>334382</v>
      </c>
      <c r="E14" s="399"/>
      <c r="F14" s="398">
        <v>4471142</v>
      </c>
      <c r="G14" s="399"/>
      <c r="H14" s="398">
        <v>99552</v>
      </c>
      <c r="I14" s="399"/>
      <c r="J14" s="398">
        <v>5768921</v>
      </c>
      <c r="K14" s="399"/>
      <c r="L14" s="401"/>
      <c r="M14" s="410" t="s">
        <v>193</v>
      </c>
      <c r="N14" s="401"/>
      <c r="O14" s="410" t="s">
        <v>193</v>
      </c>
      <c r="P14" s="398">
        <v>99740</v>
      </c>
      <c r="Q14" s="399"/>
      <c r="R14" s="398">
        <v>113739</v>
      </c>
      <c r="S14" s="399"/>
      <c r="T14" s="398">
        <v>1017989</v>
      </c>
      <c r="U14" s="399"/>
      <c r="V14" s="401"/>
      <c r="W14" s="410" t="s">
        <v>193</v>
      </c>
      <c r="X14" s="400" t="s">
        <v>176</v>
      </c>
      <c r="Y14" s="399"/>
      <c r="Z14" s="400" t="s">
        <v>176</v>
      </c>
      <c r="AA14" s="399"/>
      <c r="AB14" s="398">
        <v>1231468</v>
      </c>
      <c r="AC14" s="399"/>
      <c r="AD14" s="400">
        <v>31</v>
      </c>
      <c r="AE14" s="399"/>
      <c r="AF14" s="398">
        <v>7000420</v>
      </c>
      <c r="AG14" s="399"/>
    </row>
    <row r="15" spans="1:33" x14ac:dyDescent="0.2">
      <c r="A15" s="403">
        <v>1994</v>
      </c>
      <c r="B15" s="404">
        <v>849630</v>
      </c>
      <c r="C15" s="405"/>
      <c r="D15" s="404">
        <v>416603</v>
      </c>
      <c r="E15" s="405"/>
      <c r="F15" s="404">
        <v>4929383</v>
      </c>
      <c r="G15" s="405"/>
      <c r="H15" s="404">
        <v>114547</v>
      </c>
      <c r="I15" s="405"/>
      <c r="J15" s="404">
        <v>6310163</v>
      </c>
      <c r="K15" s="405"/>
      <c r="L15" s="407"/>
      <c r="M15" s="411" t="s">
        <v>193</v>
      </c>
      <c r="N15" s="407"/>
      <c r="O15" s="411" t="s">
        <v>193</v>
      </c>
      <c r="P15" s="404">
        <v>92790</v>
      </c>
      <c r="Q15" s="405"/>
      <c r="R15" s="404">
        <v>54706</v>
      </c>
      <c r="S15" s="405"/>
      <c r="T15" s="404">
        <v>1161668</v>
      </c>
      <c r="U15" s="405"/>
      <c r="V15" s="407"/>
      <c r="W15" s="411" t="s">
        <v>193</v>
      </c>
      <c r="X15" s="406" t="s">
        <v>176</v>
      </c>
      <c r="Y15" s="405"/>
      <c r="Z15" s="406" t="s">
        <v>176</v>
      </c>
      <c r="AA15" s="405"/>
      <c r="AB15" s="404">
        <v>1309164</v>
      </c>
      <c r="AC15" s="405"/>
      <c r="AD15" s="406" t="s">
        <v>176</v>
      </c>
      <c r="AE15" s="405"/>
      <c r="AF15" s="404">
        <v>7619327</v>
      </c>
      <c r="AG15" s="405"/>
    </row>
    <row r="16" spans="1:33" x14ac:dyDescent="0.2">
      <c r="A16" s="397">
        <v>1995</v>
      </c>
      <c r="B16" s="398">
        <v>997742</v>
      </c>
      <c r="C16" s="399"/>
      <c r="D16" s="398">
        <v>378573</v>
      </c>
      <c r="E16" s="399"/>
      <c r="F16" s="398">
        <v>5162174</v>
      </c>
      <c r="G16" s="399"/>
      <c r="H16" s="400" t="s">
        <v>176</v>
      </c>
      <c r="I16" s="399"/>
      <c r="J16" s="398">
        <v>6538489</v>
      </c>
      <c r="K16" s="399"/>
      <c r="L16" s="401"/>
      <c r="M16" s="410" t="s">
        <v>193</v>
      </c>
      <c r="N16" s="401"/>
      <c r="O16" s="410" t="s">
        <v>193</v>
      </c>
      <c r="P16" s="398">
        <v>118304</v>
      </c>
      <c r="Q16" s="399"/>
      <c r="R16" s="398">
        <v>55844</v>
      </c>
      <c r="S16" s="399"/>
      <c r="T16" s="398">
        <v>1519398</v>
      </c>
      <c r="U16" s="399"/>
      <c r="V16" s="401"/>
      <c r="W16" s="410" t="s">
        <v>193</v>
      </c>
      <c r="X16" s="400" t="s">
        <v>176</v>
      </c>
      <c r="Y16" s="399"/>
      <c r="Z16" s="400" t="s">
        <v>176</v>
      </c>
      <c r="AA16" s="399"/>
      <c r="AB16" s="398">
        <v>1693546</v>
      </c>
      <c r="AC16" s="399"/>
      <c r="AD16" s="400">
        <v>169</v>
      </c>
      <c r="AE16" s="399"/>
      <c r="AF16" s="398">
        <v>8232204</v>
      </c>
      <c r="AG16" s="399"/>
    </row>
    <row r="17" spans="1:34" x14ac:dyDescent="0.2">
      <c r="A17" s="397">
        <v>1996</v>
      </c>
      <c r="B17" s="398">
        <v>1050901</v>
      </c>
      <c r="C17" s="399"/>
      <c r="D17" s="398">
        <v>368787</v>
      </c>
      <c r="E17" s="399"/>
      <c r="F17" s="398">
        <v>5249023</v>
      </c>
      <c r="G17" s="399"/>
      <c r="H17" s="400">
        <v>4</v>
      </c>
      <c r="I17" s="399"/>
      <c r="J17" s="398">
        <v>6668715</v>
      </c>
      <c r="K17" s="399"/>
      <c r="L17" s="401"/>
      <c r="M17" s="410" t="s">
        <v>193</v>
      </c>
      <c r="N17" s="401"/>
      <c r="O17" s="410" t="s">
        <v>193</v>
      </c>
      <c r="P17" s="398">
        <v>125714</v>
      </c>
      <c r="Q17" s="399"/>
      <c r="R17" s="398">
        <v>59433</v>
      </c>
      <c r="S17" s="399"/>
      <c r="T17" s="398">
        <v>2175748</v>
      </c>
      <c r="U17" s="399"/>
      <c r="V17" s="401"/>
      <c r="W17" s="410" t="s">
        <v>193</v>
      </c>
      <c r="X17" s="400" t="s">
        <v>176</v>
      </c>
      <c r="Y17" s="399"/>
      <c r="Z17" s="400" t="s">
        <v>176</v>
      </c>
      <c r="AA17" s="399"/>
      <c r="AB17" s="398">
        <v>2360895</v>
      </c>
      <c r="AC17" s="399"/>
      <c r="AD17" s="400">
        <v>104</v>
      </c>
      <c r="AE17" s="399"/>
      <c r="AF17" s="398">
        <v>9029714</v>
      </c>
      <c r="AG17" s="399"/>
    </row>
    <row r="18" spans="1:34" x14ac:dyDescent="0.2">
      <c r="A18" s="403">
        <v>1997</v>
      </c>
      <c r="B18" s="404">
        <v>1039823</v>
      </c>
      <c r="C18" s="405"/>
      <c r="D18" s="404">
        <v>427178</v>
      </c>
      <c r="E18" s="405"/>
      <c r="F18" s="404">
        <v>4725001</v>
      </c>
      <c r="G18" s="405"/>
      <c r="H18" s="404">
        <v>3114</v>
      </c>
      <c r="I18" s="405"/>
      <c r="J18" s="404">
        <v>6195116</v>
      </c>
      <c r="K18" s="405"/>
      <c r="L18" s="407"/>
      <c r="M18" s="411" t="s">
        <v>193</v>
      </c>
      <c r="N18" s="407"/>
      <c r="O18" s="411" t="s">
        <v>193</v>
      </c>
      <c r="P18" s="404">
        <v>120192</v>
      </c>
      <c r="Q18" s="405"/>
      <c r="R18" s="404">
        <v>43193</v>
      </c>
      <c r="S18" s="405"/>
      <c r="T18" s="404">
        <v>2342029</v>
      </c>
      <c r="U18" s="405"/>
      <c r="V18" s="407"/>
      <c r="W18" s="411" t="s">
        <v>193</v>
      </c>
      <c r="X18" s="406" t="s">
        <v>176</v>
      </c>
      <c r="Y18" s="405"/>
      <c r="Z18" s="406" t="s">
        <v>176</v>
      </c>
      <c r="AA18" s="405"/>
      <c r="AB18" s="404">
        <v>2505414</v>
      </c>
      <c r="AC18" s="405"/>
      <c r="AD18" s="406">
        <v>12</v>
      </c>
      <c r="AE18" s="405"/>
      <c r="AF18" s="404">
        <v>8700542</v>
      </c>
      <c r="AG18" s="405"/>
    </row>
    <row r="19" spans="1:34" x14ac:dyDescent="0.2">
      <c r="A19" s="397">
        <v>1998</v>
      </c>
      <c r="B19" s="398">
        <v>985467</v>
      </c>
      <c r="C19" s="399"/>
      <c r="D19" s="398">
        <v>382749</v>
      </c>
      <c r="E19" s="399"/>
      <c r="F19" s="398">
        <v>4879214</v>
      </c>
      <c r="G19" s="399"/>
      <c r="H19" s="398">
        <v>7423</v>
      </c>
      <c r="I19" s="399"/>
      <c r="J19" s="398">
        <v>6254853</v>
      </c>
      <c r="K19" s="399"/>
      <c r="L19" s="401"/>
      <c r="M19" s="410" t="s">
        <v>193</v>
      </c>
      <c r="N19" s="401"/>
      <c r="O19" s="410" t="s">
        <v>193</v>
      </c>
      <c r="P19" s="398">
        <v>120468</v>
      </c>
      <c r="Q19" s="399"/>
      <c r="R19" s="398">
        <v>37716</v>
      </c>
      <c r="S19" s="399"/>
      <c r="T19" s="398">
        <v>2335049</v>
      </c>
      <c r="U19" s="399"/>
      <c r="V19" s="401"/>
      <c r="W19" s="410" t="s">
        <v>193</v>
      </c>
      <c r="X19" s="400" t="s">
        <v>176</v>
      </c>
      <c r="Y19" s="399"/>
      <c r="Z19" s="400" t="s">
        <v>176</v>
      </c>
      <c r="AA19" s="399"/>
      <c r="AB19" s="398">
        <v>2493233</v>
      </c>
      <c r="AC19" s="399"/>
      <c r="AD19" s="400" t="s">
        <v>176</v>
      </c>
      <c r="AE19" s="399"/>
      <c r="AF19" s="398">
        <v>8748086</v>
      </c>
      <c r="AG19" s="399"/>
    </row>
    <row r="20" spans="1:34" x14ac:dyDescent="0.2">
      <c r="A20" s="397">
        <v>1999</v>
      </c>
      <c r="B20" s="398">
        <v>995281</v>
      </c>
      <c r="C20" s="399"/>
      <c r="D20" s="398">
        <v>433597</v>
      </c>
      <c r="E20" s="399"/>
      <c r="F20" s="398">
        <v>4607031</v>
      </c>
      <c r="G20" s="399"/>
      <c r="H20" s="400">
        <v>11</v>
      </c>
      <c r="I20" s="399"/>
      <c r="J20" s="398">
        <v>6035920</v>
      </c>
      <c r="K20" s="399"/>
      <c r="L20" s="401"/>
      <c r="M20" s="410" t="s">
        <v>193</v>
      </c>
      <c r="N20" s="401"/>
      <c r="O20" s="410" t="s">
        <v>193</v>
      </c>
      <c r="P20" s="398">
        <v>114663</v>
      </c>
      <c r="Q20" s="399"/>
      <c r="R20" s="398">
        <v>19671</v>
      </c>
      <c r="S20" s="399"/>
      <c r="T20" s="398">
        <v>2392785</v>
      </c>
      <c r="U20" s="399"/>
      <c r="V20" s="401"/>
      <c r="W20" s="410" t="s">
        <v>193</v>
      </c>
      <c r="X20" s="400" t="s">
        <v>176</v>
      </c>
      <c r="Y20" s="399"/>
      <c r="Z20" s="400" t="s">
        <v>176</v>
      </c>
      <c r="AA20" s="399"/>
      <c r="AB20" s="398">
        <v>2527119</v>
      </c>
      <c r="AC20" s="399"/>
      <c r="AD20" s="400">
        <v>17</v>
      </c>
      <c r="AE20" s="399"/>
      <c r="AF20" s="398">
        <v>8563056</v>
      </c>
      <c r="AG20" s="399"/>
    </row>
    <row r="21" spans="1:34" x14ac:dyDescent="0.2">
      <c r="A21" s="403">
        <v>2000</v>
      </c>
      <c r="B21" s="404">
        <v>1097334</v>
      </c>
      <c r="C21" s="405"/>
      <c r="D21" s="404">
        <v>431992</v>
      </c>
      <c r="E21" s="405"/>
      <c r="F21" s="404">
        <v>4261723</v>
      </c>
      <c r="G21" s="405"/>
      <c r="H21" s="406">
        <v>44</v>
      </c>
      <c r="I21" s="405"/>
      <c r="J21" s="404">
        <v>5791093</v>
      </c>
      <c r="K21" s="405"/>
      <c r="L21" s="407"/>
      <c r="M21" s="411" t="s">
        <v>193</v>
      </c>
      <c r="N21" s="407"/>
      <c r="O21" s="411" t="s">
        <v>193</v>
      </c>
      <c r="P21" s="404">
        <v>99749</v>
      </c>
      <c r="Q21" s="405"/>
      <c r="R21" s="404">
        <v>26958</v>
      </c>
      <c r="S21" s="405"/>
      <c r="T21" s="404">
        <v>1984913</v>
      </c>
      <c r="U21" s="405"/>
      <c r="V21" s="407"/>
      <c r="W21" s="411" t="s">
        <v>193</v>
      </c>
      <c r="X21" s="406" t="s">
        <v>176</v>
      </c>
      <c r="Y21" s="405"/>
      <c r="Z21" s="406" t="s">
        <v>176</v>
      </c>
      <c r="AA21" s="405"/>
      <c r="AB21" s="404">
        <v>2111620</v>
      </c>
      <c r="AC21" s="405"/>
      <c r="AD21" s="406">
        <v>61</v>
      </c>
      <c r="AE21" s="405"/>
      <c r="AF21" s="404">
        <v>7902774</v>
      </c>
      <c r="AG21" s="405"/>
    </row>
    <row r="22" spans="1:34" x14ac:dyDescent="0.2">
      <c r="A22" s="397">
        <v>2001</v>
      </c>
      <c r="B22" s="398">
        <v>995160</v>
      </c>
      <c r="C22" s="399"/>
      <c r="D22" s="398">
        <v>438330</v>
      </c>
      <c r="E22" s="399"/>
      <c r="F22" s="398">
        <v>4434315</v>
      </c>
      <c r="G22" s="399"/>
      <c r="H22" s="400">
        <v>6</v>
      </c>
      <c r="I22" s="399"/>
      <c r="J22" s="398">
        <v>5867811</v>
      </c>
      <c r="K22" s="399"/>
      <c r="L22" s="401"/>
      <c r="M22" s="410" t="s">
        <v>193</v>
      </c>
      <c r="N22" s="401"/>
      <c r="O22" s="410" t="s">
        <v>193</v>
      </c>
      <c r="P22" s="398">
        <v>66484</v>
      </c>
      <c r="Q22" s="399"/>
      <c r="R22" s="398">
        <v>17626</v>
      </c>
      <c r="S22" s="399"/>
      <c r="T22" s="398">
        <v>1007326</v>
      </c>
      <c r="U22" s="399"/>
      <c r="V22" s="401"/>
      <c r="W22" s="410" t="s">
        <v>193</v>
      </c>
      <c r="X22" s="400" t="s">
        <v>176</v>
      </c>
      <c r="Y22" s="399"/>
      <c r="Z22" s="400" t="s">
        <v>176</v>
      </c>
      <c r="AA22" s="399"/>
      <c r="AB22" s="398">
        <v>1091436</v>
      </c>
      <c r="AC22" s="399"/>
      <c r="AD22" s="398">
        <v>456698</v>
      </c>
      <c r="AE22" s="399"/>
      <c r="AF22" s="398">
        <v>7415945</v>
      </c>
      <c r="AG22" s="399"/>
    </row>
    <row r="23" spans="1:34" x14ac:dyDescent="0.2">
      <c r="A23" s="397">
        <v>2002</v>
      </c>
      <c r="B23" s="398">
        <v>992232</v>
      </c>
      <c r="C23" s="399"/>
      <c r="D23" s="398">
        <v>431311</v>
      </c>
      <c r="E23" s="399"/>
      <c r="F23" s="398">
        <v>4309561</v>
      </c>
      <c r="G23" s="399"/>
      <c r="H23" s="400">
        <v>13</v>
      </c>
      <c r="I23" s="399"/>
      <c r="J23" s="398">
        <v>5733117</v>
      </c>
      <c r="K23" s="399"/>
      <c r="L23" s="401"/>
      <c r="M23" s="410" t="s">
        <v>193</v>
      </c>
      <c r="N23" s="401"/>
      <c r="O23" s="410" t="s">
        <v>193</v>
      </c>
      <c r="P23" s="398">
        <v>12797</v>
      </c>
      <c r="Q23" s="399"/>
      <c r="R23" s="398">
        <v>12505</v>
      </c>
      <c r="S23" s="399"/>
      <c r="T23" s="398">
        <v>1052715</v>
      </c>
      <c r="U23" s="399"/>
      <c r="V23" s="401"/>
      <c r="W23" s="410" t="s">
        <v>193</v>
      </c>
      <c r="X23" s="400" t="s">
        <v>176</v>
      </c>
      <c r="Y23" s="399"/>
      <c r="Z23" s="400" t="s">
        <v>176</v>
      </c>
      <c r="AA23" s="399"/>
      <c r="AB23" s="398">
        <v>1078017</v>
      </c>
      <c r="AC23" s="399"/>
      <c r="AD23" s="398">
        <v>603377</v>
      </c>
      <c r="AE23" s="399"/>
      <c r="AF23" s="398">
        <v>7414511</v>
      </c>
      <c r="AG23" s="399"/>
    </row>
    <row r="24" spans="1:34" x14ac:dyDescent="0.2">
      <c r="A24" s="403">
        <v>2003</v>
      </c>
      <c r="B24" s="404">
        <v>1205801</v>
      </c>
      <c r="C24" s="405"/>
      <c r="D24" s="404">
        <v>423492</v>
      </c>
      <c r="E24" s="405"/>
      <c r="F24" s="404">
        <v>3898808</v>
      </c>
      <c r="G24" s="405"/>
      <c r="H24" s="406" t="s">
        <v>176</v>
      </c>
      <c r="I24" s="405"/>
      <c r="J24" s="404">
        <v>5528101</v>
      </c>
      <c r="K24" s="405"/>
      <c r="L24" s="407"/>
      <c r="M24" s="411" t="s">
        <v>193</v>
      </c>
      <c r="N24" s="407"/>
      <c r="O24" s="411" t="s">
        <v>193</v>
      </c>
      <c r="P24" s="404">
        <v>72245</v>
      </c>
      <c r="Q24" s="405"/>
      <c r="R24" s="404">
        <v>13049</v>
      </c>
      <c r="S24" s="405"/>
      <c r="T24" s="404">
        <v>1288914</v>
      </c>
      <c r="U24" s="405"/>
      <c r="V24" s="407"/>
      <c r="W24" s="411" t="s">
        <v>193</v>
      </c>
      <c r="X24" s="406" t="s">
        <v>176</v>
      </c>
      <c r="Y24" s="405"/>
      <c r="Z24" s="406" t="s">
        <v>176</v>
      </c>
      <c r="AA24" s="405"/>
      <c r="AB24" s="404">
        <v>1374208</v>
      </c>
      <c r="AC24" s="405"/>
      <c r="AD24" s="404">
        <v>593868</v>
      </c>
      <c r="AE24" s="405"/>
      <c r="AF24" s="404">
        <v>7496177</v>
      </c>
      <c r="AG24" s="405"/>
    </row>
    <row r="25" spans="1:34" x14ac:dyDescent="0.2">
      <c r="A25" s="397">
        <v>2004</v>
      </c>
      <c r="B25" s="398">
        <v>1340001</v>
      </c>
      <c r="C25" s="399"/>
      <c r="D25" s="398">
        <v>499450</v>
      </c>
      <c r="E25" s="399"/>
      <c r="F25" s="398">
        <v>3969276</v>
      </c>
      <c r="G25" s="399"/>
      <c r="H25" s="400" t="s">
        <v>176</v>
      </c>
      <c r="I25" s="399"/>
      <c r="J25" s="398">
        <v>5808727</v>
      </c>
      <c r="K25" s="399"/>
      <c r="L25" s="401"/>
      <c r="M25" s="410" t="s">
        <v>193</v>
      </c>
      <c r="N25" s="401"/>
      <c r="O25" s="410" t="s">
        <v>193</v>
      </c>
      <c r="P25" s="398">
        <v>104967</v>
      </c>
      <c r="Q25" s="399"/>
      <c r="R25" s="398">
        <v>13394</v>
      </c>
      <c r="S25" s="399"/>
      <c r="T25" s="398">
        <v>1561794</v>
      </c>
      <c r="U25" s="399"/>
      <c r="V25" s="401"/>
      <c r="W25" s="410" t="s">
        <v>193</v>
      </c>
      <c r="X25" s="400" t="s">
        <v>176</v>
      </c>
      <c r="Y25" s="399"/>
      <c r="Z25" s="400" t="s">
        <v>176</v>
      </c>
      <c r="AA25" s="399"/>
      <c r="AB25" s="398">
        <v>1680155</v>
      </c>
      <c r="AC25" s="399"/>
      <c r="AD25" s="398">
        <v>780803</v>
      </c>
      <c r="AE25" s="399"/>
      <c r="AF25" s="398">
        <v>8269685</v>
      </c>
      <c r="AG25" s="399"/>
    </row>
    <row r="26" spans="1:34" x14ac:dyDescent="0.2">
      <c r="A26" s="397">
        <v>2005</v>
      </c>
      <c r="B26" s="398">
        <v>1353062</v>
      </c>
      <c r="C26" s="399"/>
      <c r="D26" s="398">
        <v>374803</v>
      </c>
      <c r="E26" s="399"/>
      <c r="F26" s="398">
        <v>4249023</v>
      </c>
      <c r="G26" s="399"/>
      <c r="H26" s="400" t="s">
        <v>176</v>
      </c>
      <c r="I26" s="399"/>
      <c r="J26" s="398">
        <v>5976888</v>
      </c>
      <c r="K26" s="399"/>
      <c r="L26" s="401"/>
      <c r="M26" s="410" t="s">
        <v>193</v>
      </c>
      <c r="N26" s="401"/>
      <c r="O26" s="410" t="s">
        <v>193</v>
      </c>
      <c r="P26" s="398">
        <v>86037</v>
      </c>
      <c r="Q26" s="399"/>
      <c r="R26" s="398">
        <v>15997</v>
      </c>
      <c r="S26" s="399"/>
      <c r="T26" s="398">
        <v>1656755</v>
      </c>
      <c r="U26" s="399"/>
      <c r="V26" s="401"/>
      <c r="W26" s="410" t="s">
        <v>193</v>
      </c>
      <c r="X26" s="400" t="s">
        <v>176</v>
      </c>
      <c r="Y26" s="399"/>
      <c r="Z26" s="400" t="s">
        <v>176</v>
      </c>
      <c r="AA26" s="399"/>
      <c r="AB26" s="398">
        <v>1758789</v>
      </c>
      <c r="AC26" s="399"/>
      <c r="AD26" s="398">
        <v>755987</v>
      </c>
      <c r="AE26" s="399"/>
      <c r="AF26" s="398">
        <v>8491664</v>
      </c>
      <c r="AG26" s="399"/>
    </row>
    <row r="27" spans="1:34" x14ac:dyDescent="0.2">
      <c r="A27" s="403">
        <v>2006</v>
      </c>
      <c r="B27" s="404">
        <v>1310146</v>
      </c>
      <c r="C27" s="405"/>
      <c r="D27" s="404">
        <v>234960</v>
      </c>
      <c r="E27" s="405"/>
      <c r="F27" s="404">
        <v>4354610</v>
      </c>
      <c r="G27" s="405"/>
      <c r="H27" s="406">
        <v>41</v>
      </c>
      <c r="I27" s="405"/>
      <c r="J27" s="404">
        <v>5899757</v>
      </c>
      <c r="K27" s="405"/>
      <c r="L27" s="407"/>
      <c r="M27" s="411" t="s">
        <v>193</v>
      </c>
      <c r="N27" s="407"/>
      <c r="O27" s="411" t="s">
        <v>193</v>
      </c>
      <c r="P27" s="404">
        <v>93446</v>
      </c>
      <c r="Q27" s="405"/>
      <c r="R27" s="404">
        <v>20599</v>
      </c>
      <c r="S27" s="405"/>
      <c r="T27" s="404">
        <v>1598646</v>
      </c>
      <c r="U27" s="405"/>
      <c r="V27" s="407"/>
      <c r="W27" s="411" t="s">
        <v>193</v>
      </c>
      <c r="X27" s="406" t="s">
        <v>176</v>
      </c>
      <c r="Y27" s="405"/>
      <c r="Z27" s="406" t="s">
        <v>176</v>
      </c>
      <c r="AA27" s="405"/>
      <c r="AB27" s="404">
        <v>1712691</v>
      </c>
      <c r="AC27" s="405"/>
      <c r="AD27" s="404">
        <v>758464</v>
      </c>
      <c r="AE27" s="405"/>
      <c r="AF27" s="404">
        <v>8370912</v>
      </c>
      <c r="AG27" s="405"/>
    </row>
    <row r="28" spans="1:34" x14ac:dyDescent="0.2">
      <c r="A28" s="397">
        <v>2007</v>
      </c>
      <c r="B28" s="398">
        <v>1371130</v>
      </c>
      <c r="C28" s="399"/>
      <c r="D28" s="398">
        <v>189353</v>
      </c>
      <c r="E28" s="399"/>
      <c r="F28" s="398">
        <v>4257389</v>
      </c>
      <c r="G28" s="399"/>
      <c r="H28" s="400" t="s">
        <v>176</v>
      </c>
      <c r="I28" s="399"/>
      <c r="J28" s="398">
        <v>5817872</v>
      </c>
      <c r="K28" s="399"/>
      <c r="L28" s="401"/>
      <c r="M28" s="410" t="s">
        <v>193</v>
      </c>
      <c r="N28" s="401"/>
      <c r="O28" s="410" t="s">
        <v>193</v>
      </c>
      <c r="P28" s="398">
        <v>77279</v>
      </c>
      <c r="Q28" s="399"/>
      <c r="R28" s="398">
        <v>15361</v>
      </c>
      <c r="S28" s="399"/>
      <c r="T28" s="398">
        <v>1598799</v>
      </c>
      <c r="U28" s="399"/>
      <c r="V28" s="401"/>
      <c r="W28" s="410" t="s">
        <v>193</v>
      </c>
      <c r="X28" s="400" t="s">
        <v>176</v>
      </c>
      <c r="Y28" s="399"/>
      <c r="Z28" s="400" t="s">
        <v>176</v>
      </c>
      <c r="AA28" s="399"/>
      <c r="AB28" s="398">
        <v>1691439</v>
      </c>
      <c r="AC28" s="399"/>
      <c r="AD28" s="398">
        <v>764083</v>
      </c>
      <c r="AE28" s="399"/>
      <c r="AF28" s="398">
        <v>8273394</v>
      </c>
      <c r="AG28" s="399"/>
    </row>
    <row r="29" spans="1:34" x14ac:dyDescent="0.2">
      <c r="A29" s="397">
        <v>2008</v>
      </c>
      <c r="B29" s="398">
        <v>1261122</v>
      </c>
      <c r="C29" s="399"/>
      <c r="D29" s="398">
        <v>142226</v>
      </c>
      <c r="E29" s="399"/>
      <c r="F29" s="398">
        <v>4187787</v>
      </c>
      <c r="G29" s="399"/>
      <c r="H29" s="400" t="s">
        <v>176</v>
      </c>
      <c r="I29" s="399"/>
      <c r="J29" s="398">
        <v>5591135</v>
      </c>
      <c r="K29" s="399"/>
      <c r="L29" s="401"/>
      <c r="M29" s="410" t="s">
        <v>193</v>
      </c>
      <c r="N29" s="401"/>
      <c r="O29" s="410" t="s">
        <v>193</v>
      </c>
      <c r="P29" s="398">
        <v>59957</v>
      </c>
      <c r="Q29" s="399"/>
      <c r="R29" s="398">
        <v>21303</v>
      </c>
      <c r="S29" s="399"/>
      <c r="T29" s="398">
        <v>1533645</v>
      </c>
      <c r="U29" s="399"/>
      <c r="V29" s="401"/>
      <c r="W29" s="410" t="s">
        <v>193</v>
      </c>
      <c r="X29" s="400">
        <v>80</v>
      </c>
      <c r="Y29" s="399"/>
      <c r="Z29" s="400" t="s">
        <v>176</v>
      </c>
      <c r="AA29" s="399"/>
      <c r="AB29" s="398">
        <v>1614985</v>
      </c>
      <c r="AC29" s="399"/>
      <c r="AD29" s="398">
        <v>719532</v>
      </c>
      <c r="AE29" s="399"/>
      <c r="AF29" s="398">
        <v>7925652</v>
      </c>
      <c r="AG29" s="399"/>
    </row>
    <row r="30" spans="1:34" x14ac:dyDescent="0.2">
      <c r="A30" s="403">
        <v>2009</v>
      </c>
      <c r="B30" s="404">
        <v>1095527</v>
      </c>
      <c r="C30" s="405"/>
      <c r="D30" s="404">
        <v>162573</v>
      </c>
      <c r="E30" s="405"/>
      <c r="F30" s="404">
        <v>4225105</v>
      </c>
      <c r="G30" s="405"/>
      <c r="H30" s="406" t="s">
        <v>176</v>
      </c>
      <c r="I30" s="405"/>
      <c r="J30" s="404">
        <v>5483205</v>
      </c>
      <c r="K30" s="405"/>
      <c r="L30" s="407"/>
      <c r="M30" s="411" t="s">
        <v>193</v>
      </c>
      <c r="N30" s="407"/>
      <c r="O30" s="411" t="s">
        <v>193</v>
      </c>
      <c r="P30" s="404">
        <v>70866</v>
      </c>
      <c r="Q30" s="405"/>
      <c r="R30" s="404">
        <v>20066</v>
      </c>
      <c r="S30" s="405"/>
      <c r="T30" s="404">
        <v>1748284</v>
      </c>
      <c r="U30" s="405"/>
      <c r="V30" s="407"/>
      <c r="W30" s="411" t="s">
        <v>193</v>
      </c>
      <c r="X30" s="406">
        <v>43</v>
      </c>
      <c r="Y30" s="405"/>
      <c r="Z30" s="406">
        <v>208</v>
      </c>
      <c r="AA30" s="405"/>
      <c r="AB30" s="404">
        <v>1839467</v>
      </c>
      <c r="AC30" s="405"/>
      <c r="AD30" s="404">
        <v>841850</v>
      </c>
      <c r="AE30" s="405"/>
      <c r="AF30" s="404">
        <v>8164522</v>
      </c>
      <c r="AG30" s="405"/>
      <c r="AH30" s="436" t="s">
        <v>945</v>
      </c>
    </row>
    <row r="31" spans="1:34" x14ac:dyDescent="0.2">
      <c r="A31" s="397">
        <v>2010</v>
      </c>
      <c r="B31" s="398">
        <v>1111347</v>
      </c>
      <c r="C31" s="402" t="s">
        <v>381</v>
      </c>
      <c r="D31" s="398">
        <v>123998</v>
      </c>
      <c r="E31" s="402" t="s">
        <v>381</v>
      </c>
      <c r="F31" s="398">
        <v>4725134</v>
      </c>
      <c r="G31" s="402" t="s">
        <v>381</v>
      </c>
      <c r="H31" s="398">
        <v>2771</v>
      </c>
      <c r="I31" s="402" t="s">
        <v>381</v>
      </c>
      <c r="J31" s="398">
        <v>5963250</v>
      </c>
      <c r="K31" s="402" t="s">
        <v>381</v>
      </c>
      <c r="L31" s="401"/>
      <c r="M31" s="410" t="s">
        <v>193</v>
      </c>
      <c r="N31" s="401"/>
      <c r="O31" s="410" t="s">
        <v>193</v>
      </c>
      <c r="P31" s="398">
        <v>80456</v>
      </c>
      <c r="Q31" s="402" t="s">
        <v>381</v>
      </c>
      <c r="R31" s="398">
        <v>20710</v>
      </c>
      <c r="S31" s="402" t="s">
        <v>381</v>
      </c>
      <c r="T31" s="398">
        <v>1672270</v>
      </c>
      <c r="U31" s="402" t="s">
        <v>381</v>
      </c>
      <c r="V31" s="401"/>
      <c r="W31" s="410" t="s">
        <v>193</v>
      </c>
      <c r="X31" s="398">
        <v>4772</v>
      </c>
      <c r="Y31" s="402" t="s">
        <v>381</v>
      </c>
      <c r="Z31" s="398">
        <v>16070</v>
      </c>
      <c r="AA31" s="402" t="s">
        <v>381</v>
      </c>
      <c r="AB31" s="398">
        <v>1794278</v>
      </c>
      <c r="AC31" s="402" t="s">
        <v>381</v>
      </c>
      <c r="AD31" s="398">
        <v>834069</v>
      </c>
      <c r="AE31" s="402" t="s">
        <v>381</v>
      </c>
      <c r="AF31" s="398">
        <v>8591597</v>
      </c>
      <c r="AG31" s="402" t="s">
        <v>381</v>
      </c>
      <c r="AH31" s="435">
        <f>J31+AB31+AD31</f>
        <v>8591597</v>
      </c>
    </row>
    <row r="32" spans="1:34" x14ac:dyDescent="0.2">
      <c r="A32" s="397">
        <v>2011</v>
      </c>
      <c r="B32" s="433">
        <v>1049143</v>
      </c>
      <c r="C32" s="399"/>
      <c r="D32" s="433">
        <v>88990</v>
      </c>
      <c r="E32" s="399"/>
      <c r="F32" s="433">
        <v>5487224</v>
      </c>
      <c r="G32" s="399"/>
      <c r="H32" s="398">
        <v>3419</v>
      </c>
      <c r="I32" s="399"/>
      <c r="J32" s="398">
        <f>SUM(B32,D32,F32,H32)</f>
        <v>6628776</v>
      </c>
      <c r="K32" s="399"/>
      <c r="L32" s="401"/>
      <c r="M32" s="410" t="s">
        <v>193</v>
      </c>
      <c r="N32" s="401"/>
      <c r="O32" s="410" t="s">
        <v>193</v>
      </c>
      <c r="P32" s="433">
        <v>25632</v>
      </c>
      <c r="Q32" s="399"/>
      <c r="R32" s="433">
        <v>25813</v>
      </c>
      <c r="S32" s="399"/>
      <c r="T32" s="398">
        <v>2315497</v>
      </c>
      <c r="U32" s="399"/>
      <c r="V32" s="401"/>
      <c r="W32" s="434" t="s">
        <v>193</v>
      </c>
      <c r="X32" s="433">
        <v>83749</v>
      </c>
      <c r="Y32" s="399"/>
      <c r="Z32" s="433">
        <v>50843</v>
      </c>
      <c r="AA32" s="399"/>
      <c r="AB32" s="398">
        <f>P32+R32+T32+X32+Z32</f>
        <v>2501534</v>
      </c>
      <c r="AC32" s="399"/>
      <c r="AD32" s="433">
        <v>949691</v>
      </c>
      <c r="AE32" s="399"/>
      <c r="AF32" s="398">
        <v>8403423</v>
      </c>
      <c r="AG32" s="399"/>
      <c r="AH32" s="435">
        <f t="shared" ref="AH32:AH33" si="0">J32+AB32+AD32</f>
        <v>10080001</v>
      </c>
    </row>
    <row r="33" spans="1:34" x14ac:dyDescent="0.2">
      <c r="A33" s="397">
        <v>2012</v>
      </c>
      <c r="B33" s="433">
        <v>882980</v>
      </c>
      <c r="C33" s="399"/>
      <c r="D33" s="433">
        <v>196214</v>
      </c>
      <c r="E33" s="399"/>
      <c r="F33" s="433">
        <v>6567700</v>
      </c>
      <c r="G33" s="399"/>
      <c r="H33" s="398">
        <v>0</v>
      </c>
      <c r="I33" s="399"/>
      <c r="J33" s="398">
        <f>SUM(B33,D33,F33,H33)</f>
        <v>7646894</v>
      </c>
      <c r="K33" s="399"/>
      <c r="L33" s="401"/>
      <c r="M33" s="410"/>
      <c r="N33" s="401"/>
      <c r="O33" s="410"/>
      <c r="P33" s="433">
        <v>27532</v>
      </c>
      <c r="Q33" s="399"/>
      <c r="R33" s="433">
        <v>23604</v>
      </c>
      <c r="S33" s="399"/>
      <c r="T33" s="398">
        <v>2319183</v>
      </c>
      <c r="U33" s="399"/>
      <c r="V33" s="401"/>
      <c r="W33" s="434"/>
      <c r="X33" s="433">
        <v>160262</v>
      </c>
      <c r="Y33" s="399"/>
      <c r="Z33" s="433">
        <v>53857</v>
      </c>
      <c r="AA33" s="399"/>
      <c r="AB33" s="398">
        <f>P33+R33+T33+X33+Z33</f>
        <v>2584438</v>
      </c>
      <c r="AC33" s="399"/>
      <c r="AD33" s="433">
        <v>1046049</v>
      </c>
      <c r="AE33" s="399"/>
      <c r="AF33" s="398"/>
      <c r="AG33" s="399"/>
      <c r="AH33" s="435">
        <f t="shared" si="0"/>
        <v>11277381</v>
      </c>
    </row>
    <row r="34" spans="1:34" ht="13.5" x14ac:dyDescent="0.2">
      <c r="A34" s="409"/>
      <c r="B34" s="578" t="s">
        <v>819</v>
      </c>
      <c r="C34" s="579"/>
      <c r="D34" s="579"/>
      <c r="E34" s="579"/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79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79"/>
      <c r="AD34" s="579"/>
      <c r="AE34" s="579"/>
      <c r="AF34" s="579"/>
      <c r="AG34" s="580"/>
    </row>
    <row r="35" spans="1:34" x14ac:dyDescent="0.2">
      <c r="A35" s="397">
        <v>1989</v>
      </c>
      <c r="B35" s="398">
        <v>20676682</v>
      </c>
      <c r="C35" s="399"/>
      <c r="D35" s="398">
        <v>4795907</v>
      </c>
      <c r="E35" s="399"/>
      <c r="F35" s="398">
        <v>53178643</v>
      </c>
      <c r="G35" s="399"/>
      <c r="H35" s="398">
        <v>7297124</v>
      </c>
      <c r="I35" s="399"/>
      <c r="J35" s="398">
        <v>85948356</v>
      </c>
      <c r="K35" s="399"/>
      <c r="L35" s="401"/>
      <c r="M35" s="410" t="s">
        <v>193</v>
      </c>
      <c r="N35" s="401"/>
      <c r="O35" s="410" t="s">
        <v>193</v>
      </c>
      <c r="P35" s="398">
        <v>2722030</v>
      </c>
      <c r="Q35" s="399"/>
      <c r="R35" s="398">
        <v>21556747</v>
      </c>
      <c r="S35" s="399"/>
      <c r="T35" s="398">
        <v>893212</v>
      </c>
      <c r="U35" s="399"/>
      <c r="V35" s="401"/>
      <c r="W35" s="410" t="s">
        <v>193</v>
      </c>
      <c r="X35" s="400" t="s">
        <v>176</v>
      </c>
      <c r="Y35" s="399"/>
      <c r="Z35" s="400" t="s">
        <v>176</v>
      </c>
      <c r="AA35" s="399"/>
      <c r="AB35" s="398">
        <v>25171989</v>
      </c>
      <c r="AC35" s="399"/>
      <c r="AD35" s="398">
        <v>3547803</v>
      </c>
      <c r="AE35" s="399"/>
      <c r="AF35" s="398">
        <v>114668148</v>
      </c>
      <c r="AG35" s="399"/>
    </row>
    <row r="36" spans="1:34" x14ac:dyDescent="0.2">
      <c r="A36" s="397">
        <v>1990</v>
      </c>
      <c r="B36" s="398">
        <v>21106875</v>
      </c>
      <c r="C36" s="399"/>
      <c r="D36" s="398">
        <v>7007570</v>
      </c>
      <c r="E36" s="399"/>
      <c r="F36" s="398">
        <v>60006633</v>
      </c>
      <c r="G36" s="399"/>
      <c r="H36" s="398">
        <v>9640731</v>
      </c>
      <c r="I36" s="399"/>
      <c r="J36" s="398">
        <v>97761809</v>
      </c>
      <c r="K36" s="399"/>
      <c r="L36" s="401"/>
      <c r="M36" s="410" t="s">
        <v>193</v>
      </c>
      <c r="N36" s="401"/>
      <c r="O36" s="410" t="s">
        <v>193</v>
      </c>
      <c r="P36" s="398">
        <v>2975094</v>
      </c>
      <c r="Q36" s="399"/>
      <c r="R36" s="398">
        <v>25379198</v>
      </c>
      <c r="S36" s="399"/>
      <c r="T36" s="398">
        <v>948748</v>
      </c>
      <c r="U36" s="399"/>
      <c r="V36" s="401"/>
      <c r="W36" s="410" t="s">
        <v>193</v>
      </c>
      <c r="X36" s="400" t="s">
        <v>176</v>
      </c>
      <c r="Y36" s="399"/>
      <c r="Z36" s="400" t="s">
        <v>176</v>
      </c>
      <c r="AA36" s="399"/>
      <c r="AB36" s="398">
        <v>29303040</v>
      </c>
      <c r="AC36" s="399"/>
      <c r="AD36" s="398">
        <v>3603750</v>
      </c>
      <c r="AE36" s="399"/>
      <c r="AF36" s="398">
        <v>130668599</v>
      </c>
      <c r="AG36" s="399"/>
    </row>
    <row r="37" spans="1:34" x14ac:dyDescent="0.2">
      <c r="A37" s="403">
        <v>1991</v>
      </c>
      <c r="B37" s="404">
        <v>21001912</v>
      </c>
      <c r="C37" s="405"/>
      <c r="D37" s="404">
        <v>6540015</v>
      </c>
      <c r="E37" s="405"/>
      <c r="F37" s="404">
        <v>60566634</v>
      </c>
      <c r="G37" s="405"/>
      <c r="H37" s="404">
        <v>10500865</v>
      </c>
      <c r="I37" s="405"/>
      <c r="J37" s="404">
        <v>98609426</v>
      </c>
      <c r="K37" s="405"/>
      <c r="L37" s="407"/>
      <c r="M37" s="411" t="s">
        <v>193</v>
      </c>
      <c r="N37" s="407"/>
      <c r="O37" s="411" t="s">
        <v>193</v>
      </c>
      <c r="P37" s="404">
        <v>2843550</v>
      </c>
      <c r="Q37" s="405"/>
      <c r="R37" s="404">
        <v>25863151</v>
      </c>
      <c r="S37" s="405"/>
      <c r="T37" s="404">
        <v>927410</v>
      </c>
      <c r="U37" s="405"/>
      <c r="V37" s="407"/>
      <c r="W37" s="411" t="s">
        <v>193</v>
      </c>
      <c r="X37" s="406" t="s">
        <v>176</v>
      </c>
      <c r="Y37" s="405"/>
      <c r="Z37" s="406" t="s">
        <v>176</v>
      </c>
      <c r="AA37" s="405"/>
      <c r="AB37" s="404">
        <v>29634111</v>
      </c>
      <c r="AC37" s="405"/>
      <c r="AD37" s="404">
        <v>4335653</v>
      </c>
      <c r="AE37" s="405"/>
      <c r="AF37" s="404">
        <v>132579190</v>
      </c>
      <c r="AG37" s="405"/>
    </row>
    <row r="38" spans="1:34" x14ac:dyDescent="0.2">
      <c r="A38" s="397">
        <v>1992</v>
      </c>
      <c r="B38" s="398">
        <v>22743402</v>
      </c>
      <c r="C38" s="399"/>
      <c r="D38" s="398">
        <v>7614718</v>
      </c>
      <c r="E38" s="399"/>
      <c r="F38" s="398">
        <v>65933032</v>
      </c>
      <c r="G38" s="399"/>
      <c r="H38" s="398">
        <v>11952702</v>
      </c>
      <c r="I38" s="399"/>
      <c r="J38" s="398">
        <v>108243854</v>
      </c>
      <c r="K38" s="399"/>
      <c r="L38" s="401"/>
      <c r="M38" s="410" t="s">
        <v>193</v>
      </c>
      <c r="N38" s="401"/>
      <c r="O38" s="410" t="s">
        <v>193</v>
      </c>
      <c r="P38" s="398">
        <v>2949883</v>
      </c>
      <c r="Q38" s="399"/>
      <c r="R38" s="398">
        <v>27915722</v>
      </c>
      <c r="S38" s="399"/>
      <c r="T38" s="398">
        <v>931544</v>
      </c>
      <c r="U38" s="399"/>
      <c r="V38" s="401"/>
      <c r="W38" s="410" t="s">
        <v>193</v>
      </c>
      <c r="X38" s="400" t="s">
        <v>176</v>
      </c>
      <c r="Y38" s="399"/>
      <c r="Z38" s="400" t="s">
        <v>176</v>
      </c>
      <c r="AA38" s="399"/>
      <c r="AB38" s="398">
        <v>31797149</v>
      </c>
      <c r="AC38" s="399"/>
      <c r="AD38" s="398">
        <v>3239466</v>
      </c>
      <c r="AE38" s="399"/>
      <c r="AF38" s="398">
        <v>143280469</v>
      </c>
      <c r="AG38" s="399"/>
    </row>
    <row r="39" spans="1:34" x14ac:dyDescent="0.2">
      <c r="A39" s="397">
        <v>1993</v>
      </c>
      <c r="B39" s="398">
        <v>23742233</v>
      </c>
      <c r="C39" s="399"/>
      <c r="D39" s="398">
        <v>7028473</v>
      </c>
      <c r="E39" s="399"/>
      <c r="F39" s="398">
        <v>68233827</v>
      </c>
      <c r="G39" s="399"/>
      <c r="H39" s="398">
        <v>11889738</v>
      </c>
      <c r="I39" s="399"/>
      <c r="J39" s="398">
        <v>110894271</v>
      </c>
      <c r="K39" s="399"/>
      <c r="L39" s="401"/>
      <c r="M39" s="410" t="s">
        <v>193</v>
      </c>
      <c r="N39" s="401"/>
      <c r="O39" s="410" t="s">
        <v>193</v>
      </c>
      <c r="P39" s="398">
        <v>2870605</v>
      </c>
      <c r="Q39" s="399"/>
      <c r="R39" s="398">
        <v>28357816</v>
      </c>
      <c r="S39" s="399"/>
      <c r="T39" s="398">
        <v>1091704</v>
      </c>
      <c r="U39" s="399"/>
      <c r="V39" s="401"/>
      <c r="W39" s="410" t="s">
        <v>193</v>
      </c>
      <c r="X39" s="400" t="s">
        <v>176</v>
      </c>
      <c r="Y39" s="399"/>
      <c r="Z39" s="400" t="s">
        <v>176</v>
      </c>
      <c r="AA39" s="399"/>
      <c r="AB39" s="398">
        <v>32320125</v>
      </c>
      <c r="AC39" s="399"/>
      <c r="AD39" s="398">
        <v>3079474</v>
      </c>
      <c r="AE39" s="399"/>
      <c r="AF39" s="398">
        <v>146293870</v>
      </c>
      <c r="AG39" s="399"/>
    </row>
    <row r="40" spans="1:34" x14ac:dyDescent="0.2">
      <c r="A40" s="403">
        <v>1994</v>
      </c>
      <c r="B40" s="404">
        <v>23568143</v>
      </c>
      <c r="C40" s="405"/>
      <c r="D40" s="404">
        <v>6807762</v>
      </c>
      <c r="E40" s="405"/>
      <c r="F40" s="404">
        <v>69599974</v>
      </c>
      <c r="G40" s="405"/>
      <c r="H40" s="404">
        <v>12112481</v>
      </c>
      <c r="I40" s="405"/>
      <c r="J40" s="404">
        <v>112088360</v>
      </c>
      <c r="K40" s="405"/>
      <c r="L40" s="407"/>
      <c r="M40" s="411" t="s">
        <v>193</v>
      </c>
      <c r="N40" s="407"/>
      <c r="O40" s="411" t="s">
        <v>193</v>
      </c>
      <c r="P40" s="404">
        <v>6028117</v>
      </c>
      <c r="Q40" s="405"/>
      <c r="R40" s="404">
        <v>28650377</v>
      </c>
      <c r="S40" s="405"/>
      <c r="T40" s="404">
        <v>983084</v>
      </c>
      <c r="U40" s="405"/>
      <c r="V40" s="407"/>
      <c r="W40" s="411" t="s">
        <v>193</v>
      </c>
      <c r="X40" s="406" t="s">
        <v>176</v>
      </c>
      <c r="Y40" s="405"/>
      <c r="Z40" s="406" t="s">
        <v>176</v>
      </c>
      <c r="AA40" s="405"/>
      <c r="AB40" s="404">
        <v>35661578</v>
      </c>
      <c r="AC40" s="405"/>
      <c r="AD40" s="404">
        <v>3427796</v>
      </c>
      <c r="AE40" s="405"/>
      <c r="AF40" s="404">
        <v>151177734</v>
      </c>
      <c r="AG40" s="405"/>
    </row>
    <row r="41" spans="1:34" x14ac:dyDescent="0.2">
      <c r="A41" s="397">
        <v>1995</v>
      </c>
      <c r="B41" s="398">
        <v>22372407</v>
      </c>
      <c r="C41" s="399"/>
      <c r="D41" s="398">
        <v>6029641</v>
      </c>
      <c r="E41" s="399"/>
      <c r="F41" s="398">
        <v>71717179</v>
      </c>
      <c r="G41" s="399"/>
      <c r="H41" s="398">
        <v>11943119</v>
      </c>
      <c r="I41" s="399"/>
      <c r="J41" s="398">
        <v>112062346</v>
      </c>
      <c r="K41" s="399"/>
      <c r="L41" s="401"/>
      <c r="M41" s="410" t="s">
        <v>193</v>
      </c>
      <c r="N41" s="401"/>
      <c r="O41" s="410" t="s">
        <v>193</v>
      </c>
      <c r="P41" s="398">
        <v>5304009</v>
      </c>
      <c r="Q41" s="399"/>
      <c r="R41" s="398">
        <v>28868464</v>
      </c>
      <c r="S41" s="399"/>
      <c r="T41" s="398">
        <v>899796</v>
      </c>
      <c r="U41" s="399"/>
      <c r="V41" s="401"/>
      <c r="W41" s="410" t="s">
        <v>193</v>
      </c>
      <c r="X41" s="400" t="s">
        <v>176</v>
      </c>
      <c r="Y41" s="399"/>
      <c r="Z41" s="400" t="s">
        <v>176</v>
      </c>
      <c r="AA41" s="399"/>
      <c r="AB41" s="398">
        <v>35072269</v>
      </c>
      <c r="AC41" s="399"/>
      <c r="AD41" s="398">
        <v>3890364</v>
      </c>
      <c r="AE41" s="399"/>
      <c r="AF41" s="398">
        <v>151024979</v>
      </c>
      <c r="AG41" s="399"/>
    </row>
    <row r="42" spans="1:34" x14ac:dyDescent="0.2">
      <c r="A42" s="397">
        <v>1996</v>
      </c>
      <c r="B42" s="398">
        <v>22171701</v>
      </c>
      <c r="C42" s="399"/>
      <c r="D42" s="398">
        <v>6259574</v>
      </c>
      <c r="E42" s="399"/>
      <c r="F42" s="398">
        <v>71049259</v>
      </c>
      <c r="G42" s="399"/>
      <c r="H42" s="398">
        <v>13014669</v>
      </c>
      <c r="I42" s="399"/>
      <c r="J42" s="398">
        <v>112495203</v>
      </c>
      <c r="K42" s="399"/>
      <c r="L42" s="401"/>
      <c r="M42" s="410" t="s">
        <v>193</v>
      </c>
      <c r="N42" s="401"/>
      <c r="O42" s="410" t="s">
        <v>193</v>
      </c>
      <c r="P42" s="398">
        <v>5877513</v>
      </c>
      <c r="Q42" s="399"/>
      <c r="R42" s="398">
        <v>28354498</v>
      </c>
      <c r="S42" s="399"/>
      <c r="T42" s="398">
        <v>919388</v>
      </c>
      <c r="U42" s="399"/>
      <c r="V42" s="401"/>
      <c r="W42" s="410" t="s">
        <v>193</v>
      </c>
      <c r="X42" s="400" t="s">
        <v>176</v>
      </c>
      <c r="Y42" s="399"/>
      <c r="Z42" s="400" t="s">
        <v>176</v>
      </c>
      <c r="AA42" s="399"/>
      <c r="AB42" s="398">
        <v>35151399</v>
      </c>
      <c r="AC42" s="399"/>
      <c r="AD42" s="398">
        <v>3369953</v>
      </c>
      <c r="AE42" s="399"/>
      <c r="AF42" s="398">
        <v>151016555</v>
      </c>
      <c r="AG42" s="399"/>
    </row>
    <row r="43" spans="1:34" x14ac:dyDescent="0.2">
      <c r="A43" s="403">
        <v>1997</v>
      </c>
      <c r="B43" s="404">
        <v>23214152</v>
      </c>
      <c r="C43" s="405"/>
      <c r="D43" s="404">
        <v>5648645</v>
      </c>
      <c r="E43" s="405"/>
      <c r="F43" s="404">
        <v>75077847</v>
      </c>
      <c r="G43" s="405"/>
      <c r="H43" s="404">
        <v>11814154</v>
      </c>
      <c r="I43" s="405"/>
      <c r="J43" s="404">
        <v>115754798</v>
      </c>
      <c r="K43" s="405"/>
      <c r="L43" s="407"/>
      <c r="M43" s="411" t="s">
        <v>193</v>
      </c>
      <c r="N43" s="407"/>
      <c r="O43" s="411" t="s">
        <v>193</v>
      </c>
      <c r="P43" s="404">
        <v>5685141</v>
      </c>
      <c r="Q43" s="405"/>
      <c r="R43" s="404">
        <v>28225019</v>
      </c>
      <c r="S43" s="405"/>
      <c r="T43" s="404">
        <v>882479</v>
      </c>
      <c r="U43" s="405"/>
      <c r="V43" s="407"/>
      <c r="W43" s="411" t="s">
        <v>193</v>
      </c>
      <c r="X43" s="406" t="s">
        <v>176</v>
      </c>
      <c r="Y43" s="405"/>
      <c r="Z43" s="406" t="s">
        <v>176</v>
      </c>
      <c r="AA43" s="405"/>
      <c r="AB43" s="404">
        <v>34792639</v>
      </c>
      <c r="AC43" s="405"/>
      <c r="AD43" s="404">
        <v>3549171</v>
      </c>
      <c r="AE43" s="405"/>
      <c r="AF43" s="404">
        <v>154096608</v>
      </c>
      <c r="AG43" s="405"/>
    </row>
    <row r="44" spans="1:34" x14ac:dyDescent="0.2">
      <c r="A44" s="397">
        <v>1998</v>
      </c>
      <c r="B44" s="398">
        <v>22336919</v>
      </c>
      <c r="C44" s="399"/>
      <c r="D44" s="398">
        <v>6206334</v>
      </c>
      <c r="E44" s="399"/>
      <c r="F44" s="398">
        <v>77085312</v>
      </c>
      <c r="G44" s="399"/>
      <c r="H44" s="398">
        <v>11169911</v>
      </c>
      <c r="I44" s="399"/>
      <c r="J44" s="398">
        <v>116798476</v>
      </c>
      <c r="K44" s="399"/>
      <c r="L44" s="401"/>
      <c r="M44" s="410" t="s">
        <v>193</v>
      </c>
      <c r="N44" s="401"/>
      <c r="O44" s="410" t="s">
        <v>193</v>
      </c>
      <c r="P44" s="398">
        <v>5348573</v>
      </c>
      <c r="Q44" s="399"/>
      <c r="R44" s="398">
        <v>27692538</v>
      </c>
      <c r="S44" s="399"/>
      <c r="T44" s="398">
        <v>879712</v>
      </c>
      <c r="U44" s="399"/>
      <c r="V44" s="401"/>
      <c r="W44" s="410" t="s">
        <v>193</v>
      </c>
      <c r="X44" s="400" t="s">
        <v>176</v>
      </c>
      <c r="Y44" s="399"/>
      <c r="Z44" s="400" t="s">
        <v>176</v>
      </c>
      <c r="AA44" s="399"/>
      <c r="AB44" s="398">
        <v>33920823</v>
      </c>
      <c r="AC44" s="399"/>
      <c r="AD44" s="398">
        <v>3412468</v>
      </c>
      <c r="AE44" s="399"/>
      <c r="AF44" s="398">
        <v>154131767</v>
      </c>
      <c r="AG44" s="399"/>
    </row>
    <row r="45" spans="1:34" x14ac:dyDescent="0.2">
      <c r="A45" s="397">
        <v>1999</v>
      </c>
      <c r="B45" s="398">
        <v>21474219</v>
      </c>
      <c r="C45" s="399"/>
      <c r="D45" s="398">
        <v>6088114</v>
      </c>
      <c r="E45" s="399"/>
      <c r="F45" s="398">
        <v>78793140</v>
      </c>
      <c r="G45" s="399"/>
      <c r="H45" s="398">
        <v>12518998</v>
      </c>
      <c r="I45" s="399"/>
      <c r="J45" s="398">
        <v>118874471</v>
      </c>
      <c r="K45" s="399"/>
      <c r="L45" s="401"/>
      <c r="M45" s="410" t="s">
        <v>193</v>
      </c>
      <c r="N45" s="401"/>
      <c r="O45" s="410" t="s">
        <v>193</v>
      </c>
      <c r="P45" s="398">
        <v>4758308</v>
      </c>
      <c r="Q45" s="399"/>
      <c r="R45" s="398">
        <v>28060358</v>
      </c>
      <c r="S45" s="399"/>
      <c r="T45" s="398">
        <v>686340</v>
      </c>
      <c r="U45" s="399"/>
      <c r="V45" s="401"/>
      <c r="W45" s="410" t="s">
        <v>193</v>
      </c>
      <c r="X45" s="400" t="s">
        <v>176</v>
      </c>
      <c r="Y45" s="399"/>
      <c r="Z45" s="400" t="s">
        <v>176</v>
      </c>
      <c r="AA45" s="399"/>
      <c r="AB45" s="398">
        <v>33505006</v>
      </c>
      <c r="AC45" s="399"/>
      <c r="AD45" s="398">
        <v>3884814</v>
      </c>
      <c r="AE45" s="399"/>
      <c r="AF45" s="398">
        <v>156264291</v>
      </c>
      <c r="AG45" s="399"/>
    </row>
    <row r="46" spans="1:34" x14ac:dyDescent="0.2">
      <c r="A46" s="403">
        <v>2000</v>
      </c>
      <c r="B46" s="404">
        <v>22055972</v>
      </c>
      <c r="C46" s="405"/>
      <c r="D46" s="404">
        <v>5596850</v>
      </c>
      <c r="E46" s="405"/>
      <c r="F46" s="404">
        <v>78798437</v>
      </c>
      <c r="G46" s="405"/>
      <c r="H46" s="404">
        <v>11926758</v>
      </c>
      <c r="I46" s="405"/>
      <c r="J46" s="404">
        <v>118378017</v>
      </c>
      <c r="K46" s="405"/>
      <c r="L46" s="407"/>
      <c r="M46" s="411" t="s">
        <v>193</v>
      </c>
      <c r="N46" s="407"/>
      <c r="O46" s="411" t="s">
        <v>193</v>
      </c>
      <c r="P46" s="404">
        <v>4135155</v>
      </c>
      <c r="Q46" s="405"/>
      <c r="R46" s="404">
        <v>28651835</v>
      </c>
      <c r="S46" s="405"/>
      <c r="T46" s="404">
        <v>839314</v>
      </c>
      <c r="U46" s="405"/>
      <c r="V46" s="407"/>
      <c r="W46" s="411" t="s">
        <v>193</v>
      </c>
      <c r="X46" s="406" t="s">
        <v>176</v>
      </c>
      <c r="Y46" s="405"/>
      <c r="Z46" s="406" t="s">
        <v>176</v>
      </c>
      <c r="AA46" s="405"/>
      <c r="AB46" s="404">
        <v>33626304</v>
      </c>
      <c r="AC46" s="405"/>
      <c r="AD46" s="404">
        <v>4668968</v>
      </c>
      <c r="AE46" s="405"/>
      <c r="AF46" s="404">
        <v>156673289</v>
      </c>
      <c r="AG46" s="405"/>
    </row>
    <row r="47" spans="1:34" x14ac:dyDescent="0.2">
      <c r="A47" s="397">
        <v>2001</v>
      </c>
      <c r="B47" s="398">
        <v>20134647</v>
      </c>
      <c r="C47" s="399"/>
      <c r="D47" s="398">
        <v>5293001</v>
      </c>
      <c r="E47" s="399"/>
      <c r="F47" s="398">
        <v>79755122</v>
      </c>
      <c r="G47" s="399"/>
      <c r="H47" s="398">
        <v>8453676</v>
      </c>
      <c r="I47" s="399"/>
      <c r="J47" s="398">
        <v>113636446</v>
      </c>
      <c r="K47" s="399"/>
      <c r="L47" s="401"/>
      <c r="M47" s="410" t="s">
        <v>193</v>
      </c>
      <c r="N47" s="401"/>
      <c r="O47" s="410" t="s">
        <v>193</v>
      </c>
      <c r="P47" s="398">
        <v>3145269</v>
      </c>
      <c r="Q47" s="399"/>
      <c r="R47" s="398">
        <v>26888483</v>
      </c>
      <c r="S47" s="399"/>
      <c r="T47" s="398">
        <v>596396</v>
      </c>
      <c r="U47" s="399"/>
      <c r="V47" s="401"/>
      <c r="W47" s="410" t="s">
        <v>193</v>
      </c>
      <c r="X47" s="400" t="s">
        <v>176</v>
      </c>
      <c r="Y47" s="399"/>
      <c r="Z47" s="400" t="s">
        <v>176</v>
      </c>
      <c r="AA47" s="399"/>
      <c r="AB47" s="398">
        <v>30630148</v>
      </c>
      <c r="AC47" s="399"/>
      <c r="AD47" s="398">
        <v>4908080</v>
      </c>
      <c r="AE47" s="399"/>
      <c r="AF47" s="398">
        <v>149174674</v>
      </c>
      <c r="AG47" s="399"/>
    </row>
    <row r="48" spans="1:34" x14ac:dyDescent="0.2">
      <c r="A48" s="397">
        <v>2002</v>
      </c>
      <c r="B48" s="398">
        <v>21525308</v>
      </c>
      <c r="C48" s="399"/>
      <c r="D48" s="398">
        <v>4402817</v>
      </c>
      <c r="E48" s="399"/>
      <c r="F48" s="398">
        <v>79012939</v>
      </c>
      <c r="G48" s="399"/>
      <c r="H48" s="398">
        <v>9492821</v>
      </c>
      <c r="I48" s="399"/>
      <c r="J48" s="398">
        <v>114433885</v>
      </c>
      <c r="K48" s="399"/>
      <c r="L48" s="401"/>
      <c r="M48" s="410" t="s">
        <v>193</v>
      </c>
      <c r="N48" s="401"/>
      <c r="O48" s="410" t="s">
        <v>193</v>
      </c>
      <c r="P48" s="398">
        <v>3824648</v>
      </c>
      <c r="Q48" s="399"/>
      <c r="R48" s="398">
        <v>29643207</v>
      </c>
      <c r="S48" s="399"/>
      <c r="T48" s="398">
        <v>845977</v>
      </c>
      <c r="U48" s="399"/>
      <c r="V48" s="401"/>
      <c r="W48" s="410" t="s">
        <v>193</v>
      </c>
      <c r="X48" s="400" t="s">
        <v>176</v>
      </c>
      <c r="Y48" s="399"/>
      <c r="Z48" s="400" t="s">
        <v>176</v>
      </c>
      <c r="AA48" s="399"/>
      <c r="AB48" s="398">
        <v>34313832</v>
      </c>
      <c r="AC48" s="399"/>
      <c r="AD48" s="398">
        <v>3832069</v>
      </c>
      <c r="AE48" s="399"/>
      <c r="AF48" s="398">
        <v>152579786</v>
      </c>
      <c r="AG48" s="399"/>
    </row>
    <row r="49" spans="1:34" x14ac:dyDescent="0.2">
      <c r="A49" s="403">
        <v>2003</v>
      </c>
      <c r="B49" s="404">
        <v>19817123</v>
      </c>
      <c r="C49" s="405"/>
      <c r="D49" s="404">
        <v>5284950</v>
      </c>
      <c r="E49" s="405"/>
      <c r="F49" s="404">
        <v>78705341</v>
      </c>
      <c r="G49" s="405"/>
      <c r="H49" s="404">
        <v>12952927</v>
      </c>
      <c r="I49" s="405"/>
      <c r="J49" s="404">
        <v>116760341</v>
      </c>
      <c r="K49" s="405"/>
      <c r="L49" s="407"/>
      <c r="M49" s="411" t="s">
        <v>193</v>
      </c>
      <c r="N49" s="407"/>
      <c r="O49" s="411" t="s">
        <v>193</v>
      </c>
      <c r="P49" s="404">
        <v>4222424</v>
      </c>
      <c r="Q49" s="405"/>
      <c r="R49" s="404">
        <v>27988371</v>
      </c>
      <c r="S49" s="405"/>
      <c r="T49" s="404">
        <v>715445</v>
      </c>
      <c r="U49" s="405"/>
      <c r="V49" s="407"/>
      <c r="W49" s="411" t="s">
        <v>193</v>
      </c>
      <c r="X49" s="406" t="s">
        <v>176</v>
      </c>
      <c r="Y49" s="405"/>
      <c r="Z49" s="406" t="s">
        <v>176</v>
      </c>
      <c r="AA49" s="405"/>
      <c r="AB49" s="404">
        <v>32926240</v>
      </c>
      <c r="AC49" s="405"/>
      <c r="AD49" s="404">
        <v>4843169</v>
      </c>
      <c r="AE49" s="405"/>
      <c r="AF49" s="404">
        <v>154529750</v>
      </c>
      <c r="AG49" s="405"/>
    </row>
    <row r="50" spans="1:34" x14ac:dyDescent="0.2">
      <c r="A50" s="397">
        <v>2004</v>
      </c>
      <c r="B50" s="398">
        <v>19772837</v>
      </c>
      <c r="C50" s="399"/>
      <c r="D50" s="398">
        <v>5967300</v>
      </c>
      <c r="E50" s="399"/>
      <c r="F50" s="398">
        <v>78959120</v>
      </c>
      <c r="G50" s="399"/>
      <c r="H50" s="398">
        <v>11684198</v>
      </c>
      <c r="I50" s="399"/>
      <c r="J50" s="398">
        <v>116383456</v>
      </c>
      <c r="K50" s="399"/>
      <c r="L50" s="401"/>
      <c r="M50" s="410" t="s">
        <v>193</v>
      </c>
      <c r="N50" s="401"/>
      <c r="O50" s="410" t="s">
        <v>193</v>
      </c>
      <c r="P50" s="398">
        <v>3248493</v>
      </c>
      <c r="Q50" s="399"/>
      <c r="R50" s="398">
        <v>28367085</v>
      </c>
      <c r="S50" s="399"/>
      <c r="T50" s="398">
        <v>796988</v>
      </c>
      <c r="U50" s="399"/>
      <c r="V50" s="401"/>
      <c r="W50" s="410" t="s">
        <v>193</v>
      </c>
      <c r="X50" s="400" t="s">
        <v>176</v>
      </c>
      <c r="Y50" s="399"/>
      <c r="Z50" s="400" t="s">
        <v>176</v>
      </c>
      <c r="AA50" s="399"/>
      <c r="AB50" s="398">
        <v>32412566</v>
      </c>
      <c r="AC50" s="399"/>
      <c r="AD50" s="398">
        <v>5129158</v>
      </c>
      <c r="AE50" s="399"/>
      <c r="AF50" s="398">
        <v>153925180</v>
      </c>
      <c r="AG50" s="399"/>
    </row>
    <row r="51" spans="1:34" x14ac:dyDescent="0.2">
      <c r="A51" s="397">
        <v>2005</v>
      </c>
      <c r="B51" s="398">
        <v>19466106</v>
      </c>
      <c r="C51" s="399"/>
      <c r="D51" s="398">
        <v>5368360</v>
      </c>
      <c r="E51" s="399"/>
      <c r="F51" s="398">
        <v>72882307</v>
      </c>
      <c r="G51" s="399"/>
      <c r="H51" s="398">
        <v>9686987</v>
      </c>
      <c r="I51" s="399"/>
      <c r="J51" s="398">
        <v>107403760</v>
      </c>
      <c r="K51" s="399"/>
      <c r="L51" s="401"/>
      <c r="M51" s="410" t="s">
        <v>193</v>
      </c>
      <c r="N51" s="401"/>
      <c r="O51" s="410" t="s">
        <v>193</v>
      </c>
      <c r="P51" s="398">
        <v>3195441</v>
      </c>
      <c r="Q51" s="399"/>
      <c r="R51" s="398">
        <v>28270534</v>
      </c>
      <c r="S51" s="399"/>
      <c r="T51" s="398">
        <v>732553</v>
      </c>
      <c r="U51" s="399"/>
      <c r="V51" s="401"/>
      <c r="W51" s="410" t="s">
        <v>193</v>
      </c>
      <c r="X51" s="400" t="s">
        <v>176</v>
      </c>
      <c r="Y51" s="399"/>
      <c r="Z51" s="400" t="s">
        <v>176</v>
      </c>
      <c r="AA51" s="399"/>
      <c r="AB51" s="398">
        <v>32198528</v>
      </c>
      <c r="AC51" s="399"/>
      <c r="AD51" s="398">
        <v>5136905</v>
      </c>
      <c r="AE51" s="399"/>
      <c r="AF51" s="398">
        <v>144739193</v>
      </c>
      <c r="AG51" s="399"/>
    </row>
    <row r="52" spans="1:34" x14ac:dyDescent="0.2">
      <c r="A52" s="403">
        <v>2006</v>
      </c>
      <c r="B52" s="404">
        <v>19463843</v>
      </c>
      <c r="C52" s="405"/>
      <c r="D52" s="404">
        <v>4223217</v>
      </c>
      <c r="E52" s="405"/>
      <c r="F52" s="404">
        <v>77669287</v>
      </c>
      <c r="G52" s="405"/>
      <c r="H52" s="404">
        <v>9923239</v>
      </c>
      <c r="I52" s="405"/>
      <c r="J52" s="404">
        <v>111279586</v>
      </c>
      <c r="K52" s="405"/>
      <c r="L52" s="407"/>
      <c r="M52" s="411" t="s">
        <v>193</v>
      </c>
      <c r="N52" s="407"/>
      <c r="O52" s="411" t="s">
        <v>193</v>
      </c>
      <c r="P52" s="404">
        <v>2899048</v>
      </c>
      <c r="Q52" s="405"/>
      <c r="R52" s="404">
        <v>28400016</v>
      </c>
      <c r="S52" s="405"/>
      <c r="T52" s="404">
        <v>572447</v>
      </c>
      <c r="U52" s="405"/>
      <c r="V52" s="407"/>
      <c r="W52" s="411" t="s">
        <v>193</v>
      </c>
      <c r="X52" s="406" t="s">
        <v>176</v>
      </c>
      <c r="Y52" s="405"/>
      <c r="Z52" s="406" t="s">
        <v>176</v>
      </c>
      <c r="AA52" s="405"/>
      <c r="AB52" s="404">
        <v>31871511</v>
      </c>
      <c r="AC52" s="405"/>
      <c r="AD52" s="404">
        <v>5103173</v>
      </c>
      <c r="AE52" s="405"/>
      <c r="AF52" s="404">
        <v>148254269</v>
      </c>
      <c r="AG52" s="405"/>
    </row>
    <row r="53" spans="1:34" x14ac:dyDescent="0.2">
      <c r="A53" s="397">
        <v>2007</v>
      </c>
      <c r="B53" s="398">
        <v>16694157</v>
      </c>
      <c r="C53" s="399"/>
      <c r="D53" s="398">
        <v>4243309</v>
      </c>
      <c r="E53" s="399"/>
      <c r="F53" s="398">
        <v>77580498</v>
      </c>
      <c r="G53" s="399"/>
      <c r="H53" s="398">
        <v>9411223</v>
      </c>
      <c r="I53" s="399"/>
      <c r="J53" s="398">
        <v>107929187</v>
      </c>
      <c r="K53" s="399"/>
      <c r="L53" s="401"/>
      <c r="M53" s="410" t="s">
        <v>193</v>
      </c>
      <c r="N53" s="401"/>
      <c r="O53" s="410" t="s">
        <v>193</v>
      </c>
      <c r="P53" s="398">
        <v>1589981</v>
      </c>
      <c r="Q53" s="399"/>
      <c r="R53" s="398">
        <v>28287375</v>
      </c>
      <c r="S53" s="399"/>
      <c r="T53" s="398">
        <v>631452</v>
      </c>
      <c r="U53" s="399"/>
      <c r="V53" s="401"/>
      <c r="W53" s="410" t="s">
        <v>193</v>
      </c>
      <c r="X53" s="400" t="s">
        <v>176</v>
      </c>
      <c r="Y53" s="399"/>
      <c r="Z53" s="400" t="s">
        <v>176</v>
      </c>
      <c r="AA53" s="399"/>
      <c r="AB53" s="398">
        <v>30508807</v>
      </c>
      <c r="AC53" s="399"/>
      <c r="AD53" s="398">
        <v>4690087</v>
      </c>
      <c r="AE53" s="399"/>
      <c r="AF53" s="398">
        <v>143128081</v>
      </c>
      <c r="AG53" s="399"/>
    </row>
    <row r="54" spans="1:34" x14ac:dyDescent="0.2">
      <c r="A54" s="397">
        <v>2008</v>
      </c>
      <c r="B54" s="398">
        <v>15702543</v>
      </c>
      <c r="C54" s="399"/>
      <c r="D54" s="398">
        <v>3219167</v>
      </c>
      <c r="E54" s="399"/>
      <c r="F54" s="398">
        <v>76421301</v>
      </c>
      <c r="G54" s="399"/>
      <c r="H54" s="398">
        <v>8507173</v>
      </c>
      <c r="I54" s="399"/>
      <c r="J54" s="398">
        <v>103850183</v>
      </c>
      <c r="K54" s="399"/>
      <c r="L54" s="401"/>
      <c r="M54" s="410" t="s">
        <v>193</v>
      </c>
      <c r="N54" s="401"/>
      <c r="O54" s="410" t="s">
        <v>193</v>
      </c>
      <c r="P54" s="398">
        <v>1675889</v>
      </c>
      <c r="Q54" s="399"/>
      <c r="R54" s="398">
        <v>26640889</v>
      </c>
      <c r="S54" s="399"/>
      <c r="T54" s="398">
        <v>821394</v>
      </c>
      <c r="U54" s="399"/>
      <c r="V54" s="401"/>
      <c r="W54" s="410" t="s">
        <v>193</v>
      </c>
      <c r="X54" s="400" t="s">
        <v>176</v>
      </c>
      <c r="Y54" s="399"/>
      <c r="Z54" s="400" t="s">
        <v>176</v>
      </c>
      <c r="AA54" s="399"/>
      <c r="AB54" s="398">
        <v>29138172</v>
      </c>
      <c r="AC54" s="399"/>
      <c r="AD54" s="398">
        <v>4124817</v>
      </c>
      <c r="AE54" s="399"/>
      <c r="AF54" s="398">
        <v>137113172</v>
      </c>
      <c r="AG54" s="399"/>
    </row>
    <row r="55" spans="1:34" x14ac:dyDescent="0.2">
      <c r="A55" s="403">
        <v>2009</v>
      </c>
      <c r="B55" s="404">
        <v>13685701</v>
      </c>
      <c r="C55" s="405"/>
      <c r="D55" s="404">
        <v>2962917</v>
      </c>
      <c r="E55" s="405"/>
      <c r="F55" s="404">
        <v>75747924</v>
      </c>
      <c r="G55" s="405"/>
      <c r="H55" s="404">
        <v>7574301</v>
      </c>
      <c r="I55" s="405"/>
      <c r="J55" s="404">
        <v>99970843</v>
      </c>
      <c r="K55" s="405"/>
      <c r="L55" s="407"/>
      <c r="M55" s="411" t="s">
        <v>193</v>
      </c>
      <c r="N55" s="407"/>
      <c r="O55" s="411" t="s">
        <v>193</v>
      </c>
      <c r="P55" s="404">
        <v>1868336</v>
      </c>
      <c r="Q55" s="405"/>
      <c r="R55" s="404">
        <v>25292157</v>
      </c>
      <c r="S55" s="405"/>
      <c r="T55" s="404">
        <v>740469</v>
      </c>
      <c r="U55" s="405"/>
      <c r="V55" s="407"/>
      <c r="W55" s="411" t="s">
        <v>193</v>
      </c>
      <c r="X55" s="406" t="s">
        <v>176</v>
      </c>
      <c r="Y55" s="405"/>
      <c r="Z55" s="406" t="s">
        <v>176</v>
      </c>
      <c r="AA55" s="405"/>
      <c r="AB55" s="404">
        <v>27900961</v>
      </c>
      <c r="AC55" s="405"/>
      <c r="AD55" s="404">
        <v>4457306</v>
      </c>
      <c r="AE55" s="405"/>
      <c r="AF55" s="404">
        <v>132329109</v>
      </c>
      <c r="AG55" s="405"/>
      <c r="AH55" s="436" t="s">
        <v>945</v>
      </c>
    </row>
    <row r="56" spans="1:34" x14ac:dyDescent="0.2">
      <c r="A56" s="397">
        <v>2010</v>
      </c>
      <c r="B56" s="398">
        <v>18441387</v>
      </c>
      <c r="C56" s="402" t="s">
        <v>381</v>
      </c>
      <c r="D56" s="398">
        <v>2258290</v>
      </c>
      <c r="E56" s="402" t="s">
        <v>381</v>
      </c>
      <c r="F56" s="398">
        <v>81582683</v>
      </c>
      <c r="G56" s="402" t="s">
        <v>381</v>
      </c>
      <c r="H56" s="398">
        <v>8342537</v>
      </c>
      <c r="I56" s="402" t="s">
        <v>381</v>
      </c>
      <c r="J56" s="398">
        <v>110624898</v>
      </c>
      <c r="K56" s="402" t="s">
        <v>381</v>
      </c>
      <c r="L56" s="401"/>
      <c r="M56" s="410" t="s">
        <v>193</v>
      </c>
      <c r="N56" s="401"/>
      <c r="O56" s="410" t="s">
        <v>193</v>
      </c>
      <c r="P56" s="398">
        <v>1667690</v>
      </c>
      <c r="Q56" s="402" t="s">
        <v>381</v>
      </c>
      <c r="R56" s="398">
        <v>25705664</v>
      </c>
      <c r="S56" s="402" t="s">
        <v>381</v>
      </c>
      <c r="T56" s="398">
        <v>868650</v>
      </c>
      <c r="U56" s="402" t="s">
        <v>381</v>
      </c>
      <c r="V56" s="401"/>
      <c r="W56" s="410" t="s">
        <v>193</v>
      </c>
      <c r="X56" s="398">
        <v>1798</v>
      </c>
      <c r="Y56" s="402" t="s">
        <v>381</v>
      </c>
      <c r="Z56" s="400" t="s">
        <v>176</v>
      </c>
      <c r="AA56" s="399"/>
      <c r="AB56" s="398">
        <v>28243802</v>
      </c>
      <c r="AC56" s="402" t="s">
        <v>381</v>
      </c>
      <c r="AD56" s="398">
        <v>5213564</v>
      </c>
      <c r="AE56" s="402" t="s">
        <v>381</v>
      </c>
      <c r="AF56" s="398">
        <v>144082263</v>
      </c>
      <c r="AG56" s="402" t="s">
        <v>381</v>
      </c>
      <c r="AH56" s="435">
        <f>J56+AB56+AD56</f>
        <v>144082264</v>
      </c>
    </row>
    <row r="57" spans="1:34" x14ac:dyDescent="0.2">
      <c r="A57" s="397">
        <v>2011</v>
      </c>
      <c r="B57" s="433">
        <v>14490130</v>
      </c>
      <c r="C57" s="399"/>
      <c r="D57" s="433">
        <v>1891095</v>
      </c>
      <c r="E57" s="399"/>
      <c r="F57" s="433">
        <v>81911329</v>
      </c>
      <c r="G57" s="399"/>
      <c r="H57" s="433">
        <v>8623657</v>
      </c>
      <c r="I57" s="399"/>
      <c r="J57" s="398">
        <f>SUM(B57,D57,F57,H57)</f>
        <v>106916211</v>
      </c>
      <c r="K57" s="399"/>
      <c r="L57" s="401"/>
      <c r="M57" s="410" t="s">
        <v>193</v>
      </c>
      <c r="N57" s="401"/>
      <c r="O57" s="410" t="s">
        <v>193</v>
      </c>
      <c r="P57" s="433">
        <v>1798750</v>
      </c>
      <c r="Q57" s="399"/>
      <c r="R57" s="433">
        <v>26690634</v>
      </c>
      <c r="S57" s="399"/>
      <c r="T57" s="433">
        <v>916768</v>
      </c>
      <c r="U57" s="399"/>
      <c r="V57" s="401"/>
      <c r="W57" s="410" t="s">
        <v>193</v>
      </c>
      <c r="X57" s="433">
        <v>6664</v>
      </c>
      <c r="Y57" s="399"/>
      <c r="Z57" s="433">
        <v>4882</v>
      </c>
      <c r="AA57" s="399"/>
      <c r="AB57" s="398">
        <f>P57+R57+T57+X57+Z57</f>
        <v>29417698</v>
      </c>
      <c r="AC57" s="399"/>
      <c r="AD57" s="398">
        <v>5540808</v>
      </c>
      <c r="AE57" s="399"/>
      <c r="AF57" s="398">
        <v>142266233</v>
      </c>
      <c r="AG57" s="399"/>
      <c r="AH57" s="435">
        <f t="shared" ref="AH57:AH58" si="1">J57+AB57+AD57</f>
        <v>141874717</v>
      </c>
    </row>
    <row r="58" spans="1:34" x14ac:dyDescent="0.2">
      <c r="A58" s="397">
        <v>2012</v>
      </c>
      <c r="B58" s="433">
        <v>12603796</v>
      </c>
      <c r="C58" s="399"/>
      <c r="D58" s="433">
        <v>2921916</v>
      </c>
      <c r="E58" s="399"/>
      <c r="F58" s="433">
        <v>86571095</v>
      </c>
      <c r="G58" s="399"/>
      <c r="H58" s="433">
        <v>8841360</v>
      </c>
      <c r="I58" s="399"/>
      <c r="J58" s="398">
        <f>SUM(B58,D58,F58,H58)</f>
        <v>110938167</v>
      </c>
      <c r="K58" s="399"/>
      <c r="L58" s="401"/>
      <c r="M58" s="410"/>
      <c r="N58" s="401"/>
      <c r="O58" s="410"/>
      <c r="P58" s="433">
        <v>2353192</v>
      </c>
      <c r="Q58" s="399"/>
      <c r="R58" s="433">
        <v>26725161</v>
      </c>
      <c r="S58" s="399"/>
      <c r="T58" s="433">
        <v>948357</v>
      </c>
      <c r="U58" s="399"/>
      <c r="V58" s="401"/>
      <c r="W58" s="410"/>
      <c r="X58" s="433">
        <v>15376</v>
      </c>
      <c r="Y58" s="399"/>
      <c r="Z58" s="433">
        <v>19140</v>
      </c>
      <c r="AA58" s="399"/>
      <c r="AB58" s="398">
        <f>P58+R58+T58+X58+Z58</f>
        <v>30061226</v>
      </c>
      <c r="AC58" s="399"/>
      <c r="AD58" s="398">
        <v>5108324</v>
      </c>
      <c r="AE58" s="399"/>
      <c r="AF58" s="398"/>
      <c r="AG58" s="399"/>
      <c r="AH58" s="435">
        <f t="shared" si="1"/>
        <v>146107717</v>
      </c>
    </row>
    <row r="59" spans="1:34" x14ac:dyDescent="0.2">
      <c r="A59" s="594" t="s">
        <v>768</v>
      </c>
      <c r="B59" s="595"/>
      <c r="C59" s="595"/>
      <c r="D59" s="595"/>
      <c r="E59" s="595"/>
      <c r="F59" s="595"/>
      <c r="G59" s="595"/>
      <c r="H59" s="595"/>
      <c r="I59" s="595"/>
      <c r="J59" s="595"/>
      <c r="K59" s="595"/>
      <c r="L59" s="595"/>
      <c r="M59" s="595"/>
      <c r="N59" s="595"/>
      <c r="O59" s="595"/>
      <c r="P59" s="595"/>
      <c r="Q59" s="595" t="s">
        <v>818</v>
      </c>
      <c r="R59" s="595"/>
      <c r="S59" s="595"/>
      <c r="T59" s="595"/>
      <c r="U59" s="595"/>
      <c r="V59" s="595"/>
      <c r="W59" s="595"/>
      <c r="X59" s="595"/>
      <c r="Y59" s="595"/>
      <c r="Z59" s="595"/>
      <c r="AA59" s="595"/>
      <c r="AB59" s="595"/>
      <c r="AC59" s="595"/>
      <c r="AD59" s="595"/>
      <c r="AE59" s="595"/>
      <c r="AF59" s="595"/>
      <c r="AG59" s="596"/>
    </row>
    <row r="60" spans="1:34" x14ac:dyDescent="0.2">
      <c r="A60" s="597"/>
      <c r="B60" s="598"/>
      <c r="C60" s="598"/>
      <c r="D60" s="598"/>
      <c r="E60" s="598"/>
      <c r="F60" s="598"/>
      <c r="G60" s="598"/>
      <c r="H60" s="598"/>
      <c r="I60" s="598"/>
      <c r="J60" s="598"/>
      <c r="K60" s="598"/>
      <c r="L60" s="598"/>
      <c r="M60" s="598"/>
      <c r="N60" s="598"/>
      <c r="O60" s="598"/>
      <c r="P60" s="598"/>
      <c r="Q60" s="600" t="s">
        <v>402</v>
      </c>
      <c r="R60" s="600"/>
      <c r="S60" s="600"/>
      <c r="T60" s="600"/>
      <c r="U60" s="600"/>
      <c r="V60" s="600"/>
      <c r="W60" s="600"/>
      <c r="X60" s="600"/>
      <c r="Y60" s="600"/>
      <c r="Z60" s="600"/>
      <c r="AA60" s="600"/>
      <c r="AB60" s="600"/>
      <c r="AC60" s="600"/>
      <c r="AD60" s="600"/>
      <c r="AE60" s="600"/>
      <c r="AF60" s="600"/>
      <c r="AG60" s="601"/>
    </row>
    <row r="61" spans="1:34" x14ac:dyDescent="0.2">
      <c r="A61" s="597" t="s">
        <v>770</v>
      </c>
      <c r="B61" s="598"/>
      <c r="C61" s="598"/>
      <c r="D61" s="598"/>
      <c r="E61" s="598"/>
      <c r="F61" s="598"/>
      <c r="G61" s="598"/>
      <c r="H61" s="598"/>
      <c r="I61" s="598"/>
      <c r="J61" s="598"/>
      <c r="K61" s="598"/>
      <c r="L61" s="598"/>
      <c r="M61" s="598"/>
      <c r="N61" s="598"/>
      <c r="O61" s="598"/>
      <c r="P61" s="598"/>
      <c r="Q61" s="598" t="s">
        <v>817</v>
      </c>
      <c r="R61" s="598"/>
      <c r="S61" s="598"/>
      <c r="T61" s="598"/>
      <c r="U61" s="598"/>
      <c r="V61" s="598"/>
      <c r="W61" s="598"/>
      <c r="X61" s="598"/>
      <c r="Y61" s="598"/>
      <c r="Z61" s="598"/>
      <c r="AA61" s="598"/>
      <c r="AB61" s="598"/>
      <c r="AC61" s="598"/>
      <c r="AD61" s="598"/>
      <c r="AE61" s="598"/>
      <c r="AF61" s="598"/>
      <c r="AG61" s="599"/>
    </row>
    <row r="62" spans="1:34" x14ac:dyDescent="0.2">
      <c r="A62" s="597" t="s">
        <v>772</v>
      </c>
      <c r="B62" s="598"/>
      <c r="C62" s="598"/>
      <c r="D62" s="598"/>
      <c r="E62" s="598"/>
      <c r="F62" s="598"/>
      <c r="G62" s="598"/>
      <c r="H62" s="598"/>
      <c r="I62" s="598"/>
      <c r="J62" s="598"/>
      <c r="K62" s="598"/>
      <c r="L62" s="598"/>
      <c r="M62" s="598"/>
      <c r="N62" s="598"/>
      <c r="O62" s="598"/>
      <c r="P62" s="598"/>
      <c r="Q62" s="598" t="s">
        <v>816</v>
      </c>
      <c r="R62" s="598"/>
      <c r="S62" s="598"/>
      <c r="T62" s="598"/>
      <c r="U62" s="598"/>
      <c r="V62" s="598"/>
      <c r="W62" s="598"/>
      <c r="X62" s="598"/>
      <c r="Y62" s="598"/>
      <c r="Z62" s="598"/>
      <c r="AA62" s="598"/>
      <c r="AB62" s="598"/>
      <c r="AC62" s="598"/>
      <c r="AD62" s="598"/>
      <c r="AE62" s="598"/>
      <c r="AF62" s="598"/>
      <c r="AG62" s="599"/>
    </row>
    <row r="63" spans="1:34" x14ac:dyDescent="0.2">
      <c r="A63" s="597" t="s">
        <v>774</v>
      </c>
      <c r="B63" s="598"/>
      <c r="C63" s="598"/>
      <c r="D63" s="598"/>
      <c r="E63" s="598"/>
      <c r="F63" s="598"/>
      <c r="G63" s="598"/>
      <c r="H63" s="598"/>
      <c r="I63" s="598"/>
      <c r="J63" s="598"/>
      <c r="K63" s="598"/>
      <c r="L63" s="598"/>
      <c r="M63" s="598"/>
      <c r="N63" s="598"/>
      <c r="O63" s="598"/>
      <c r="P63" s="598"/>
      <c r="Q63" s="600" t="s">
        <v>800</v>
      </c>
      <c r="R63" s="600"/>
      <c r="S63" s="600"/>
      <c r="T63" s="600"/>
      <c r="U63" s="600"/>
      <c r="V63" s="600"/>
      <c r="W63" s="600"/>
      <c r="X63" s="600"/>
      <c r="Y63" s="600"/>
      <c r="Z63" s="600"/>
      <c r="AA63" s="600"/>
      <c r="AB63" s="600"/>
      <c r="AC63" s="600"/>
      <c r="AD63" s="600"/>
      <c r="AE63" s="600"/>
      <c r="AF63" s="600"/>
      <c r="AG63" s="601"/>
    </row>
    <row r="64" spans="1:34" x14ac:dyDescent="0.2">
      <c r="A64" s="597" t="s">
        <v>775</v>
      </c>
      <c r="B64" s="598"/>
      <c r="C64" s="598"/>
      <c r="D64" s="598"/>
      <c r="E64" s="598"/>
      <c r="F64" s="598"/>
      <c r="G64" s="598"/>
      <c r="H64" s="598"/>
      <c r="I64" s="598"/>
      <c r="J64" s="598"/>
      <c r="K64" s="598"/>
      <c r="L64" s="598"/>
      <c r="M64" s="598"/>
      <c r="N64" s="598"/>
      <c r="O64" s="598"/>
      <c r="P64" s="598"/>
      <c r="Q64" s="600" t="s">
        <v>815</v>
      </c>
      <c r="R64" s="600"/>
      <c r="S64" s="600"/>
      <c r="T64" s="600"/>
      <c r="U64" s="600"/>
      <c r="V64" s="600"/>
      <c r="W64" s="600"/>
      <c r="X64" s="600"/>
      <c r="Y64" s="600"/>
      <c r="Z64" s="600"/>
      <c r="AA64" s="600"/>
      <c r="AB64" s="600"/>
      <c r="AC64" s="600"/>
      <c r="AD64" s="600"/>
      <c r="AE64" s="600"/>
      <c r="AF64" s="600"/>
      <c r="AG64" s="601"/>
    </row>
    <row r="65" spans="1:33" x14ac:dyDescent="0.2">
      <c r="A65" s="597"/>
      <c r="B65" s="598"/>
      <c r="C65" s="598"/>
      <c r="D65" s="598"/>
      <c r="E65" s="598"/>
      <c r="F65" s="598"/>
      <c r="G65" s="598"/>
      <c r="H65" s="598"/>
      <c r="I65" s="598"/>
      <c r="J65" s="598"/>
      <c r="K65" s="598"/>
      <c r="L65" s="598"/>
      <c r="M65" s="598"/>
      <c r="N65" s="598"/>
      <c r="O65" s="598"/>
      <c r="P65" s="598"/>
      <c r="Q65" s="600" t="s">
        <v>421</v>
      </c>
      <c r="R65" s="600"/>
      <c r="S65" s="600"/>
      <c r="T65" s="600"/>
      <c r="U65" s="600"/>
      <c r="V65" s="600"/>
      <c r="W65" s="600"/>
      <c r="X65" s="600"/>
      <c r="Y65" s="600"/>
      <c r="Z65" s="600"/>
      <c r="AA65" s="600"/>
      <c r="AB65" s="600"/>
      <c r="AC65" s="600"/>
      <c r="AD65" s="600"/>
      <c r="AE65" s="600"/>
      <c r="AF65" s="600"/>
      <c r="AG65" s="601"/>
    </row>
    <row r="66" spans="1:33" x14ac:dyDescent="0.2">
      <c r="A66" s="597"/>
      <c r="B66" s="598"/>
      <c r="C66" s="598"/>
      <c r="D66" s="598"/>
      <c r="E66" s="598"/>
      <c r="F66" s="598"/>
      <c r="G66" s="598"/>
      <c r="H66" s="598"/>
      <c r="I66" s="598"/>
      <c r="J66" s="598"/>
      <c r="K66" s="598"/>
      <c r="L66" s="598"/>
      <c r="M66" s="598"/>
      <c r="N66" s="598"/>
      <c r="O66" s="598"/>
      <c r="P66" s="598"/>
      <c r="Q66" s="600" t="s">
        <v>802</v>
      </c>
      <c r="R66" s="600"/>
      <c r="S66" s="600"/>
      <c r="T66" s="600"/>
      <c r="U66" s="600"/>
      <c r="V66" s="600"/>
      <c r="W66" s="600"/>
      <c r="X66" s="600"/>
      <c r="Y66" s="600"/>
      <c r="Z66" s="600"/>
      <c r="AA66" s="600"/>
      <c r="AB66" s="600"/>
      <c r="AC66" s="600"/>
      <c r="AD66" s="600"/>
      <c r="AE66" s="600"/>
      <c r="AF66" s="600"/>
      <c r="AG66" s="601"/>
    </row>
    <row r="67" spans="1:33" ht="12.75" customHeight="1" x14ac:dyDescent="0.2">
      <c r="A67" s="597" t="s">
        <v>814</v>
      </c>
      <c r="B67" s="598"/>
      <c r="C67" s="598"/>
      <c r="D67" s="598"/>
      <c r="E67" s="598"/>
      <c r="F67" s="598"/>
      <c r="G67" s="598"/>
      <c r="H67" s="598"/>
      <c r="I67" s="598"/>
      <c r="J67" s="598"/>
      <c r="K67" s="598"/>
      <c r="L67" s="598"/>
      <c r="M67" s="598"/>
      <c r="N67" s="598"/>
      <c r="O67" s="598"/>
      <c r="P67" s="598"/>
      <c r="Q67" s="603" t="s">
        <v>778</v>
      </c>
      <c r="R67" s="603"/>
      <c r="S67" s="603"/>
      <c r="T67" s="603"/>
      <c r="U67" s="603"/>
      <c r="V67" s="603"/>
      <c r="W67" s="603"/>
      <c r="X67" s="603"/>
      <c r="Y67" s="603"/>
      <c r="Z67" s="603"/>
      <c r="AA67" s="603"/>
      <c r="AB67" s="603"/>
      <c r="AC67" s="603"/>
      <c r="AD67" s="603"/>
      <c r="AE67" s="603"/>
      <c r="AF67" s="603"/>
      <c r="AG67" s="604"/>
    </row>
    <row r="68" spans="1:33" ht="12.75" customHeight="1" x14ac:dyDescent="0.2">
      <c r="A68" s="597"/>
      <c r="B68" s="598"/>
      <c r="C68" s="598"/>
      <c r="D68" s="598"/>
      <c r="E68" s="598"/>
      <c r="F68" s="598"/>
      <c r="G68" s="598"/>
      <c r="H68" s="598"/>
      <c r="I68" s="598"/>
      <c r="J68" s="598"/>
      <c r="K68" s="598"/>
      <c r="L68" s="598"/>
      <c r="M68" s="598"/>
      <c r="N68" s="598"/>
      <c r="O68" s="598"/>
      <c r="P68" s="598"/>
      <c r="Q68" s="603" t="s">
        <v>779</v>
      </c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3"/>
      <c r="AG68" s="604"/>
    </row>
    <row r="69" spans="1:33" x14ac:dyDescent="0.2">
      <c r="A69" s="597" t="s">
        <v>813</v>
      </c>
      <c r="B69" s="598"/>
      <c r="C69" s="598"/>
      <c r="D69" s="598"/>
      <c r="E69" s="598"/>
      <c r="F69" s="598"/>
      <c r="G69" s="598"/>
      <c r="H69" s="598"/>
      <c r="I69" s="598"/>
      <c r="J69" s="598"/>
      <c r="K69" s="598"/>
      <c r="L69" s="598"/>
      <c r="M69" s="598"/>
      <c r="N69" s="598"/>
      <c r="O69" s="598"/>
      <c r="P69" s="598"/>
      <c r="Q69" s="600" t="s">
        <v>812</v>
      </c>
      <c r="R69" s="600"/>
      <c r="S69" s="600"/>
      <c r="T69" s="600"/>
      <c r="U69" s="600"/>
      <c r="V69" s="600"/>
      <c r="W69" s="600"/>
      <c r="X69" s="600"/>
      <c r="Y69" s="600"/>
      <c r="Z69" s="600"/>
      <c r="AA69" s="600"/>
      <c r="AB69" s="600"/>
      <c r="AC69" s="600"/>
      <c r="AD69" s="600"/>
      <c r="AE69" s="600"/>
      <c r="AF69" s="600"/>
      <c r="AG69" s="601"/>
    </row>
    <row r="70" spans="1:33" x14ac:dyDescent="0.2">
      <c r="A70" s="602" t="s">
        <v>408</v>
      </c>
      <c r="B70" s="600"/>
      <c r="C70" s="600"/>
      <c r="D70" s="600"/>
      <c r="E70" s="600"/>
      <c r="F70" s="600"/>
      <c r="G70" s="600"/>
      <c r="H70" s="600"/>
      <c r="I70" s="600"/>
      <c r="J70" s="600"/>
      <c r="K70" s="600"/>
      <c r="L70" s="600"/>
      <c r="M70" s="600"/>
      <c r="N70" s="600"/>
      <c r="O70" s="600"/>
      <c r="P70" s="600"/>
      <c r="Q70" s="600" t="s">
        <v>811</v>
      </c>
      <c r="R70" s="600"/>
      <c r="S70" s="600"/>
      <c r="T70" s="600"/>
      <c r="U70" s="600"/>
      <c r="V70" s="600"/>
      <c r="W70" s="600"/>
      <c r="X70" s="600"/>
      <c r="Y70" s="600"/>
      <c r="Z70" s="600"/>
      <c r="AA70" s="600"/>
      <c r="AB70" s="600"/>
      <c r="AC70" s="600"/>
      <c r="AD70" s="600"/>
      <c r="AE70" s="600"/>
      <c r="AF70" s="600"/>
      <c r="AG70" s="601"/>
    </row>
    <row r="71" spans="1:33" x14ac:dyDescent="0.2">
      <c r="A71" s="602" t="s">
        <v>410</v>
      </c>
      <c r="B71" s="600"/>
      <c r="C71" s="600"/>
      <c r="D71" s="600"/>
      <c r="E71" s="600"/>
      <c r="F71" s="600"/>
      <c r="G71" s="600"/>
      <c r="H71" s="600"/>
      <c r="I71" s="600"/>
      <c r="J71" s="600"/>
      <c r="K71" s="600"/>
      <c r="L71" s="600"/>
      <c r="M71" s="600"/>
      <c r="N71" s="600"/>
      <c r="O71" s="600"/>
      <c r="P71" s="600"/>
      <c r="Q71" s="600" t="s">
        <v>810</v>
      </c>
      <c r="R71" s="600"/>
      <c r="S71" s="600"/>
      <c r="T71" s="600"/>
      <c r="U71" s="600"/>
      <c r="V71" s="600"/>
      <c r="W71" s="600"/>
      <c r="X71" s="600"/>
      <c r="Y71" s="600"/>
      <c r="Z71" s="600"/>
      <c r="AA71" s="600"/>
      <c r="AB71" s="600"/>
      <c r="AC71" s="600"/>
      <c r="AD71" s="600"/>
      <c r="AE71" s="600"/>
      <c r="AF71" s="600"/>
      <c r="AG71" s="601"/>
    </row>
    <row r="72" spans="1:33" x14ac:dyDescent="0.2">
      <c r="A72" s="602"/>
      <c r="B72" s="600"/>
      <c r="C72" s="600"/>
      <c r="D72" s="600"/>
      <c r="E72" s="600"/>
      <c r="F72" s="600"/>
      <c r="G72" s="600"/>
      <c r="H72" s="600"/>
      <c r="I72" s="600"/>
      <c r="J72" s="600"/>
      <c r="K72" s="600"/>
      <c r="L72" s="600"/>
      <c r="M72" s="600"/>
      <c r="N72" s="600"/>
      <c r="O72" s="600"/>
      <c r="P72" s="600"/>
      <c r="Q72" s="600" t="s">
        <v>422</v>
      </c>
      <c r="R72" s="600"/>
      <c r="S72" s="600"/>
      <c r="T72" s="600"/>
      <c r="U72" s="600"/>
      <c r="V72" s="600"/>
      <c r="W72" s="600"/>
      <c r="X72" s="600"/>
      <c r="Y72" s="600"/>
      <c r="Z72" s="600"/>
      <c r="AA72" s="600"/>
      <c r="AB72" s="600"/>
      <c r="AC72" s="600"/>
      <c r="AD72" s="600"/>
      <c r="AE72" s="600"/>
      <c r="AF72" s="600"/>
      <c r="AG72" s="601"/>
    </row>
    <row r="73" spans="1:33" x14ac:dyDescent="0.2">
      <c r="A73" s="602"/>
      <c r="B73" s="600"/>
      <c r="C73" s="600"/>
      <c r="D73" s="600"/>
      <c r="E73" s="600"/>
      <c r="F73" s="600"/>
      <c r="G73" s="600"/>
      <c r="H73" s="600"/>
      <c r="I73" s="600"/>
      <c r="J73" s="600"/>
      <c r="K73" s="600"/>
      <c r="L73" s="600"/>
      <c r="M73" s="600"/>
      <c r="N73" s="600"/>
      <c r="O73" s="600"/>
      <c r="P73" s="600"/>
      <c r="Q73" s="620" t="s">
        <v>809</v>
      </c>
      <c r="R73" s="620"/>
      <c r="S73" s="620"/>
      <c r="T73" s="620"/>
      <c r="U73" s="620"/>
      <c r="V73" s="620"/>
      <c r="W73" s="620"/>
      <c r="X73" s="620"/>
      <c r="Y73" s="620"/>
      <c r="Z73" s="620"/>
      <c r="AA73" s="620"/>
      <c r="AB73" s="620"/>
      <c r="AC73" s="620"/>
      <c r="AD73" s="620"/>
      <c r="AE73" s="620"/>
      <c r="AF73" s="620"/>
      <c r="AG73" s="621"/>
    </row>
    <row r="74" spans="1:33" x14ac:dyDescent="0.2">
      <c r="A74" s="618" t="s">
        <v>808</v>
      </c>
      <c r="B74" s="619"/>
      <c r="C74" s="619"/>
      <c r="D74" s="619"/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9"/>
      <c r="Q74" s="610"/>
      <c r="R74" s="610"/>
      <c r="S74" s="610"/>
      <c r="T74" s="610"/>
      <c r="U74" s="610"/>
      <c r="V74" s="610"/>
      <c r="W74" s="610"/>
      <c r="X74" s="610"/>
      <c r="Y74" s="610"/>
      <c r="Z74" s="610"/>
      <c r="AA74" s="610"/>
      <c r="AB74" s="610"/>
      <c r="AC74" s="610"/>
      <c r="AD74" s="610"/>
      <c r="AE74" s="610"/>
      <c r="AF74" s="610"/>
      <c r="AG74" s="611"/>
    </row>
  </sheetData>
  <mergeCells count="70">
    <mergeCell ref="A59:P60"/>
    <mergeCell ref="Q59:AG59"/>
    <mergeCell ref="Q60:AG60"/>
    <mergeCell ref="A61:P61"/>
    <mergeCell ref="Q61:AG61"/>
    <mergeCell ref="A62:P62"/>
    <mergeCell ref="Q62:AG62"/>
    <mergeCell ref="A63:P63"/>
    <mergeCell ref="Q63:AG63"/>
    <mergeCell ref="A64:P66"/>
    <mergeCell ref="Q64:AG64"/>
    <mergeCell ref="Q65:AG65"/>
    <mergeCell ref="Q66:AG66"/>
    <mergeCell ref="A67:P68"/>
    <mergeCell ref="Q67:AG67"/>
    <mergeCell ref="Q68:AG68"/>
    <mergeCell ref="A69:P69"/>
    <mergeCell ref="A70:P70"/>
    <mergeCell ref="A71:P71"/>
    <mergeCell ref="A72:P72"/>
    <mergeCell ref="A73:P73"/>
    <mergeCell ref="Q69:AG69"/>
    <mergeCell ref="Q70:AG70"/>
    <mergeCell ref="Q71:AG71"/>
    <mergeCell ref="Q72:AG72"/>
    <mergeCell ref="Q73:AG73"/>
    <mergeCell ref="A74:P74"/>
    <mergeCell ref="Q74:AG74"/>
    <mergeCell ref="A1:AG1"/>
    <mergeCell ref="A2:AG2"/>
    <mergeCell ref="A3:A8"/>
    <mergeCell ref="B3:K5"/>
    <mergeCell ref="L3:M3"/>
    <mergeCell ref="L4:M4"/>
    <mergeCell ref="L5:M5"/>
    <mergeCell ref="L6:M6"/>
    <mergeCell ref="L7:M7"/>
    <mergeCell ref="L8:M8"/>
    <mergeCell ref="N3:O3"/>
    <mergeCell ref="N4:O4"/>
    <mergeCell ref="N5:O5"/>
    <mergeCell ref="N6:O6"/>
    <mergeCell ref="P3:AC5"/>
    <mergeCell ref="AD3:AE8"/>
    <mergeCell ref="AF3:AG8"/>
    <mergeCell ref="R6:U7"/>
    <mergeCell ref="R8:S8"/>
    <mergeCell ref="T8:U8"/>
    <mergeCell ref="D6:E8"/>
    <mergeCell ref="F6:G6"/>
    <mergeCell ref="F7:G7"/>
    <mergeCell ref="F8:G8"/>
    <mergeCell ref="N7:O7"/>
    <mergeCell ref="N8:O8"/>
    <mergeCell ref="B9:AG9"/>
    <mergeCell ref="B34:AG34"/>
    <mergeCell ref="V6:W6"/>
    <mergeCell ref="V7:W7"/>
    <mergeCell ref="V8:W8"/>
    <mergeCell ref="X6:Y8"/>
    <mergeCell ref="Z6:AA8"/>
    <mergeCell ref="AB6:AC8"/>
    <mergeCell ref="H8:I8"/>
    <mergeCell ref="J6:K8"/>
    <mergeCell ref="H6:I6"/>
    <mergeCell ref="H7:I7"/>
    <mergeCell ref="P6:Q6"/>
    <mergeCell ref="P7:Q7"/>
    <mergeCell ref="P8:Q8"/>
    <mergeCell ref="B6:C8"/>
  </mergeCells>
  <hyperlinks>
    <hyperlink ref="Q67" r:id="rId1" location="electricity" display="http://www.eia.gov/totalenergy/data/monthly/ - electricity"/>
    <hyperlink ref="Q68" r:id="rId2" display="http://www.eia.gov/electricity/"/>
  </hyperlinks>
  <pageMargins left="0.75" right="0.75" top="1" bottom="1" header="0.5" footer="0.5"/>
  <pageSetup orientation="portrait"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topLeftCell="A17" workbookViewId="0">
      <selection activeCell="I5" sqref="I5:I44"/>
    </sheetView>
  </sheetViews>
  <sheetFormatPr defaultRowHeight="12.75" x14ac:dyDescent="0.2"/>
  <cols>
    <col min="1" max="2" width="36.5703125" style="379" bestFit="1" customWidth="1"/>
    <col min="3" max="3" width="14.85546875" style="379" bestFit="1" customWidth="1"/>
    <col min="4" max="4" width="14.5703125" style="379" bestFit="1" customWidth="1"/>
    <col min="5" max="5" width="11.7109375" style="379" bestFit="1" customWidth="1"/>
    <col min="6" max="6" width="13.28515625" style="379" bestFit="1" customWidth="1"/>
    <col min="7" max="7" width="13.85546875" style="379" bestFit="1" customWidth="1"/>
    <col min="8" max="8" width="11.140625" style="379" bestFit="1" customWidth="1"/>
    <col min="9" max="9" width="6.85546875" style="379" customWidth="1"/>
    <col min="10" max="10" width="7.28515625" style="379" customWidth="1"/>
    <col min="11" max="11" width="7.140625" style="379" bestFit="1" customWidth="1"/>
    <col min="12" max="16384" width="9.140625" style="379"/>
  </cols>
  <sheetData>
    <row r="1" spans="1:11" ht="15.75" customHeight="1" x14ac:dyDescent="0.25">
      <c r="A1" s="622" t="s">
        <v>728</v>
      </c>
      <c r="B1" s="623"/>
      <c r="C1" s="623"/>
      <c r="D1" s="623"/>
      <c r="E1" s="623"/>
      <c r="F1" s="623"/>
      <c r="G1" s="623"/>
      <c r="H1" s="623"/>
      <c r="I1" s="623"/>
      <c r="J1" s="623"/>
      <c r="K1" s="624"/>
    </row>
    <row r="2" spans="1:11" x14ac:dyDescent="0.2">
      <c r="A2" s="625" t="s">
        <v>332</v>
      </c>
      <c r="B2" s="628" t="s">
        <v>281</v>
      </c>
      <c r="C2" s="629"/>
      <c r="D2" s="629"/>
      <c r="E2" s="629"/>
      <c r="F2" s="629"/>
      <c r="G2" s="629"/>
      <c r="H2" s="630"/>
      <c r="I2" s="628" t="s">
        <v>729</v>
      </c>
      <c r="J2" s="630"/>
      <c r="K2" s="625" t="s">
        <v>730</v>
      </c>
    </row>
    <row r="3" spans="1:11" x14ac:dyDescent="0.2">
      <c r="A3" s="626"/>
      <c r="B3" s="380" t="s">
        <v>731</v>
      </c>
      <c r="C3" s="380" t="s">
        <v>732</v>
      </c>
      <c r="D3" s="380" t="s">
        <v>733</v>
      </c>
      <c r="E3" s="380" t="s">
        <v>734</v>
      </c>
      <c r="F3" s="380" t="s">
        <v>735</v>
      </c>
      <c r="G3" s="380" t="s">
        <v>736</v>
      </c>
      <c r="H3" s="380" t="s">
        <v>737</v>
      </c>
      <c r="I3" s="380" t="s">
        <v>738</v>
      </c>
      <c r="J3" s="380" t="s">
        <v>739</v>
      </c>
      <c r="K3" s="627"/>
    </row>
    <row r="4" spans="1:11" x14ac:dyDescent="0.2">
      <c r="A4" s="627"/>
      <c r="B4" s="381" t="s">
        <v>333</v>
      </c>
      <c r="C4" s="631" t="s">
        <v>334</v>
      </c>
      <c r="D4" s="632"/>
      <c r="E4" s="633"/>
      <c r="F4" s="381" t="s">
        <v>333</v>
      </c>
      <c r="G4" s="381" t="s">
        <v>740</v>
      </c>
      <c r="H4" s="381" t="s">
        <v>335</v>
      </c>
      <c r="I4" s="631" t="s">
        <v>335</v>
      </c>
      <c r="J4" s="633"/>
      <c r="K4" s="381" t="s">
        <v>335</v>
      </c>
    </row>
    <row r="5" spans="1:11" x14ac:dyDescent="0.2">
      <c r="A5" s="382">
        <v>1949</v>
      </c>
      <c r="B5" s="383">
        <v>83963420</v>
      </c>
      <c r="C5" s="383">
        <v>4767000</v>
      </c>
      <c r="D5" s="383">
        <v>61534000</v>
      </c>
      <c r="E5" s="384" t="s">
        <v>287</v>
      </c>
      <c r="F5" s="384" t="s">
        <v>287</v>
      </c>
      <c r="G5" s="383">
        <v>550121090</v>
      </c>
      <c r="H5" s="384" t="s">
        <v>287</v>
      </c>
      <c r="I5" s="383">
        <v>5803</v>
      </c>
      <c r="J5" s="384" t="s">
        <v>287</v>
      </c>
      <c r="K5" s="384" t="s">
        <v>287</v>
      </c>
    </row>
    <row r="6" spans="1:11" x14ac:dyDescent="0.2">
      <c r="A6" s="382">
        <v>1950</v>
      </c>
      <c r="B6" s="383">
        <v>91870770</v>
      </c>
      <c r="C6" s="383">
        <v>5423000</v>
      </c>
      <c r="D6" s="383">
        <v>69998000</v>
      </c>
      <c r="E6" s="384" t="s">
        <v>287</v>
      </c>
      <c r="F6" s="384" t="s">
        <v>287</v>
      </c>
      <c r="G6" s="383">
        <v>628918834</v>
      </c>
      <c r="H6" s="384" t="s">
        <v>287</v>
      </c>
      <c r="I6" s="383">
        <v>5466</v>
      </c>
      <c r="J6" s="384" t="s">
        <v>287</v>
      </c>
      <c r="K6" s="384" t="s">
        <v>287</v>
      </c>
    </row>
    <row r="7" spans="1:11" x14ac:dyDescent="0.2">
      <c r="A7" s="382">
        <v>1951</v>
      </c>
      <c r="B7" s="383">
        <v>105768006</v>
      </c>
      <c r="C7" s="383">
        <v>4598000</v>
      </c>
      <c r="D7" s="383">
        <v>59347000</v>
      </c>
      <c r="E7" s="384" t="s">
        <v>287</v>
      </c>
      <c r="F7" s="384" t="s">
        <v>287</v>
      </c>
      <c r="G7" s="383">
        <v>763898241</v>
      </c>
      <c r="H7" s="384" t="s">
        <v>287</v>
      </c>
      <c r="I7" s="383">
        <v>5331</v>
      </c>
      <c r="J7" s="384" t="s">
        <v>287</v>
      </c>
      <c r="K7" s="384" t="s">
        <v>287</v>
      </c>
    </row>
    <row r="8" spans="1:11" x14ac:dyDescent="0.2">
      <c r="A8" s="382">
        <v>1952</v>
      </c>
      <c r="B8" s="383">
        <v>107071241</v>
      </c>
      <c r="C8" s="383">
        <v>4833000</v>
      </c>
      <c r="D8" s="383">
        <v>62385000</v>
      </c>
      <c r="E8" s="384" t="s">
        <v>287</v>
      </c>
      <c r="F8" s="384" t="s">
        <v>287</v>
      </c>
      <c r="G8" s="383">
        <v>910116741</v>
      </c>
      <c r="H8" s="384" t="s">
        <v>287</v>
      </c>
      <c r="I8" s="383">
        <v>6435</v>
      </c>
      <c r="J8" s="384" t="s">
        <v>287</v>
      </c>
      <c r="K8" s="384" t="s">
        <v>287</v>
      </c>
    </row>
    <row r="9" spans="1:11" x14ac:dyDescent="0.2">
      <c r="A9" s="382">
        <v>1953</v>
      </c>
      <c r="B9" s="383">
        <v>115897204</v>
      </c>
      <c r="C9" s="383">
        <v>5913000</v>
      </c>
      <c r="D9" s="383">
        <v>76325000</v>
      </c>
      <c r="E9" s="384" t="s">
        <v>287</v>
      </c>
      <c r="F9" s="384" t="s">
        <v>287</v>
      </c>
      <c r="G9" s="383">
        <v>1034272333</v>
      </c>
      <c r="H9" s="384" t="s">
        <v>287</v>
      </c>
      <c r="I9" s="383">
        <v>5019</v>
      </c>
      <c r="J9" s="384" t="s">
        <v>287</v>
      </c>
      <c r="K9" s="384" t="s">
        <v>287</v>
      </c>
    </row>
    <row r="10" spans="1:11" x14ac:dyDescent="0.2">
      <c r="A10" s="382">
        <v>1954</v>
      </c>
      <c r="B10" s="383">
        <v>118384671</v>
      </c>
      <c r="C10" s="383">
        <v>4799000</v>
      </c>
      <c r="D10" s="383">
        <v>61946000</v>
      </c>
      <c r="E10" s="384" t="s">
        <v>287</v>
      </c>
      <c r="F10" s="384" t="s">
        <v>287</v>
      </c>
      <c r="G10" s="383">
        <v>1165498360</v>
      </c>
      <c r="H10" s="384" t="s">
        <v>287</v>
      </c>
      <c r="I10" s="383">
        <v>3209</v>
      </c>
      <c r="J10" s="384" t="s">
        <v>287</v>
      </c>
      <c r="K10" s="384" t="s">
        <v>287</v>
      </c>
    </row>
    <row r="11" spans="1:11" x14ac:dyDescent="0.2">
      <c r="A11" s="382">
        <v>1955</v>
      </c>
      <c r="B11" s="383">
        <v>143759195</v>
      </c>
      <c r="C11" s="383">
        <v>5412000</v>
      </c>
      <c r="D11" s="383">
        <v>69862000</v>
      </c>
      <c r="E11" s="384" t="s">
        <v>287</v>
      </c>
      <c r="F11" s="384" t="s">
        <v>287</v>
      </c>
      <c r="G11" s="383">
        <v>1153279586</v>
      </c>
      <c r="H11" s="384" t="s">
        <v>287</v>
      </c>
      <c r="I11" s="383">
        <v>3234</v>
      </c>
      <c r="J11" s="384" t="s">
        <v>287</v>
      </c>
      <c r="K11" s="384" t="s">
        <v>287</v>
      </c>
    </row>
    <row r="12" spans="1:11" x14ac:dyDescent="0.2">
      <c r="A12" s="382">
        <v>1956</v>
      </c>
      <c r="B12" s="383">
        <v>158278996</v>
      </c>
      <c r="C12" s="383">
        <v>5228000</v>
      </c>
      <c r="D12" s="383">
        <v>67483000</v>
      </c>
      <c r="E12" s="384" t="s">
        <v>287</v>
      </c>
      <c r="F12" s="384" t="s">
        <v>287</v>
      </c>
      <c r="G12" s="383">
        <v>1239310686</v>
      </c>
      <c r="H12" s="384" t="s">
        <v>287</v>
      </c>
      <c r="I12" s="383">
        <v>1738</v>
      </c>
      <c r="J12" s="384" t="s">
        <v>287</v>
      </c>
      <c r="K12" s="384" t="s">
        <v>287</v>
      </c>
    </row>
    <row r="13" spans="1:11" x14ac:dyDescent="0.2">
      <c r="A13" s="382">
        <v>1957</v>
      </c>
      <c r="B13" s="383">
        <v>160769232</v>
      </c>
      <c r="C13" s="383">
        <v>5730000</v>
      </c>
      <c r="D13" s="383">
        <v>73963000</v>
      </c>
      <c r="E13" s="384" t="s">
        <v>287</v>
      </c>
      <c r="F13" s="384" t="s">
        <v>287</v>
      </c>
      <c r="G13" s="383">
        <v>1336140626</v>
      </c>
      <c r="H13" s="384" t="s">
        <v>287</v>
      </c>
      <c r="I13" s="383">
        <v>2008</v>
      </c>
      <c r="J13" s="384" t="s">
        <v>287</v>
      </c>
      <c r="K13" s="384" t="s">
        <v>287</v>
      </c>
    </row>
    <row r="14" spans="1:11" x14ac:dyDescent="0.2">
      <c r="A14" s="382">
        <v>1958</v>
      </c>
      <c r="B14" s="383">
        <v>155724170</v>
      </c>
      <c r="C14" s="383">
        <v>5584000</v>
      </c>
      <c r="D14" s="383">
        <v>72083000</v>
      </c>
      <c r="E14" s="384" t="s">
        <v>287</v>
      </c>
      <c r="F14" s="384" t="s">
        <v>287</v>
      </c>
      <c r="G14" s="383">
        <v>1372852804</v>
      </c>
      <c r="H14" s="384" t="s">
        <v>287</v>
      </c>
      <c r="I14" s="383">
        <v>1940</v>
      </c>
      <c r="J14" s="384" t="s">
        <v>287</v>
      </c>
      <c r="K14" s="384" t="s">
        <v>287</v>
      </c>
    </row>
    <row r="15" spans="1:11" x14ac:dyDescent="0.2">
      <c r="A15" s="382">
        <v>1959</v>
      </c>
      <c r="B15" s="383">
        <v>168423221</v>
      </c>
      <c r="C15" s="383">
        <v>6346000</v>
      </c>
      <c r="D15" s="383">
        <v>81917000</v>
      </c>
      <c r="E15" s="384" t="s">
        <v>287</v>
      </c>
      <c r="F15" s="384" t="s">
        <v>287</v>
      </c>
      <c r="G15" s="383">
        <v>1628509068</v>
      </c>
      <c r="H15" s="384" t="s">
        <v>287</v>
      </c>
      <c r="I15" s="383">
        <v>1677</v>
      </c>
      <c r="J15" s="384" t="s">
        <v>287</v>
      </c>
      <c r="K15" s="384" t="s">
        <v>287</v>
      </c>
    </row>
    <row r="16" spans="1:11" x14ac:dyDescent="0.2">
      <c r="A16" s="382">
        <v>1960</v>
      </c>
      <c r="B16" s="383">
        <v>176685359</v>
      </c>
      <c r="C16" s="383">
        <v>3823751</v>
      </c>
      <c r="D16" s="383">
        <v>84371237</v>
      </c>
      <c r="E16" s="384" t="s">
        <v>287</v>
      </c>
      <c r="F16" s="384" t="s">
        <v>287</v>
      </c>
      <c r="G16" s="383">
        <v>1724762376</v>
      </c>
      <c r="H16" s="384" t="s">
        <v>287</v>
      </c>
      <c r="I16" s="383">
        <v>1508</v>
      </c>
      <c r="J16" s="384" t="s">
        <v>287</v>
      </c>
      <c r="K16" s="384" t="s">
        <v>287</v>
      </c>
    </row>
    <row r="17" spans="1:11" x14ac:dyDescent="0.2">
      <c r="A17" s="382">
        <v>1961</v>
      </c>
      <c r="B17" s="383">
        <v>182185128</v>
      </c>
      <c r="C17" s="383">
        <v>3708034</v>
      </c>
      <c r="D17" s="383">
        <v>85204144</v>
      </c>
      <c r="E17" s="384" t="s">
        <v>287</v>
      </c>
      <c r="F17" s="384" t="s">
        <v>287</v>
      </c>
      <c r="G17" s="383">
        <v>1825116688</v>
      </c>
      <c r="H17" s="384" t="s">
        <v>287</v>
      </c>
      <c r="I17" s="383">
        <v>1339</v>
      </c>
      <c r="J17" s="384" t="s">
        <v>287</v>
      </c>
      <c r="K17" s="384" t="s">
        <v>287</v>
      </c>
    </row>
    <row r="18" spans="1:11" x14ac:dyDescent="0.2">
      <c r="A18" s="382">
        <v>1962</v>
      </c>
      <c r="B18" s="383">
        <v>193315869</v>
      </c>
      <c r="C18" s="383">
        <v>3909839</v>
      </c>
      <c r="D18" s="383">
        <v>85384162</v>
      </c>
      <c r="E18" s="384" t="s">
        <v>287</v>
      </c>
      <c r="F18" s="384" t="s">
        <v>287</v>
      </c>
      <c r="G18" s="383">
        <v>1965973740</v>
      </c>
      <c r="H18" s="384" t="s">
        <v>287</v>
      </c>
      <c r="I18" s="383">
        <v>1349</v>
      </c>
      <c r="J18" s="384" t="s">
        <v>287</v>
      </c>
      <c r="K18" s="384" t="s">
        <v>287</v>
      </c>
    </row>
    <row r="19" spans="1:11" x14ac:dyDescent="0.2">
      <c r="A19" s="382">
        <v>1963</v>
      </c>
      <c r="B19" s="383">
        <v>211332494</v>
      </c>
      <c r="C19" s="383">
        <v>4233082</v>
      </c>
      <c r="D19" s="383">
        <v>89080502</v>
      </c>
      <c r="E19" s="384" t="s">
        <v>287</v>
      </c>
      <c r="F19" s="384" t="s">
        <v>287</v>
      </c>
      <c r="G19" s="383">
        <v>2144473200</v>
      </c>
      <c r="H19" s="384" t="s">
        <v>287</v>
      </c>
      <c r="I19" s="383">
        <v>1341</v>
      </c>
      <c r="J19" s="384" t="s">
        <v>287</v>
      </c>
      <c r="K19" s="384" t="s">
        <v>287</v>
      </c>
    </row>
    <row r="20" spans="1:11" x14ac:dyDescent="0.2">
      <c r="A20" s="382">
        <v>1964</v>
      </c>
      <c r="B20" s="383">
        <v>225425457</v>
      </c>
      <c r="C20" s="383">
        <v>4310205</v>
      </c>
      <c r="D20" s="383">
        <v>96830748</v>
      </c>
      <c r="E20" s="384" t="s">
        <v>287</v>
      </c>
      <c r="F20" s="384" t="s">
        <v>287</v>
      </c>
      <c r="G20" s="383">
        <v>2322895816</v>
      </c>
      <c r="H20" s="384" t="s">
        <v>287</v>
      </c>
      <c r="I20" s="383">
        <v>1549</v>
      </c>
      <c r="J20" s="384" t="s">
        <v>287</v>
      </c>
      <c r="K20" s="384" t="s">
        <v>287</v>
      </c>
    </row>
    <row r="21" spans="1:11" x14ac:dyDescent="0.2">
      <c r="A21" s="382">
        <v>1965</v>
      </c>
      <c r="B21" s="383">
        <v>244788119</v>
      </c>
      <c r="C21" s="383">
        <v>4928169</v>
      </c>
      <c r="D21" s="383">
        <v>110274414</v>
      </c>
      <c r="E21" s="384" t="s">
        <v>287</v>
      </c>
      <c r="F21" s="384" t="s">
        <v>287</v>
      </c>
      <c r="G21" s="383">
        <v>2321100937</v>
      </c>
      <c r="H21" s="384" t="s">
        <v>287</v>
      </c>
      <c r="I21" s="383">
        <v>2810</v>
      </c>
      <c r="J21" s="384" t="s">
        <v>287</v>
      </c>
      <c r="K21" s="384" t="s">
        <v>287</v>
      </c>
    </row>
    <row r="22" spans="1:11" x14ac:dyDescent="0.2">
      <c r="A22" s="382">
        <v>1966</v>
      </c>
      <c r="B22" s="383">
        <v>266476823</v>
      </c>
      <c r="C22" s="383">
        <v>6310526</v>
      </c>
      <c r="D22" s="383">
        <v>134638328</v>
      </c>
      <c r="E22" s="384" t="s">
        <v>287</v>
      </c>
      <c r="F22" s="384" t="s">
        <v>287</v>
      </c>
      <c r="G22" s="383">
        <v>2609948860</v>
      </c>
      <c r="H22" s="384" t="s">
        <v>287</v>
      </c>
      <c r="I22" s="383">
        <v>3478</v>
      </c>
      <c r="J22" s="384" t="s">
        <v>287</v>
      </c>
      <c r="K22" s="384" t="s">
        <v>287</v>
      </c>
    </row>
    <row r="23" spans="1:11" x14ac:dyDescent="0.2">
      <c r="A23" s="382">
        <v>1967</v>
      </c>
      <c r="B23" s="383">
        <v>274184533</v>
      </c>
      <c r="C23" s="383">
        <v>7392618</v>
      </c>
      <c r="D23" s="383">
        <v>153885579</v>
      </c>
      <c r="E23" s="384" t="s">
        <v>287</v>
      </c>
      <c r="F23" s="384" t="s">
        <v>287</v>
      </c>
      <c r="G23" s="383">
        <v>2746352409</v>
      </c>
      <c r="H23" s="384" t="s">
        <v>287</v>
      </c>
      <c r="I23" s="383">
        <v>3293</v>
      </c>
      <c r="J23" s="384" t="s">
        <v>287</v>
      </c>
      <c r="K23" s="384" t="s">
        <v>287</v>
      </c>
    </row>
    <row r="24" spans="1:11" x14ac:dyDescent="0.2">
      <c r="A24" s="382">
        <v>1968</v>
      </c>
      <c r="B24" s="383">
        <v>297779069</v>
      </c>
      <c r="C24" s="383">
        <v>9830141</v>
      </c>
      <c r="D24" s="383">
        <v>178811721</v>
      </c>
      <c r="E24" s="384" t="s">
        <v>287</v>
      </c>
      <c r="F24" s="384" t="s">
        <v>287</v>
      </c>
      <c r="G24" s="383">
        <v>3147908961</v>
      </c>
      <c r="H24" s="384" t="s">
        <v>287</v>
      </c>
      <c r="I24" s="383">
        <v>3900</v>
      </c>
      <c r="J24" s="384" t="s">
        <v>287</v>
      </c>
      <c r="K24" s="384" t="s">
        <v>287</v>
      </c>
    </row>
    <row r="25" spans="1:11" x14ac:dyDescent="0.2">
      <c r="A25" s="382">
        <v>1969</v>
      </c>
      <c r="B25" s="383">
        <v>310640917</v>
      </c>
      <c r="C25" s="383">
        <v>14961256</v>
      </c>
      <c r="D25" s="383">
        <v>236065679</v>
      </c>
      <c r="E25" s="384" t="s">
        <v>287</v>
      </c>
      <c r="F25" s="384" t="s">
        <v>287</v>
      </c>
      <c r="G25" s="383">
        <v>3487642263</v>
      </c>
      <c r="H25" s="384" t="s">
        <v>287</v>
      </c>
      <c r="I25" s="383">
        <v>3342</v>
      </c>
      <c r="J25" s="384" t="s">
        <v>287</v>
      </c>
      <c r="K25" s="384" t="s">
        <v>287</v>
      </c>
    </row>
    <row r="26" spans="1:11" x14ac:dyDescent="0.2">
      <c r="A26" s="382">
        <v>1970</v>
      </c>
      <c r="B26" s="383">
        <v>320181708</v>
      </c>
      <c r="C26" s="383">
        <v>24123201</v>
      </c>
      <c r="D26" s="383">
        <v>311380551</v>
      </c>
      <c r="E26" s="384" t="s">
        <v>287</v>
      </c>
      <c r="F26" s="383">
        <v>636433</v>
      </c>
      <c r="G26" s="383">
        <v>3931859623</v>
      </c>
      <c r="H26" s="384" t="s">
        <v>287</v>
      </c>
      <c r="I26" s="383">
        <v>1427</v>
      </c>
      <c r="J26" s="383">
        <v>2313</v>
      </c>
      <c r="K26" s="384" t="s">
        <v>287</v>
      </c>
    </row>
    <row r="27" spans="1:11" x14ac:dyDescent="0.2">
      <c r="A27" s="382">
        <v>1971</v>
      </c>
      <c r="B27" s="383">
        <v>327300619</v>
      </c>
      <c r="C27" s="383">
        <v>34283411</v>
      </c>
      <c r="D27" s="383">
        <v>362187114</v>
      </c>
      <c r="E27" s="384" t="s">
        <v>287</v>
      </c>
      <c r="F27" s="383">
        <v>605175</v>
      </c>
      <c r="G27" s="383">
        <v>3976018486</v>
      </c>
      <c r="H27" s="384" t="s">
        <v>287</v>
      </c>
      <c r="I27" s="383">
        <v>1167</v>
      </c>
      <c r="J27" s="383">
        <v>2094</v>
      </c>
      <c r="K27" s="384" t="s">
        <v>287</v>
      </c>
    </row>
    <row r="28" spans="1:11" x14ac:dyDescent="0.2">
      <c r="A28" s="382">
        <v>1972</v>
      </c>
      <c r="B28" s="383">
        <v>351767778</v>
      </c>
      <c r="C28" s="383">
        <v>53464547</v>
      </c>
      <c r="D28" s="383">
        <v>440294191</v>
      </c>
      <c r="E28" s="384" t="s">
        <v>287</v>
      </c>
      <c r="F28" s="383">
        <v>627278</v>
      </c>
      <c r="G28" s="383">
        <v>3976912712</v>
      </c>
      <c r="H28" s="384" t="s">
        <v>287</v>
      </c>
      <c r="I28" s="383">
        <v>1358</v>
      </c>
      <c r="J28" s="383">
        <v>2073</v>
      </c>
      <c r="K28" s="384" t="s">
        <v>287</v>
      </c>
    </row>
    <row r="29" spans="1:11" x14ac:dyDescent="0.2">
      <c r="A29" s="382">
        <v>1973</v>
      </c>
      <c r="B29" s="383">
        <v>389211603</v>
      </c>
      <c r="C29" s="383">
        <v>47058101</v>
      </c>
      <c r="D29" s="383">
        <v>513189738</v>
      </c>
      <c r="E29" s="384" t="s">
        <v>287</v>
      </c>
      <c r="F29" s="383">
        <v>506714</v>
      </c>
      <c r="G29" s="383">
        <v>3660171755</v>
      </c>
      <c r="H29" s="384" t="s">
        <v>287</v>
      </c>
      <c r="I29" s="383">
        <v>1355</v>
      </c>
      <c r="J29" s="383">
        <v>2056</v>
      </c>
      <c r="K29" s="384" t="s">
        <v>287</v>
      </c>
    </row>
    <row r="30" spans="1:11" x14ac:dyDescent="0.2">
      <c r="A30" s="382">
        <v>1974</v>
      </c>
      <c r="B30" s="383">
        <v>391810800</v>
      </c>
      <c r="C30" s="383">
        <v>53127748</v>
      </c>
      <c r="D30" s="383">
        <v>483145755</v>
      </c>
      <c r="E30" s="384" t="s">
        <v>287</v>
      </c>
      <c r="F30" s="383">
        <v>625019</v>
      </c>
      <c r="G30" s="383">
        <v>3443428212</v>
      </c>
      <c r="H30" s="384" t="s">
        <v>287</v>
      </c>
      <c r="I30" s="384">
        <v>711</v>
      </c>
      <c r="J30" s="383">
        <v>1902</v>
      </c>
      <c r="K30" s="384" t="s">
        <v>287</v>
      </c>
    </row>
    <row r="31" spans="1:11" x14ac:dyDescent="0.2">
      <c r="A31" s="382">
        <v>1975</v>
      </c>
      <c r="B31" s="383">
        <v>405962432</v>
      </c>
      <c r="C31" s="383">
        <v>38906948</v>
      </c>
      <c r="D31" s="383">
        <v>467221475</v>
      </c>
      <c r="E31" s="384" t="s">
        <v>287</v>
      </c>
      <c r="F31" s="383">
        <v>70160</v>
      </c>
      <c r="G31" s="383">
        <v>3157669192</v>
      </c>
      <c r="H31" s="384" t="s">
        <v>287</v>
      </c>
      <c r="I31" s="384">
        <v>183</v>
      </c>
      <c r="J31" s="383">
        <v>1806</v>
      </c>
      <c r="K31" s="384" t="s">
        <v>287</v>
      </c>
    </row>
    <row r="32" spans="1:11" x14ac:dyDescent="0.2">
      <c r="A32" s="382">
        <v>1976</v>
      </c>
      <c r="B32" s="383">
        <v>448370974</v>
      </c>
      <c r="C32" s="383">
        <v>41843484</v>
      </c>
      <c r="D32" s="383">
        <v>514076707</v>
      </c>
      <c r="E32" s="384" t="s">
        <v>287</v>
      </c>
      <c r="F32" s="383">
        <v>68071</v>
      </c>
      <c r="G32" s="383">
        <v>3080868279</v>
      </c>
      <c r="H32" s="384" t="s">
        <v>287</v>
      </c>
      <c r="I32" s="384">
        <v>875</v>
      </c>
      <c r="J32" s="383">
        <v>1889</v>
      </c>
      <c r="K32" s="384" t="s">
        <v>287</v>
      </c>
    </row>
    <row r="33" spans="1:11" x14ac:dyDescent="0.2">
      <c r="A33" s="382">
        <v>1977</v>
      </c>
      <c r="B33" s="383">
        <v>477125963</v>
      </c>
      <c r="C33" s="383">
        <v>48836591</v>
      </c>
      <c r="D33" s="383">
        <v>574868602</v>
      </c>
      <c r="E33" s="384" t="s">
        <v>287</v>
      </c>
      <c r="F33" s="383">
        <v>97529</v>
      </c>
      <c r="G33" s="383">
        <v>3191199763</v>
      </c>
      <c r="H33" s="384" t="s">
        <v>287</v>
      </c>
      <c r="I33" s="383">
        <v>3210</v>
      </c>
      <c r="J33" s="383">
        <v>1808</v>
      </c>
      <c r="K33" s="384" t="s">
        <v>287</v>
      </c>
    </row>
    <row r="34" spans="1:11" x14ac:dyDescent="0.2">
      <c r="A34" s="382">
        <v>1978</v>
      </c>
      <c r="B34" s="383">
        <v>481234827</v>
      </c>
      <c r="C34" s="383">
        <v>47520310</v>
      </c>
      <c r="D34" s="383">
        <v>588318739</v>
      </c>
      <c r="E34" s="384" t="s">
        <v>287</v>
      </c>
      <c r="F34" s="383">
        <v>398273</v>
      </c>
      <c r="G34" s="383">
        <v>3188363144</v>
      </c>
      <c r="H34" s="384" t="s">
        <v>287</v>
      </c>
      <c r="I34" s="383">
        <v>2043</v>
      </c>
      <c r="J34" s="383">
        <v>1455</v>
      </c>
      <c r="K34" s="384" t="s">
        <v>287</v>
      </c>
    </row>
    <row r="35" spans="1:11" x14ac:dyDescent="0.2">
      <c r="A35" s="382">
        <v>1979</v>
      </c>
      <c r="B35" s="383">
        <v>527051248</v>
      </c>
      <c r="C35" s="383">
        <v>30691113</v>
      </c>
      <c r="D35" s="383">
        <v>492605903</v>
      </c>
      <c r="E35" s="384" t="s">
        <v>287</v>
      </c>
      <c r="F35" s="383">
        <v>267888</v>
      </c>
      <c r="G35" s="383">
        <v>3490522530</v>
      </c>
      <c r="H35" s="384" t="s">
        <v>287</v>
      </c>
      <c r="I35" s="383">
        <v>3104</v>
      </c>
      <c r="J35" s="383">
        <v>2052</v>
      </c>
      <c r="K35" s="384" t="s">
        <v>287</v>
      </c>
    </row>
    <row r="36" spans="1:11" x14ac:dyDescent="0.2">
      <c r="A36" s="382">
        <v>1980</v>
      </c>
      <c r="B36" s="383">
        <v>569273735</v>
      </c>
      <c r="C36" s="383">
        <v>29051498</v>
      </c>
      <c r="D36" s="383">
        <v>391162734</v>
      </c>
      <c r="E36" s="384" t="s">
        <v>287</v>
      </c>
      <c r="F36" s="383">
        <v>179199</v>
      </c>
      <c r="G36" s="383">
        <v>3681595315</v>
      </c>
      <c r="H36" s="384" t="s">
        <v>287</v>
      </c>
      <c r="I36" s="383">
        <v>2861</v>
      </c>
      <c r="J36" s="383">
        <v>1639</v>
      </c>
      <c r="K36" s="384" t="s">
        <v>287</v>
      </c>
    </row>
    <row r="37" spans="1:11" x14ac:dyDescent="0.2">
      <c r="A37" s="382">
        <v>1981</v>
      </c>
      <c r="B37" s="383">
        <v>596796833</v>
      </c>
      <c r="C37" s="383">
        <v>21312975</v>
      </c>
      <c r="D37" s="383">
        <v>329798311</v>
      </c>
      <c r="E37" s="384" t="s">
        <v>287</v>
      </c>
      <c r="F37" s="383">
        <v>138871</v>
      </c>
      <c r="G37" s="383">
        <v>3640153669</v>
      </c>
      <c r="H37" s="384" t="s">
        <v>287</v>
      </c>
      <c r="I37" s="383">
        <v>2563</v>
      </c>
      <c r="J37" s="383">
        <v>1282</v>
      </c>
      <c r="K37" s="384" t="s">
        <v>287</v>
      </c>
    </row>
    <row r="38" spans="1:11" x14ac:dyDescent="0.2">
      <c r="A38" s="382">
        <v>1982</v>
      </c>
      <c r="B38" s="383">
        <v>593665644</v>
      </c>
      <c r="C38" s="383">
        <v>15336715</v>
      </c>
      <c r="D38" s="383">
        <v>234434086</v>
      </c>
      <c r="E38" s="384" t="s">
        <v>287</v>
      </c>
      <c r="F38" s="383">
        <v>149334</v>
      </c>
      <c r="G38" s="383">
        <v>3225518328</v>
      </c>
      <c r="H38" s="384" t="s">
        <v>287</v>
      </c>
      <c r="I38" s="383">
        <v>2048</v>
      </c>
      <c r="J38" s="383">
        <v>1307</v>
      </c>
      <c r="K38" s="384" t="s">
        <v>287</v>
      </c>
    </row>
    <row r="39" spans="1:11" x14ac:dyDescent="0.2">
      <c r="A39" s="382">
        <v>1983</v>
      </c>
      <c r="B39" s="383">
        <v>625211312</v>
      </c>
      <c r="C39" s="383">
        <v>16512320</v>
      </c>
      <c r="D39" s="383">
        <v>228984181</v>
      </c>
      <c r="E39" s="384" t="s">
        <v>287</v>
      </c>
      <c r="F39" s="383">
        <v>261456</v>
      </c>
      <c r="G39" s="383">
        <v>2910766539</v>
      </c>
      <c r="H39" s="384" t="s">
        <v>287</v>
      </c>
      <c r="I39" s="383">
        <v>2271</v>
      </c>
      <c r="J39" s="383">
        <v>1712</v>
      </c>
      <c r="K39" s="384" t="s">
        <v>287</v>
      </c>
    </row>
    <row r="40" spans="1:11" x14ac:dyDescent="0.2">
      <c r="A40" s="382">
        <v>1984</v>
      </c>
      <c r="B40" s="383">
        <v>664399085</v>
      </c>
      <c r="C40" s="383">
        <v>15190194</v>
      </c>
      <c r="D40" s="383">
        <v>189288516</v>
      </c>
      <c r="E40" s="384" t="s">
        <v>287</v>
      </c>
      <c r="F40" s="383">
        <v>251522</v>
      </c>
      <c r="G40" s="383">
        <v>3111342157</v>
      </c>
      <c r="H40" s="384" t="s">
        <v>287</v>
      </c>
      <c r="I40" s="383">
        <v>4817</v>
      </c>
      <c r="J40" s="383">
        <v>4432</v>
      </c>
      <c r="K40" s="384" t="s">
        <v>287</v>
      </c>
    </row>
    <row r="41" spans="1:11" x14ac:dyDescent="0.2">
      <c r="A41" s="382">
        <v>1985</v>
      </c>
      <c r="B41" s="383">
        <v>693840766</v>
      </c>
      <c r="C41" s="383">
        <v>14634697</v>
      </c>
      <c r="D41" s="383">
        <v>158779030</v>
      </c>
      <c r="E41" s="384" t="s">
        <v>287</v>
      </c>
      <c r="F41" s="383">
        <v>231357</v>
      </c>
      <c r="G41" s="383">
        <v>3044082575</v>
      </c>
      <c r="H41" s="384" t="s">
        <v>287</v>
      </c>
      <c r="I41" s="383">
        <v>7765</v>
      </c>
      <c r="J41" s="383">
        <v>6682</v>
      </c>
      <c r="K41" s="384" t="s">
        <v>287</v>
      </c>
    </row>
    <row r="42" spans="1:11" x14ac:dyDescent="0.2">
      <c r="A42" s="382">
        <v>1986</v>
      </c>
      <c r="B42" s="383">
        <v>685055782</v>
      </c>
      <c r="C42" s="383">
        <v>14325905</v>
      </c>
      <c r="D42" s="383">
        <v>216156455</v>
      </c>
      <c r="E42" s="384" t="s">
        <v>287</v>
      </c>
      <c r="F42" s="383">
        <v>312699</v>
      </c>
      <c r="G42" s="383">
        <v>2602370161</v>
      </c>
      <c r="H42" s="384" t="s">
        <v>287</v>
      </c>
      <c r="I42" s="383">
        <v>5134</v>
      </c>
      <c r="J42" s="383">
        <v>7158</v>
      </c>
      <c r="K42" s="384" t="s">
        <v>287</v>
      </c>
    </row>
    <row r="43" spans="1:11" x14ac:dyDescent="0.2">
      <c r="A43" s="382">
        <v>1987</v>
      </c>
      <c r="B43" s="383">
        <v>717894154</v>
      </c>
      <c r="C43" s="383">
        <v>15366901</v>
      </c>
      <c r="D43" s="383">
        <v>184011088</v>
      </c>
      <c r="E43" s="384" t="s">
        <v>287</v>
      </c>
      <c r="F43" s="383">
        <v>347580</v>
      </c>
      <c r="G43" s="383">
        <v>2844051188</v>
      </c>
      <c r="H43" s="384" t="s">
        <v>287</v>
      </c>
      <c r="I43" s="383">
        <v>8159</v>
      </c>
      <c r="J43" s="383">
        <v>7230</v>
      </c>
      <c r="K43" s="384" t="s">
        <v>287</v>
      </c>
    </row>
    <row r="44" spans="1:11" x14ac:dyDescent="0.2">
      <c r="A44" s="382">
        <v>1988</v>
      </c>
      <c r="B44" s="383">
        <v>758371602</v>
      </c>
      <c r="C44" s="383">
        <v>18768974</v>
      </c>
      <c r="D44" s="383">
        <v>229326693</v>
      </c>
      <c r="E44" s="384" t="s">
        <v>287</v>
      </c>
      <c r="F44" s="383">
        <v>409005</v>
      </c>
      <c r="G44" s="383">
        <v>2635613234</v>
      </c>
      <c r="H44" s="384" t="s">
        <v>287</v>
      </c>
      <c r="I44" s="383">
        <v>9663</v>
      </c>
      <c r="J44" s="383">
        <v>7622</v>
      </c>
      <c r="K44" s="384" t="s">
        <v>287</v>
      </c>
    </row>
    <row r="45" spans="1:11" x14ac:dyDescent="0.2">
      <c r="A45" s="382">
        <v>198911</v>
      </c>
      <c r="B45" s="383">
        <v>767378330</v>
      </c>
      <c r="C45" s="383">
        <v>25574094</v>
      </c>
      <c r="D45" s="383">
        <v>241960194</v>
      </c>
      <c r="E45" s="383">
        <v>3460</v>
      </c>
      <c r="F45" s="383">
        <v>517385</v>
      </c>
      <c r="G45" s="383">
        <v>2790567343</v>
      </c>
      <c r="H45" s="384">
        <v>0</v>
      </c>
      <c r="I45" s="383">
        <v>59070</v>
      </c>
      <c r="J45" s="383">
        <v>110545</v>
      </c>
      <c r="K45" s="384">
        <v>0</v>
      </c>
    </row>
    <row r="46" spans="1:11" x14ac:dyDescent="0.2">
      <c r="A46" s="382">
        <v>1990</v>
      </c>
      <c r="B46" s="383">
        <v>774213235</v>
      </c>
      <c r="C46" s="383">
        <v>14956486</v>
      </c>
      <c r="D46" s="383">
        <v>181231027</v>
      </c>
      <c r="E46" s="383">
        <v>17030</v>
      </c>
      <c r="F46" s="383">
        <v>1008199</v>
      </c>
      <c r="G46" s="383">
        <v>2794109725</v>
      </c>
      <c r="H46" s="384">
        <v>4</v>
      </c>
      <c r="I46" s="383">
        <v>87413</v>
      </c>
      <c r="J46" s="383">
        <v>161687</v>
      </c>
      <c r="K46" s="384">
        <v>0</v>
      </c>
    </row>
    <row r="47" spans="1:11" x14ac:dyDescent="0.2">
      <c r="A47" s="382">
        <v>1991</v>
      </c>
      <c r="B47" s="383">
        <v>773182794</v>
      </c>
      <c r="C47" s="383">
        <v>13821887</v>
      </c>
      <c r="D47" s="383">
        <v>171156738</v>
      </c>
      <c r="E47" s="383">
        <v>50540</v>
      </c>
      <c r="F47" s="383">
        <v>973749</v>
      </c>
      <c r="G47" s="383">
        <v>2822158571</v>
      </c>
      <c r="H47" s="384">
        <v>44</v>
      </c>
      <c r="I47" s="383">
        <v>84750</v>
      </c>
      <c r="J47" s="383">
        <v>194798</v>
      </c>
      <c r="K47" s="384">
        <v>0</v>
      </c>
    </row>
    <row r="48" spans="1:11" x14ac:dyDescent="0.2">
      <c r="A48" s="382">
        <v>1992</v>
      </c>
      <c r="B48" s="383">
        <v>781185824</v>
      </c>
      <c r="C48" s="383">
        <v>11998033</v>
      </c>
      <c r="D48" s="383">
        <v>135779477</v>
      </c>
      <c r="E48" s="383">
        <v>48200</v>
      </c>
      <c r="F48" s="383">
        <v>1320369</v>
      </c>
      <c r="G48" s="383">
        <v>2828996497</v>
      </c>
      <c r="H48" s="384">
        <v>43</v>
      </c>
      <c r="I48" s="383">
        <v>94367</v>
      </c>
      <c r="J48" s="383">
        <v>231786</v>
      </c>
      <c r="K48" s="384">
        <v>0</v>
      </c>
    </row>
    <row r="49" spans="1:11" x14ac:dyDescent="0.2">
      <c r="A49" s="382">
        <v>1993</v>
      </c>
      <c r="B49" s="383">
        <v>816558233</v>
      </c>
      <c r="C49" s="383">
        <v>13460366</v>
      </c>
      <c r="D49" s="383">
        <v>149286502</v>
      </c>
      <c r="E49" s="383">
        <v>11080</v>
      </c>
      <c r="F49" s="383">
        <v>1552589</v>
      </c>
      <c r="G49" s="383">
        <v>2755092589</v>
      </c>
      <c r="H49" s="384">
        <v>122</v>
      </c>
      <c r="I49" s="383">
        <v>101262</v>
      </c>
      <c r="J49" s="383">
        <v>237353</v>
      </c>
      <c r="K49" s="384">
        <v>0</v>
      </c>
    </row>
    <row r="50" spans="1:11" x14ac:dyDescent="0.2">
      <c r="A50" s="382">
        <v>1994</v>
      </c>
      <c r="B50" s="383">
        <v>821209026</v>
      </c>
      <c r="C50" s="383">
        <v>16692892</v>
      </c>
      <c r="D50" s="383">
        <v>134666136</v>
      </c>
      <c r="E50" s="383">
        <v>51530</v>
      </c>
      <c r="F50" s="383">
        <v>1192922</v>
      </c>
      <c r="G50" s="383">
        <v>3064560886</v>
      </c>
      <c r="H50" s="384">
        <v>96</v>
      </c>
      <c r="I50" s="383">
        <v>112291</v>
      </c>
      <c r="J50" s="383">
        <v>247597</v>
      </c>
      <c r="K50" s="384">
        <v>0</v>
      </c>
    </row>
    <row r="51" spans="1:11" x14ac:dyDescent="0.2">
      <c r="A51" s="382">
        <v>1995</v>
      </c>
      <c r="B51" s="383">
        <v>832928005</v>
      </c>
      <c r="C51" s="383">
        <v>16168597</v>
      </c>
      <c r="D51" s="383">
        <v>86584336</v>
      </c>
      <c r="E51" s="383">
        <v>133490</v>
      </c>
      <c r="F51" s="383">
        <v>1082188</v>
      </c>
      <c r="G51" s="383">
        <v>3287571384</v>
      </c>
      <c r="H51" s="384">
        <v>87</v>
      </c>
      <c r="I51" s="383">
        <v>84341</v>
      </c>
      <c r="J51" s="383">
        <v>262128</v>
      </c>
      <c r="K51" s="384">
        <v>0</v>
      </c>
    </row>
    <row r="52" spans="1:11" x14ac:dyDescent="0.2">
      <c r="A52" s="382">
        <v>1996</v>
      </c>
      <c r="B52" s="383">
        <v>878824782</v>
      </c>
      <c r="C52" s="383">
        <v>17360707</v>
      </c>
      <c r="D52" s="383">
        <v>96385817</v>
      </c>
      <c r="E52" s="383">
        <v>49830</v>
      </c>
      <c r="F52" s="383">
        <v>1010428</v>
      </c>
      <c r="G52" s="383">
        <v>2823724112</v>
      </c>
      <c r="H52" s="384">
        <v>71</v>
      </c>
      <c r="I52" s="383">
        <v>93682</v>
      </c>
      <c r="J52" s="383">
        <v>257810</v>
      </c>
      <c r="K52" s="384">
        <v>0</v>
      </c>
    </row>
    <row r="53" spans="1:11" x14ac:dyDescent="0.2">
      <c r="A53" s="382">
        <v>1997</v>
      </c>
      <c r="B53" s="383">
        <v>904245388</v>
      </c>
      <c r="C53" s="383">
        <v>17702402</v>
      </c>
      <c r="D53" s="383">
        <v>109989245</v>
      </c>
      <c r="E53" s="383">
        <v>29810</v>
      </c>
      <c r="F53" s="383">
        <v>1686956</v>
      </c>
      <c r="G53" s="383">
        <v>3039227494</v>
      </c>
      <c r="H53" s="384">
        <v>642</v>
      </c>
      <c r="I53" s="383">
        <v>90665</v>
      </c>
      <c r="J53" s="383">
        <v>265647</v>
      </c>
      <c r="K53" s="384">
        <v>0</v>
      </c>
    </row>
    <row r="54" spans="1:11" x14ac:dyDescent="0.2">
      <c r="A54" s="382">
        <v>1998</v>
      </c>
      <c r="B54" s="383">
        <v>920353489</v>
      </c>
      <c r="C54" s="383">
        <v>22293290</v>
      </c>
      <c r="D54" s="383">
        <v>163541304</v>
      </c>
      <c r="E54" s="383">
        <v>294720</v>
      </c>
      <c r="F54" s="383">
        <v>2201540</v>
      </c>
      <c r="G54" s="383">
        <v>3543931490</v>
      </c>
      <c r="H54" s="383">
        <v>1345</v>
      </c>
      <c r="I54" s="383">
        <v>94587</v>
      </c>
      <c r="J54" s="383">
        <v>263030</v>
      </c>
      <c r="K54" s="384">
        <v>0</v>
      </c>
    </row>
    <row r="55" spans="1:11" x14ac:dyDescent="0.2">
      <c r="A55" s="382">
        <v>1999</v>
      </c>
      <c r="B55" s="383">
        <v>924691817</v>
      </c>
      <c r="C55" s="383">
        <v>22876985</v>
      </c>
      <c r="D55" s="383">
        <v>149192935</v>
      </c>
      <c r="E55" s="383">
        <v>379620</v>
      </c>
      <c r="F55" s="383">
        <v>1891101</v>
      </c>
      <c r="G55" s="383">
        <v>3729175019</v>
      </c>
      <c r="H55" s="384">
        <v>696</v>
      </c>
      <c r="I55" s="383">
        <v>105156</v>
      </c>
      <c r="J55" s="383">
        <v>263777</v>
      </c>
      <c r="K55" s="384">
        <v>0</v>
      </c>
    </row>
    <row r="56" spans="1:11" x14ac:dyDescent="0.2">
      <c r="A56" s="382">
        <v>2000</v>
      </c>
      <c r="B56" s="383">
        <v>967079797</v>
      </c>
      <c r="C56" s="383">
        <v>28001015</v>
      </c>
      <c r="D56" s="383">
        <v>135419448</v>
      </c>
      <c r="E56" s="383">
        <v>93530</v>
      </c>
      <c r="F56" s="383">
        <v>1457072</v>
      </c>
      <c r="G56" s="383">
        <v>4092729334</v>
      </c>
      <c r="H56" s="383">
        <v>1951</v>
      </c>
      <c r="I56" s="383">
        <v>104976</v>
      </c>
      <c r="J56" s="383">
        <v>266511</v>
      </c>
      <c r="K56" s="384">
        <v>0</v>
      </c>
    </row>
    <row r="57" spans="1:11" x14ac:dyDescent="0.2">
      <c r="A57" s="382">
        <v>2001</v>
      </c>
      <c r="B57" s="383">
        <v>946068093</v>
      </c>
      <c r="C57" s="383">
        <v>27695344</v>
      </c>
      <c r="D57" s="383">
        <v>157090407</v>
      </c>
      <c r="E57" s="383">
        <v>26080</v>
      </c>
      <c r="F57" s="383">
        <v>1826548</v>
      </c>
      <c r="G57" s="383">
        <v>4163929642</v>
      </c>
      <c r="H57" s="384">
        <v>92</v>
      </c>
      <c r="I57" s="383">
        <v>96308</v>
      </c>
      <c r="J57" s="383">
        <v>277432</v>
      </c>
      <c r="K57" s="384">
        <v>0</v>
      </c>
    </row>
    <row r="58" spans="1:11" x14ac:dyDescent="0.2">
      <c r="A58" s="382" t="s">
        <v>741</v>
      </c>
      <c r="B58" s="383">
        <v>956761919</v>
      </c>
      <c r="C58" s="383">
        <v>18177800</v>
      </c>
      <c r="D58" s="383">
        <v>104117271</v>
      </c>
      <c r="E58" s="383">
        <v>228330</v>
      </c>
      <c r="F58" s="383">
        <v>2585500</v>
      </c>
      <c r="G58" s="383">
        <v>4208764207</v>
      </c>
      <c r="H58" s="384">
        <v>397</v>
      </c>
      <c r="I58" s="383">
        <v>109109</v>
      </c>
      <c r="J58" s="383">
        <v>289095</v>
      </c>
      <c r="K58" s="384">
        <v>5</v>
      </c>
    </row>
    <row r="59" spans="1:11" ht="18.75" x14ac:dyDescent="0.2">
      <c r="A59" s="385" t="s">
        <v>742</v>
      </c>
      <c r="B59" s="385" t="s">
        <v>743</v>
      </c>
      <c r="C59" s="386"/>
      <c r="D59" s="386"/>
      <c r="E59" s="386"/>
      <c r="F59" s="386"/>
      <c r="G59" s="386"/>
      <c r="H59" s="386"/>
      <c r="I59" s="386"/>
      <c r="J59" s="386"/>
      <c r="K59" s="387"/>
    </row>
    <row r="60" spans="1:11" ht="36.75" x14ac:dyDescent="0.2">
      <c r="A60" s="385" t="s">
        <v>744</v>
      </c>
      <c r="B60" s="385" t="s">
        <v>745</v>
      </c>
      <c r="K60" s="388"/>
    </row>
    <row r="61" spans="1:11" ht="27.75" x14ac:dyDescent="0.2">
      <c r="A61" s="385" t="s">
        <v>746</v>
      </c>
      <c r="B61" s="385" t="s">
        <v>747</v>
      </c>
      <c r="K61" s="388"/>
    </row>
    <row r="62" spans="1:11" x14ac:dyDescent="0.2">
      <c r="A62" s="385" t="s">
        <v>748</v>
      </c>
      <c r="B62" s="389" t="s">
        <v>749</v>
      </c>
      <c r="K62" s="388"/>
    </row>
    <row r="63" spans="1:11" ht="45.75" x14ac:dyDescent="0.2">
      <c r="A63" s="385" t="s">
        <v>750</v>
      </c>
      <c r="B63" s="389" t="s">
        <v>751</v>
      </c>
      <c r="K63" s="388"/>
    </row>
    <row r="64" spans="1:11" ht="18.75" x14ac:dyDescent="0.2">
      <c r="A64" s="385" t="s">
        <v>752</v>
      </c>
      <c r="B64" s="389" t="s">
        <v>753</v>
      </c>
      <c r="K64" s="388"/>
    </row>
    <row r="65" spans="1:11" x14ac:dyDescent="0.2">
      <c r="A65" s="385" t="s">
        <v>754</v>
      </c>
      <c r="B65" s="389" t="s">
        <v>755</v>
      </c>
      <c r="C65" s="390"/>
      <c r="D65" s="390"/>
      <c r="E65" s="390"/>
      <c r="F65" s="390"/>
      <c r="G65" s="390"/>
      <c r="H65" s="390"/>
      <c r="I65" s="390"/>
      <c r="J65" s="390"/>
      <c r="K65" s="391"/>
    </row>
  </sheetData>
  <mergeCells count="7">
    <mergeCell ref="A1:K1"/>
    <mergeCell ref="A2:A4"/>
    <mergeCell ref="B2:H2"/>
    <mergeCell ref="I2:J2"/>
    <mergeCell ref="K2:K3"/>
    <mergeCell ref="C4:E4"/>
    <mergeCell ref="I4:J4"/>
  </mergeCell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6"/>
  <sheetViews>
    <sheetView workbookViewId="0">
      <selection activeCell="AI72" sqref="AI72"/>
    </sheetView>
  </sheetViews>
  <sheetFormatPr defaultRowHeight="12.75" x14ac:dyDescent="0.2"/>
  <cols>
    <col min="1" max="1" width="4.5703125" bestFit="1" customWidth="1"/>
    <col min="2" max="2" width="7.28515625" bestFit="1" customWidth="1"/>
    <col min="3" max="3" width="2.42578125" bestFit="1" customWidth="1"/>
    <col min="4" max="4" width="6.5703125" bestFit="1" customWidth="1"/>
    <col min="5" max="5" width="2.42578125" bestFit="1" customWidth="1"/>
    <col min="6" max="6" width="6.5703125" bestFit="1" customWidth="1"/>
    <col min="7" max="7" width="2.42578125" bestFit="1" customWidth="1"/>
    <col min="8" max="8" width="4.85546875" bestFit="1" customWidth="1"/>
    <col min="9" max="9" width="2.28515625" bestFit="1" customWidth="1"/>
    <col min="10" max="10" width="7.28515625" bestFit="1" customWidth="1"/>
    <col min="11" max="11" width="2.42578125" bestFit="1" customWidth="1"/>
    <col min="12" max="12" width="6.5703125" bestFit="1" customWidth="1"/>
    <col min="13" max="13" width="2.42578125" bestFit="1" customWidth="1"/>
    <col min="14" max="14" width="6.5703125" bestFit="1" customWidth="1"/>
    <col min="15" max="15" width="2.42578125" bestFit="1" customWidth="1"/>
    <col min="16" max="16" width="5.28515625" bestFit="1" customWidth="1"/>
    <col min="17" max="17" width="2.42578125" bestFit="1" customWidth="1"/>
    <col min="18" max="18" width="5.5703125" bestFit="1" customWidth="1"/>
    <col min="19" max="19" width="2.42578125" bestFit="1" customWidth="1"/>
    <col min="20" max="20" width="5.28515625" bestFit="1" customWidth="1"/>
    <col min="21" max="21" width="3.42578125" bestFit="1" customWidth="1"/>
    <col min="22" max="22" width="4.5703125" bestFit="1" customWidth="1"/>
    <col min="23" max="23" width="2.42578125" bestFit="1" customWidth="1"/>
    <col min="24" max="24" width="5.5703125" bestFit="1" customWidth="1"/>
    <col min="25" max="25" width="2.42578125" bestFit="1" customWidth="1"/>
    <col min="26" max="26" width="6.5703125" bestFit="1" customWidth="1"/>
    <col min="27" max="27" width="3.42578125" bestFit="1" customWidth="1"/>
    <col min="28" max="28" width="5.28515625" bestFit="1" customWidth="1"/>
    <col min="29" max="29" width="2.28515625" bestFit="1" customWidth="1"/>
    <col min="30" max="30" width="5.28515625" bestFit="1" customWidth="1"/>
    <col min="31" max="31" width="2.28515625" bestFit="1" customWidth="1"/>
    <col min="32" max="32" width="7.28515625" bestFit="1" customWidth="1"/>
    <col min="33" max="33" width="2.28515625" bestFit="1" customWidth="1"/>
  </cols>
  <sheetData>
    <row r="1" spans="1:33" ht="15.75" x14ac:dyDescent="0.25">
      <c r="A1" s="491" t="s">
        <v>698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2"/>
      <c r="AE1" s="492"/>
      <c r="AF1" s="492"/>
      <c r="AG1" s="493"/>
    </row>
    <row r="2" spans="1:33" x14ac:dyDescent="0.2">
      <c r="A2" s="494" t="s">
        <v>427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6"/>
    </row>
    <row r="3" spans="1:33" ht="15" x14ac:dyDescent="0.25">
      <c r="A3" s="497" t="s">
        <v>332</v>
      </c>
      <c r="B3" s="503" t="s">
        <v>394</v>
      </c>
      <c r="C3" s="504"/>
      <c r="D3" s="504"/>
      <c r="E3" s="504"/>
      <c r="F3" s="504"/>
      <c r="G3" s="504"/>
      <c r="H3" s="504"/>
      <c r="I3" s="504"/>
      <c r="J3" s="504"/>
      <c r="K3" s="505"/>
      <c r="L3" s="512"/>
      <c r="M3" s="513"/>
      <c r="N3" s="503" t="s">
        <v>400</v>
      </c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5"/>
      <c r="AB3" s="503" t="s">
        <v>189</v>
      </c>
      <c r="AC3" s="505"/>
      <c r="AD3" s="512"/>
      <c r="AE3" s="513"/>
      <c r="AF3" s="503" t="s">
        <v>282</v>
      </c>
      <c r="AG3" s="505"/>
    </row>
    <row r="4" spans="1:33" ht="15" x14ac:dyDescent="0.25">
      <c r="A4" s="498"/>
      <c r="B4" s="506"/>
      <c r="C4" s="507"/>
      <c r="D4" s="507"/>
      <c r="E4" s="507"/>
      <c r="F4" s="507"/>
      <c r="G4" s="507"/>
      <c r="H4" s="507"/>
      <c r="I4" s="507"/>
      <c r="J4" s="507"/>
      <c r="K4" s="508"/>
      <c r="L4" s="514"/>
      <c r="M4" s="515"/>
      <c r="N4" s="506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8"/>
      <c r="AB4" s="506"/>
      <c r="AC4" s="508"/>
      <c r="AD4" s="514"/>
      <c r="AE4" s="515"/>
      <c r="AF4" s="506"/>
      <c r="AG4" s="508"/>
    </row>
    <row r="5" spans="1:33" x14ac:dyDescent="0.2">
      <c r="A5" s="498"/>
      <c r="B5" s="509"/>
      <c r="C5" s="510"/>
      <c r="D5" s="510"/>
      <c r="E5" s="510"/>
      <c r="F5" s="510"/>
      <c r="G5" s="510"/>
      <c r="H5" s="510"/>
      <c r="I5" s="510"/>
      <c r="J5" s="510"/>
      <c r="K5" s="511"/>
      <c r="L5" s="506" t="s">
        <v>283</v>
      </c>
      <c r="M5" s="508"/>
      <c r="N5" s="509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1"/>
      <c r="AB5" s="506"/>
      <c r="AC5" s="508"/>
      <c r="AD5" s="506" t="s">
        <v>84</v>
      </c>
      <c r="AE5" s="508"/>
      <c r="AF5" s="506"/>
      <c r="AG5" s="508"/>
    </row>
    <row r="6" spans="1:33" ht="15" x14ac:dyDescent="0.25">
      <c r="A6" s="498"/>
      <c r="B6" s="503" t="s">
        <v>145</v>
      </c>
      <c r="C6" s="505"/>
      <c r="D6" s="503" t="s">
        <v>146</v>
      </c>
      <c r="E6" s="505"/>
      <c r="F6" s="512"/>
      <c r="G6" s="513"/>
      <c r="H6" s="512"/>
      <c r="I6" s="513"/>
      <c r="J6" s="503" t="s">
        <v>282</v>
      </c>
      <c r="K6" s="505"/>
      <c r="L6" s="506" t="s">
        <v>375</v>
      </c>
      <c r="M6" s="508"/>
      <c r="N6" s="503" t="s">
        <v>378</v>
      </c>
      <c r="O6" s="505"/>
      <c r="P6" s="503" t="s">
        <v>395</v>
      </c>
      <c r="Q6" s="504"/>
      <c r="R6" s="504"/>
      <c r="S6" s="505"/>
      <c r="T6" s="512"/>
      <c r="U6" s="513"/>
      <c r="V6" s="503" t="s">
        <v>233</v>
      </c>
      <c r="W6" s="505"/>
      <c r="X6" s="503" t="s">
        <v>234</v>
      </c>
      <c r="Y6" s="505"/>
      <c r="Z6" s="503" t="s">
        <v>282</v>
      </c>
      <c r="AA6" s="505"/>
      <c r="AB6" s="506"/>
      <c r="AC6" s="508"/>
      <c r="AD6" s="506" t="s">
        <v>85</v>
      </c>
      <c r="AE6" s="508"/>
      <c r="AF6" s="506"/>
      <c r="AG6" s="508"/>
    </row>
    <row r="7" spans="1:33" x14ac:dyDescent="0.2">
      <c r="A7" s="498"/>
      <c r="B7" s="506"/>
      <c r="C7" s="508"/>
      <c r="D7" s="506"/>
      <c r="E7" s="508"/>
      <c r="F7" s="506" t="s">
        <v>380</v>
      </c>
      <c r="G7" s="508"/>
      <c r="H7" s="506" t="s">
        <v>505</v>
      </c>
      <c r="I7" s="508"/>
      <c r="J7" s="506"/>
      <c r="K7" s="508"/>
      <c r="L7" s="506" t="s">
        <v>135</v>
      </c>
      <c r="M7" s="508"/>
      <c r="N7" s="506" t="s">
        <v>286</v>
      </c>
      <c r="O7" s="508"/>
      <c r="P7" s="509"/>
      <c r="Q7" s="510"/>
      <c r="R7" s="510"/>
      <c r="S7" s="511"/>
      <c r="T7" s="506" t="s">
        <v>109</v>
      </c>
      <c r="U7" s="508"/>
      <c r="V7" s="506"/>
      <c r="W7" s="508"/>
      <c r="X7" s="506"/>
      <c r="Y7" s="508"/>
      <c r="Z7" s="506"/>
      <c r="AA7" s="508"/>
      <c r="AB7" s="506"/>
      <c r="AC7" s="508"/>
      <c r="AD7" s="506" t="s">
        <v>235</v>
      </c>
      <c r="AE7" s="508"/>
      <c r="AF7" s="506"/>
      <c r="AG7" s="508"/>
    </row>
    <row r="8" spans="1:33" x14ac:dyDescent="0.2">
      <c r="A8" s="499"/>
      <c r="B8" s="509"/>
      <c r="C8" s="511"/>
      <c r="D8" s="509"/>
      <c r="E8" s="511"/>
      <c r="F8" s="509" t="s">
        <v>134</v>
      </c>
      <c r="G8" s="511"/>
      <c r="H8" s="509" t="s">
        <v>148</v>
      </c>
      <c r="I8" s="511"/>
      <c r="J8" s="509"/>
      <c r="K8" s="511"/>
      <c r="L8" s="509"/>
      <c r="M8" s="511"/>
      <c r="N8" s="509" t="s">
        <v>135</v>
      </c>
      <c r="O8" s="511"/>
      <c r="P8" s="500" t="s">
        <v>190</v>
      </c>
      <c r="Q8" s="502"/>
      <c r="R8" s="500" t="s">
        <v>191</v>
      </c>
      <c r="S8" s="502"/>
      <c r="T8" s="509" t="s">
        <v>236</v>
      </c>
      <c r="U8" s="511"/>
      <c r="V8" s="509"/>
      <c r="W8" s="511"/>
      <c r="X8" s="509"/>
      <c r="Y8" s="511"/>
      <c r="Z8" s="509"/>
      <c r="AA8" s="511"/>
      <c r="AB8" s="509"/>
      <c r="AC8" s="511"/>
      <c r="AD8" s="509"/>
      <c r="AE8" s="511"/>
      <c r="AF8" s="509"/>
      <c r="AG8" s="511"/>
    </row>
    <row r="9" spans="1:33" ht="15" x14ac:dyDescent="0.25">
      <c r="A9" s="318">
        <v>1949</v>
      </c>
      <c r="B9" s="319">
        <v>1995055</v>
      </c>
      <c r="C9" s="320"/>
      <c r="D9" s="319">
        <v>414632</v>
      </c>
      <c r="E9" s="320"/>
      <c r="F9" s="319">
        <v>569375</v>
      </c>
      <c r="G9" s="320"/>
      <c r="H9" s="321" t="s">
        <v>287</v>
      </c>
      <c r="I9" s="320"/>
      <c r="J9" s="319">
        <v>2979062</v>
      </c>
      <c r="K9" s="320"/>
      <c r="L9" s="321">
        <v>0</v>
      </c>
      <c r="M9" s="320"/>
      <c r="N9" s="319">
        <v>1349185</v>
      </c>
      <c r="O9" s="320"/>
      <c r="P9" s="319">
        <v>5803</v>
      </c>
      <c r="Q9" s="320"/>
      <c r="R9" s="321" t="s">
        <v>287</v>
      </c>
      <c r="S9" s="320"/>
      <c r="T9" s="321" t="s">
        <v>287</v>
      </c>
      <c r="U9" s="320"/>
      <c r="V9" s="321" t="s">
        <v>287</v>
      </c>
      <c r="W9" s="320"/>
      <c r="X9" s="321" t="s">
        <v>287</v>
      </c>
      <c r="Y9" s="320"/>
      <c r="Z9" s="319">
        <v>1354988</v>
      </c>
      <c r="AA9" s="320"/>
      <c r="AB9" s="321" t="s">
        <v>287</v>
      </c>
      <c r="AC9" s="320"/>
      <c r="AD9" s="319">
        <v>5420</v>
      </c>
      <c r="AE9" s="320"/>
      <c r="AF9" s="319">
        <v>4339470</v>
      </c>
      <c r="AG9" s="320"/>
    </row>
    <row r="10" spans="1:33" ht="15" x14ac:dyDescent="0.25">
      <c r="A10" s="318">
        <v>1950</v>
      </c>
      <c r="B10" s="319">
        <v>2199111</v>
      </c>
      <c r="C10" s="320"/>
      <c r="D10" s="319">
        <v>471666</v>
      </c>
      <c r="E10" s="320"/>
      <c r="F10" s="319">
        <v>650931</v>
      </c>
      <c r="G10" s="320"/>
      <c r="H10" s="321" t="s">
        <v>287</v>
      </c>
      <c r="I10" s="320"/>
      <c r="J10" s="319">
        <v>3321708</v>
      </c>
      <c r="K10" s="320"/>
      <c r="L10" s="321">
        <v>0</v>
      </c>
      <c r="M10" s="320"/>
      <c r="N10" s="319">
        <v>1346015</v>
      </c>
      <c r="O10" s="320"/>
      <c r="P10" s="319">
        <v>5466</v>
      </c>
      <c r="Q10" s="320"/>
      <c r="R10" s="321" t="s">
        <v>287</v>
      </c>
      <c r="S10" s="320"/>
      <c r="T10" s="321" t="s">
        <v>287</v>
      </c>
      <c r="U10" s="320"/>
      <c r="V10" s="321" t="s">
        <v>287</v>
      </c>
      <c r="W10" s="320"/>
      <c r="X10" s="321" t="s">
        <v>287</v>
      </c>
      <c r="Y10" s="320"/>
      <c r="Z10" s="319">
        <v>1351481</v>
      </c>
      <c r="AA10" s="320"/>
      <c r="AB10" s="321" t="s">
        <v>287</v>
      </c>
      <c r="AC10" s="320"/>
      <c r="AD10" s="319">
        <v>6094</v>
      </c>
      <c r="AE10" s="320"/>
      <c r="AF10" s="319">
        <v>4679283</v>
      </c>
      <c r="AG10" s="320"/>
    </row>
    <row r="11" spans="1:33" ht="15" x14ac:dyDescent="0.25">
      <c r="A11" s="322">
        <v>1951</v>
      </c>
      <c r="B11" s="323">
        <v>2506808</v>
      </c>
      <c r="C11" s="324"/>
      <c r="D11" s="323">
        <v>399898</v>
      </c>
      <c r="E11" s="324"/>
      <c r="F11" s="323">
        <v>790635</v>
      </c>
      <c r="G11" s="324"/>
      <c r="H11" s="325" t="s">
        <v>287</v>
      </c>
      <c r="I11" s="324"/>
      <c r="J11" s="323">
        <v>3697341</v>
      </c>
      <c r="K11" s="324"/>
      <c r="L11" s="325">
        <v>0</v>
      </c>
      <c r="M11" s="324"/>
      <c r="N11" s="323">
        <v>1360698</v>
      </c>
      <c r="O11" s="324"/>
      <c r="P11" s="323">
        <v>5331</v>
      </c>
      <c r="Q11" s="324"/>
      <c r="R11" s="325" t="s">
        <v>287</v>
      </c>
      <c r="S11" s="324"/>
      <c r="T11" s="325" t="s">
        <v>287</v>
      </c>
      <c r="U11" s="324"/>
      <c r="V11" s="325" t="s">
        <v>287</v>
      </c>
      <c r="W11" s="324"/>
      <c r="X11" s="325" t="s">
        <v>287</v>
      </c>
      <c r="Y11" s="324"/>
      <c r="Z11" s="323">
        <v>1366029</v>
      </c>
      <c r="AA11" s="324"/>
      <c r="AB11" s="325" t="s">
        <v>287</v>
      </c>
      <c r="AC11" s="324"/>
      <c r="AD11" s="323">
        <v>7461</v>
      </c>
      <c r="AE11" s="324"/>
      <c r="AF11" s="323">
        <v>5070831</v>
      </c>
      <c r="AG11" s="324"/>
    </row>
    <row r="12" spans="1:33" ht="15" x14ac:dyDescent="0.25">
      <c r="A12" s="318">
        <v>1952</v>
      </c>
      <c r="B12" s="319">
        <v>2557397</v>
      </c>
      <c r="C12" s="320"/>
      <c r="D12" s="319">
        <v>420366</v>
      </c>
      <c r="E12" s="320"/>
      <c r="F12" s="319">
        <v>941971</v>
      </c>
      <c r="G12" s="320"/>
      <c r="H12" s="321" t="s">
        <v>287</v>
      </c>
      <c r="I12" s="320"/>
      <c r="J12" s="319">
        <v>3919734</v>
      </c>
      <c r="K12" s="320"/>
      <c r="L12" s="321">
        <v>0</v>
      </c>
      <c r="M12" s="320"/>
      <c r="N12" s="319">
        <v>1404274</v>
      </c>
      <c r="O12" s="320"/>
      <c r="P12" s="319">
        <v>6435</v>
      </c>
      <c r="Q12" s="320"/>
      <c r="R12" s="321" t="s">
        <v>287</v>
      </c>
      <c r="S12" s="320"/>
      <c r="T12" s="321" t="s">
        <v>287</v>
      </c>
      <c r="U12" s="320"/>
      <c r="V12" s="321" t="s">
        <v>287</v>
      </c>
      <c r="W12" s="320"/>
      <c r="X12" s="321" t="s">
        <v>287</v>
      </c>
      <c r="Y12" s="320"/>
      <c r="Z12" s="319">
        <v>1410709</v>
      </c>
      <c r="AA12" s="320"/>
      <c r="AB12" s="321" t="s">
        <v>287</v>
      </c>
      <c r="AC12" s="320"/>
      <c r="AD12" s="319">
        <v>7740</v>
      </c>
      <c r="AE12" s="320"/>
      <c r="AF12" s="319">
        <v>5338183</v>
      </c>
      <c r="AG12" s="320"/>
    </row>
    <row r="13" spans="1:33" ht="15" x14ac:dyDescent="0.25">
      <c r="A13" s="318">
        <v>1953</v>
      </c>
      <c r="B13" s="319">
        <v>2777361</v>
      </c>
      <c r="C13" s="320"/>
      <c r="D13" s="319">
        <v>514298</v>
      </c>
      <c r="E13" s="320"/>
      <c r="F13" s="319">
        <v>1070472</v>
      </c>
      <c r="G13" s="320"/>
      <c r="H13" s="321" t="s">
        <v>287</v>
      </c>
      <c r="I13" s="320"/>
      <c r="J13" s="319">
        <v>4362131</v>
      </c>
      <c r="K13" s="320"/>
      <c r="L13" s="321">
        <v>0</v>
      </c>
      <c r="M13" s="320"/>
      <c r="N13" s="319">
        <v>1356353</v>
      </c>
      <c r="O13" s="320"/>
      <c r="P13" s="319">
        <v>5019</v>
      </c>
      <c r="Q13" s="320"/>
      <c r="R13" s="321" t="s">
        <v>287</v>
      </c>
      <c r="S13" s="320"/>
      <c r="T13" s="321" t="s">
        <v>287</v>
      </c>
      <c r="U13" s="320"/>
      <c r="V13" s="321" t="s">
        <v>287</v>
      </c>
      <c r="W13" s="320"/>
      <c r="X13" s="321" t="s">
        <v>287</v>
      </c>
      <c r="Y13" s="320"/>
      <c r="Z13" s="319">
        <v>1361372</v>
      </c>
      <c r="AA13" s="320"/>
      <c r="AB13" s="321" t="s">
        <v>287</v>
      </c>
      <c r="AC13" s="320"/>
      <c r="AD13" s="319">
        <v>6852</v>
      </c>
      <c r="AE13" s="320"/>
      <c r="AF13" s="319">
        <v>5730355</v>
      </c>
      <c r="AG13" s="320"/>
    </row>
    <row r="14" spans="1:33" ht="15" x14ac:dyDescent="0.25">
      <c r="A14" s="322">
        <v>1954</v>
      </c>
      <c r="B14" s="323">
        <v>2840759</v>
      </c>
      <c r="C14" s="324"/>
      <c r="D14" s="323">
        <v>417409</v>
      </c>
      <c r="E14" s="324"/>
      <c r="F14" s="323">
        <v>1206291</v>
      </c>
      <c r="G14" s="324"/>
      <c r="H14" s="325" t="s">
        <v>287</v>
      </c>
      <c r="I14" s="324"/>
      <c r="J14" s="323">
        <v>4464459</v>
      </c>
      <c r="K14" s="324"/>
      <c r="L14" s="325">
        <v>0</v>
      </c>
      <c r="M14" s="324"/>
      <c r="N14" s="323">
        <v>1304094</v>
      </c>
      <c r="O14" s="324"/>
      <c r="P14" s="323">
        <v>3209</v>
      </c>
      <c r="Q14" s="324"/>
      <c r="R14" s="325" t="s">
        <v>287</v>
      </c>
      <c r="S14" s="324"/>
      <c r="T14" s="325" t="s">
        <v>287</v>
      </c>
      <c r="U14" s="324"/>
      <c r="V14" s="325" t="s">
        <v>287</v>
      </c>
      <c r="W14" s="324"/>
      <c r="X14" s="325" t="s">
        <v>287</v>
      </c>
      <c r="Y14" s="324"/>
      <c r="Z14" s="323">
        <v>1307303</v>
      </c>
      <c r="AA14" s="324"/>
      <c r="AB14" s="325" t="s">
        <v>287</v>
      </c>
      <c r="AC14" s="324"/>
      <c r="AD14" s="323">
        <v>7983</v>
      </c>
      <c r="AE14" s="324"/>
      <c r="AF14" s="323">
        <v>5779746</v>
      </c>
      <c r="AG14" s="324"/>
    </row>
    <row r="15" spans="1:33" ht="15" x14ac:dyDescent="0.25">
      <c r="A15" s="318">
        <v>1955</v>
      </c>
      <c r="B15" s="319">
        <v>3458271</v>
      </c>
      <c r="C15" s="320"/>
      <c r="D15" s="319">
        <v>470747</v>
      </c>
      <c r="E15" s="320"/>
      <c r="F15" s="319">
        <v>1193644</v>
      </c>
      <c r="G15" s="320"/>
      <c r="H15" s="321" t="s">
        <v>287</v>
      </c>
      <c r="I15" s="320"/>
      <c r="J15" s="319">
        <v>5122662</v>
      </c>
      <c r="K15" s="320"/>
      <c r="L15" s="321">
        <v>0</v>
      </c>
      <c r="M15" s="320"/>
      <c r="N15" s="319">
        <v>1321695</v>
      </c>
      <c r="O15" s="320"/>
      <c r="P15" s="319">
        <v>3234</v>
      </c>
      <c r="Q15" s="320"/>
      <c r="R15" s="321" t="s">
        <v>287</v>
      </c>
      <c r="S15" s="320"/>
      <c r="T15" s="321" t="s">
        <v>287</v>
      </c>
      <c r="U15" s="320"/>
      <c r="V15" s="321" t="s">
        <v>287</v>
      </c>
      <c r="W15" s="320"/>
      <c r="X15" s="321" t="s">
        <v>287</v>
      </c>
      <c r="Y15" s="320"/>
      <c r="Z15" s="319">
        <v>1324929</v>
      </c>
      <c r="AA15" s="320"/>
      <c r="AB15" s="321" t="s">
        <v>287</v>
      </c>
      <c r="AC15" s="320"/>
      <c r="AD15" s="319">
        <v>13879</v>
      </c>
      <c r="AE15" s="320"/>
      <c r="AF15" s="319">
        <v>6461470</v>
      </c>
      <c r="AG15" s="320"/>
    </row>
    <row r="16" spans="1:33" ht="15" x14ac:dyDescent="0.25">
      <c r="A16" s="318">
        <v>1956</v>
      </c>
      <c r="B16" s="319">
        <v>3789674</v>
      </c>
      <c r="C16" s="320"/>
      <c r="D16" s="319">
        <v>454719</v>
      </c>
      <c r="E16" s="320"/>
      <c r="F16" s="319">
        <v>1282687</v>
      </c>
      <c r="G16" s="320"/>
      <c r="H16" s="321" t="s">
        <v>287</v>
      </c>
      <c r="I16" s="320"/>
      <c r="J16" s="319">
        <v>5527080</v>
      </c>
      <c r="K16" s="320"/>
      <c r="L16" s="321">
        <v>0</v>
      </c>
      <c r="M16" s="320"/>
      <c r="N16" s="319">
        <v>1397960</v>
      </c>
      <c r="O16" s="320"/>
      <c r="P16" s="319">
        <v>1738</v>
      </c>
      <c r="Q16" s="320"/>
      <c r="R16" s="321" t="s">
        <v>287</v>
      </c>
      <c r="S16" s="320"/>
      <c r="T16" s="321" t="s">
        <v>287</v>
      </c>
      <c r="U16" s="320"/>
      <c r="V16" s="321" t="s">
        <v>287</v>
      </c>
      <c r="W16" s="320"/>
      <c r="X16" s="321" t="s">
        <v>287</v>
      </c>
      <c r="Y16" s="320"/>
      <c r="Z16" s="319">
        <v>1399698</v>
      </c>
      <c r="AA16" s="320"/>
      <c r="AB16" s="321" t="s">
        <v>287</v>
      </c>
      <c r="AC16" s="320"/>
      <c r="AD16" s="319">
        <v>15519</v>
      </c>
      <c r="AE16" s="320"/>
      <c r="AF16" s="319">
        <v>6942297</v>
      </c>
      <c r="AG16" s="320"/>
    </row>
    <row r="17" spans="1:33" ht="15" x14ac:dyDescent="0.25">
      <c r="A17" s="322">
        <v>1957</v>
      </c>
      <c r="B17" s="323">
        <v>3855246</v>
      </c>
      <c r="C17" s="324"/>
      <c r="D17" s="323">
        <v>498382</v>
      </c>
      <c r="E17" s="324"/>
      <c r="F17" s="323">
        <v>1382906</v>
      </c>
      <c r="G17" s="324"/>
      <c r="H17" s="325" t="s">
        <v>287</v>
      </c>
      <c r="I17" s="324"/>
      <c r="J17" s="323">
        <v>5736534</v>
      </c>
      <c r="K17" s="324"/>
      <c r="L17" s="325">
        <v>112</v>
      </c>
      <c r="M17" s="324"/>
      <c r="N17" s="323">
        <v>1480092</v>
      </c>
      <c r="O17" s="324"/>
      <c r="P17" s="323">
        <v>2008</v>
      </c>
      <c r="Q17" s="324"/>
      <c r="R17" s="325" t="s">
        <v>287</v>
      </c>
      <c r="S17" s="324"/>
      <c r="T17" s="325" t="s">
        <v>287</v>
      </c>
      <c r="U17" s="324"/>
      <c r="V17" s="325" t="s">
        <v>287</v>
      </c>
      <c r="W17" s="324"/>
      <c r="X17" s="325" t="s">
        <v>287</v>
      </c>
      <c r="Y17" s="324"/>
      <c r="Z17" s="323">
        <v>1482100</v>
      </c>
      <c r="AA17" s="324"/>
      <c r="AB17" s="325" t="s">
        <v>287</v>
      </c>
      <c r="AC17" s="324"/>
      <c r="AD17" s="323">
        <v>12288</v>
      </c>
      <c r="AE17" s="324"/>
      <c r="AF17" s="323">
        <v>7231034</v>
      </c>
      <c r="AG17" s="324"/>
    </row>
    <row r="18" spans="1:33" ht="15" x14ac:dyDescent="0.25">
      <c r="A18" s="318">
        <v>1958</v>
      </c>
      <c r="B18" s="319">
        <v>3721340</v>
      </c>
      <c r="C18" s="320"/>
      <c r="D18" s="319">
        <v>485713</v>
      </c>
      <c r="E18" s="320"/>
      <c r="F18" s="319">
        <v>1420903</v>
      </c>
      <c r="G18" s="320"/>
      <c r="H18" s="321" t="s">
        <v>287</v>
      </c>
      <c r="I18" s="320"/>
      <c r="J18" s="319">
        <v>5627956</v>
      </c>
      <c r="K18" s="320"/>
      <c r="L18" s="319">
        <v>1915</v>
      </c>
      <c r="M18" s="320"/>
      <c r="N18" s="319">
        <v>1554805</v>
      </c>
      <c r="O18" s="320"/>
      <c r="P18" s="319">
        <v>1940</v>
      </c>
      <c r="Q18" s="320"/>
      <c r="R18" s="321" t="s">
        <v>287</v>
      </c>
      <c r="S18" s="320"/>
      <c r="T18" s="321" t="s">
        <v>287</v>
      </c>
      <c r="U18" s="320"/>
      <c r="V18" s="321" t="s">
        <v>287</v>
      </c>
      <c r="W18" s="320"/>
      <c r="X18" s="321" t="s">
        <v>287</v>
      </c>
      <c r="Y18" s="320"/>
      <c r="Z18" s="319">
        <v>1556745</v>
      </c>
      <c r="AA18" s="320"/>
      <c r="AB18" s="321" t="s">
        <v>287</v>
      </c>
      <c r="AC18" s="320"/>
      <c r="AD18" s="319">
        <v>11320</v>
      </c>
      <c r="AE18" s="320"/>
      <c r="AF18" s="319">
        <v>7197937</v>
      </c>
      <c r="AG18" s="320"/>
    </row>
    <row r="19" spans="1:33" ht="15" x14ac:dyDescent="0.25">
      <c r="A19" s="318">
        <v>1959</v>
      </c>
      <c r="B19" s="319">
        <v>4029357</v>
      </c>
      <c r="C19" s="320"/>
      <c r="D19" s="319">
        <v>551977</v>
      </c>
      <c r="E19" s="320"/>
      <c r="F19" s="319">
        <v>1685507</v>
      </c>
      <c r="G19" s="320"/>
      <c r="H19" s="321" t="s">
        <v>287</v>
      </c>
      <c r="I19" s="320"/>
      <c r="J19" s="319">
        <v>6266841</v>
      </c>
      <c r="K19" s="320"/>
      <c r="L19" s="319">
        <v>2187</v>
      </c>
      <c r="M19" s="320"/>
      <c r="N19" s="319">
        <v>1511462</v>
      </c>
      <c r="O19" s="320"/>
      <c r="P19" s="319">
        <v>1677</v>
      </c>
      <c r="Q19" s="320"/>
      <c r="R19" s="321" t="s">
        <v>287</v>
      </c>
      <c r="S19" s="320"/>
      <c r="T19" s="321" t="s">
        <v>287</v>
      </c>
      <c r="U19" s="320"/>
      <c r="V19" s="321" t="s">
        <v>287</v>
      </c>
      <c r="W19" s="320"/>
      <c r="X19" s="321" t="s">
        <v>287</v>
      </c>
      <c r="Y19" s="320"/>
      <c r="Z19" s="319">
        <v>1513139</v>
      </c>
      <c r="AA19" s="320"/>
      <c r="AB19" s="321" t="s">
        <v>287</v>
      </c>
      <c r="AC19" s="320"/>
      <c r="AD19" s="319">
        <v>12127</v>
      </c>
      <c r="AE19" s="320"/>
      <c r="AF19" s="319">
        <v>7794295</v>
      </c>
      <c r="AG19" s="320"/>
    </row>
    <row r="20" spans="1:33" ht="15" x14ac:dyDescent="0.25">
      <c r="A20" s="322">
        <v>1960</v>
      </c>
      <c r="B20" s="323">
        <v>4227551</v>
      </c>
      <c r="C20" s="324"/>
      <c r="D20" s="323">
        <v>552715</v>
      </c>
      <c r="E20" s="324"/>
      <c r="F20" s="323">
        <v>1785129</v>
      </c>
      <c r="G20" s="324"/>
      <c r="H20" s="325" t="s">
        <v>287</v>
      </c>
      <c r="I20" s="324"/>
      <c r="J20" s="323">
        <v>6565395</v>
      </c>
      <c r="K20" s="324"/>
      <c r="L20" s="323">
        <v>6026</v>
      </c>
      <c r="M20" s="324"/>
      <c r="N20" s="323">
        <v>1569167</v>
      </c>
      <c r="O20" s="324"/>
      <c r="P20" s="323">
        <v>1508</v>
      </c>
      <c r="Q20" s="324"/>
      <c r="R20" s="325" t="s">
        <v>287</v>
      </c>
      <c r="S20" s="324"/>
      <c r="T20" s="325">
        <v>359</v>
      </c>
      <c r="U20" s="326" t="s">
        <v>381</v>
      </c>
      <c r="V20" s="325" t="s">
        <v>287</v>
      </c>
      <c r="W20" s="324"/>
      <c r="X20" s="325" t="s">
        <v>287</v>
      </c>
      <c r="Y20" s="324"/>
      <c r="Z20" s="323">
        <v>1571034</v>
      </c>
      <c r="AA20" s="326" t="s">
        <v>381</v>
      </c>
      <c r="AB20" s="325" t="s">
        <v>287</v>
      </c>
      <c r="AC20" s="324"/>
      <c r="AD20" s="323">
        <v>15474</v>
      </c>
      <c r="AE20" s="324"/>
      <c r="AF20" s="323">
        <v>8157929</v>
      </c>
      <c r="AG20" s="326" t="s">
        <v>381</v>
      </c>
    </row>
    <row r="21" spans="1:33" ht="15" x14ac:dyDescent="0.25">
      <c r="A21" s="318">
        <v>1961</v>
      </c>
      <c r="B21" s="319">
        <v>4354953</v>
      </c>
      <c r="C21" s="320"/>
      <c r="D21" s="319">
        <v>557277</v>
      </c>
      <c r="E21" s="320"/>
      <c r="F21" s="319">
        <v>1888996</v>
      </c>
      <c r="G21" s="320"/>
      <c r="H21" s="321" t="s">
        <v>287</v>
      </c>
      <c r="I21" s="320"/>
      <c r="J21" s="319">
        <v>6801226</v>
      </c>
      <c r="K21" s="320"/>
      <c r="L21" s="319">
        <v>19678</v>
      </c>
      <c r="M21" s="320"/>
      <c r="N21" s="319">
        <v>1620627</v>
      </c>
      <c r="O21" s="320"/>
      <c r="P21" s="319">
        <v>1339</v>
      </c>
      <c r="Q21" s="320"/>
      <c r="R21" s="321" t="s">
        <v>287</v>
      </c>
      <c r="S21" s="320"/>
      <c r="T21" s="319">
        <v>1001</v>
      </c>
      <c r="U21" s="327" t="s">
        <v>381</v>
      </c>
      <c r="V21" s="321" t="s">
        <v>287</v>
      </c>
      <c r="W21" s="320"/>
      <c r="X21" s="321" t="s">
        <v>287</v>
      </c>
      <c r="Y21" s="320"/>
      <c r="Z21" s="319">
        <v>1622967</v>
      </c>
      <c r="AA21" s="327" t="s">
        <v>381</v>
      </c>
      <c r="AB21" s="321" t="s">
        <v>287</v>
      </c>
      <c r="AC21" s="320"/>
      <c r="AD21" s="319">
        <v>7689</v>
      </c>
      <c r="AE21" s="320"/>
      <c r="AF21" s="319">
        <v>8451561</v>
      </c>
      <c r="AG21" s="327" t="s">
        <v>381</v>
      </c>
    </row>
    <row r="22" spans="1:33" ht="15" x14ac:dyDescent="0.25">
      <c r="A22" s="318">
        <v>1962</v>
      </c>
      <c r="B22" s="319">
        <v>4622376</v>
      </c>
      <c r="C22" s="320"/>
      <c r="D22" s="319">
        <v>559585</v>
      </c>
      <c r="E22" s="320"/>
      <c r="F22" s="319">
        <v>2034783</v>
      </c>
      <c r="G22" s="320"/>
      <c r="H22" s="321" t="s">
        <v>287</v>
      </c>
      <c r="I22" s="320"/>
      <c r="J22" s="319">
        <v>7216744</v>
      </c>
      <c r="K22" s="320"/>
      <c r="L22" s="319">
        <v>26394</v>
      </c>
      <c r="M22" s="320"/>
      <c r="N22" s="319">
        <v>1780151</v>
      </c>
      <c r="O22" s="320"/>
      <c r="P22" s="319">
        <v>1349</v>
      </c>
      <c r="Q22" s="320"/>
      <c r="R22" s="321" t="s">
        <v>287</v>
      </c>
      <c r="S22" s="320"/>
      <c r="T22" s="319">
        <v>1061</v>
      </c>
      <c r="U22" s="327" t="s">
        <v>381</v>
      </c>
      <c r="V22" s="321" t="s">
        <v>287</v>
      </c>
      <c r="W22" s="320"/>
      <c r="X22" s="321" t="s">
        <v>287</v>
      </c>
      <c r="Y22" s="320"/>
      <c r="Z22" s="319">
        <v>1782561</v>
      </c>
      <c r="AA22" s="327" t="s">
        <v>381</v>
      </c>
      <c r="AB22" s="321" t="s">
        <v>287</v>
      </c>
      <c r="AC22" s="320"/>
      <c r="AD22" s="319">
        <v>1829</v>
      </c>
      <c r="AE22" s="320"/>
      <c r="AF22" s="319">
        <v>9027528</v>
      </c>
      <c r="AG22" s="327" t="s">
        <v>381</v>
      </c>
    </row>
    <row r="23" spans="1:33" ht="15" x14ac:dyDescent="0.25">
      <c r="A23" s="322">
        <v>1963</v>
      </c>
      <c r="B23" s="323">
        <v>5050213</v>
      </c>
      <c r="C23" s="324"/>
      <c r="D23" s="323">
        <v>584707</v>
      </c>
      <c r="E23" s="324"/>
      <c r="F23" s="323">
        <v>2210952</v>
      </c>
      <c r="G23" s="324"/>
      <c r="H23" s="325" t="s">
        <v>287</v>
      </c>
      <c r="I23" s="324"/>
      <c r="J23" s="323">
        <v>7845872</v>
      </c>
      <c r="K23" s="324"/>
      <c r="L23" s="323">
        <v>38147</v>
      </c>
      <c r="M23" s="324"/>
      <c r="N23" s="323">
        <v>1737441</v>
      </c>
      <c r="O23" s="324"/>
      <c r="P23" s="323">
        <v>1341</v>
      </c>
      <c r="Q23" s="324"/>
      <c r="R23" s="325" t="s">
        <v>287</v>
      </c>
      <c r="S23" s="324"/>
      <c r="T23" s="323">
        <v>1760</v>
      </c>
      <c r="U23" s="326" t="s">
        <v>381</v>
      </c>
      <c r="V23" s="325" t="s">
        <v>287</v>
      </c>
      <c r="W23" s="324"/>
      <c r="X23" s="325" t="s">
        <v>287</v>
      </c>
      <c r="Y23" s="324"/>
      <c r="Z23" s="323">
        <v>1740542</v>
      </c>
      <c r="AA23" s="326" t="s">
        <v>381</v>
      </c>
      <c r="AB23" s="325" t="s">
        <v>287</v>
      </c>
      <c r="AC23" s="324"/>
      <c r="AD23" s="325">
        <v>334</v>
      </c>
      <c r="AE23" s="324"/>
      <c r="AF23" s="323">
        <v>9624895</v>
      </c>
      <c r="AG23" s="326" t="s">
        <v>381</v>
      </c>
    </row>
    <row r="24" spans="1:33" ht="15" x14ac:dyDescent="0.25">
      <c r="A24" s="318">
        <v>1964</v>
      </c>
      <c r="B24" s="319">
        <v>5379553</v>
      </c>
      <c r="C24" s="320"/>
      <c r="D24" s="319">
        <v>633882</v>
      </c>
      <c r="E24" s="320"/>
      <c r="F24" s="319">
        <v>2397228</v>
      </c>
      <c r="G24" s="320"/>
      <c r="H24" s="321" t="s">
        <v>287</v>
      </c>
      <c r="I24" s="320"/>
      <c r="J24" s="319">
        <v>8410663</v>
      </c>
      <c r="K24" s="320"/>
      <c r="L24" s="319">
        <v>39819</v>
      </c>
      <c r="M24" s="320"/>
      <c r="N24" s="319">
        <v>1852542</v>
      </c>
      <c r="O24" s="320"/>
      <c r="P24" s="319">
        <v>1549</v>
      </c>
      <c r="Q24" s="320"/>
      <c r="R24" s="321" t="s">
        <v>287</v>
      </c>
      <c r="S24" s="320"/>
      <c r="T24" s="319">
        <v>2132</v>
      </c>
      <c r="U24" s="327" t="s">
        <v>381</v>
      </c>
      <c r="V24" s="321" t="s">
        <v>287</v>
      </c>
      <c r="W24" s="320"/>
      <c r="X24" s="321" t="s">
        <v>287</v>
      </c>
      <c r="Y24" s="320"/>
      <c r="Z24" s="319">
        <v>1856223</v>
      </c>
      <c r="AA24" s="327" t="s">
        <v>381</v>
      </c>
      <c r="AB24" s="321" t="s">
        <v>287</v>
      </c>
      <c r="AC24" s="320"/>
      <c r="AD24" s="319">
        <v>6671</v>
      </c>
      <c r="AE24" s="320"/>
      <c r="AF24" s="319">
        <v>10313376</v>
      </c>
      <c r="AG24" s="327" t="s">
        <v>381</v>
      </c>
    </row>
    <row r="25" spans="1:33" ht="15" x14ac:dyDescent="0.25">
      <c r="A25" s="318">
        <v>1965</v>
      </c>
      <c r="B25" s="319">
        <v>5821061</v>
      </c>
      <c r="C25" s="320"/>
      <c r="D25" s="319">
        <v>722002</v>
      </c>
      <c r="E25" s="320"/>
      <c r="F25" s="319">
        <v>2395376</v>
      </c>
      <c r="G25" s="320"/>
      <c r="H25" s="321" t="s">
        <v>287</v>
      </c>
      <c r="I25" s="320"/>
      <c r="J25" s="319">
        <v>8938439</v>
      </c>
      <c r="K25" s="320"/>
      <c r="L25" s="319">
        <v>43164</v>
      </c>
      <c r="M25" s="320"/>
      <c r="N25" s="319">
        <v>2026320</v>
      </c>
      <c r="O25" s="320"/>
      <c r="P25" s="319">
        <v>2810</v>
      </c>
      <c r="Q25" s="320"/>
      <c r="R25" s="321" t="s">
        <v>287</v>
      </c>
      <c r="S25" s="320"/>
      <c r="T25" s="319">
        <v>1978</v>
      </c>
      <c r="U25" s="327" t="s">
        <v>381</v>
      </c>
      <c r="V25" s="321" t="s">
        <v>287</v>
      </c>
      <c r="W25" s="320"/>
      <c r="X25" s="321" t="s">
        <v>287</v>
      </c>
      <c r="Y25" s="320"/>
      <c r="Z25" s="319">
        <v>2031108</v>
      </c>
      <c r="AA25" s="327" t="s">
        <v>381</v>
      </c>
      <c r="AB25" s="321" t="s">
        <v>287</v>
      </c>
      <c r="AC25" s="320"/>
      <c r="AD25" s="321">
        <v>-482</v>
      </c>
      <c r="AE25" s="320"/>
      <c r="AF25" s="319">
        <v>11012229</v>
      </c>
      <c r="AG25" s="327" t="s">
        <v>381</v>
      </c>
    </row>
    <row r="26" spans="1:33" ht="15" x14ac:dyDescent="0.25">
      <c r="A26" s="322">
        <v>1966</v>
      </c>
      <c r="B26" s="323">
        <v>6301644</v>
      </c>
      <c r="C26" s="324"/>
      <c r="D26" s="323">
        <v>883230</v>
      </c>
      <c r="E26" s="324"/>
      <c r="F26" s="323">
        <v>2696077</v>
      </c>
      <c r="G26" s="324"/>
      <c r="H26" s="325" t="s">
        <v>287</v>
      </c>
      <c r="I26" s="324"/>
      <c r="J26" s="323">
        <v>9880951</v>
      </c>
      <c r="K26" s="324"/>
      <c r="L26" s="323">
        <v>64158</v>
      </c>
      <c r="M26" s="324"/>
      <c r="N26" s="323">
        <v>2028381</v>
      </c>
      <c r="O26" s="324"/>
      <c r="P26" s="323">
        <v>3478</v>
      </c>
      <c r="Q26" s="324"/>
      <c r="R26" s="325" t="s">
        <v>287</v>
      </c>
      <c r="S26" s="324"/>
      <c r="T26" s="323">
        <v>1958</v>
      </c>
      <c r="U26" s="326" t="s">
        <v>381</v>
      </c>
      <c r="V26" s="325" t="s">
        <v>287</v>
      </c>
      <c r="W26" s="324"/>
      <c r="X26" s="325" t="s">
        <v>287</v>
      </c>
      <c r="Y26" s="324"/>
      <c r="Z26" s="323">
        <v>2033817</v>
      </c>
      <c r="AA26" s="326" t="s">
        <v>381</v>
      </c>
      <c r="AB26" s="325" t="s">
        <v>287</v>
      </c>
      <c r="AC26" s="324"/>
      <c r="AD26" s="323">
        <v>3725</v>
      </c>
      <c r="AE26" s="324"/>
      <c r="AF26" s="323">
        <v>11982651</v>
      </c>
      <c r="AG26" s="326" t="s">
        <v>381</v>
      </c>
    </row>
    <row r="27" spans="1:33" ht="15" x14ac:dyDescent="0.25">
      <c r="A27" s="318">
        <v>1967</v>
      </c>
      <c r="B27" s="319">
        <v>6444982</v>
      </c>
      <c r="C27" s="320"/>
      <c r="D27" s="319">
        <v>1010541</v>
      </c>
      <c r="E27" s="320"/>
      <c r="F27" s="319">
        <v>2834236</v>
      </c>
      <c r="G27" s="320"/>
      <c r="H27" s="321" t="s">
        <v>287</v>
      </c>
      <c r="I27" s="320"/>
      <c r="J27" s="319">
        <v>10289759</v>
      </c>
      <c r="K27" s="320"/>
      <c r="L27" s="319">
        <v>88456</v>
      </c>
      <c r="M27" s="320"/>
      <c r="N27" s="319">
        <v>2310877</v>
      </c>
      <c r="O27" s="320"/>
      <c r="P27" s="319">
        <v>3293</v>
      </c>
      <c r="Q27" s="320"/>
      <c r="R27" s="321" t="s">
        <v>287</v>
      </c>
      <c r="S27" s="320"/>
      <c r="T27" s="319">
        <v>3300</v>
      </c>
      <c r="U27" s="327" t="s">
        <v>381</v>
      </c>
      <c r="V27" s="321" t="s">
        <v>287</v>
      </c>
      <c r="W27" s="320"/>
      <c r="X27" s="321" t="s">
        <v>287</v>
      </c>
      <c r="Y27" s="320"/>
      <c r="Z27" s="319">
        <v>2317470</v>
      </c>
      <c r="AA27" s="327" t="s">
        <v>381</v>
      </c>
      <c r="AB27" s="321" t="s">
        <v>287</v>
      </c>
      <c r="AC27" s="320"/>
      <c r="AD27" s="319">
        <v>-1020</v>
      </c>
      <c r="AE27" s="320"/>
      <c r="AF27" s="319">
        <v>12694664</v>
      </c>
      <c r="AG27" s="327" t="s">
        <v>381</v>
      </c>
    </row>
    <row r="28" spans="1:33" ht="15" x14ac:dyDescent="0.25">
      <c r="A28" s="318">
        <v>1968</v>
      </c>
      <c r="B28" s="319">
        <v>6993639</v>
      </c>
      <c r="C28" s="320"/>
      <c r="D28" s="319">
        <v>1181450</v>
      </c>
      <c r="E28" s="320"/>
      <c r="F28" s="319">
        <v>3245494</v>
      </c>
      <c r="G28" s="320"/>
      <c r="H28" s="321" t="s">
        <v>287</v>
      </c>
      <c r="I28" s="320"/>
      <c r="J28" s="319">
        <v>11420583</v>
      </c>
      <c r="K28" s="320"/>
      <c r="L28" s="319">
        <v>141534</v>
      </c>
      <c r="M28" s="320"/>
      <c r="N28" s="319">
        <v>2313457</v>
      </c>
      <c r="O28" s="320"/>
      <c r="P28" s="319">
        <v>3900</v>
      </c>
      <c r="Q28" s="320"/>
      <c r="R28" s="321" t="s">
        <v>287</v>
      </c>
      <c r="S28" s="320"/>
      <c r="T28" s="319">
        <v>4532</v>
      </c>
      <c r="U28" s="327" t="s">
        <v>381</v>
      </c>
      <c r="V28" s="321" t="s">
        <v>287</v>
      </c>
      <c r="W28" s="320"/>
      <c r="X28" s="321" t="s">
        <v>287</v>
      </c>
      <c r="Y28" s="320"/>
      <c r="Z28" s="319">
        <v>2321889</v>
      </c>
      <c r="AA28" s="327" t="s">
        <v>381</v>
      </c>
      <c r="AB28" s="321" t="s">
        <v>287</v>
      </c>
      <c r="AC28" s="320"/>
      <c r="AD28" s="319">
        <v>-2152</v>
      </c>
      <c r="AE28" s="320"/>
      <c r="AF28" s="319">
        <v>13881853</v>
      </c>
      <c r="AG28" s="327" t="s">
        <v>381</v>
      </c>
    </row>
    <row r="29" spans="1:33" ht="15" x14ac:dyDescent="0.25">
      <c r="A29" s="322">
        <v>1969</v>
      </c>
      <c r="B29" s="323">
        <v>7219295</v>
      </c>
      <c r="C29" s="324"/>
      <c r="D29" s="323">
        <v>1571294</v>
      </c>
      <c r="E29" s="324"/>
      <c r="F29" s="323">
        <v>3595759</v>
      </c>
      <c r="G29" s="324"/>
      <c r="H29" s="325" t="s">
        <v>287</v>
      </c>
      <c r="I29" s="324"/>
      <c r="J29" s="323">
        <v>12386348</v>
      </c>
      <c r="K29" s="324"/>
      <c r="L29" s="323">
        <v>153722</v>
      </c>
      <c r="M29" s="324"/>
      <c r="N29" s="323">
        <v>2613763</v>
      </c>
      <c r="O29" s="324"/>
      <c r="P29" s="323">
        <v>3342</v>
      </c>
      <c r="Q29" s="324"/>
      <c r="R29" s="325" t="s">
        <v>287</v>
      </c>
      <c r="S29" s="324"/>
      <c r="T29" s="323">
        <v>6422</v>
      </c>
      <c r="U29" s="326" t="s">
        <v>381</v>
      </c>
      <c r="V29" s="325" t="s">
        <v>287</v>
      </c>
      <c r="W29" s="324"/>
      <c r="X29" s="325" t="s">
        <v>287</v>
      </c>
      <c r="Y29" s="324"/>
      <c r="Z29" s="323">
        <v>2623527</v>
      </c>
      <c r="AA29" s="326" t="s">
        <v>381</v>
      </c>
      <c r="AB29" s="325" t="s">
        <v>287</v>
      </c>
      <c r="AC29" s="324"/>
      <c r="AD29" s="323">
        <v>3656</v>
      </c>
      <c r="AE29" s="324"/>
      <c r="AF29" s="323">
        <v>15167252</v>
      </c>
      <c r="AG29" s="326" t="s">
        <v>381</v>
      </c>
    </row>
    <row r="30" spans="1:33" ht="15" x14ac:dyDescent="0.25">
      <c r="A30" s="318">
        <v>1970</v>
      </c>
      <c r="B30" s="319">
        <v>7227462</v>
      </c>
      <c r="C30" s="320"/>
      <c r="D30" s="319">
        <v>2117337</v>
      </c>
      <c r="E30" s="320"/>
      <c r="F30" s="319">
        <v>4053747</v>
      </c>
      <c r="G30" s="320"/>
      <c r="H30" s="321" t="s">
        <v>287</v>
      </c>
      <c r="I30" s="320"/>
      <c r="J30" s="319">
        <v>13398546</v>
      </c>
      <c r="K30" s="320"/>
      <c r="L30" s="319">
        <v>239347</v>
      </c>
      <c r="M30" s="320"/>
      <c r="N30" s="319">
        <v>2599507</v>
      </c>
      <c r="O30" s="320"/>
      <c r="P30" s="319">
        <v>1427</v>
      </c>
      <c r="Q30" s="320"/>
      <c r="R30" s="319">
        <v>2313</v>
      </c>
      <c r="S30" s="320"/>
      <c r="T30" s="319">
        <v>5511</v>
      </c>
      <c r="U30" s="327" t="s">
        <v>381</v>
      </c>
      <c r="V30" s="321" t="s">
        <v>287</v>
      </c>
      <c r="W30" s="320"/>
      <c r="X30" s="321" t="s">
        <v>287</v>
      </c>
      <c r="Y30" s="320"/>
      <c r="Z30" s="319">
        <v>2608759</v>
      </c>
      <c r="AA30" s="327" t="s">
        <v>381</v>
      </c>
      <c r="AB30" s="321" t="s">
        <v>287</v>
      </c>
      <c r="AC30" s="320"/>
      <c r="AD30" s="319">
        <v>6688</v>
      </c>
      <c r="AE30" s="320"/>
      <c r="AF30" s="319">
        <v>16253340</v>
      </c>
      <c r="AG30" s="327" t="s">
        <v>381</v>
      </c>
    </row>
    <row r="31" spans="1:33" ht="15" x14ac:dyDescent="0.25">
      <c r="A31" s="318">
        <v>1971</v>
      </c>
      <c r="B31" s="319">
        <v>7299131</v>
      </c>
      <c r="C31" s="320"/>
      <c r="D31" s="319">
        <v>2494999</v>
      </c>
      <c r="E31" s="320"/>
      <c r="F31" s="319">
        <v>4099275</v>
      </c>
      <c r="G31" s="320"/>
      <c r="H31" s="321" t="s">
        <v>287</v>
      </c>
      <c r="I31" s="320"/>
      <c r="J31" s="319">
        <v>13893405</v>
      </c>
      <c r="K31" s="320"/>
      <c r="L31" s="319">
        <v>412939</v>
      </c>
      <c r="M31" s="320"/>
      <c r="N31" s="319">
        <v>2790405</v>
      </c>
      <c r="O31" s="320"/>
      <c r="P31" s="319">
        <v>1167</v>
      </c>
      <c r="Q31" s="320"/>
      <c r="R31" s="319">
        <v>2094</v>
      </c>
      <c r="S31" s="320"/>
      <c r="T31" s="319">
        <v>5739</v>
      </c>
      <c r="U31" s="327" t="s">
        <v>381</v>
      </c>
      <c r="V31" s="321" t="s">
        <v>287</v>
      </c>
      <c r="W31" s="320"/>
      <c r="X31" s="321" t="s">
        <v>287</v>
      </c>
      <c r="Y31" s="320"/>
      <c r="Z31" s="319">
        <v>2799405</v>
      </c>
      <c r="AA31" s="327" t="s">
        <v>381</v>
      </c>
      <c r="AB31" s="321" t="s">
        <v>287</v>
      </c>
      <c r="AC31" s="320"/>
      <c r="AD31" s="319">
        <v>12046</v>
      </c>
      <c r="AE31" s="320"/>
      <c r="AF31" s="319">
        <v>17117794</v>
      </c>
      <c r="AG31" s="327" t="s">
        <v>381</v>
      </c>
    </row>
    <row r="32" spans="1:33" ht="15" x14ac:dyDescent="0.25">
      <c r="A32" s="322">
        <v>1972</v>
      </c>
      <c r="B32" s="323">
        <v>7810652</v>
      </c>
      <c r="C32" s="324"/>
      <c r="D32" s="323">
        <v>3097088</v>
      </c>
      <c r="E32" s="324"/>
      <c r="F32" s="323">
        <v>4084289</v>
      </c>
      <c r="G32" s="324"/>
      <c r="H32" s="325" t="s">
        <v>287</v>
      </c>
      <c r="I32" s="324"/>
      <c r="J32" s="323">
        <v>14992029</v>
      </c>
      <c r="K32" s="324"/>
      <c r="L32" s="323">
        <v>583752</v>
      </c>
      <c r="M32" s="324"/>
      <c r="N32" s="323">
        <v>2829445</v>
      </c>
      <c r="O32" s="324"/>
      <c r="P32" s="323">
        <v>1358</v>
      </c>
      <c r="Q32" s="324"/>
      <c r="R32" s="323">
        <v>2073</v>
      </c>
      <c r="S32" s="324"/>
      <c r="T32" s="323">
        <v>15079</v>
      </c>
      <c r="U32" s="326" t="s">
        <v>381</v>
      </c>
      <c r="V32" s="325" t="s">
        <v>287</v>
      </c>
      <c r="W32" s="324"/>
      <c r="X32" s="325" t="s">
        <v>287</v>
      </c>
      <c r="Y32" s="324"/>
      <c r="Z32" s="323">
        <v>2847955</v>
      </c>
      <c r="AA32" s="326" t="s">
        <v>381</v>
      </c>
      <c r="AB32" s="325" t="s">
        <v>287</v>
      </c>
      <c r="AC32" s="324"/>
      <c r="AD32" s="323">
        <v>26227</v>
      </c>
      <c r="AE32" s="324"/>
      <c r="AF32" s="323">
        <v>18449962</v>
      </c>
      <c r="AG32" s="326" t="s">
        <v>381</v>
      </c>
    </row>
    <row r="33" spans="1:33" ht="15" x14ac:dyDescent="0.25">
      <c r="A33" s="318">
        <v>1973</v>
      </c>
      <c r="B33" s="319">
        <v>8658401</v>
      </c>
      <c r="C33" s="320"/>
      <c r="D33" s="319">
        <v>3514816</v>
      </c>
      <c r="E33" s="320"/>
      <c r="F33" s="319">
        <v>3748016</v>
      </c>
      <c r="G33" s="320"/>
      <c r="H33" s="321" t="s">
        <v>287</v>
      </c>
      <c r="I33" s="320"/>
      <c r="J33" s="319">
        <v>15921233</v>
      </c>
      <c r="K33" s="320"/>
      <c r="L33" s="319">
        <v>910177</v>
      </c>
      <c r="M33" s="320"/>
      <c r="N33" s="319">
        <v>2826675</v>
      </c>
      <c r="O33" s="320"/>
      <c r="P33" s="319">
        <v>1355</v>
      </c>
      <c r="Q33" s="320"/>
      <c r="R33" s="319">
        <v>2056</v>
      </c>
      <c r="S33" s="320"/>
      <c r="T33" s="319">
        <v>20422</v>
      </c>
      <c r="U33" s="327" t="s">
        <v>381</v>
      </c>
      <c r="V33" s="321" t="s">
        <v>287</v>
      </c>
      <c r="W33" s="320"/>
      <c r="X33" s="321" t="s">
        <v>287</v>
      </c>
      <c r="Y33" s="320"/>
      <c r="Z33" s="319">
        <v>2850508</v>
      </c>
      <c r="AA33" s="327" t="s">
        <v>381</v>
      </c>
      <c r="AB33" s="321" t="s">
        <v>287</v>
      </c>
      <c r="AC33" s="320"/>
      <c r="AD33" s="319">
        <v>48715</v>
      </c>
      <c r="AE33" s="320"/>
      <c r="AF33" s="319">
        <v>19730633</v>
      </c>
      <c r="AG33" s="327" t="s">
        <v>381</v>
      </c>
    </row>
    <row r="34" spans="1:33" ht="15" x14ac:dyDescent="0.25">
      <c r="A34" s="318">
        <v>1974</v>
      </c>
      <c r="B34" s="319">
        <v>8534031</v>
      </c>
      <c r="C34" s="320"/>
      <c r="D34" s="319">
        <v>3365031</v>
      </c>
      <c r="E34" s="320"/>
      <c r="F34" s="319">
        <v>3519184</v>
      </c>
      <c r="G34" s="320"/>
      <c r="H34" s="321" t="s">
        <v>287</v>
      </c>
      <c r="I34" s="320"/>
      <c r="J34" s="319">
        <v>15418246</v>
      </c>
      <c r="K34" s="320"/>
      <c r="L34" s="319">
        <v>1272083</v>
      </c>
      <c r="M34" s="320"/>
      <c r="N34" s="319">
        <v>3143378</v>
      </c>
      <c r="O34" s="320"/>
      <c r="P34" s="321">
        <v>711</v>
      </c>
      <c r="Q34" s="320"/>
      <c r="R34" s="319">
        <v>1902</v>
      </c>
      <c r="S34" s="320"/>
      <c r="T34" s="319">
        <v>25610</v>
      </c>
      <c r="U34" s="327" t="s">
        <v>381</v>
      </c>
      <c r="V34" s="321" t="s">
        <v>287</v>
      </c>
      <c r="W34" s="320"/>
      <c r="X34" s="321" t="s">
        <v>287</v>
      </c>
      <c r="Y34" s="320"/>
      <c r="Z34" s="319">
        <v>3171601</v>
      </c>
      <c r="AA34" s="327" t="s">
        <v>381</v>
      </c>
      <c r="AB34" s="321" t="s">
        <v>287</v>
      </c>
      <c r="AC34" s="320"/>
      <c r="AD34" s="319">
        <v>43311</v>
      </c>
      <c r="AE34" s="320"/>
      <c r="AF34" s="319">
        <v>19905241</v>
      </c>
      <c r="AG34" s="327" t="s">
        <v>381</v>
      </c>
    </row>
    <row r="35" spans="1:33" ht="15" x14ac:dyDescent="0.25">
      <c r="A35" s="322">
        <v>1975</v>
      </c>
      <c r="B35" s="323">
        <v>8785839</v>
      </c>
      <c r="C35" s="324"/>
      <c r="D35" s="323">
        <v>3165675</v>
      </c>
      <c r="E35" s="324"/>
      <c r="F35" s="323">
        <v>3239769</v>
      </c>
      <c r="G35" s="324"/>
      <c r="H35" s="325" t="s">
        <v>287</v>
      </c>
      <c r="I35" s="324"/>
      <c r="J35" s="323">
        <v>15191283</v>
      </c>
      <c r="K35" s="324"/>
      <c r="L35" s="323">
        <v>1899798</v>
      </c>
      <c r="M35" s="324"/>
      <c r="N35" s="323">
        <v>3122285</v>
      </c>
      <c r="O35" s="324"/>
      <c r="P35" s="325">
        <v>183</v>
      </c>
      <c r="Q35" s="324"/>
      <c r="R35" s="323">
        <v>1806</v>
      </c>
      <c r="S35" s="324"/>
      <c r="T35" s="323">
        <v>33780</v>
      </c>
      <c r="U35" s="326" t="s">
        <v>381</v>
      </c>
      <c r="V35" s="325" t="s">
        <v>287</v>
      </c>
      <c r="W35" s="324"/>
      <c r="X35" s="325" t="s">
        <v>287</v>
      </c>
      <c r="Y35" s="324"/>
      <c r="Z35" s="323">
        <v>3158054</v>
      </c>
      <c r="AA35" s="326" t="s">
        <v>381</v>
      </c>
      <c r="AB35" s="325" t="s">
        <v>287</v>
      </c>
      <c r="AC35" s="324"/>
      <c r="AD35" s="323">
        <v>21103</v>
      </c>
      <c r="AE35" s="324"/>
      <c r="AF35" s="323">
        <v>20270238</v>
      </c>
      <c r="AG35" s="326" t="s">
        <v>381</v>
      </c>
    </row>
    <row r="36" spans="1:33" ht="15" x14ac:dyDescent="0.25">
      <c r="A36" s="318">
        <v>1976</v>
      </c>
      <c r="B36" s="319">
        <v>9720234</v>
      </c>
      <c r="C36" s="320"/>
      <c r="D36" s="319">
        <v>3477132</v>
      </c>
      <c r="E36" s="320"/>
      <c r="F36" s="319">
        <v>3151728</v>
      </c>
      <c r="G36" s="320"/>
      <c r="H36" s="321" t="s">
        <v>287</v>
      </c>
      <c r="I36" s="320"/>
      <c r="J36" s="319">
        <v>16349094</v>
      </c>
      <c r="K36" s="320"/>
      <c r="L36" s="319">
        <v>2111121</v>
      </c>
      <c r="M36" s="320"/>
      <c r="N36" s="319">
        <v>2942893</v>
      </c>
      <c r="O36" s="320"/>
      <c r="P36" s="321">
        <v>875</v>
      </c>
      <c r="Q36" s="320"/>
      <c r="R36" s="319">
        <v>1889</v>
      </c>
      <c r="S36" s="320"/>
      <c r="T36" s="319">
        <v>37513</v>
      </c>
      <c r="U36" s="327" t="s">
        <v>381</v>
      </c>
      <c r="V36" s="321" t="s">
        <v>287</v>
      </c>
      <c r="W36" s="320"/>
      <c r="X36" s="321" t="s">
        <v>287</v>
      </c>
      <c r="Y36" s="320"/>
      <c r="Z36" s="319">
        <v>2983170</v>
      </c>
      <c r="AA36" s="327" t="s">
        <v>381</v>
      </c>
      <c r="AB36" s="321" t="s">
        <v>287</v>
      </c>
      <c r="AC36" s="320"/>
      <c r="AD36" s="319">
        <v>29378</v>
      </c>
      <c r="AE36" s="320"/>
      <c r="AF36" s="319">
        <v>21472763</v>
      </c>
      <c r="AG36" s="327" t="s">
        <v>381</v>
      </c>
    </row>
    <row r="37" spans="1:33" ht="15" x14ac:dyDescent="0.25">
      <c r="A37" s="318">
        <v>1977</v>
      </c>
      <c r="B37" s="319">
        <v>10262025</v>
      </c>
      <c r="C37" s="320"/>
      <c r="D37" s="319">
        <v>3900625</v>
      </c>
      <c r="E37" s="320"/>
      <c r="F37" s="319">
        <v>3283745</v>
      </c>
      <c r="G37" s="320"/>
      <c r="H37" s="321" t="s">
        <v>287</v>
      </c>
      <c r="I37" s="320"/>
      <c r="J37" s="319">
        <v>17446395</v>
      </c>
      <c r="K37" s="320"/>
      <c r="L37" s="319">
        <v>2701762</v>
      </c>
      <c r="M37" s="320"/>
      <c r="N37" s="319">
        <v>2300652</v>
      </c>
      <c r="O37" s="320"/>
      <c r="P37" s="319">
        <v>3210</v>
      </c>
      <c r="Q37" s="320"/>
      <c r="R37" s="319">
        <v>1808</v>
      </c>
      <c r="S37" s="320"/>
      <c r="T37" s="319">
        <v>37382</v>
      </c>
      <c r="U37" s="327" t="s">
        <v>381</v>
      </c>
      <c r="V37" s="321" t="s">
        <v>287</v>
      </c>
      <c r="W37" s="320"/>
      <c r="X37" s="321" t="s">
        <v>287</v>
      </c>
      <c r="Y37" s="320"/>
      <c r="Z37" s="319">
        <v>2343051</v>
      </c>
      <c r="AA37" s="327" t="s">
        <v>381</v>
      </c>
      <c r="AB37" s="321" t="s">
        <v>287</v>
      </c>
      <c r="AC37" s="320"/>
      <c r="AD37" s="319">
        <v>59422</v>
      </c>
      <c r="AE37" s="320"/>
      <c r="AF37" s="319">
        <v>22550631</v>
      </c>
      <c r="AG37" s="327" t="s">
        <v>381</v>
      </c>
    </row>
    <row r="38" spans="1:33" ht="15" x14ac:dyDescent="0.25">
      <c r="A38" s="322">
        <v>1978</v>
      </c>
      <c r="B38" s="323">
        <v>10238271</v>
      </c>
      <c r="C38" s="324"/>
      <c r="D38" s="323">
        <v>3986863</v>
      </c>
      <c r="E38" s="324"/>
      <c r="F38" s="323">
        <v>3296767</v>
      </c>
      <c r="G38" s="324"/>
      <c r="H38" s="325" t="s">
        <v>287</v>
      </c>
      <c r="I38" s="324"/>
      <c r="J38" s="323">
        <v>17521901</v>
      </c>
      <c r="K38" s="324"/>
      <c r="L38" s="323">
        <v>3024126</v>
      </c>
      <c r="M38" s="324"/>
      <c r="N38" s="323">
        <v>2905420</v>
      </c>
      <c r="O38" s="324"/>
      <c r="P38" s="323">
        <v>2043</v>
      </c>
      <c r="Q38" s="324"/>
      <c r="R38" s="323">
        <v>1455</v>
      </c>
      <c r="S38" s="324"/>
      <c r="T38" s="323">
        <v>30851</v>
      </c>
      <c r="U38" s="326" t="s">
        <v>381</v>
      </c>
      <c r="V38" s="325" t="s">
        <v>287</v>
      </c>
      <c r="W38" s="324"/>
      <c r="X38" s="325" t="s">
        <v>287</v>
      </c>
      <c r="Y38" s="324"/>
      <c r="Z38" s="323">
        <v>2939769</v>
      </c>
      <c r="AA38" s="326" t="s">
        <v>381</v>
      </c>
      <c r="AB38" s="325" t="s">
        <v>287</v>
      </c>
      <c r="AC38" s="324"/>
      <c r="AD38" s="323">
        <v>67318</v>
      </c>
      <c r="AE38" s="324"/>
      <c r="AF38" s="323">
        <v>23553114</v>
      </c>
      <c r="AG38" s="326" t="s">
        <v>381</v>
      </c>
    </row>
    <row r="39" spans="1:33" ht="15" x14ac:dyDescent="0.25">
      <c r="A39" s="318">
        <v>1979</v>
      </c>
      <c r="B39" s="319">
        <v>11259923</v>
      </c>
      <c r="C39" s="320"/>
      <c r="D39" s="319">
        <v>3283366</v>
      </c>
      <c r="E39" s="320"/>
      <c r="F39" s="319">
        <v>3612691</v>
      </c>
      <c r="G39" s="320"/>
      <c r="H39" s="321" t="s">
        <v>287</v>
      </c>
      <c r="I39" s="320"/>
      <c r="J39" s="319">
        <v>18155980</v>
      </c>
      <c r="K39" s="320"/>
      <c r="L39" s="319">
        <v>2775827</v>
      </c>
      <c r="M39" s="320"/>
      <c r="N39" s="319">
        <v>2896591</v>
      </c>
      <c r="O39" s="320"/>
      <c r="P39" s="319">
        <v>3104</v>
      </c>
      <c r="Q39" s="320"/>
      <c r="R39" s="319">
        <v>2052</v>
      </c>
      <c r="S39" s="320"/>
      <c r="T39" s="319">
        <v>40262</v>
      </c>
      <c r="U39" s="327" t="s">
        <v>381</v>
      </c>
      <c r="V39" s="321" t="s">
        <v>287</v>
      </c>
      <c r="W39" s="320"/>
      <c r="X39" s="321" t="s">
        <v>287</v>
      </c>
      <c r="Y39" s="320"/>
      <c r="Z39" s="319">
        <v>2942010</v>
      </c>
      <c r="AA39" s="327" t="s">
        <v>381</v>
      </c>
      <c r="AB39" s="321" t="s">
        <v>287</v>
      </c>
      <c r="AC39" s="320"/>
      <c r="AD39" s="319">
        <v>69381</v>
      </c>
      <c r="AE39" s="320"/>
      <c r="AF39" s="319">
        <v>23943198</v>
      </c>
      <c r="AG39" s="327" t="s">
        <v>381</v>
      </c>
    </row>
    <row r="40" spans="1:33" ht="15" x14ac:dyDescent="0.25">
      <c r="A40" s="318">
        <v>1980</v>
      </c>
      <c r="B40" s="319">
        <v>12122684</v>
      </c>
      <c r="C40" s="320"/>
      <c r="D40" s="319">
        <v>2633561</v>
      </c>
      <c r="E40" s="320"/>
      <c r="F40" s="319">
        <v>3810451</v>
      </c>
      <c r="G40" s="320"/>
      <c r="H40" s="321" t="s">
        <v>287</v>
      </c>
      <c r="I40" s="320"/>
      <c r="J40" s="319">
        <v>18566696</v>
      </c>
      <c r="K40" s="320"/>
      <c r="L40" s="319">
        <v>2739169</v>
      </c>
      <c r="M40" s="320"/>
      <c r="N40" s="319">
        <v>2867306</v>
      </c>
      <c r="O40" s="320"/>
      <c r="P40" s="319">
        <v>2861</v>
      </c>
      <c r="Q40" s="320"/>
      <c r="R40" s="319">
        <v>1639</v>
      </c>
      <c r="S40" s="320"/>
      <c r="T40" s="319">
        <v>52699</v>
      </c>
      <c r="U40" s="327" t="s">
        <v>381</v>
      </c>
      <c r="V40" s="321" t="s">
        <v>287</v>
      </c>
      <c r="W40" s="320"/>
      <c r="X40" s="321" t="s">
        <v>287</v>
      </c>
      <c r="Y40" s="320"/>
      <c r="Z40" s="319">
        <v>2924505</v>
      </c>
      <c r="AA40" s="327" t="s">
        <v>381</v>
      </c>
      <c r="AB40" s="321" t="s">
        <v>287</v>
      </c>
      <c r="AC40" s="320"/>
      <c r="AD40" s="319">
        <v>71399</v>
      </c>
      <c r="AE40" s="320"/>
      <c r="AF40" s="319">
        <v>24301768</v>
      </c>
      <c r="AG40" s="327" t="s">
        <v>381</v>
      </c>
    </row>
    <row r="41" spans="1:33" ht="15" x14ac:dyDescent="0.25">
      <c r="A41" s="322">
        <v>1981</v>
      </c>
      <c r="B41" s="323">
        <v>12583461</v>
      </c>
      <c r="C41" s="324"/>
      <c r="D41" s="323">
        <v>2201663</v>
      </c>
      <c r="E41" s="324"/>
      <c r="F41" s="323">
        <v>3767559</v>
      </c>
      <c r="G41" s="324"/>
      <c r="H41" s="325" t="s">
        <v>287</v>
      </c>
      <c r="I41" s="324"/>
      <c r="J41" s="323">
        <v>18552683</v>
      </c>
      <c r="K41" s="324"/>
      <c r="L41" s="323">
        <v>3007589</v>
      </c>
      <c r="M41" s="324"/>
      <c r="N41" s="323">
        <v>2724925</v>
      </c>
      <c r="O41" s="324"/>
      <c r="P41" s="323">
        <v>2563</v>
      </c>
      <c r="Q41" s="324"/>
      <c r="R41" s="323">
        <v>1282</v>
      </c>
      <c r="S41" s="324"/>
      <c r="T41" s="323">
        <v>59437</v>
      </c>
      <c r="U41" s="326" t="s">
        <v>381</v>
      </c>
      <c r="V41" s="325" t="s">
        <v>287</v>
      </c>
      <c r="W41" s="324"/>
      <c r="X41" s="325" t="s">
        <v>287</v>
      </c>
      <c r="Y41" s="324"/>
      <c r="Z41" s="323">
        <v>2788208</v>
      </c>
      <c r="AA41" s="326" t="s">
        <v>381</v>
      </c>
      <c r="AB41" s="325" t="s">
        <v>287</v>
      </c>
      <c r="AC41" s="324"/>
      <c r="AD41" s="323">
        <v>113406</v>
      </c>
      <c r="AE41" s="324"/>
      <c r="AF41" s="323">
        <v>24461885</v>
      </c>
      <c r="AG41" s="326" t="s">
        <v>381</v>
      </c>
    </row>
    <row r="42" spans="1:33" ht="15" x14ac:dyDescent="0.25">
      <c r="A42" s="318">
        <v>1982</v>
      </c>
      <c r="B42" s="319">
        <v>12582150</v>
      </c>
      <c r="C42" s="320"/>
      <c r="D42" s="319">
        <v>1567654</v>
      </c>
      <c r="E42" s="320"/>
      <c r="F42" s="319">
        <v>3341637</v>
      </c>
      <c r="G42" s="320"/>
      <c r="H42" s="321" t="s">
        <v>287</v>
      </c>
      <c r="I42" s="320"/>
      <c r="J42" s="319">
        <v>17491441</v>
      </c>
      <c r="K42" s="320"/>
      <c r="L42" s="319">
        <v>3131148</v>
      </c>
      <c r="M42" s="320"/>
      <c r="N42" s="319">
        <v>3232512</v>
      </c>
      <c r="O42" s="320"/>
      <c r="P42" s="319">
        <v>2048</v>
      </c>
      <c r="Q42" s="320"/>
      <c r="R42" s="319">
        <v>1307</v>
      </c>
      <c r="S42" s="320"/>
      <c r="T42" s="319">
        <v>50627</v>
      </c>
      <c r="U42" s="327" t="s">
        <v>381</v>
      </c>
      <c r="V42" s="321" t="s">
        <v>287</v>
      </c>
      <c r="W42" s="320"/>
      <c r="X42" s="321" t="s">
        <v>287</v>
      </c>
      <c r="Y42" s="320"/>
      <c r="Z42" s="319">
        <v>3286494</v>
      </c>
      <c r="AA42" s="327" t="s">
        <v>381</v>
      </c>
      <c r="AB42" s="321" t="s">
        <v>287</v>
      </c>
      <c r="AC42" s="320"/>
      <c r="AD42" s="319">
        <v>100026</v>
      </c>
      <c r="AE42" s="320"/>
      <c r="AF42" s="319">
        <v>24009109</v>
      </c>
      <c r="AG42" s="327" t="s">
        <v>381</v>
      </c>
    </row>
    <row r="43" spans="1:33" ht="15" x14ac:dyDescent="0.25">
      <c r="A43" s="318">
        <v>1983</v>
      </c>
      <c r="B43" s="319">
        <v>13212591</v>
      </c>
      <c r="C43" s="320"/>
      <c r="D43" s="319">
        <v>1543683</v>
      </c>
      <c r="E43" s="320"/>
      <c r="F43" s="319">
        <v>2998090</v>
      </c>
      <c r="G43" s="320"/>
      <c r="H43" s="321" t="s">
        <v>287</v>
      </c>
      <c r="I43" s="320"/>
      <c r="J43" s="319">
        <v>17754364</v>
      </c>
      <c r="K43" s="320"/>
      <c r="L43" s="319">
        <v>3202549</v>
      </c>
      <c r="M43" s="320"/>
      <c r="N43" s="319">
        <v>3494005</v>
      </c>
      <c r="O43" s="320"/>
      <c r="P43" s="319">
        <v>2271</v>
      </c>
      <c r="Q43" s="320"/>
      <c r="R43" s="319">
        <v>1712</v>
      </c>
      <c r="S43" s="320"/>
      <c r="T43" s="319">
        <v>63910</v>
      </c>
      <c r="U43" s="327" t="s">
        <v>381</v>
      </c>
      <c r="V43" s="321" t="s">
        <v>287</v>
      </c>
      <c r="W43" s="320"/>
      <c r="X43" s="321">
        <v>28</v>
      </c>
      <c r="Y43" s="320"/>
      <c r="Z43" s="319">
        <v>3561926</v>
      </c>
      <c r="AA43" s="327" t="s">
        <v>381</v>
      </c>
      <c r="AB43" s="321" t="s">
        <v>287</v>
      </c>
      <c r="AC43" s="320"/>
      <c r="AD43" s="319">
        <v>120547</v>
      </c>
      <c r="AE43" s="320"/>
      <c r="AF43" s="319">
        <v>24639386</v>
      </c>
      <c r="AG43" s="327" t="s">
        <v>381</v>
      </c>
    </row>
    <row r="44" spans="1:33" ht="15" x14ac:dyDescent="0.25">
      <c r="A44" s="322">
        <v>1984</v>
      </c>
      <c r="B44" s="323">
        <v>14019485</v>
      </c>
      <c r="C44" s="324"/>
      <c r="D44" s="323">
        <v>1286116</v>
      </c>
      <c r="E44" s="324"/>
      <c r="F44" s="323">
        <v>3220239</v>
      </c>
      <c r="G44" s="324"/>
      <c r="H44" s="325" t="s">
        <v>287</v>
      </c>
      <c r="I44" s="324"/>
      <c r="J44" s="323">
        <v>18525840</v>
      </c>
      <c r="K44" s="324"/>
      <c r="L44" s="323">
        <v>3552531</v>
      </c>
      <c r="M44" s="324"/>
      <c r="N44" s="323">
        <v>3352809</v>
      </c>
      <c r="O44" s="324"/>
      <c r="P44" s="323">
        <v>4817</v>
      </c>
      <c r="Q44" s="324"/>
      <c r="R44" s="323">
        <v>4432</v>
      </c>
      <c r="S44" s="324"/>
      <c r="T44" s="323">
        <v>80811</v>
      </c>
      <c r="U44" s="326" t="s">
        <v>381</v>
      </c>
      <c r="V44" s="325">
        <v>55</v>
      </c>
      <c r="W44" s="324"/>
      <c r="X44" s="325">
        <v>68</v>
      </c>
      <c r="Y44" s="324"/>
      <c r="Z44" s="323">
        <v>3442991</v>
      </c>
      <c r="AA44" s="326" t="s">
        <v>381</v>
      </c>
      <c r="AB44" s="325" t="s">
        <v>287</v>
      </c>
      <c r="AC44" s="324"/>
      <c r="AD44" s="323">
        <v>135323</v>
      </c>
      <c r="AE44" s="324"/>
      <c r="AF44" s="323">
        <v>25656685</v>
      </c>
      <c r="AG44" s="326" t="s">
        <v>381</v>
      </c>
    </row>
    <row r="45" spans="1:33" ht="15" x14ac:dyDescent="0.25">
      <c r="A45" s="318">
        <v>1985</v>
      </c>
      <c r="B45" s="319">
        <v>14542209</v>
      </c>
      <c r="C45" s="320"/>
      <c r="D45" s="319">
        <v>1090459</v>
      </c>
      <c r="E45" s="320"/>
      <c r="F45" s="319">
        <v>3159758</v>
      </c>
      <c r="G45" s="320"/>
      <c r="H45" s="321" t="s">
        <v>287</v>
      </c>
      <c r="I45" s="320"/>
      <c r="J45" s="319">
        <v>18792426</v>
      </c>
      <c r="K45" s="320"/>
      <c r="L45" s="319">
        <v>4075563</v>
      </c>
      <c r="M45" s="320"/>
      <c r="N45" s="319">
        <v>2937168</v>
      </c>
      <c r="O45" s="320"/>
      <c r="P45" s="319">
        <v>7765</v>
      </c>
      <c r="Q45" s="320"/>
      <c r="R45" s="319">
        <v>6682</v>
      </c>
      <c r="S45" s="320"/>
      <c r="T45" s="319">
        <v>97421</v>
      </c>
      <c r="U45" s="327" t="s">
        <v>381</v>
      </c>
      <c r="V45" s="321">
        <v>111</v>
      </c>
      <c r="W45" s="320"/>
      <c r="X45" s="321">
        <v>60</v>
      </c>
      <c r="Y45" s="320"/>
      <c r="Z45" s="319">
        <v>3049207</v>
      </c>
      <c r="AA45" s="327" t="s">
        <v>381</v>
      </c>
      <c r="AB45" s="321" t="s">
        <v>287</v>
      </c>
      <c r="AC45" s="320"/>
      <c r="AD45" s="319">
        <v>139655</v>
      </c>
      <c r="AE45" s="320"/>
      <c r="AF45" s="319">
        <v>26056851</v>
      </c>
      <c r="AG45" s="327" t="s">
        <v>381</v>
      </c>
    </row>
    <row r="46" spans="1:33" ht="15" x14ac:dyDescent="0.25">
      <c r="A46" s="318">
        <v>1986</v>
      </c>
      <c r="B46" s="319">
        <v>14443716</v>
      </c>
      <c r="C46" s="320"/>
      <c r="D46" s="319">
        <v>1451842</v>
      </c>
      <c r="E46" s="320"/>
      <c r="F46" s="319">
        <v>2690851</v>
      </c>
      <c r="G46" s="320"/>
      <c r="H46" s="321" t="s">
        <v>287</v>
      </c>
      <c r="I46" s="320"/>
      <c r="J46" s="319">
        <v>18586409</v>
      </c>
      <c r="K46" s="320"/>
      <c r="L46" s="319">
        <v>4380109</v>
      </c>
      <c r="M46" s="320"/>
      <c r="N46" s="319">
        <v>3038157</v>
      </c>
      <c r="O46" s="320"/>
      <c r="P46" s="319">
        <v>5134</v>
      </c>
      <c r="Q46" s="320"/>
      <c r="R46" s="319">
        <v>7158</v>
      </c>
      <c r="S46" s="320"/>
      <c r="T46" s="319">
        <v>107677</v>
      </c>
      <c r="U46" s="327" t="s">
        <v>381</v>
      </c>
      <c r="V46" s="321">
        <v>147</v>
      </c>
      <c r="W46" s="320"/>
      <c r="X46" s="321">
        <v>44</v>
      </c>
      <c r="Y46" s="320"/>
      <c r="Z46" s="319">
        <v>3158317</v>
      </c>
      <c r="AA46" s="327" t="s">
        <v>381</v>
      </c>
      <c r="AB46" s="321" t="s">
        <v>287</v>
      </c>
      <c r="AC46" s="320"/>
      <c r="AD46" s="319">
        <v>122481</v>
      </c>
      <c r="AE46" s="320"/>
      <c r="AF46" s="319">
        <v>26247315</v>
      </c>
      <c r="AG46" s="327" t="s">
        <v>381</v>
      </c>
    </row>
    <row r="47" spans="1:33" ht="15" x14ac:dyDescent="0.25">
      <c r="A47" s="322">
        <v>1987</v>
      </c>
      <c r="B47" s="323">
        <v>15173411</v>
      </c>
      <c r="C47" s="324"/>
      <c r="D47" s="323">
        <v>1256859</v>
      </c>
      <c r="E47" s="324"/>
      <c r="F47" s="323">
        <v>2935061</v>
      </c>
      <c r="G47" s="324"/>
      <c r="H47" s="325" t="s">
        <v>287</v>
      </c>
      <c r="I47" s="324"/>
      <c r="J47" s="323">
        <v>19365331</v>
      </c>
      <c r="K47" s="324"/>
      <c r="L47" s="323">
        <v>4753933</v>
      </c>
      <c r="M47" s="324"/>
      <c r="N47" s="323">
        <v>2601572</v>
      </c>
      <c r="O47" s="324"/>
      <c r="P47" s="323">
        <v>8159</v>
      </c>
      <c r="Q47" s="324"/>
      <c r="R47" s="323">
        <v>7230</v>
      </c>
      <c r="S47" s="324"/>
      <c r="T47" s="323">
        <v>112270</v>
      </c>
      <c r="U47" s="326" t="s">
        <v>381</v>
      </c>
      <c r="V47" s="325">
        <v>109</v>
      </c>
      <c r="W47" s="324"/>
      <c r="X47" s="325">
        <v>37</v>
      </c>
      <c r="Y47" s="324"/>
      <c r="Z47" s="323">
        <v>2729377</v>
      </c>
      <c r="AA47" s="326" t="s">
        <v>381</v>
      </c>
      <c r="AB47" s="325" t="s">
        <v>287</v>
      </c>
      <c r="AC47" s="324"/>
      <c r="AD47" s="323">
        <v>158101</v>
      </c>
      <c r="AE47" s="324"/>
      <c r="AF47" s="323">
        <v>27006742</v>
      </c>
      <c r="AG47" s="326" t="s">
        <v>381</v>
      </c>
    </row>
    <row r="48" spans="1:33" ht="15" x14ac:dyDescent="0.25">
      <c r="A48" s="318">
        <v>1988</v>
      </c>
      <c r="B48" s="319">
        <v>15849966</v>
      </c>
      <c r="C48" s="320"/>
      <c r="D48" s="319">
        <v>1563425</v>
      </c>
      <c r="E48" s="320"/>
      <c r="F48" s="319">
        <v>2709410</v>
      </c>
      <c r="G48" s="320"/>
      <c r="H48" s="321" t="s">
        <v>287</v>
      </c>
      <c r="I48" s="320"/>
      <c r="J48" s="319">
        <v>20122801</v>
      </c>
      <c r="K48" s="320"/>
      <c r="L48" s="319">
        <v>5586968</v>
      </c>
      <c r="M48" s="320"/>
      <c r="N48" s="319">
        <v>2301629</v>
      </c>
      <c r="O48" s="320"/>
      <c r="P48" s="319">
        <v>9663</v>
      </c>
      <c r="Q48" s="320"/>
      <c r="R48" s="319">
        <v>7622</v>
      </c>
      <c r="S48" s="320"/>
      <c r="T48" s="319">
        <v>106338</v>
      </c>
      <c r="U48" s="327" t="s">
        <v>381</v>
      </c>
      <c r="V48" s="321">
        <v>94</v>
      </c>
      <c r="W48" s="320"/>
      <c r="X48" s="321">
        <v>9</v>
      </c>
      <c r="Y48" s="320"/>
      <c r="Z48" s="319">
        <v>2425355</v>
      </c>
      <c r="AA48" s="327" t="s">
        <v>381</v>
      </c>
      <c r="AB48" s="321" t="s">
        <v>287</v>
      </c>
      <c r="AC48" s="320"/>
      <c r="AD48" s="319">
        <v>108399</v>
      </c>
      <c r="AE48" s="320"/>
      <c r="AF48" s="319">
        <v>28243523</v>
      </c>
      <c r="AG48" s="327" t="s">
        <v>381</v>
      </c>
    </row>
    <row r="49" spans="1:33" ht="15" x14ac:dyDescent="0.25">
      <c r="A49" s="318">
        <v>1989</v>
      </c>
      <c r="B49" s="321">
        <v>16121107</v>
      </c>
      <c r="C49" s="327" t="s">
        <v>111</v>
      </c>
      <c r="D49" s="319">
        <v>1697154</v>
      </c>
      <c r="E49" s="327" t="s">
        <v>111</v>
      </c>
      <c r="F49" s="319">
        <v>3107441</v>
      </c>
      <c r="G49" s="327" t="s">
        <v>111</v>
      </c>
      <c r="H49" s="319">
        <v>6647</v>
      </c>
      <c r="I49" s="320"/>
      <c r="J49" s="321">
        <v>20932349</v>
      </c>
      <c r="K49" s="327" t="s">
        <v>111</v>
      </c>
      <c r="L49" s="319">
        <v>5602161</v>
      </c>
      <c r="M49" s="327" t="s">
        <v>111</v>
      </c>
      <c r="N49" s="319">
        <v>2808182</v>
      </c>
      <c r="O49" s="327" t="s">
        <v>111</v>
      </c>
      <c r="P49" s="319">
        <v>75393</v>
      </c>
      <c r="Q49" s="327" t="s">
        <v>111</v>
      </c>
      <c r="R49" s="319">
        <v>126268</v>
      </c>
      <c r="S49" s="327" t="s">
        <v>111</v>
      </c>
      <c r="T49" s="319">
        <v>152239</v>
      </c>
      <c r="U49" s="327" t="s">
        <v>699</v>
      </c>
      <c r="V49" s="319">
        <v>2614</v>
      </c>
      <c r="W49" s="327" t="s">
        <v>111</v>
      </c>
      <c r="X49" s="319">
        <v>22033</v>
      </c>
      <c r="Y49" s="327" t="s">
        <v>111</v>
      </c>
      <c r="Z49" s="321">
        <v>3186729</v>
      </c>
      <c r="AA49" s="327" t="s">
        <v>699</v>
      </c>
      <c r="AB49" s="319">
        <v>2061</v>
      </c>
      <c r="AC49" s="320"/>
      <c r="AD49" s="319">
        <v>37450</v>
      </c>
      <c r="AE49" s="320"/>
      <c r="AF49" s="319">
        <v>29760749</v>
      </c>
      <c r="AG49" s="327" t="s">
        <v>381</v>
      </c>
    </row>
    <row r="50" spans="1:33" ht="15" x14ac:dyDescent="0.25">
      <c r="A50" s="322">
        <v>1990</v>
      </c>
      <c r="B50" s="323">
        <v>16234744</v>
      </c>
      <c r="C50" s="324"/>
      <c r="D50" s="323">
        <v>1281392</v>
      </c>
      <c r="E50" s="324"/>
      <c r="F50" s="323">
        <v>3233145</v>
      </c>
      <c r="G50" s="324"/>
      <c r="H50" s="323">
        <v>6058</v>
      </c>
      <c r="I50" s="324"/>
      <c r="J50" s="323">
        <v>20755339</v>
      </c>
      <c r="K50" s="324"/>
      <c r="L50" s="323">
        <v>6104350</v>
      </c>
      <c r="M50" s="324"/>
      <c r="N50" s="323">
        <v>3014012</v>
      </c>
      <c r="O50" s="324"/>
      <c r="P50" s="323">
        <v>105900</v>
      </c>
      <c r="Q50" s="324"/>
      <c r="R50" s="323">
        <v>179967</v>
      </c>
      <c r="S50" s="324"/>
      <c r="T50" s="323">
        <v>160547</v>
      </c>
      <c r="U50" s="326" t="s">
        <v>381</v>
      </c>
      <c r="V50" s="323">
        <v>3818</v>
      </c>
      <c r="W50" s="324"/>
      <c r="X50" s="323">
        <v>29007</v>
      </c>
      <c r="Y50" s="324"/>
      <c r="Z50" s="323">
        <v>3493252</v>
      </c>
      <c r="AA50" s="326" t="s">
        <v>381</v>
      </c>
      <c r="AB50" s="325">
        <v>78</v>
      </c>
      <c r="AC50" s="324"/>
      <c r="AD50" s="323">
        <v>7888</v>
      </c>
      <c r="AE50" s="324"/>
      <c r="AF50" s="323">
        <v>30360907</v>
      </c>
      <c r="AG50" s="326" t="s">
        <v>381</v>
      </c>
    </row>
    <row r="51" spans="1:33" ht="15" x14ac:dyDescent="0.25">
      <c r="A51" s="318">
        <v>1991</v>
      </c>
      <c r="B51" s="319">
        <v>16223138</v>
      </c>
      <c r="C51" s="320"/>
      <c r="D51" s="319">
        <v>1199418</v>
      </c>
      <c r="E51" s="320"/>
      <c r="F51" s="319">
        <v>3296256</v>
      </c>
      <c r="G51" s="320"/>
      <c r="H51" s="319">
        <v>6483</v>
      </c>
      <c r="I51" s="320"/>
      <c r="J51" s="319">
        <v>20725295</v>
      </c>
      <c r="K51" s="320"/>
      <c r="L51" s="319">
        <v>6422132</v>
      </c>
      <c r="M51" s="320"/>
      <c r="N51" s="319">
        <v>2984899</v>
      </c>
      <c r="O51" s="320"/>
      <c r="P51" s="319">
        <v>104336</v>
      </c>
      <c r="Q51" s="320"/>
      <c r="R51" s="319">
        <v>217148</v>
      </c>
      <c r="S51" s="320"/>
      <c r="T51" s="319">
        <v>166626</v>
      </c>
      <c r="U51" s="327" t="s">
        <v>381</v>
      </c>
      <c r="V51" s="319">
        <v>4923</v>
      </c>
      <c r="W51" s="320"/>
      <c r="X51" s="319">
        <v>30796</v>
      </c>
      <c r="Y51" s="320"/>
      <c r="Z51" s="319">
        <v>3508728</v>
      </c>
      <c r="AA51" s="327" t="s">
        <v>381</v>
      </c>
      <c r="AB51" s="319">
        <v>3550</v>
      </c>
      <c r="AC51" s="320"/>
      <c r="AD51" s="319">
        <v>66965</v>
      </c>
      <c r="AE51" s="320"/>
      <c r="AF51" s="319">
        <v>30726671</v>
      </c>
      <c r="AG51" s="327" t="s">
        <v>381</v>
      </c>
    </row>
    <row r="52" spans="1:33" ht="15" x14ac:dyDescent="0.25">
      <c r="A52" s="318">
        <v>1992</v>
      </c>
      <c r="B52" s="319">
        <v>16430830</v>
      </c>
      <c r="C52" s="320"/>
      <c r="D52" s="319">
        <v>990274</v>
      </c>
      <c r="E52" s="320"/>
      <c r="F52" s="319">
        <v>3407362</v>
      </c>
      <c r="G52" s="320"/>
      <c r="H52" s="319">
        <v>11796</v>
      </c>
      <c r="I52" s="320"/>
      <c r="J52" s="319">
        <v>20840262</v>
      </c>
      <c r="K52" s="320"/>
      <c r="L52" s="319">
        <v>6479206</v>
      </c>
      <c r="M52" s="320"/>
      <c r="N52" s="319">
        <v>2585662</v>
      </c>
      <c r="O52" s="320"/>
      <c r="P52" s="319">
        <v>119573</v>
      </c>
      <c r="Q52" s="320"/>
      <c r="R52" s="319">
        <v>251809</v>
      </c>
      <c r="S52" s="320"/>
      <c r="T52" s="319">
        <v>166899</v>
      </c>
      <c r="U52" s="327" t="s">
        <v>381</v>
      </c>
      <c r="V52" s="319">
        <v>4133</v>
      </c>
      <c r="W52" s="320"/>
      <c r="X52" s="319">
        <v>29863</v>
      </c>
      <c r="Y52" s="320"/>
      <c r="Z52" s="319">
        <v>3157939</v>
      </c>
      <c r="AA52" s="327" t="s">
        <v>381</v>
      </c>
      <c r="AB52" s="319">
        <v>3441</v>
      </c>
      <c r="AC52" s="320"/>
      <c r="AD52" s="319">
        <v>86733</v>
      </c>
      <c r="AE52" s="320"/>
      <c r="AF52" s="319">
        <v>30567581</v>
      </c>
      <c r="AG52" s="327" t="s">
        <v>381</v>
      </c>
    </row>
    <row r="53" spans="1:33" ht="15" x14ac:dyDescent="0.25">
      <c r="A53" s="322">
        <v>1993</v>
      </c>
      <c r="B53" s="323">
        <v>17158966</v>
      </c>
      <c r="C53" s="324"/>
      <c r="D53" s="323">
        <v>1121549</v>
      </c>
      <c r="E53" s="324"/>
      <c r="F53" s="323">
        <v>3426090</v>
      </c>
      <c r="G53" s="324"/>
      <c r="H53" s="323">
        <v>12017</v>
      </c>
      <c r="I53" s="324"/>
      <c r="J53" s="323">
        <v>21718622</v>
      </c>
      <c r="K53" s="324"/>
      <c r="L53" s="323">
        <v>6410499</v>
      </c>
      <c r="M53" s="324"/>
      <c r="N53" s="323">
        <v>2860991</v>
      </c>
      <c r="O53" s="324"/>
      <c r="P53" s="323">
        <v>129242</v>
      </c>
      <c r="Q53" s="324"/>
      <c r="R53" s="323">
        <v>255265</v>
      </c>
      <c r="S53" s="324"/>
      <c r="T53" s="323">
        <v>173073</v>
      </c>
      <c r="U53" s="326" t="s">
        <v>381</v>
      </c>
      <c r="V53" s="323">
        <v>4767</v>
      </c>
      <c r="W53" s="324"/>
      <c r="X53" s="323">
        <v>30987</v>
      </c>
      <c r="Y53" s="324"/>
      <c r="Z53" s="323">
        <v>3454326</v>
      </c>
      <c r="AA53" s="326" t="s">
        <v>381</v>
      </c>
      <c r="AB53" s="323">
        <v>2908</v>
      </c>
      <c r="AC53" s="324"/>
      <c r="AD53" s="323">
        <v>94910</v>
      </c>
      <c r="AE53" s="324"/>
      <c r="AF53" s="323">
        <v>31681266</v>
      </c>
      <c r="AG53" s="326" t="s">
        <v>381</v>
      </c>
    </row>
    <row r="54" spans="1:33" ht="15" x14ac:dyDescent="0.25">
      <c r="A54" s="318">
        <v>1994</v>
      </c>
      <c r="B54" s="319">
        <v>17214799</v>
      </c>
      <c r="C54" s="320"/>
      <c r="D54" s="319">
        <v>1056289</v>
      </c>
      <c r="E54" s="320"/>
      <c r="F54" s="319">
        <v>3850633</v>
      </c>
      <c r="G54" s="320"/>
      <c r="H54" s="319">
        <v>12024</v>
      </c>
      <c r="I54" s="320"/>
      <c r="J54" s="319">
        <v>22133745</v>
      </c>
      <c r="K54" s="320"/>
      <c r="L54" s="319">
        <v>6693877</v>
      </c>
      <c r="M54" s="320"/>
      <c r="N54" s="319">
        <v>2620314</v>
      </c>
      <c r="O54" s="320"/>
      <c r="P54" s="319">
        <v>134042</v>
      </c>
      <c r="Q54" s="320"/>
      <c r="R54" s="319">
        <v>269227</v>
      </c>
      <c r="S54" s="320"/>
      <c r="T54" s="319">
        <v>160264</v>
      </c>
      <c r="U54" s="327" t="s">
        <v>381</v>
      </c>
      <c r="V54" s="319">
        <v>5020</v>
      </c>
      <c r="W54" s="320"/>
      <c r="X54" s="319">
        <v>35560</v>
      </c>
      <c r="Y54" s="320"/>
      <c r="Z54" s="319">
        <v>3224427</v>
      </c>
      <c r="AA54" s="327" t="s">
        <v>381</v>
      </c>
      <c r="AB54" s="319">
        <v>1892</v>
      </c>
      <c r="AC54" s="320"/>
      <c r="AD54" s="319">
        <v>152937</v>
      </c>
      <c r="AE54" s="320"/>
      <c r="AF54" s="319">
        <v>32206878</v>
      </c>
      <c r="AG54" s="327" t="s">
        <v>381</v>
      </c>
    </row>
    <row r="55" spans="1:33" ht="15" x14ac:dyDescent="0.25">
      <c r="A55" s="318">
        <v>1995</v>
      </c>
      <c r="B55" s="319">
        <v>17416139</v>
      </c>
      <c r="C55" s="320"/>
      <c r="D55" s="319">
        <v>742926</v>
      </c>
      <c r="E55" s="320"/>
      <c r="F55" s="319">
        <v>4179098</v>
      </c>
      <c r="G55" s="320"/>
      <c r="H55" s="319">
        <v>18167</v>
      </c>
      <c r="I55" s="320"/>
      <c r="J55" s="319">
        <v>22356330</v>
      </c>
      <c r="K55" s="320"/>
      <c r="L55" s="319">
        <v>7075436</v>
      </c>
      <c r="M55" s="320"/>
      <c r="N55" s="319">
        <v>3149392</v>
      </c>
      <c r="O55" s="320"/>
      <c r="P55" s="319">
        <v>106359</v>
      </c>
      <c r="Q55" s="320"/>
      <c r="R55" s="319">
        <v>281670</v>
      </c>
      <c r="S55" s="320"/>
      <c r="T55" s="319">
        <v>137957</v>
      </c>
      <c r="U55" s="327" t="s">
        <v>381</v>
      </c>
      <c r="V55" s="319">
        <v>5123</v>
      </c>
      <c r="W55" s="320"/>
      <c r="X55" s="319">
        <v>32630</v>
      </c>
      <c r="Y55" s="320"/>
      <c r="Z55" s="319">
        <v>3713131</v>
      </c>
      <c r="AA55" s="327" t="s">
        <v>381</v>
      </c>
      <c r="AB55" s="319">
        <v>2017</v>
      </c>
      <c r="AC55" s="320"/>
      <c r="AD55" s="319">
        <v>133856</v>
      </c>
      <c r="AE55" s="320"/>
      <c r="AF55" s="319">
        <v>33280770</v>
      </c>
      <c r="AG55" s="327" t="s">
        <v>381</v>
      </c>
    </row>
    <row r="56" spans="1:33" ht="15" x14ac:dyDescent="0.25">
      <c r="A56" s="322">
        <v>1996</v>
      </c>
      <c r="B56" s="323">
        <v>18375101</v>
      </c>
      <c r="C56" s="324"/>
      <c r="D56" s="323">
        <v>809719</v>
      </c>
      <c r="E56" s="324"/>
      <c r="F56" s="323">
        <v>3730053</v>
      </c>
      <c r="G56" s="324"/>
      <c r="H56" s="323">
        <v>15565</v>
      </c>
      <c r="I56" s="324"/>
      <c r="J56" s="323">
        <v>22930438</v>
      </c>
      <c r="K56" s="324"/>
      <c r="L56" s="323">
        <v>7086674</v>
      </c>
      <c r="M56" s="324"/>
      <c r="N56" s="323">
        <v>3527582</v>
      </c>
      <c r="O56" s="324"/>
      <c r="P56" s="323">
        <v>117479</v>
      </c>
      <c r="Q56" s="324"/>
      <c r="R56" s="323">
        <v>279849</v>
      </c>
      <c r="S56" s="324"/>
      <c r="T56" s="323">
        <v>148159</v>
      </c>
      <c r="U56" s="326" t="s">
        <v>381</v>
      </c>
      <c r="V56" s="323">
        <v>5389</v>
      </c>
      <c r="W56" s="324"/>
      <c r="X56" s="323">
        <v>33440</v>
      </c>
      <c r="Y56" s="324"/>
      <c r="Z56" s="323">
        <v>4111898</v>
      </c>
      <c r="AA56" s="326" t="s">
        <v>381</v>
      </c>
      <c r="AB56" s="323">
        <v>1908</v>
      </c>
      <c r="AC56" s="324"/>
      <c r="AD56" s="323">
        <v>137144</v>
      </c>
      <c r="AE56" s="324"/>
      <c r="AF56" s="323">
        <v>34268062</v>
      </c>
      <c r="AG56" s="326" t="s">
        <v>381</v>
      </c>
    </row>
    <row r="57" spans="1:33" ht="15" x14ac:dyDescent="0.25">
      <c r="A57" s="318">
        <v>1997</v>
      </c>
      <c r="B57" s="319">
        <v>18854856</v>
      </c>
      <c r="C57" s="320"/>
      <c r="D57" s="319">
        <v>917089</v>
      </c>
      <c r="E57" s="320"/>
      <c r="F57" s="319">
        <v>3981407</v>
      </c>
      <c r="G57" s="320"/>
      <c r="H57" s="319">
        <v>14415</v>
      </c>
      <c r="I57" s="320"/>
      <c r="J57" s="319">
        <v>23767767</v>
      </c>
      <c r="K57" s="320"/>
      <c r="L57" s="319">
        <v>6596992</v>
      </c>
      <c r="M57" s="320"/>
      <c r="N57" s="319">
        <v>3581168</v>
      </c>
      <c r="O57" s="320"/>
      <c r="P57" s="319">
        <v>116723</v>
      </c>
      <c r="Q57" s="320"/>
      <c r="R57" s="319">
        <v>291565</v>
      </c>
      <c r="S57" s="320"/>
      <c r="T57" s="319">
        <v>150398</v>
      </c>
      <c r="U57" s="327" t="s">
        <v>381</v>
      </c>
      <c r="V57" s="319">
        <v>5221</v>
      </c>
      <c r="W57" s="320"/>
      <c r="X57" s="319">
        <v>33581</v>
      </c>
      <c r="Y57" s="320"/>
      <c r="Z57" s="319">
        <v>4178655</v>
      </c>
      <c r="AA57" s="327" t="s">
        <v>381</v>
      </c>
      <c r="AB57" s="321">
        <v>632</v>
      </c>
      <c r="AC57" s="320"/>
      <c r="AD57" s="319">
        <v>116203</v>
      </c>
      <c r="AE57" s="320"/>
      <c r="AF57" s="319">
        <v>34660249</v>
      </c>
      <c r="AG57" s="327" t="s">
        <v>381</v>
      </c>
    </row>
    <row r="58" spans="1:33" ht="15" x14ac:dyDescent="0.25">
      <c r="A58" s="318">
        <v>1998</v>
      </c>
      <c r="B58" s="319">
        <v>19161728</v>
      </c>
      <c r="C58" s="320"/>
      <c r="D58" s="319">
        <v>1305937</v>
      </c>
      <c r="E58" s="320"/>
      <c r="F58" s="319">
        <v>4520215</v>
      </c>
      <c r="G58" s="320"/>
      <c r="H58" s="319">
        <v>22751</v>
      </c>
      <c r="I58" s="320"/>
      <c r="J58" s="319">
        <v>25010631</v>
      </c>
      <c r="K58" s="320"/>
      <c r="L58" s="319">
        <v>7067809</v>
      </c>
      <c r="M58" s="320"/>
      <c r="N58" s="319">
        <v>3241286</v>
      </c>
      <c r="O58" s="320"/>
      <c r="P58" s="319">
        <v>124681</v>
      </c>
      <c r="Q58" s="320"/>
      <c r="R58" s="319">
        <v>287353</v>
      </c>
      <c r="S58" s="320"/>
      <c r="T58" s="319">
        <v>150650</v>
      </c>
      <c r="U58" s="327" t="s">
        <v>381</v>
      </c>
      <c r="V58" s="319">
        <v>5124</v>
      </c>
      <c r="W58" s="320"/>
      <c r="X58" s="319">
        <v>30853</v>
      </c>
      <c r="Y58" s="320"/>
      <c r="Z58" s="319">
        <v>3839946</v>
      </c>
      <c r="AA58" s="327" t="s">
        <v>381</v>
      </c>
      <c r="AB58" s="319">
        <v>1615</v>
      </c>
      <c r="AC58" s="320"/>
      <c r="AD58" s="319">
        <v>88224</v>
      </c>
      <c r="AE58" s="320"/>
      <c r="AF58" s="319">
        <v>36008225</v>
      </c>
      <c r="AG58" s="327" t="s">
        <v>381</v>
      </c>
    </row>
    <row r="59" spans="1:33" ht="15" x14ac:dyDescent="0.25">
      <c r="A59" s="322">
        <v>1999</v>
      </c>
      <c r="B59" s="323">
        <v>19213986</v>
      </c>
      <c r="C59" s="324"/>
      <c r="D59" s="323">
        <v>1211295</v>
      </c>
      <c r="E59" s="324"/>
      <c r="F59" s="323">
        <v>4741641</v>
      </c>
      <c r="G59" s="324"/>
      <c r="H59" s="323">
        <v>14323</v>
      </c>
      <c r="I59" s="324"/>
      <c r="J59" s="323">
        <v>25181245</v>
      </c>
      <c r="K59" s="324"/>
      <c r="L59" s="323">
        <v>7610256</v>
      </c>
      <c r="M59" s="324"/>
      <c r="N59" s="323">
        <v>3217744</v>
      </c>
      <c r="O59" s="324"/>
      <c r="P59" s="323">
        <v>125439</v>
      </c>
      <c r="Q59" s="324"/>
      <c r="R59" s="323">
        <v>290074</v>
      </c>
      <c r="S59" s="324"/>
      <c r="T59" s="323">
        <v>151621</v>
      </c>
      <c r="U59" s="326" t="s">
        <v>381</v>
      </c>
      <c r="V59" s="323">
        <v>5063</v>
      </c>
      <c r="W59" s="324"/>
      <c r="X59" s="323">
        <v>45894</v>
      </c>
      <c r="Y59" s="324"/>
      <c r="Z59" s="323">
        <v>3835835</v>
      </c>
      <c r="AA59" s="326" t="s">
        <v>381</v>
      </c>
      <c r="AB59" s="323">
        <v>1426</v>
      </c>
      <c r="AC59" s="324"/>
      <c r="AD59" s="323">
        <v>98924</v>
      </c>
      <c r="AE59" s="324"/>
      <c r="AF59" s="323">
        <v>36727686</v>
      </c>
      <c r="AG59" s="326" t="s">
        <v>381</v>
      </c>
    </row>
    <row r="60" spans="1:33" ht="15" x14ac:dyDescent="0.25">
      <c r="A60" s="318">
        <v>2000</v>
      </c>
      <c r="B60" s="319">
        <v>20153141</v>
      </c>
      <c r="C60" s="320"/>
      <c r="D60" s="319">
        <v>1145293</v>
      </c>
      <c r="E60" s="320"/>
      <c r="F60" s="319">
        <v>5120338</v>
      </c>
      <c r="G60" s="320"/>
      <c r="H60" s="319">
        <v>18822</v>
      </c>
      <c r="I60" s="320"/>
      <c r="J60" s="319">
        <v>26437594</v>
      </c>
      <c r="K60" s="320"/>
      <c r="L60" s="319">
        <v>7862349</v>
      </c>
      <c r="M60" s="320"/>
      <c r="N60" s="319">
        <v>2767916</v>
      </c>
      <c r="O60" s="320"/>
      <c r="P60" s="319">
        <v>126287</v>
      </c>
      <c r="Q60" s="320"/>
      <c r="R60" s="319">
        <v>294388</v>
      </c>
      <c r="S60" s="320"/>
      <c r="T60" s="319">
        <v>143764</v>
      </c>
      <c r="U60" s="327" t="s">
        <v>381</v>
      </c>
      <c r="V60" s="319">
        <v>5033</v>
      </c>
      <c r="W60" s="320"/>
      <c r="X60" s="319">
        <v>57057</v>
      </c>
      <c r="Y60" s="320"/>
      <c r="Z60" s="319">
        <v>3394445</v>
      </c>
      <c r="AA60" s="327" t="s">
        <v>381</v>
      </c>
      <c r="AB60" s="319">
        <v>1279</v>
      </c>
      <c r="AC60" s="320"/>
      <c r="AD60" s="319">
        <v>115199</v>
      </c>
      <c r="AE60" s="320"/>
      <c r="AF60" s="319">
        <v>37810866</v>
      </c>
      <c r="AG60" s="327" t="s">
        <v>381</v>
      </c>
    </row>
    <row r="61" spans="1:33" ht="15" x14ac:dyDescent="0.25">
      <c r="A61" s="318">
        <v>2001</v>
      </c>
      <c r="B61" s="319">
        <v>19549149</v>
      </c>
      <c r="C61" s="320"/>
      <c r="D61" s="319">
        <v>1279509</v>
      </c>
      <c r="E61" s="320"/>
      <c r="F61" s="319">
        <v>5290391</v>
      </c>
      <c r="G61" s="320"/>
      <c r="H61" s="319">
        <v>9444</v>
      </c>
      <c r="I61" s="320"/>
      <c r="J61" s="319">
        <v>26128493</v>
      </c>
      <c r="K61" s="320"/>
      <c r="L61" s="319">
        <v>8028853</v>
      </c>
      <c r="M61" s="320"/>
      <c r="N61" s="319">
        <v>2208671</v>
      </c>
      <c r="O61" s="320"/>
      <c r="P61" s="319">
        <v>115950</v>
      </c>
      <c r="Q61" s="320"/>
      <c r="R61" s="319">
        <v>205319</v>
      </c>
      <c r="S61" s="320"/>
      <c r="T61" s="319">
        <v>141981</v>
      </c>
      <c r="U61" s="327" t="s">
        <v>381</v>
      </c>
      <c r="V61" s="319">
        <v>5608</v>
      </c>
      <c r="W61" s="320"/>
      <c r="X61" s="319">
        <v>69617</v>
      </c>
      <c r="Y61" s="320"/>
      <c r="Z61" s="319">
        <v>2747146</v>
      </c>
      <c r="AA61" s="327" t="s">
        <v>381</v>
      </c>
      <c r="AB61" s="319">
        <v>109126</v>
      </c>
      <c r="AC61" s="320"/>
      <c r="AD61" s="319">
        <v>75156</v>
      </c>
      <c r="AE61" s="320"/>
      <c r="AF61" s="319">
        <v>37088774</v>
      </c>
      <c r="AG61" s="327" t="s">
        <v>381</v>
      </c>
    </row>
    <row r="62" spans="1:33" ht="15" x14ac:dyDescent="0.25">
      <c r="A62" s="322">
        <v>2002</v>
      </c>
      <c r="B62" s="323">
        <v>19732901</v>
      </c>
      <c r="C62" s="324"/>
      <c r="D62" s="323">
        <v>954802</v>
      </c>
      <c r="E62" s="324"/>
      <c r="F62" s="323">
        <v>5521644</v>
      </c>
      <c r="G62" s="324"/>
      <c r="H62" s="323">
        <v>25494</v>
      </c>
      <c r="I62" s="324"/>
      <c r="J62" s="323">
        <v>26234841</v>
      </c>
      <c r="K62" s="324"/>
      <c r="L62" s="323">
        <v>8145429</v>
      </c>
      <c r="M62" s="324"/>
      <c r="N62" s="323">
        <v>2649979</v>
      </c>
      <c r="O62" s="324"/>
      <c r="P62" s="323">
        <v>140606</v>
      </c>
      <c r="Q62" s="324"/>
      <c r="R62" s="323">
        <v>223652</v>
      </c>
      <c r="S62" s="324"/>
      <c r="T62" s="323">
        <v>147420</v>
      </c>
      <c r="U62" s="326" t="s">
        <v>381</v>
      </c>
      <c r="V62" s="323">
        <v>5644</v>
      </c>
      <c r="W62" s="324"/>
      <c r="X62" s="323">
        <v>105334</v>
      </c>
      <c r="Y62" s="324"/>
      <c r="Z62" s="323">
        <v>3272636</v>
      </c>
      <c r="AA62" s="326" t="s">
        <v>381</v>
      </c>
      <c r="AB62" s="323">
        <v>136807</v>
      </c>
      <c r="AC62" s="324"/>
      <c r="AD62" s="323">
        <v>71595</v>
      </c>
      <c r="AE62" s="324"/>
      <c r="AF62" s="323">
        <v>37861308</v>
      </c>
      <c r="AG62" s="326" t="s">
        <v>381</v>
      </c>
    </row>
    <row r="63" spans="1:33" ht="15" x14ac:dyDescent="0.25">
      <c r="A63" s="318">
        <v>2003</v>
      </c>
      <c r="B63" s="319">
        <v>20136733</v>
      </c>
      <c r="C63" s="320"/>
      <c r="D63" s="319">
        <v>1199043</v>
      </c>
      <c r="E63" s="320"/>
      <c r="F63" s="319">
        <v>5009060</v>
      </c>
      <c r="G63" s="320"/>
      <c r="H63" s="319">
        <v>29566</v>
      </c>
      <c r="I63" s="320"/>
      <c r="J63" s="319">
        <v>26374402</v>
      </c>
      <c r="K63" s="320"/>
      <c r="L63" s="319">
        <v>7958858</v>
      </c>
      <c r="M63" s="320"/>
      <c r="N63" s="319">
        <v>2780551</v>
      </c>
      <c r="O63" s="320"/>
      <c r="P63" s="319">
        <v>156397</v>
      </c>
      <c r="Q63" s="320"/>
      <c r="R63" s="319">
        <v>216046</v>
      </c>
      <c r="S63" s="320"/>
      <c r="T63" s="319">
        <v>147719</v>
      </c>
      <c r="U63" s="327" t="s">
        <v>381</v>
      </c>
      <c r="V63" s="319">
        <v>5469</v>
      </c>
      <c r="W63" s="320"/>
      <c r="X63" s="319">
        <v>114571</v>
      </c>
      <c r="Y63" s="320"/>
      <c r="Z63" s="319">
        <v>3420752</v>
      </c>
      <c r="AA63" s="327" t="s">
        <v>381</v>
      </c>
      <c r="AB63" s="319">
        <v>136208</v>
      </c>
      <c r="AC63" s="320"/>
      <c r="AD63" s="319">
        <v>21905</v>
      </c>
      <c r="AE63" s="320"/>
      <c r="AF63" s="319">
        <v>37912125</v>
      </c>
      <c r="AG63" s="327" t="s">
        <v>381</v>
      </c>
    </row>
    <row r="64" spans="1:33" ht="15" x14ac:dyDescent="0.25">
      <c r="A64" s="318">
        <v>2004</v>
      </c>
      <c r="B64" s="319">
        <v>20216919</v>
      </c>
      <c r="C64" s="320"/>
      <c r="D64" s="319">
        <v>1201869</v>
      </c>
      <c r="E64" s="320"/>
      <c r="F64" s="319">
        <v>5208716</v>
      </c>
      <c r="G64" s="320"/>
      <c r="H64" s="319">
        <v>27148</v>
      </c>
      <c r="I64" s="320"/>
      <c r="J64" s="319">
        <v>26654652</v>
      </c>
      <c r="K64" s="320"/>
      <c r="L64" s="319">
        <v>8221985</v>
      </c>
      <c r="M64" s="320"/>
      <c r="N64" s="319">
        <v>2656470</v>
      </c>
      <c r="O64" s="320"/>
      <c r="P64" s="319">
        <v>150221</v>
      </c>
      <c r="Q64" s="320"/>
      <c r="R64" s="319">
        <v>205661</v>
      </c>
      <c r="S64" s="320"/>
      <c r="T64" s="319">
        <v>148436</v>
      </c>
      <c r="U64" s="327" t="s">
        <v>381</v>
      </c>
      <c r="V64" s="319">
        <v>5764</v>
      </c>
      <c r="W64" s="320"/>
      <c r="X64" s="319">
        <v>141749</v>
      </c>
      <c r="Y64" s="320"/>
      <c r="Z64" s="319">
        <v>3308301</v>
      </c>
      <c r="AA64" s="327" t="s">
        <v>381</v>
      </c>
      <c r="AB64" s="319">
        <v>131382</v>
      </c>
      <c r="AC64" s="320"/>
      <c r="AD64" s="319">
        <v>38597</v>
      </c>
      <c r="AE64" s="320"/>
      <c r="AF64" s="319">
        <v>38354918</v>
      </c>
      <c r="AG64" s="327" t="s">
        <v>381</v>
      </c>
    </row>
    <row r="65" spans="1:33" ht="15" x14ac:dyDescent="0.25">
      <c r="A65" s="322">
        <v>2005</v>
      </c>
      <c r="B65" s="323">
        <v>20648512</v>
      </c>
      <c r="C65" s="324"/>
      <c r="D65" s="323">
        <v>1227055</v>
      </c>
      <c r="E65" s="324"/>
      <c r="F65" s="323">
        <v>5642974</v>
      </c>
      <c r="G65" s="324"/>
      <c r="H65" s="323">
        <v>24424</v>
      </c>
      <c r="I65" s="324"/>
      <c r="J65" s="323">
        <v>27542965</v>
      </c>
      <c r="K65" s="324"/>
      <c r="L65" s="323">
        <v>8160810</v>
      </c>
      <c r="M65" s="324"/>
      <c r="N65" s="323">
        <v>2670131</v>
      </c>
      <c r="O65" s="324"/>
      <c r="P65" s="323">
        <v>165780</v>
      </c>
      <c r="Q65" s="324"/>
      <c r="R65" s="323">
        <v>205377</v>
      </c>
      <c r="S65" s="324"/>
      <c r="T65" s="323">
        <v>146903</v>
      </c>
      <c r="U65" s="326" t="s">
        <v>381</v>
      </c>
      <c r="V65" s="323">
        <v>5502</v>
      </c>
      <c r="W65" s="324"/>
      <c r="X65" s="323">
        <v>178088</v>
      </c>
      <c r="Y65" s="324"/>
      <c r="Z65" s="323">
        <v>3371781</v>
      </c>
      <c r="AA65" s="326" t="s">
        <v>381</v>
      </c>
      <c r="AB65" s="323">
        <v>116391</v>
      </c>
      <c r="AC65" s="324"/>
      <c r="AD65" s="323">
        <v>84544</v>
      </c>
      <c r="AE65" s="326" t="s">
        <v>381</v>
      </c>
      <c r="AF65" s="323">
        <v>39276491</v>
      </c>
      <c r="AG65" s="326" t="s">
        <v>381</v>
      </c>
    </row>
    <row r="66" spans="1:33" ht="15" x14ac:dyDescent="0.25">
      <c r="A66" s="318">
        <v>2006</v>
      </c>
      <c r="B66" s="319">
        <v>20377078</v>
      </c>
      <c r="C66" s="320"/>
      <c r="D66" s="319">
        <v>635202</v>
      </c>
      <c r="E66" s="320"/>
      <c r="F66" s="319">
        <v>6054766</v>
      </c>
      <c r="G66" s="320"/>
      <c r="H66" s="319">
        <v>27580</v>
      </c>
      <c r="I66" s="320"/>
      <c r="J66" s="319">
        <v>27094625</v>
      </c>
      <c r="K66" s="320"/>
      <c r="L66" s="319">
        <v>8215414</v>
      </c>
      <c r="M66" s="320"/>
      <c r="N66" s="319">
        <v>2839353</v>
      </c>
      <c r="O66" s="320"/>
      <c r="P66" s="319">
        <v>163002</v>
      </c>
      <c r="Q66" s="320"/>
      <c r="R66" s="319">
        <v>216492</v>
      </c>
      <c r="S66" s="320"/>
      <c r="T66" s="319">
        <v>144500</v>
      </c>
      <c r="U66" s="327" t="s">
        <v>381</v>
      </c>
      <c r="V66" s="319">
        <v>5036</v>
      </c>
      <c r="W66" s="320"/>
      <c r="X66" s="319">
        <v>263738</v>
      </c>
      <c r="Y66" s="320"/>
      <c r="Z66" s="319">
        <v>3632120</v>
      </c>
      <c r="AA66" s="327" t="s">
        <v>381</v>
      </c>
      <c r="AB66" s="319">
        <v>117049</v>
      </c>
      <c r="AC66" s="320"/>
      <c r="AD66" s="319">
        <v>62849</v>
      </c>
      <c r="AE66" s="320"/>
      <c r="AF66" s="319">
        <v>39122057</v>
      </c>
      <c r="AG66" s="327" t="s">
        <v>381</v>
      </c>
    </row>
    <row r="67" spans="1:33" ht="15" x14ac:dyDescent="0.25">
      <c r="A67" s="318">
        <v>2007</v>
      </c>
      <c r="B67" s="319">
        <v>20723312</v>
      </c>
      <c r="C67" s="320"/>
      <c r="D67" s="319">
        <v>651052</v>
      </c>
      <c r="E67" s="320"/>
      <c r="F67" s="319">
        <v>6681146</v>
      </c>
      <c r="G67" s="320"/>
      <c r="H67" s="319">
        <v>27013</v>
      </c>
      <c r="I67" s="320"/>
      <c r="J67" s="319">
        <v>28082522</v>
      </c>
      <c r="K67" s="320"/>
      <c r="L67" s="319">
        <v>8455364</v>
      </c>
      <c r="M67" s="320"/>
      <c r="N67" s="319">
        <v>2429909</v>
      </c>
      <c r="O67" s="320"/>
      <c r="P67" s="319">
        <v>164521</v>
      </c>
      <c r="Q67" s="320"/>
      <c r="R67" s="319">
        <v>221289</v>
      </c>
      <c r="S67" s="320"/>
      <c r="T67" s="319">
        <v>144674</v>
      </c>
      <c r="U67" s="327" t="s">
        <v>381</v>
      </c>
      <c r="V67" s="319">
        <v>6047</v>
      </c>
      <c r="W67" s="320"/>
      <c r="X67" s="319">
        <v>340503</v>
      </c>
      <c r="Y67" s="320"/>
      <c r="Z67" s="319">
        <v>3306943</v>
      </c>
      <c r="AA67" s="327" t="s">
        <v>381</v>
      </c>
      <c r="AB67" s="319">
        <v>116513</v>
      </c>
      <c r="AC67" s="320"/>
      <c r="AD67" s="319">
        <v>106632</v>
      </c>
      <c r="AE67" s="320"/>
      <c r="AF67" s="319">
        <v>40067974</v>
      </c>
      <c r="AG67" s="327" t="s">
        <v>381</v>
      </c>
    </row>
    <row r="68" spans="1:33" ht="15" x14ac:dyDescent="0.25">
      <c r="A68" s="322">
        <v>2008</v>
      </c>
      <c r="B68" s="323">
        <v>20431245</v>
      </c>
      <c r="C68" s="324"/>
      <c r="D68" s="323">
        <v>463453</v>
      </c>
      <c r="E68" s="324"/>
      <c r="F68" s="323">
        <v>6516155</v>
      </c>
      <c r="G68" s="324"/>
      <c r="H68" s="323">
        <v>23350</v>
      </c>
      <c r="I68" s="324"/>
      <c r="J68" s="323">
        <v>27434202</v>
      </c>
      <c r="K68" s="324"/>
      <c r="L68" s="323">
        <v>8427297</v>
      </c>
      <c r="M68" s="324"/>
      <c r="N68" s="323">
        <v>2494003</v>
      </c>
      <c r="O68" s="324"/>
      <c r="P68" s="323">
        <v>159272</v>
      </c>
      <c r="Q68" s="324"/>
      <c r="R68" s="323">
        <v>241943</v>
      </c>
      <c r="S68" s="324"/>
      <c r="T68" s="323">
        <v>146233</v>
      </c>
      <c r="U68" s="326" t="s">
        <v>381</v>
      </c>
      <c r="V68" s="323">
        <v>8517</v>
      </c>
      <c r="W68" s="324"/>
      <c r="X68" s="323">
        <v>545548</v>
      </c>
      <c r="Y68" s="324"/>
      <c r="Z68" s="323">
        <v>3595516</v>
      </c>
      <c r="AA68" s="326" t="s">
        <v>381</v>
      </c>
      <c r="AB68" s="323">
        <v>122495</v>
      </c>
      <c r="AC68" s="326" t="s">
        <v>381</v>
      </c>
      <c r="AD68" s="323">
        <v>111986</v>
      </c>
      <c r="AE68" s="326" t="s">
        <v>381</v>
      </c>
      <c r="AF68" s="323">
        <v>39691496</v>
      </c>
      <c r="AG68" s="326" t="s">
        <v>381</v>
      </c>
    </row>
    <row r="69" spans="1:33" x14ac:dyDescent="0.2">
      <c r="A69" s="318">
        <v>2009</v>
      </c>
      <c r="B69" s="319">
        <v>18134774</v>
      </c>
      <c r="C69" s="327" t="s">
        <v>381</v>
      </c>
      <c r="D69" s="319">
        <v>382318</v>
      </c>
      <c r="E69" s="327" t="s">
        <v>381</v>
      </c>
      <c r="F69" s="319">
        <v>6731365</v>
      </c>
      <c r="G69" s="327" t="s">
        <v>381</v>
      </c>
      <c r="H69" s="319">
        <v>21324</v>
      </c>
      <c r="I69" s="327" t="s">
        <v>381</v>
      </c>
      <c r="J69" s="319">
        <v>25269782</v>
      </c>
      <c r="K69" s="327" t="s">
        <v>381</v>
      </c>
      <c r="L69" s="319">
        <v>8356019</v>
      </c>
      <c r="M69" s="327" t="s">
        <v>381</v>
      </c>
      <c r="N69" s="319">
        <v>2649898</v>
      </c>
      <c r="O69" s="327" t="s">
        <v>381</v>
      </c>
      <c r="P69" s="319">
        <v>160459</v>
      </c>
      <c r="Q69" s="327" t="s">
        <v>381</v>
      </c>
      <c r="R69" s="319">
        <v>244069</v>
      </c>
      <c r="S69" s="327" t="s">
        <v>381</v>
      </c>
      <c r="T69" s="319">
        <v>146485</v>
      </c>
      <c r="U69" s="327" t="s">
        <v>381</v>
      </c>
      <c r="V69" s="319">
        <v>8698</v>
      </c>
      <c r="W69" s="327" t="s">
        <v>381</v>
      </c>
      <c r="X69" s="319">
        <v>721129</v>
      </c>
      <c r="Y69" s="327" t="s">
        <v>381</v>
      </c>
      <c r="Z69" s="319">
        <v>3930737</v>
      </c>
      <c r="AA69" s="327" t="s">
        <v>381</v>
      </c>
      <c r="AB69" s="319">
        <v>115161</v>
      </c>
      <c r="AC69" s="327" t="s">
        <v>381</v>
      </c>
      <c r="AD69" s="319">
        <v>116188</v>
      </c>
      <c r="AE69" s="327" t="s">
        <v>381</v>
      </c>
      <c r="AF69" s="319">
        <v>37787885</v>
      </c>
      <c r="AG69" s="327" t="s">
        <v>381</v>
      </c>
    </row>
    <row r="70" spans="1:33" ht="15" x14ac:dyDescent="0.25">
      <c r="A70" s="318" t="s">
        <v>675</v>
      </c>
      <c r="B70" s="319">
        <v>19038516</v>
      </c>
      <c r="C70" s="320"/>
      <c r="D70" s="319">
        <v>368939</v>
      </c>
      <c r="E70" s="320"/>
      <c r="F70" s="319">
        <v>7211166</v>
      </c>
      <c r="G70" s="320"/>
      <c r="H70" s="319">
        <v>19661</v>
      </c>
      <c r="I70" s="320"/>
      <c r="J70" s="319">
        <v>26638282</v>
      </c>
      <c r="K70" s="320"/>
      <c r="L70" s="319">
        <v>8440888</v>
      </c>
      <c r="M70" s="320"/>
      <c r="N70" s="319">
        <v>2491999</v>
      </c>
      <c r="O70" s="320"/>
      <c r="P70" s="319">
        <v>165354</v>
      </c>
      <c r="Q70" s="320"/>
      <c r="R70" s="319">
        <v>236101</v>
      </c>
      <c r="S70" s="320"/>
      <c r="T70" s="319">
        <v>152904</v>
      </c>
      <c r="U70" s="320"/>
      <c r="V70" s="319">
        <v>12658</v>
      </c>
      <c r="W70" s="320"/>
      <c r="X70" s="319">
        <v>923753</v>
      </c>
      <c r="Y70" s="320"/>
      <c r="Z70" s="319">
        <v>3982768</v>
      </c>
      <c r="AA70" s="320"/>
      <c r="AB70" s="319">
        <v>114892</v>
      </c>
      <c r="AC70" s="320"/>
      <c r="AD70" s="319">
        <v>88084</v>
      </c>
      <c r="AE70" s="320"/>
      <c r="AF70" s="319">
        <v>39264914</v>
      </c>
      <c r="AG70" s="320"/>
    </row>
    <row r="71" spans="1:33" x14ac:dyDescent="0.2">
      <c r="A71" s="516" t="s">
        <v>153</v>
      </c>
      <c r="B71" s="517"/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/>
      <c r="O71" s="517"/>
      <c r="P71" s="517"/>
      <c r="Q71" s="517" t="s">
        <v>195</v>
      </c>
      <c r="R71" s="517"/>
      <c r="S71" s="517"/>
      <c r="T71" s="517"/>
      <c r="U71" s="517"/>
      <c r="V71" s="517"/>
      <c r="W71" s="517"/>
      <c r="X71" s="517"/>
      <c r="Y71" s="517"/>
      <c r="Z71" s="517"/>
      <c r="AA71" s="517"/>
      <c r="AB71" s="517"/>
      <c r="AC71" s="517"/>
      <c r="AD71" s="517"/>
      <c r="AE71" s="517"/>
      <c r="AF71" s="517"/>
      <c r="AG71" s="518"/>
    </row>
    <row r="72" spans="1:33" x14ac:dyDescent="0.2">
      <c r="A72" s="519"/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3" t="s">
        <v>402</v>
      </c>
      <c r="R72" s="523"/>
      <c r="S72" s="523"/>
      <c r="T72" s="523"/>
      <c r="U72" s="523"/>
      <c r="V72" s="523"/>
      <c r="W72" s="523"/>
      <c r="X72" s="523"/>
      <c r="Y72" s="523"/>
      <c r="Z72" s="523"/>
      <c r="AA72" s="523"/>
      <c r="AB72" s="523"/>
      <c r="AC72" s="523"/>
      <c r="AD72" s="523"/>
      <c r="AE72" s="523"/>
      <c r="AF72" s="523"/>
      <c r="AG72" s="524"/>
    </row>
    <row r="73" spans="1:33" x14ac:dyDescent="0.2">
      <c r="A73" s="519" t="s">
        <v>155</v>
      </c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1" t="s">
        <v>237</v>
      </c>
      <c r="R73" s="521"/>
      <c r="S73" s="521"/>
      <c r="T73" s="521"/>
      <c r="U73" s="521"/>
      <c r="V73" s="521"/>
      <c r="W73" s="521"/>
      <c r="X73" s="521"/>
      <c r="Y73" s="521"/>
      <c r="Z73" s="521"/>
      <c r="AA73" s="521"/>
      <c r="AB73" s="521"/>
      <c r="AC73" s="521"/>
      <c r="AD73" s="521"/>
      <c r="AE73" s="521"/>
      <c r="AF73" s="521"/>
      <c r="AG73" s="522"/>
    </row>
    <row r="74" spans="1:33" x14ac:dyDescent="0.2">
      <c r="A74" s="519" t="s">
        <v>157</v>
      </c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1" t="s">
        <v>164</v>
      </c>
      <c r="R74" s="521"/>
      <c r="S74" s="521"/>
      <c r="T74" s="521"/>
      <c r="U74" s="521"/>
      <c r="V74" s="521"/>
      <c r="W74" s="521"/>
      <c r="X74" s="521"/>
      <c r="Y74" s="521"/>
      <c r="Z74" s="521"/>
      <c r="AA74" s="521"/>
      <c r="AB74" s="521"/>
      <c r="AC74" s="521"/>
      <c r="AD74" s="521"/>
      <c r="AE74" s="521"/>
      <c r="AF74" s="521"/>
      <c r="AG74" s="522"/>
    </row>
    <row r="75" spans="1:33" x14ac:dyDescent="0.2">
      <c r="A75" s="519"/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3" t="s">
        <v>428</v>
      </c>
      <c r="R75" s="523"/>
      <c r="S75" s="523"/>
      <c r="T75" s="523"/>
      <c r="U75" s="523"/>
      <c r="V75" s="523"/>
      <c r="W75" s="523"/>
      <c r="X75" s="523"/>
      <c r="Y75" s="523"/>
      <c r="Z75" s="523"/>
      <c r="AA75" s="523"/>
      <c r="AB75" s="523"/>
      <c r="AC75" s="523"/>
      <c r="AD75" s="523"/>
      <c r="AE75" s="523"/>
      <c r="AF75" s="523"/>
      <c r="AG75" s="524"/>
    </row>
    <row r="76" spans="1:33" x14ac:dyDescent="0.2">
      <c r="A76" s="519" t="s">
        <v>158</v>
      </c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3" t="s">
        <v>397</v>
      </c>
      <c r="R76" s="523"/>
      <c r="S76" s="523"/>
      <c r="T76" s="523"/>
      <c r="U76" s="523"/>
      <c r="V76" s="523"/>
      <c r="W76" s="523"/>
      <c r="X76" s="523"/>
      <c r="Y76" s="523"/>
      <c r="Z76" s="523"/>
      <c r="AA76" s="523"/>
      <c r="AB76" s="523"/>
      <c r="AC76" s="523"/>
      <c r="AD76" s="523"/>
      <c r="AE76" s="523"/>
      <c r="AF76" s="523"/>
      <c r="AG76" s="524"/>
    </row>
    <row r="77" spans="1:33" x14ac:dyDescent="0.2">
      <c r="A77" s="519" t="s">
        <v>238</v>
      </c>
      <c r="B77" s="520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3" t="s">
        <v>239</v>
      </c>
      <c r="R77" s="523"/>
      <c r="S77" s="523"/>
      <c r="T77" s="523"/>
      <c r="U77" s="523"/>
      <c r="V77" s="523"/>
      <c r="W77" s="523"/>
      <c r="X77" s="523"/>
      <c r="Y77" s="523"/>
      <c r="Z77" s="523"/>
      <c r="AA77" s="523"/>
      <c r="AB77" s="523"/>
      <c r="AC77" s="523"/>
      <c r="AD77" s="523"/>
      <c r="AE77" s="523"/>
      <c r="AF77" s="523"/>
      <c r="AG77" s="524"/>
    </row>
    <row r="78" spans="1:33" x14ac:dyDescent="0.2">
      <c r="A78" s="519"/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3" t="s">
        <v>240</v>
      </c>
      <c r="R78" s="523"/>
      <c r="S78" s="523"/>
      <c r="T78" s="523"/>
      <c r="U78" s="523"/>
      <c r="V78" s="523"/>
      <c r="W78" s="523"/>
      <c r="X78" s="523"/>
      <c r="Y78" s="523"/>
      <c r="Z78" s="523"/>
      <c r="AA78" s="523"/>
      <c r="AB78" s="523"/>
      <c r="AC78" s="523"/>
      <c r="AD78" s="523"/>
      <c r="AE78" s="523"/>
      <c r="AF78" s="523"/>
      <c r="AG78" s="524"/>
    </row>
    <row r="79" spans="1:33" x14ac:dyDescent="0.2">
      <c r="A79" s="519"/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3" t="s">
        <v>118</v>
      </c>
      <c r="R79" s="523"/>
      <c r="S79" s="523"/>
      <c r="T79" s="523"/>
      <c r="U79" s="523"/>
      <c r="V79" s="523"/>
      <c r="W79" s="523"/>
      <c r="X79" s="523"/>
      <c r="Y79" s="523"/>
      <c r="Z79" s="523"/>
      <c r="AA79" s="523"/>
      <c r="AB79" s="523"/>
      <c r="AC79" s="523"/>
      <c r="AD79" s="523"/>
      <c r="AE79" s="523"/>
      <c r="AF79" s="523"/>
      <c r="AG79" s="524"/>
    </row>
    <row r="80" spans="1:33" x14ac:dyDescent="0.2">
      <c r="A80" s="519"/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3" t="s">
        <v>119</v>
      </c>
      <c r="R80" s="523"/>
      <c r="S80" s="523"/>
      <c r="T80" s="523"/>
      <c r="U80" s="523"/>
      <c r="V80" s="523"/>
      <c r="W80" s="523"/>
      <c r="X80" s="523"/>
      <c r="Y80" s="523"/>
      <c r="Z80" s="523"/>
      <c r="AA80" s="523"/>
      <c r="AB80" s="523"/>
      <c r="AC80" s="523"/>
      <c r="AD80" s="523"/>
      <c r="AE80" s="523"/>
      <c r="AF80" s="523"/>
      <c r="AG80" s="524"/>
    </row>
    <row r="81" spans="1:33" x14ac:dyDescent="0.2">
      <c r="A81" s="519"/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616" t="s">
        <v>241</v>
      </c>
      <c r="R81" s="616"/>
      <c r="S81" s="616"/>
      <c r="T81" s="616"/>
      <c r="U81" s="616"/>
      <c r="V81" s="616"/>
      <c r="W81" s="616"/>
      <c r="X81" s="616"/>
      <c r="Y81" s="616"/>
      <c r="Z81" s="616"/>
      <c r="AA81" s="616"/>
      <c r="AB81" s="616"/>
      <c r="AC81" s="616"/>
      <c r="AD81" s="616"/>
      <c r="AE81" s="616"/>
      <c r="AF81" s="616"/>
      <c r="AG81" s="617"/>
    </row>
    <row r="82" spans="1:33" x14ac:dyDescent="0.2">
      <c r="A82" s="519"/>
      <c r="B82" s="520"/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3" t="s">
        <v>120</v>
      </c>
      <c r="R82" s="523"/>
      <c r="S82" s="523"/>
      <c r="T82" s="523"/>
      <c r="U82" s="523"/>
      <c r="V82" s="523"/>
      <c r="W82" s="523"/>
      <c r="X82" s="523"/>
      <c r="Y82" s="523"/>
      <c r="Z82" s="523"/>
      <c r="AA82" s="523"/>
      <c r="AB82" s="523"/>
      <c r="AC82" s="523"/>
      <c r="AD82" s="523"/>
      <c r="AE82" s="523"/>
      <c r="AF82" s="523"/>
      <c r="AG82" s="524"/>
    </row>
    <row r="83" spans="1:33" x14ac:dyDescent="0.2">
      <c r="A83" s="519"/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3" t="s">
        <v>121</v>
      </c>
      <c r="R83" s="523"/>
      <c r="S83" s="523"/>
      <c r="T83" s="523"/>
      <c r="U83" s="523"/>
      <c r="V83" s="523"/>
      <c r="W83" s="523"/>
      <c r="X83" s="523"/>
      <c r="Y83" s="523"/>
      <c r="Z83" s="523"/>
      <c r="AA83" s="523"/>
      <c r="AB83" s="523"/>
      <c r="AC83" s="523"/>
      <c r="AD83" s="523"/>
      <c r="AE83" s="523"/>
      <c r="AF83" s="523"/>
      <c r="AG83" s="524"/>
    </row>
    <row r="84" spans="1:33" x14ac:dyDescent="0.2">
      <c r="A84" s="519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3" t="s">
        <v>122</v>
      </c>
      <c r="R84" s="523"/>
      <c r="S84" s="523"/>
      <c r="T84" s="523"/>
      <c r="U84" s="523"/>
      <c r="V84" s="523"/>
      <c r="W84" s="523"/>
      <c r="X84" s="523"/>
      <c r="Y84" s="523"/>
      <c r="Z84" s="523"/>
      <c r="AA84" s="523"/>
      <c r="AB84" s="523"/>
      <c r="AC84" s="523"/>
      <c r="AD84" s="523"/>
      <c r="AE84" s="523"/>
      <c r="AF84" s="523"/>
      <c r="AG84" s="524"/>
    </row>
    <row r="85" spans="1:33" x14ac:dyDescent="0.2">
      <c r="A85" s="519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3" t="s">
        <v>242</v>
      </c>
      <c r="R85" s="523"/>
      <c r="S85" s="523"/>
      <c r="T85" s="523"/>
      <c r="U85" s="523"/>
      <c r="V85" s="523"/>
      <c r="W85" s="523"/>
      <c r="X85" s="523"/>
      <c r="Y85" s="523"/>
      <c r="Z85" s="523"/>
      <c r="AA85" s="523"/>
      <c r="AB85" s="523"/>
      <c r="AC85" s="523"/>
      <c r="AD85" s="523"/>
      <c r="AE85" s="523"/>
      <c r="AF85" s="523"/>
      <c r="AG85" s="524"/>
    </row>
    <row r="86" spans="1:33" x14ac:dyDescent="0.2">
      <c r="A86" s="519"/>
      <c r="B86" s="520"/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3" t="s">
        <v>243</v>
      </c>
      <c r="R86" s="523"/>
      <c r="S86" s="523"/>
      <c r="T86" s="523"/>
      <c r="U86" s="523"/>
      <c r="V86" s="523"/>
      <c r="W86" s="523"/>
      <c r="X86" s="523"/>
      <c r="Y86" s="523"/>
      <c r="Z86" s="523"/>
      <c r="AA86" s="523"/>
      <c r="AB86" s="523"/>
      <c r="AC86" s="523"/>
      <c r="AD86" s="523"/>
      <c r="AE86" s="523"/>
      <c r="AF86" s="523"/>
      <c r="AG86" s="524"/>
    </row>
    <row r="87" spans="1:33" x14ac:dyDescent="0.2">
      <c r="A87" s="519"/>
      <c r="B87" s="520"/>
      <c r="C87" s="520"/>
      <c r="D87" s="520"/>
      <c r="E87" s="520"/>
      <c r="F87" s="520"/>
      <c r="G87" s="520"/>
      <c r="H87" s="520"/>
      <c r="I87" s="520"/>
      <c r="J87" s="520"/>
      <c r="K87" s="520"/>
      <c r="L87" s="520"/>
      <c r="M87" s="520"/>
      <c r="N87" s="520"/>
      <c r="O87" s="520"/>
      <c r="P87" s="520"/>
      <c r="Q87" s="523" t="s">
        <v>471</v>
      </c>
      <c r="R87" s="523"/>
      <c r="S87" s="523"/>
      <c r="T87" s="523"/>
      <c r="U87" s="523"/>
      <c r="V87" s="523"/>
      <c r="W87" s="523"/>
      <c r="X87" s="523"/>
      <c r="Y87" s="523"/>
      <c r="Z87" s="523"/>
      <c r="AA87" s="523"/>
      <c r="AB87" s="523"/>
      <c r="AC87" s="523"/>
      <c r="AD87" s="523"/>
      <c r="AE87" s="523"/>
      <c r="AF87" s="523"/>
      <c r="AG87" s="524"/>
    </row>
    <row r="88" spans="1:33" ht="15" x14ac:dyDescent="0.2">
      <c r="A88" s="519" t="s">
        <v>199</v>
      </c>
      <c r="B88" s="520"/>
      <c r="C88" s="520"/>
      <c r="D88" s="520"/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612" t="s">
        <v>689</v>
      </c>
      <c r="R88" s="612"/>
      <c r="S88" s="612"/>
      <c r="T88" s="612"/>
      <c r="U88" s="612"/>
      <c r="V88" s="612"/>
      <c r="W88" s="612"/>
      <c r="X88" s="612"/>
      <c r="Y88" s="612"/>
      <c r="Z88" s="612"/>
      <c r="AA88" s="612"/>
      <c r="AB88" s="612"/>
      <c r="AC88" s="612"/>
      <c r="AD88" s="612"/>
      <c r="AE88" s="612"/>
      <c r="AF88" s="612"/>
      <c r="AG88" s="613"/>
    </row>
    <row r="89" spans="1:33" x14ac:dyDescent="0.2">
      <c r="A89" s="519" t="s">
        <v>200</v>
      </c>
      <c r="B89" s="520"/>
      <c r="C89" s="520"/>
      <c r="D89" s="520"/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3" t="s">
        <v>244</v>
      </c>
      <c r="R89" s="523"/>
      <c r="S89" s="523"/>
      <c r="T89" s="523"/>
      <c r="U89" s="523"/>
      <c r="V89" s="523"/>
      <c r="W89" s="523"/>
      <c r="X89" s="523"/>
      <c r="Y89" s="523"/>
      <c r="Z89" s="523"/>
      <c r="AA89" s="523"/>
      <c r="AB89" s="523"/>
      <c r="AC89" s="523"/>
      <c r="AD89" s="523"/>
      <c r="AE89" s="523"/>
      <c r="AF89" s="523"/>
      <c r="AG89" s="524"/>
    </row>
    <row r="90" spans="1:33" x14ac:dyDescent="0.2">
      <c r="A90" s="525" t="s">
        <v>408</v>
      </c>
      <c r="B90" s="526"/>
      <c r="C90" s="526"/>
      <c r="D90" s="526"/>
      <c r="E90" s="526"/>
      <c r="F90" s="526"/>
      <c r="G90" s="526"/>
      <c r="H90" s="526"/>
      <c r="I90" s="526"/>
      <c r="J90" s="526"/>
      <c r="K90" s="526"/>
      <c r="L90" s="526"/>
      <c r="M90" s="526"/>
      <c r="N90" s="526"/>
      <c r="O90" s="526"/>
      <c r="P90" s="526"/>
      <c r="Q90" s="523" t="s">
        <v>245</v>
      </c>
      <c r="R90" s="523"/>
      <c r="S90" s="523"/>
      <c r="T90" s="523"/>
      <c r="U90" s="523"/>
      <c r="V90" s="523"/>
      <c r="W90" s="523"/>
      <c r="X90" s="523"/>
      <c r="Y90" s="523"/>
      <c r="Z90" s="523"/>
      <c r="AA90" s="523"/>
      <c r="AB90" s="523"/>
      <c r="AC90" s="523"/>
      <c r="AD90" s="523"/>
      <c r="AE90" s="523"/>
      <c r="AF90" s="523"/>
      <c r="AG90" s="524"/>
    </row>
    <row r="91" spans="1:33" x14ac:dyDescent="0.2">
      <c r="A91" s="525" t="s">
        <v>410</v>
      </c>
      <c r="B91" s="526"/>
      <c r="C91" s="526"/>
      <c r="D91" s="526"/>
      <c r="E91" s="526"/>
      <c r="F91" s="526"/>
      <c r="G91" s="526"/>
      <c r="H91" s="526"/>
      <c r="I91" s="526"/>
      <c r="J91" s="526"/>
      <c r="K91" s="526"/>
      <c r="L91" s="526"/>
      <c r="M91" s="526"/>
      <c r="N91" s="526"/>
      <c r="O91" s="526"/>
      <c r="P91" s="526"/>
      <c r="Q91" s="523" t="s">
        <v>246</v>
      </c>
      <c r="R91" s="523"/>
      <c r="S91" s="523"/>
      <c r="T91" s="523"/>
      <c r="U91" s="523"/>
      <c r="V91" s="523"/>
      <c r="W91" s="523"/>
      <c r="X91" s="523"/>
      <c r="Y91" s="523"/>
      <c r="Z91" s="523"/>
      <c r="AA91" s="523"/>
      <c r="AB91" s="523"/>
      <c r="AC91" s="523"/>
      <c r="AD91" s="523"/>
      <c r="AE91" s="523"/>
      <c r="AF91" s="523"/>
      <c r="AG91" s="524"/>
    </row>
    <row r="92" spans="1:33" x14ac:dyDescent="0.2">
      <c r="A92" s="525"/>
      <c r="B92" s="526"/>
      <c r="C92" s="526"/>
      <c r="D92" s="526"/>
      <c r="E92" s="526"/>
      <c r="F92" s="526"/>
      <c r="G92" s="526"/>
      <c r="H92" s="526"/>
      <c r="I92" s="526"/>
      <c r="J92" s="526"/>
      <c r="K92" s="526"/>
      <c r="L92" s="526"/>
      <c r="M92" s="526"/>
      <c r="N92" s="526"/>
      <c r="O92" s="526"/>
      <c r="P92" s="526"/>
      <c r="Q92" s="616" t="s">
        <v>247</v>
      </c>
      <c r="R92" s="616"/>
      <c r="S92" s="616"/>
      <c r="T92" s="616"/>
      <c r="U92" s="616"/>
      <c r="V92" s="616"/>
      <c r="W92" s="616"/>
      <c r="X92" s="616"/>
      <c r="Y92" s="616"/>
      <c r="Z92" s="616"/>
      <c r="AA92" s="616"/>
      <c r="AB92" s="616"/>
      <c r="AC92" s="616"/>
      <c r="AD92" s="616"/>
      <c r="AE92" s="616"/>
      <c r="AF92" s="616"/>
      <c r="AG92" s="617"/>
    </row>
    <row r="93" spans="1:33" x14ac:dyDescent="0.2">
      <c r="A93" s="525"/>
      <c r="B93" s="526"/>
      <c r="C93" s="526"/>
      <c r="D93" s="526"/>
      <c r="E93" s="526"/>
      <c r="F93" s="526"/>
      <c r="G93" s="526"/>
      <c r="H93" s="526"/>
      <c r="I93" s="526"/>
      <c r="J93" s="526"/>
      <c r="K93" s="526"/>
      <c r="L93" s="526"/>
      <c r="M93" s="526"/>
      <c r="N93" s="526"/>
      <c r="O93" s="526"/>
      <c r="P93" s="526"/>
      <c r="Q93" s="523" t="s">
        <v>248</v>
      </c>
      <c r="R93" s="523"/>
      <c r="S93" s="523"/>
      <c r="T93" s="523"/>
      <c r="U93" s="523"/>
      <c r="V93" s="523"/>
      <c r="W93" s="523"/>
      <c r="X93" s="523"/>
      <c r="Y93" s="523"/>
      <c r="Z93" s="523"/>
      <c r="AA93" s="523"/>
      <c r="AB93" s="523"/>
      <c r="AC93" s="523"/>
      <c r="AD93" s="523"/>
      <c r="AE93" s="523"/>
      <c r="AF93" s="523"/>
      <c r="AG93" s="524"/>
    </row>
    <row r="94" spans="1:33" x14ac:dyDescent="0.2">
      <c r="A94" s="525"/>
      <c r="B94" s="526"/>
      <c r="C94" s="526"/>
      <c r="D94" s="526"/>
      <c r="E94" s="526"/>
      <c r="F94" s="526"/>
      <c r="G94" s="526"/>
      <c r="H94" s="526"/>
      <c r="I94" s="526"/>
      <c r="J94" s="526"/>
      <c r="K94" s="526"/>
      <c r="L94" s="526"/>
      <c r="M94" s="526"/>
      <c r="N94" s="526"/>
      <c r="O94" s="526"/>
      <c r="P94" s="526"/>
      <c r="Q94" s="616" t="s">
        <v>249</v>
      </c>
      <c r="R94" s="616"/>
      <c r="S94" s="616"/>
      <c r="T94" s="616"/>
      <c r="U94" s="616"/>
      <c r="V94" s="616"/>
      <c r="W94" s="616"/>
      <c r="X94" s="616"/>
      <c r="Y94" s="616"/>
      <c r="Z94" s="616"/>
      <c r="AA94" s="616"/>
      <c r="AB94" s="616"/>
      <c r="AC94" s="616"/>
      <c r="AD94" s="616"/>
      <c r="AE94" s="616"/>
      <c r="AF94" s="616"/>
      <c r="AG94" s="617"/>
    </row>
    <row r="95" spans="1:33" x14ac:dyDescent="0.2">
      <c r="A95" s="525"/>
      <c r="B95" s="526"/>
      <c r="C95" s="526"/>
      <c r="D95" s="526"/>
      <c r="E95" s="526"/>
      <c r="F95" s="526"/>
      <c r="G95" s="526"/>
      <c r="H95" s="526"/>
      <c r="I95" s="526"/>
      <c r="J95" s="526"/>
      <c r="K95" s="526"/>
      <c r="L95" s="526"/>
      <c r="M95" s="526"/>
      <c r="N95" s="526"/>
      <c r="O95" s="526"/>
      <c r="P95" s="526"/>
      <c r="Q95" s="523" t="s">
        <v>690</v>
      </c>
      <c r="R95" s="523"/>
      <c r="S95" s="523"/>
      <c r="T95" s="523"/>
      <c r="U95" s="523"/>
      <c r="V95" s="523"/>
      <c r="W95" s="523"/>
      <c r="X95" s="523"/>
      <c r="Y95" s="523"/>
      <c r="Z95" s="523"/>
      <c r="AA95" s="523"/>
      <c r="AB95" s="523"/>
      <c r="AC95" s="523"/>
      <c r="AD95" s="523"/>
      <c r="AE95" s="523"/>
      <c r="AF95" s="523"/>
      <c r="AG95" s="524"/>
    </row>
    <row r="96" spans="1:33" ht="15" x14ac:dyDescent="0.25">
      <c r="A96" s="614" t="s">
        <v>205</v>
      </c>
      <c r="B96" s="615"/>
      <c r="C96" s="615"/>
      <c r="D96" s="615"/>
      <c r="E96" s="615"/>
      <c r="F96" s="615"/>
      <c r="G96" s="615"/>
      <c r="H96" s="615"/>
      <c r="I96" s="615"/>
      <c r="J96" s="615"/>
      <c r="K96" s="615"/>
      <c r="L96" s="615"/>
      <c r="M96" s="615"/>
      <c r="N96" s="615"/>
      <c r="O96" s="615"/>
      <c r="P96" s="615"/>
      <c r="Q96" s="529"/>
      <c r="R96" s="529"/>
      <c r="S96" s="529"/>
      <c r="T96" s="529"/>
      <c r="U96" s="529"/>
      <c r="V96" s="529"/>
      <c r="W96" s="529"/>
      <c r="X96" s="529"/>
      <c r="Y96" s="529"/>
      <c r="Z96" s="529"/>
      <c r="AA96" s="529"/>
      <c r="AB96" s="529"/>
      <c r="AC96" s="529"/>
      <c r="AD96" s="529"/>
      <c r="AE96" s="529"/>
      <c r="AF96" s="529"/>
      <c r="AG96" s="530"/>
    </row>
  </sheetData>
  <mergeCells count="80">
    <mergeCell ref="A96:P96"/>
    <mergeCell ref="Q96:AG96"/>
    <mergeCell ref="A92:P92"/>
    <mergeCell ref="Q92:AG92"/>
    <mergeCell ref="A93:P93"/>
    <mergeCell ref="Q93:AG93"/>
    <mergeCell ref="A94:P94"/>
    <mergeCell ref="Q94:AG94"/>
    <mergeCell ref="A90:P90"/>
    <mergeCell ref="Q90:AG90"/>
    <mergeCell ref="A91:P91"/>
    <mergeCell ref="Q91:AG91"/>
    <mergeCell ref="A95:P95"/>
    <mergeCell ref="Q95:AG95"/>
    <mergeCell ref="A88:P88"/>
    <mergeCell ref="Q88:AG88"/>
    <mergeCell ref="A89:P89"/>
    <mergeCell ref="Q89:AG89"/>
    <mergeCell ref="A77:P87"/>
    <mergeCell ref="Q77:AG77"/>
    <mergeCell ref="Q78:AG78"/>
    <mergeCell ref="Q79:AG79"/>
    <mergeCell ref="Q80:AG80"/>
    <mergeCell ref="Q81:AG81"/>
    <mergeCell ref="Q82:AG82"/>
    <mergeCell ref="Q83:AG83"/>
    <mergeCell ref="Q84:AG84"/>
    <mergeCell ref="Q85:AG85"/>
    <mergeCell ref="F8:G8"/>
    <mergeCell ref="H8:I8"/>
    <mergeCell ref="L8:M8"/>
    <mergeCell ref="Q86:AG86"/>
    <mergeCell ref="Q87:AG87"/>
    <mergeCell ref="A76:P76"/>
    <mergeCell ref="Q76:AG76"/>
    <mergeCell ref="A71:P72"/>
    <mergeCell ref="Q71:AG71"/>
    <mergeCell ref="Q72:AG72"/>
    <mergeCell ref="A73:P73"/>
    <mergeCell ref="Q73:AG73"/>
    <mergeCell ref="A74:P75"/>
    <mergeCell ref="Q74:AG74"/>
    <mergeCell ref="Q75:AG75"/>
    <mergeCell ref="N8:O8"/>
    <mergeCell ref="P8:Q8"/>
    <mergeCell ref="L5:M5"/>
    <mergeCell ref="AD5:AE5"/>
    <mergeCell ref="N6:O6"/>
    <mergeCell ref="AD7:AE7"/>
    <mergeCell ref="Z6:AA8"/>
    <mergeCell ref="AD6:AE6"/>
    <mergeCell ref="T8:U8"/>
    <mergeCell ref="AD8:AE8"/>
    <mergeCell ref="V6:W8"/>
    <mergeCell ref="X6:Y8"/>
    <mergeCell ref="R8:S8"/>
    <mergeCell ref="F7:G7"/>
    <mergeCell ref="H7:I7"/>
    <mergeCell ref="L7:M7"/>
    <mergeCell ref="N7:O7"/>
    <mergeCell ref="T7:U7"/>
    <mergeCell ref="P6:S7"/>
    <mergeCell ref="T6:U6"/>
    <mergeCell ref="L6:M6"/>
    <mergeCell ref="AD4:AE4"/>
    <mergeCell ref="A1:AG1"/>
    <mergeCell ref="A2:AG2"/>
    <mergeCell ref="A3:A8"/>
    <mergeCell ref="B3:K5"/>
    <mergeCell ref="L3:M3"/>
    <mergeCell ref="N3:AA5"/>
    <mergeCell ref="AB3:AC8"/>
    <mergeCell ref="AD3:AE3"/>
    <mergeCell ref="AF3:AG8"/>
    <mergeCell ref="L4:M4"/>
    <mergeCell ref="B6:C8"/>
    <mergeCell ref="D6:E8"/>
    <mergeCell ref="F6:G6"/>
    <mergeCell ref="H6:I6"/>
    <mergeCell ref="J6:K8"/>
  </mergeCells>
  <hyperlinks>
    <hyperlink ref="Q88" r:id="rId1" display="http://www.eia.gov/electricity/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7"/>
  <sheetViews>
    <sheetView showGridLines="0" topLeftCell="A43" workbookViewId="0">
      <selection activeCell="A62" sqref="A62"/>
    </sheetView>
  </sheetViews>
  <sheetFormatPr defaultRowHeight="12.75" x14ac:dyDescent="0.2"/>
  <cols>
    <col min="1" max="1" width="4.5703125" style="392" bestFit="1" customWidth="1"/>
    <col min="2" max="2" width="7.28515625" style="392" bestFit="1" customWidth="1"/>
    <col min="3" max="3" width="2.42578125" style="392" bestFit="1" customWidth="1"/>
    <col min="4" max="4" width="6.85546875" style="392" customWidth="1"/>
    <col min="5" max="5" width="2.42578125" style="392" customWidth="1"/>
    <col min="6" max="6" width="6.5703125" style="392" bestFit="1" customWidth="1"/>
    <col min="7" max="7" width="2.42578125" style="392" bestFit="1" customWidth="1"/>
    <col min="8" max="8" width="4.85546875" style="392" bestFit="1" customWidth="1"/>
    <col min="9" max="9" width="2.28515625" style="392" bestFit="1" customWidth="1"/>
    <col min="10" max="10" width="7.28515625" style="392" bestFit="1" customWidth="1"/>
    <col min="11" max="11" width="2.42578125" style="392" bestFit="1" customWidth="1"/>
    <col min="12" max="12" width="6.5703125" style="392" bestFit="1" customWidth="1"/>
    <col min="13" max="13" width="2.42578125" style="392" bestFit="1" customWidth="1"/>
    <col min="14" max="14" width="7.85546875" style="392" customWidth="1"/>
    <col min="15" max="15" width="2.85546875" style="392" customWidth="1"/>
    <col min="16" max="16" width="5.28515625" style="392" bestFit="1" customWidth="1"/>
    <col min="17" max="17" width="2.42578125" style="392" bestFit="1" customWidth="1"/>
    <col min="18" max="18" width="5.5703125" style="392" bestFit="1" customWidth="1"/>
    <col min="19" max="19" width="2.42578125" style="392" bestFit="1" customWidth="1"/>
    <col min="20" max="20" width="5.28515625" style="392" bestFit="1" customWidth="1"/>
    <col min="21" max="21" width="2.42578125" style="392" bestFit="1" customWidth="1"/>
    <col min="22" max="22" width="5.85546875" style="392" customWidth="1"/>
    <col min="23" max="23" width="3.140625" style="392" customWidth="1"/>
    <col min="24" max="24" width="6.28515625" style="392" bestFit="1" customWidth="1"/>
    <col min="25" max="25" width="2.42578125" style="392" bestFit="1" customWidth="1"/>
    <col min="26" max="26" width="6.5703125" style="392" bestFit="1" customWidth="1"/>
    <col min="27" max="27" width="2.42578125" style="392" bestFit="1" customWidth="1"/>
    <col min="28" max="28" width="5.28515625" style="392" bestFit="1" customWidth="1"/>
    <col min="29" max="29" width="2.28515625" style="392" bestFit="1" customWidth="1"/>
    <col min="30" max="30" width="5.85546875" style="392" customWidth="1"/>
    <col min="31" max="31" width="2.42578125" style="392" customWidth="1"/>
    <col min="32" max="32" width="7.28515625" style="392" bestFit="1" customWidth="1"/>
    <col min="33" max="33" width="2.28515625" style="392" bestFit="1" customWidth="1"/>
    <col min="34" max="16384" width="9.140625" style="392"/>
  </cols>
  <sheetData>
    <row r="1" spans="1:33" ht="15.75" customHeight="1" x14ac:dyDescent="0.25">
      <c r="A1" s="569" t="s">
        <v>826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</row>
    <row r="2" spans="1:33" ht="12.75" customHeight="1" x14ac:dyDescent="0.2">
      <c r="A2" s="572" t="s">
        <v>427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4"/>
    </row>
    <row r="3" spans="1:33" x14ac:dyDescent="0.2">
      <c r="A3" s="575" t="s">
        <v>332</v>
      </c>
      <c r="B3" s="581" t="s">
        <v>394</v>
      </c>
      <c r="C3" s="582"/>
      <c r="D3" s="582"/>
      <c r="E3" s="582"/>
      <c r="F3" s="582"/>
      <c r="G3" s="582"/>
      <c r="H3" s="582"/>
      <c r="I3" s="582"/>
      <c r="J3" s="582"/>
      <c r="K3" s="583"/>
      <c r="L3" s="590"/>
      <c r="M3" s="591"/>
      <c r="N3" s="581" t="s">
        <v>400</v>
      </c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3"/>
      <c r="AB3" s="581" t="s">
        <v>824</v>
      </c>
      <c r="AC3" s="583"/>
      <c r="AD3" s="590"/>
      <c r="AE3" s="591"/>
      <c r="AF3" s="581" t="s">
        <v>282</v>
      </c>
      <c r="AG3" s="583"/>
    </row>
    <row r="4" spans="1:33" x14ac:dyDescent="0.2">
      <c r="A4" s="576"/>
      <c r="B4" s="584"/>
      <c r="C4" s="585"/>
      <c r="D4" s="585"/>
      <c r="E4" s="585"/>
      <c r="F4" s="585"/>
      <c r="G4" s="585"/>
      <c r="H4" s="585"/>
      <c r="I4" s="585"/>
      <c r="J4" s="585"/>
      <c r="K4" s="586"/>
      <c r="L4" s="592"/>
      <c r="M4" s="593"/>
      <c r="N4" s="584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6"/>
      <c r="AB4" s="584"/>
      <c r="AC4" s="586"/>
      <c r="AD4" s="592"/>
      <c r="AE4" s="593"/>
      <c r="AF4" s="584"/>
      <c r="AG4" s="586"/>
    </row>
    <row r="5" spans="1:33" x14ac:dyDescent="0.2">
      <c r="A5" s="576"/>
      <c r="B5" s="587"/>
      <c r="C5" s="588"/>
      <c r="D5" s="588"/>
      <c r="E5" s="588"/>
      <c r="F5" s="588"/>
      <c r="G5" s="588"/>
      <c r="H5" s="588"/>
      <c r="I5" s="588"/>
      <c r="J5" s="588"/>
      <c r="K5" s="589"/>
      <c r="L5" s="584" t="s">
        <v>283</v>
      </c>
      <c r="M5" s="586"/>
      <c r="N5" s="587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9"/>
      <c r="AB5" s="584"/>
      <c r="AC5" s="586"/>
      <c r="AD5" s="584" t="s">
        <v>84</v>
      </c>
      <c r="AE5" s="586"/>
      <c r="AF5" s="584"/>
      <c r="AG5" s="586"/>
    </row>
    <row r="6" spans="1:33" x14ac:dyDescent="0.2">
      <c r="A6" s="576"/>
      <c r="B6" s="581" t="s">
        <v>758</v>
      </c>
      <c r="C6" s="583"/>
      <c r="D6" s="581" t="s">
        <v>759</v>
      </c>
      <c r="E6" s="583"/>
      <c r="F6" s="590"/>
      <c r="G6" s="591"/>
      <c r="H6" s="590"/>
      <c r="I6" s="591"/>
      <c r="J6" s="581" t="s">
        <v>282</v>
      </c>
      <c r="K6" s="583"/>
      <c r="L6" s="584" t="s">
        <v>375</v>
      </c>
      <c r="M6" s="586"/>
      <c r="N6" s="581" t="s">
        <v>378</v>
      </c>
      <c r="O6" s="583"/>
      <c r="P6" s="581" t="s">
        <v>395</v>
      </c>
      <c r="Q6" s="582"/>
      <c r="R6" s="582"/>
      <c r="S6" s="583"/>
      <c r="T6" s="590"/>
      <c r="U6" s="591"/>
      <c r="V6" s="581" t="s">
        <v>827</v>
      </c>
      <c r="W6" s="583"/>
      <c r="X6" s="581" t="s">
        <v>828</v>
      </c>
      <c r="Y6" s="583"/>
      <c r="Z6" s="581" t="s">
        <v>282</v>
      </c>
      <c r="AA6" s="583"/>
      <c r="AB6" s="584"/>
      <c r="AC6" s="586"/>
      <c r="AD6" s="584" t="s">
        <v>85</v>
      </c>
      <c r="AE6" s="586"/>
      <c r="AF6" s="584"/>
      <c r="AG6" s="586"/>
    </row>
    <row r="7" spans="1:33" x14ac:dyDescent="0.2">
      <c r="A7" s="576"/>
      <c r="B7" s="584"/>
      <c r="C7" s="586"/>
      <c r="D7" s="584"/>
      <c r="E7" s="586"/>
      <c r="F7" s="584" t="s">
        <v>380</v>
      </c>
      <c r="G7" s="586"/>
      <c r="H7" s="584" t="s">
        <v>505</v>
      </c>
      <c r="I7" s="586"/>
      <c r="J7" s="584"/>
      <c r="K7" s="586"/>
      <c r="L7" s="584" t="s">
        <v>829</v>
      </c>
      <c r="M7" s="586"/>
      <c r="N7" s="584" t="s">
        <v>286</v>
      </c>
      <c r="O7" s="586"/>
      <c r="P7" s="587"/>
      <c r="Q7" s="588"/>
      <c r="R7" s="588"/>
      <c r="S7" s="589"/>
      <c r="T7" s="584" t="s">
        <v>109</v>
      </c>
      <c r="U7" s="586"/>
      <c r="V7" s="584"/>
      <c r="W7" s="586"/>
      <c r="X7" s="584"/>
      <c r="Y7" s="586"/>
      <c r="Z7" s="584"/>
      <c r="AA7" s="586"/>
      <c r="AB7" s="584"/>
      <c r="AC7" s="586"/>
      <c r="AD7" s="584" t="s">
        <v>830</v>
      </c>
      <c r="AE7" s="586"/>
      <c r="AF7" s="584"/>
      <c r="AG7" s="586"/>
    </row>
    <row r="8" spans="1:33" x14ac:dyDescent="0.2">
      <c r="A8" s="577"/>
      <c r="B8" s="587"/>
      <c r="C8" s="589"/>
      <c r="D8" s="587"/>
      <c r="E8" s="589"/>
      <c r="F8" s="587" t="s">
        <v>761</v>
      </c>
      <c r="G8" s="589"/>
      <c r="H8" s="587" t="s">
        <v>762</v>
      </c>
      <c r="I8" s="589"/>
      <c r="J8" s="587"/>
      <c r="K8" s="589"/>
      <c r="L8" s="587"/>
      <c r="M8" s="589"/>
      <c r="N8" s="587" t="s">
        <v>829</v>
      </c>
      <c r="O8" s="589"/>
      <c r="P8" s="578" t="s">
        <v>822</v>
      </c>
      <c r="Q8" s="580"/>
      <c r="R8" s="578" t="s">
        <v>821</v>
      </c>
      <c r="S8" s="580"/>
      <c r="T8" s="587" t="s">
        <v>831</v>
      </c>
      <c r="U8" s="589"/>
      <c r="V8" s="587"/>
      <c r="W8" s="589"/>
      <c r="X8" s="587"/>
      <c r="Y8" s="589"/>
      <c r="Z8" s="587"/>
      <c r="AA8" s="589"/>
      <c r="AB8" s="587"/>
      <c r="AC8" s="589"/>
      <c r="AD8" s="587"/>
      <c r="AE8" s="589"/>
      <c r="AF8" s="587"/>
      <c r="AG8" s="589"/>
    </row>
    <row r="9" spans="1:33" x14ac:dyDescent="0.2">
      <c r="A9" s="397">
        <v>1949</v>
      </c>
      <c r="B9" s="398">
        <v>1995055</v>
      </c>
      <c r="C9" s="399"/>
      <c r="D9" s="398">
        <v>414632</v>
      </c>
      <c r="E9" s="399"/>
      <c r="F9" s="398">
        <v>569375</v>
      </c>
      <c r="G9" s="399"/>
      <c r="H9" s="400" t="s">
        <v>287</v>
      </c>
      <c r="I9" s="399"/>
      <c r="J9" s="398">
        <v>2979062</v>
      </c>
      <c r="K9" s="399"/>
      <c r="L9" s="400">
        <v>0</v>
      </c>
      <c r="M9" s="399"/>
      <c r="N9" s="398">
        <v>1349185</v>
      </c>
      <c r="O9" s="399"/>
      <c r="P9" s="398">
        <v>5803</v>
      </c>
      <c r="Q9" s="399"/>
      <c r="R9" s="400" t="s">
        <v>287</v>
      </c>
      <c r="S9" s="399"/>
      <c r="T9" s="400" t="s">
        <v>287</v>
      </c>
      <c r="U9" s="399"/>
      <c r="V9" s="400" t="s">
        <v>287</v>
      </c>
      <c r="W9" s="399"/>
      <c r="X9" s="400" t="s">
        <v>287</v>
      </c>
      <c r="Y9" s="399"/>
      <c r="Z9" s="398">
        <v>1354988</v>
      </c>
      <c r="AA9" s="399"/>
      <c r="AB9" s="400" t="s">
        <v>287</v>
      </c>
      <c r="AC9" s="399"/>
      <c r="AD9" s="398">
        <v>5420</v>
      </c>
      <c r="AE9" s="399"/>
      <c r="AF9" s="398">
        <v>4339470</v>
      </c>
      <c r="AG9" s="399"/>
    </row>
    <row r="10" spans="1:33" x14ac:dyDescent="0.2">
      <c r="A10" s="397">
        <v>1950</v>
      </c>
      <c r="B10" s="398">
        <v>2199111</v>
      </c>
      <c r="C10" s="399"/>
      <c r="D10" s="398">
        <v>471666</v>
      </c>
      <c r="E10" s="399"/>
      <c r="F10" s="398">
        <v>650931</v>
      </c>
      <c r="G10" s="399"/>
      <c r="H10" s="400" t="s">
        <v>287</v>
      </c>
      <c r="I10" s="399"/>
      <c r="J10" s="398">
        <v>3321708</v>
      </c>
      <c r="K10" s="399"/>
      <c r="L10" s="400">
        <v>0</v>
      </c>
      <c r="M10" s="399"/>
      <c r="N10" s="398">
        <v>1346015</v>
      </c>
      <c r="O10" s="399"/>
      <c r="P10" s="398">
        <v>5466</v>
      </c>
      <c r="Q10" s="399"/>
      <c r="R10" s="400" t="s">
        <v>287</v>
      </c>
      <c r="S10" s="399"/>
      <c r="T10" s="400" t="s">
        <v>287</v>
      </c>
      <c r="U10" s="399"/>
      <c r="V10" s="400" t="s">
        <v>287</v>
      </c>
      <c r="W10" s="399"/>
      <c r="X10" s="400" t="s">
        <v>287</v>
      </c>
      <c r="Y10" s="399"/>
      <c r="Z10" s="398">
        <v>1351481</v>
      </c>
      <c r="AA10" s="399"/>
      <c r="AB10" s="400" t="s">
        <v>287</v>
      </c>
      <c r="AC10" s="399"/>
      <c r="AD10" s="398">
        <v>6094</v>
      </c>
      <c r="AE10" s="399"/>
      <c r="AF10" s="398">
        <v>4679283</v>
      </c>
      <c r="AG10" s="399"/>
    </row>
    <row r="11" spans="1:33" x14ac:dyDescent="0.2">
      <c r="A11" s="403">
        <v>1951</v>
      </c>
      <c r="B11" s="404">
        <v>2506808</v>
      </c>
      <c r="C11" s="405"/>
      <c r="D11" s="404">
        <v>399898</v>
      </c>
      <c r="E11" s="405"/>
      <c r="F11" s="404">
        <v>790635</v>
      </c>
      <c r="G11" s="405"/>
      <c r="H11" s="406" t="s">
        <v>287</v>
      </c>
      <c r="I11" s="405"/>
      <c r="J11" s="404">
        <v>3697341</v>
      </c>
      <c r="K11" s="405"/>
      <c r="L11" s="406">
        <v>0</v>
      </c>
      <c r="M11" s="405"/>
      <c r="N11" s="404">
        <v>1360698</v>
      </c>
      <c r="O11" s="405"/>
      <c r="P11" s="404">
        <v>5331</v>
      </c>
      <c r="Q11" s="405"/>
      <c r="R11" s="406" t="s">
        <v>287</v>
      </c>
      <c r="S11" s="405"/>
      <c r="T11" s="406" t="s">
        <v>287</v>
      </c>
      <c r="U11" s="405"/>
      <c r="V11" s="406" t="s">
        <v>287</v>
      </c>
      <c r="W11" s="405"/>
      <c r="X11" s="406" t="s">
        <v>287</v>
      </c>
      <c r="Y11" s="405"/>
      <c r="Z11" s="404">
        <v>1366029</v>
      </c>
      <c r="AA11" s="405"/>
      <c r="AB11" s="406" t="s">
        <v>287</v>
      </c>
      <c r="AC11" s="405"/>
      <c r="AD11" s="404">
        <v>7461</v>
      </c>
      <c r="AE11" s="405"/>
      <c r="AF11" s="404">
        <v>5070831</v>
      </c>
      <c r="AG11" s="405"/>
    </row>
    <row r="12" spans="1:33" x14ac:dyDescent="0.2">
      <c r="A12" s="397">
        <v>1952</v>
      </c>
      <c r="B12" s="398">
        <v>2557397</v>
      </c>
      <c r="C12" s="399"/>
      <c r="D12" s="398">
        <v>420366</v>
      </c>
      <c r="E12" s="399"/>
      <c r="F12" s="398">
        <v>941971</v>
      </c>
      <c r="G12" s="399"/>
      <c r="H12" s="400" t="s">
        <v>287</v>
      </c>
      <c r="I12" s="399"/>
      <c r="J12" s="398">
        <v>3919734</v>
      </c>
      <c r="K12" s="399"/>
      <c r="L12" s="400">
        <v>0</v>
      </c>
      <c r="M12" s="399"/>
      <c r="N12" s="398">
        <v>1404274</v>
      </c>
      <c r="O12" s="399"/>
      <c r="P12" s="398">
        <v>6435</v>
      </c>
      <c r="Q12" s="399"/>
      <c r="R12" s="400" t="s">
        <v>287</v>
      </c>
      <c r="S12" s="399"/>
      <c r="T12" s="400" t="s">
        <v>287</v>
      </c>
      <c r="U12" s="399"/>
      <c r="V12" s="400" t="s">
        <v>287</v>
      </c>
      <c r="W12" s="399"/>
      <c r="X12" s="400" t="s">
        <v>287</v>
      </c>
      <c r="Y12" s="399"/>
      <c r="Z12" s="398">
        <v>1410709</v>
      </c>
      <c r="AA12" s="399"/>
      <c r="AB12" s="400" t="s">
        <v>287</v>
      </c>
      <c r="AC12" s="399"/>
      <c r="AD12" s="398">
        <v>7740</v>
      </c>
      <c r="AE12" s="399"/>
      <c r="AF12" s="398">
        <v>5338183</v>
      </c>
      <c r="AG12" s="399"/>
    </row>
    <row r="13" spans="1:33" x14ac:dyDescent="0.2">
      <c r="A13" s="397">
        <v>1953</v>
      </c>
      <c r="B13" s="398">
        <v>2777361</v>
      </c>
      <c r="C13" s="399"/>
      <c r="D13" s="398">
        <v>514298</v>
      </c>
      <c r="E13" s="399"/>
      <c r="F13" s="398">
        <v>1070472</v>
      </c>
      <c r="G13" s="399"/>
      <c r="H13" s="400" t="s">
        <v>287</v>
      </c>
      <c r="I13" s="399"/>
      <c r="J13" s="398">
        <v>4362131</v>
      </c>
      <c r="K13" s="399"/>
      <c r="L13" s="400">
        <v>0</v>
      </c>
      <c r="M13" s="399"/>
      <c r="N13" s="398">
        <v>1356353</v>
      </c>
      <c r="O13" s="399"/>
      <c r="P13" s="398">
        <v>5019</v>
      </c>
      <c r="Q13" s="399"/>
      <c r="R13" s="400" t="s">
        <v>287</v>
      </c>
      <c r="S13" s="399"/>
      <c r="T13" s="400" t="s">
        <v>287</v>
      </c>
      <c r="U13" s="399"/>
      <c r="V13" s="400" t="s">
        <v>287</v>
      </c>
      <c r="W13" s="399"/>
      <c r="X13" s="400" t="s">
        <v>287</v>
      </c>
      <c r="Y13" s="399"/>
      <c r="Z13" s="398">
        <v>1361372</v>
      </c>
      <c r="AA13" s="399"/>
      <c r="AB13" s="400" t="s">
        <v>287</v>
      </c>
      <c r="AC13" s="399"/>
      <c r="AD13" s="398">
        <v>6852</v>
      </c>
      <c r="AE13" s="399"/>
      <c r="AF13" s="398">
        <v>5730355</v>
      </c>
      <c r="AG13" s="399"/>
    </row>
    <row r="14" spans="1:33" x14ac:dyDescent="0.2">
      <c r="A14" s="403">
        <v>1954</v>
      </c>
      <c r="B14" s="404">
        <v>2840759</v>
      </c>
      <c r="C14" s="405"/>
      <c r="D14" s="404">
        <v>417409</v>
      </c>
      <c r="E14" s="405"/>
      <c r="F14" s="404">
        <v>1206291</v>
      </c>
      <c r="G14" s="405"/>
      <c r="H14" s="406" t="s">
        <v>287</v>
      </c>
      <c r="I14" s="405"/>
      <c r="J14" s="404">
        <v>4464459</v>
      </c>
      <c r="K14" s="405"/>
      <c r="L14" s="406">
        <v>0</v>
      </c>
      <c r="M14" s="405"/>
      <c r="N14" s="404">
        <v>1304094</v>
      </c>
      <c r="O14" s="405"/>
      <c r="P14" s="404">
        <v>3209</v>
      </c>
      <c r="Q14" s="405"/>
      <c r="R14" s="406" t="s">
        <v>287</v>
      </c>
      <c r="S14" s="405"/>
      <c r="T14" s="406" t="s">
        <v>287</v>
      </c>
      <c r="U14" s="405"/>
      <c r="V14" s="406" t="s">
        <v>287</v>
      </c>
      <c r="W14" s="405"/>
      <c r="X14" s="406" t="s">
        <v>287</v>
      </c>
      <c r="Y14" s="405"/>
      <c r="Z14" s="404">
        <v>1307303</v>
      </c>
      <c r="AA14" s="405"/>
      <c r="AB14" s="406" t="s">
        <v>287</v>
      </c>
      <c r="AC14" s="405"/>
      <c r="AD14" s="404">
        <v>7983</v>
      </c>
      <c r="AE14" s="405"/>
      <c r="AF14" s="404">
        <v>5779746</v>
      </c>
      <c r="AG14" s="405"/>
    </row>
    <row r="15" spans="1:33" x14ac:dyDescent="0.2">
      <c r="A15" s="397">
        <v>1955</v>
      </c>
      <c r="B15" s="398">
        <v>3458271</v>
      </c>
      <c r="C15" s="399"/>
      <c r="D15" s="398">
        <v>470747</v>
      </c>
      <c r="E15" s="399"/>
      <c r="F15" s="398">
        <v>1193644</v>
      </c>
      <c r="G15" s="399"/>
      <c r="H15" s="400" t="s">
        <v>287</v>
      </c>
      <c r="I15" s="399"/>
      <c r="J15" s="398">
        <v>5122662</v>
      </c>
      <c r="K15" s="399"/>
      <c r="L15" s="400">
        <v>0</v>
      </c>
      <c r="M15" s="399"/>
      <c r="N15" s="398">
        <v>1321695</v>
      </c>
      <c r="O15" s="399"/>
      <c r="P15" s="398">
        <v>3234</v>
      </c>
      <c r="Q15" s="399"/>
      <c r="R15" s="400" t="s">
        <v>287</v>
      </c>
      <c r="S15" s="399"/>
      <c r="T15" s="400" t="s">
        <v>287</v>
      </c>
      <c r="U15" s="399"/>
      <c r="V15" s="400" t="s">
        <v>287</v>
      </c>
      <c r="W15" s="399"/>
      <c r="X15" s="400" t="s">
        <v>287</v>
      </c>
      <c r="Y15" s="399"/>
      <c r="Z15" s="398">
        <v>1324929</v>
      </c>
      <c r="AA15" s="399"/>
      <c r="AB15" s="400" t="s">
        <v>287</v>
      </c>
      <c r="AC15" s="399"/>
      <c r="AD15" s="398">
        <v>13879</v>
      </c>
      <c r="AE15" s="399"/>
      <c r="AF15" s="398">
        <v>6461470</v>
      </c>
      <c r="AG15" s="399"/>
    </row>
    <row r="16" spans="1:33" x14ac:dyDescent="0.2">
      <c r="A16" s="397">
        <v>1956</v>
      </c>
      <c r="B16" s="398">
        <v>3789674</v>
      </c>
      <c r="C16" s="399"/>
      <c r="D16" s="398">
        <v>454719</v>
      </c>
      <c r="E16" s="399"/>
      <c r="F16" s="398">
        <v>1282687</v>
      </c>
      <c r="G16" s="399"/>
      <c r="H16" s="400" t="s">
        <v>287</v>
      </c>
      <c r="I16" s="399"/>
      <c r="J16" s="398">
        <v>5527080</v>
      </c>
      <c r="K16" s="399"/>
      <c r="L16" s="400">
        <v>0</v>
      </c>
      <c r="M16" s="399"/>
      <c r="N16" s="398">
        <v>1397960</v>
      </c>
      <c r="O16" s="399"/>
      <c r="P16" s="398">
        <v>1738</v>
      </c>
      <c r="Q16" s="399"/>
      <c r="R16" s="400" t="s">
        <v>287</v>
      </c>
      <c r="S16" s="399"/>
      <c r="T16" s="400" t="s">
        <v>287</v>
      </c>
      <c r="U16" s="399"/>
      <c r="V16" s="400" t="s">
        <v>287</v>
      </c>
      <c r="W16" s="399"/>
      <c r="X16" s="400" t="s">
        <v>287</v>
      </c>
      <c r="Y16" s="399"/>
      <c r="Z16" s="398">
        <v>1399698</v>
      </c>
      <c r="AA16" s="399"/>
      <c r="AB16" s="400" t="s">
        <v>287</v>
      </c>
      <c r="AC16" s="399"/>
      <c r="AD16" s="398">
        <v>15519</v>
      </c>
      <c r="AE16" s="399"/>
      <c r="AF16" s="398">
        <v>6942297</v>
      </c>
      <c r="AG16" s="399"/>
    </row>
    <row r="17" spans="1:33" x14ac:dyDescent="0.2">
      <c r="A17" s="403">
        <v>1957</v>
      </c>
      <c r="B17" s="404">
        <v>3855246</v>
      </c>
      <c r="C17" s="405"/>
      <c r="D17" s="404">
        <v>498382</v>
      </c>
      <c r="E17" s="405"/>
      <c r="F17" s="404">
        <v>1382906</v>
      </c>
      <c r="G17" s="405"/>
      <c r="H17" s="406" t="s">
        <v>287</v>
      </c>
      <c r="I17" s="405"/>
      <c r="J17" s="404">
        <v>5736534</v>
      </c>
      <c r="K17" s="405"/>
      <c r="L17" s="406">
        <v>112</v>
      </c>
      <c r="M17" s="405"/>
      <c r="N17" s="404">
        <v>1480092</v>
      </c>
      <c r="O17" s="405"/>
      <c r="P17" s="404">
        <v>2008</v>
      </c>
      <c r="Q17" s="405"/>
      <c r="R17" s="406" t="s">
        <v>287</v>
      </c>
      <c r="S17" s="405"/>
      <c r="T17" s="406" t="s">
        <v>287</v>
      </c>
      <c r="U17" s="405"/>
      <c r="V17" s="406" t="s">
        <v>287</v>
      </c>
      <c r="W17" s="405"/>
      <c r="X17" s="406" t="s">
        <v>287</v>
      </c>
      <c r="Y17" s="405"/>
      <c r="Z17" s="404">
        <v>1482100</v>
      </c>
      <c r="AA17" s="405"/>
      <c r="AB17" s="406" t="s">
        <v>287</v>
      </c>
      <c r="AC17" s="405"/>
      <c r="AD17" s="404">
        <v>12288</v>
      </c>
      <c r="AE17" s="405"/>
      <c r="AF17" s="404">
        <v>7231034</v>
      </c>
      <c r="AG17" s="405"/>
    </row>
    <row r="18" spans="1:33" x14ac:dyDescent="0.2">
      <c r="A18" s="397">
        <v>1958</v>
      </c>
      <c r="B18" s="398">
        <v>3721340</v>
      </c>
      <c r="C18" s="399"/>
      <c r="D18" s="398">
        <v>485713</v>
      </c>
      <c r="E18" s="399"/>
      <c r="F18" s="398">
        <v>1420903</v>
      </c>
      <c r="G18" s="399"/>
      <c r="H18" s="400" t="s">
        <v>287</v>
      </c>
      <c r="I18" s="399"/>
      <c r="J18" s="398">
        <v>5627956</v>
      </c>
      <c r="K18" s="399"/>
      <c r="L18" s="398">
        <v>1915</v>
      </c>
      <c r="M18" s="399"/>
      <c r="N18" s="398">
        <v>1554805</v>
      </c>
      <c r="O18" s="399"/>
      <c r="P18" s="398">
        <v>1940</v>
      </c>
      <c r="Q18" s="399"/>
      <c r="R18" s="400" t="s">
        <v>287</v>
      </c>
      <c r="S18" s="399"/>
      <c r="T18" s="400" t="s">
        <v>287</v>
      </c>
      <c r="U18" s="399"/>
      <c r="V18" s="400" t="s">
        <v>287</v>
      </c>
      <c r="W18" s="399"/>
      <c r="X18" s="400" t="s">
        <v>287</v>
      </c>
      <c r="Y18" s="399"/>
      <c r="Z18" s="398">
        <v>1556745</v>
      </c>
      <c r="AA18" s="399"/>
      <c r="AB18" s="400" t="s">
        <v>287</v>
      </c>
      <c r="AC18" s="399"/>
      <c r="AD18" s="398">
        <v>11320</v>
      </c>
      <c r="AE18" s="399"/>
      <c r="AF18" s="398">
        <v>7197937</v>
      </c>
      <c r="AG18" s="399"/>
    </row>
    <row r="19" spans="1:33" x14ac:dyDescent="0.2">
      <c r="A19" s="397">
        <v>1959</v>
      </c>
      <c r="B19" s="398">
        <v>4029357</v>
      </c>
      <c r="C19" s="399"/>
      <c r="D19" s="398">
        <v>551977</v>
      </c>
      <c r="E19" s="399"/>
      <c r="F19" s="398">
        <v>1685507</v>
      </c>
      <c r="G19" s="399"/>
      <c r="H19" s="400" t="s">
        <v>287</v>
      </c>
      <c r="I19" s="399"/>
      <c r="J19" s="398">
        <v>6266841</v>
      </c>
      <c r="K19" s="399"/>
      <c r="L19" s="398">
        <v>2187</v>
      </c>
      <c r="M19" s="399"/>
      <c r="N19" s="398">
        <v>1511462</v>
      </c>
      <c r="O19" s="399"/>
      <c r="P19" s="398">
        <v>1677</v>
      </c>
      <c r="Q19" s="399"/>
      <c r="R19" s="400" t="s">
        <v>287</v>
      </c>
      <c r="S19" s="399"/>
      <c r="T19" s="400" t="s">
        <v>287</v>
      </c>
      <c r="U19" s="399"/>
      <c r="V19" s="400" t="s">
        <v>287</v>
      </c>
      <c r="W19" s="399"/>
      <c r="X19" s="400" t="s">
        <v>287</v>
      </c>
      <c r="Y19" s="399"/>
      <c r="Z19" s="398">
        <v>1513139</v>
      </c>
      <c r="AA19" s="399"/>
      <c r="AB19" s="400" t="s">
        <v>287</v>
      </c>
      <c r="AC19" s="399"/>
      <c r="AD19" s="398">
        <v>12127</v>
      </c>
      <c r="AE19" s="399"/>
      <c r="AF19" s="398">
        <v>7794295</v>
      </c>
      <c r="AG19" s="399"/>
    </row>
    <row r="20" spans="1:33" x14ac:dyDescent="0.2">
      <c r="A20" s="403">
        <v>1960</v>
      </c>
      <c r="B20" s="404">
        <v>4227551</v>
      </c>
      <c r="C20" s="405"/>
      <c r="D20" s="404">
        <v>552715</v>
      </c>
      <c r="E20" s="405"/>
      <c r="F20" s="404">
        <v>1785129</v>
      </c>
      <c r="G20" s="405"/>
      <c r="H20" s="406" t="s">
        <v>287</v>
      </c>
      <c r="I20" s="405"/>
      <c r="J20" s="404">
        <v>6565395</v>
      </c>
      <c r="K20" s="405"/>
      <c r="L20" s="404">
        <v>6026</v>
      </c>
      <c r="M20" s="405"/>
      <c r="N20" s="404">
        <v>1569167</v>
      </c>
      <c r="O20" s="405"/>
      <c r="P20" s="404">
        <v>1508</v>
      </c>
      <c r="Q20" s="405"/>
      <c r="R20" s="406" t="s">
        <v>287</v>
      </c>
      <c r="S20" s="405"/>
      <c r="T20" s="406">
        <v>359</v>
      </c>
      <c r="U20" s="405"/>
      <c r="V20" s="406" t="s">
        <v>287</v>
      </c>
      <c r="W20" s="405"/>
      <c r="X20" s="406" t="s">
        <v>287</v>
      </c>
      <c r="Y20" s="405"/>
      <c r="Z20" s="404">
        <v>1571034</v>
      </c>
      <c r="AA20" s="405"/>
      <c r="AB20" s="406" t="s">
        <v>287</v>
      </c>
      <c r="AC20" s="405"/>
      <c r="AD20" s="404">
        <v>15474</v>
      </c>
      <c r="AE20" s="405"/>
      <c r="AF20" s="404">
        <v>8157929</v>
      </c>
      <c r="AG20" s="405"/>
    </row>
    <row r="21" spans="1:33" x14ac:dyDescent="0.2">
      <c r="A21" s="397">
        <v>1961</v>
      </c>
      <c r="B21" s="398">
        <v>4354953</v>
      </c>
      <c r="C21" s="399"/>
      <c r="D21" s="398">
        <v>557277</v>
      </c>
      <c r="E21" s="399"/>
      <c r="F21" s="398">
        <v>1888996</v>
      </c>
      <c r="G21" s="399"/>
      <c r="H21" s="400" t="s">
        <v>287</v>
      </c>
      <c r="I21" s="399"/>
      <c r="J21" s="398">
        <v>6801226</v>
      </c>
      <c r="K21" s="399"/>
      <c r="L21" s="398">
        <v>19678</v>
      </c>
      <c r="M21" s="399"/>
      <c r="N21" s="398">
        <v>1620627</v>
      </c>
      <c r="O21" s="399"/>
      <c r="P21" s="398">
        <v>1339</v>
      </c>
      <c r="Q21" s="399"/>
      <c r="R21" s="400" t="s">
        <v>287</v>
      </c>
      <c r="S21" s="399"/>
      <c r="T21" s="398">
        <v>1001</v>
      </c>
      <c r="U21" s="399"/>
      <c r="V21" s="400" t="s">
        <v>287</v>
      </c>
      <c r="W21" s="399"/>
      <c r="X21" s="400" t="s">
        <v>287</v>
      </c>
      <c r="Y21" s="399"/>
      <c r="Z21" s="398">
        <v>1622967</v>
      </c>
      <c r="AA21" s="399"/>
      <c r="AB21" s="400" t="s">
        <v>287</v>
      </c>
      <c r="AC21" s="399"/>
      <c r="AD21" s="398">
        <v>7689</v>
      </c>
      <c r="AE21" s="399"/>
      <c r="AF21" s="398">
        <v>8451561</v>
      </c>
      <c r="AG21" s="399"/>
    </row>
    <row r="22" spans="1:33" x14ac:dyDescent="0.2">
      <c r="A22" s="397">
        <v>1962</v>
      </c>
      <c r="B22" s="398">
        <v>4622376</v>
      </c>
      <c r="C22" s="399"/>
      <c r="D22" s="398">
        <v>559585</v>
      </c>
      <c r="E22" s="399"/>
      <c r="F22" s="398">
        <v>2034783</v>
      </c>
      <c r="G22" s="399"/>
      <c r="H22" s="400" t="s">
        <v>287</v>
      </c>
      <c r="I22" s="399"/>
      <c r="J22" s="398">
        <v>7216744</v>
      </c>
      <c r="K22" s="399"/>
      <c r="L22" s="398">
        <v>26394</v>
      </c>
      <c r="M22" s="399"/>
      <c r="N22" s="398">
        <v>1780151</v>
      </c>
      <c r="O22" s="399"/>
      <c r="P22" s="398">
        <v>1349</v>
      </c>
      <c r="Q22" s="399"/>
      <c r="R22" s="400" t="s">
        <v>287</v>
      </c>
      <c r="S22" s="399"/>
      <c r="T22" s="398">
        <v>1061</v>
      </c>
      <c r="U22" s="399"/>
      <c r="V22" s="400" t="s">
        <v>287</v>
      </c>
      <c r="W22" s="399"/>
      <c r="X22" s="400" t="s">
        <v>287</v>
      </c>
      <c r="Y22" s="399"/>
      <c r="Z22" s="398">
        <v>1782561</v>
      </c>
      <c r="AA22" s="399"/>
      <c r="AB22" s="400" t="s">
        <v>287</v>
      </c>
      <c r="AC22" s="399"/>
      <c r="AD22" s="398">
        <v>1829</v>
      </c>
      <c r="AE22" s="399"/>
      <c r="AF22" s="398">
        <v>9027528</v>
      </c>
      <c r="AG22" s="399"/>
    </row>
    <row r="23" spans="1:33" x14ac:dyDescent="0.2">
      <c r="A23" s="403">
        <v>1963</v>
      </c>
      <c r="B23" s="404">
        <v>5050213</v>
      </c>
      <c r="C23" s="405"/>
      <c r="D23" s="404">
        <v>584707</v>
      </c>
      <c r="E23" s="405"/>
      <c r="F23" s="404">
        <v>2210952</v>
      </c>
      <c r="G23" s="405"/>
      <c r="H23" s="406" t="s">
        <v>287</v>
      </c>
      <c r="I23" s="405"/>
      <c r="J23" s="404">
        <v>7845872</v>
      </c>
      <c r="K23" s="405"/>
      <c r="L23" s="404">
        <v>38147</v>
      </c>
      <c r="M23" s="405"/>
      <c r="N23" s="404">
        <v>1737441</v>
      </c>
      <c r="O23" s="405"/>
      <c r="P23" s="404">
        <v>1341</v>
      </c>
      <c r="Q23" s="405"/>
      <c r="R23" s="406" t="s">
        <v>287</v>
      </c>
      <c r="S23" s="405"/>
      <c r="T23" s="404">
        <v>1760</v>
      </c>
      <c r="U23" s="405"/>
      <c r="V23" s="406" t="s">
        <v>287</v>
      </c>
      <c r="W23" s="405"/>
      <c r="X23" s="406" t="s">
        <v>287</v>
      </c>
      <c r="Y23" s="405"/>
      <c r="Z23" s="404">
        <v>1740542</v>
      </c>
      <c r="AA23" s="405"/>
      <c r="AB23" s="406" t="s">
        <v>287</v>
      </c>
      <c r="AC23" s="405"/>
      <c r="AD23" s="406">
        <v>334</v>
      </c>
      <c r="AE23" s="405"/>
      <c r="AF23" s="404">
        <v>9624895</v>
      </c>
      <c r="AG23" s="405"/>
    </row>
    <row r="24" spans="1:33" x14ac:dyDescent="0.2">
      <c r="A24" s="397">
        <v>1964</v>
      </c>
      <c r="B24" s="398">
        <v>5379553</v>
      </c>
      <c r="C24" s="399"/>
      <c r="D24" s="398">
        <v>633882</v>
      </c>
      <c r="E24" s="399"/>
      <c r="F24" s="398">
        <v>2397228</v>
      </c>
      <c r="G24" s="399"/>
      <c r="H24" s="400" t="s">
        <v>287</v>
      </c>
      <c r="I24" s="399"/>
      <c r="J24" s="398">
        <v>8410663</v>
      </c>
      <c r="K24" s="399"/>
      <c r="L24" s="398">
        <v>39819</v>
      </c>
      <c r="M24" s="399"/>
      <c r="N24" s="398">
        <v>1852542</v>
      </c>
      <c r="O24" s="399"/>
      <c r="P24" s="398">
        <v>1549</v>
      </c>
      <c r="Q24" s="399"/>
      <c r="R24" s="400" t="s">
        <v>287</v>
      </c>
      <c r="S24" s="399"/>
      <c r="T24" s="398">
        <v>2132</v>
      </c>
      <c r="U24" s="399"/>
      <c r="V24" s="400" t="s">
        <v>287</v>
      </c>
      <c r="W24" s="399"/>
      <c r="X24" s="400" t="s">
        <v>287</v>
      </c>
      <c r="Y24" s="399"/>
      <c r="Z24" s="398">
        <v>1856223</v>
      </c>
      <c r="AA24" s="399"/>
      <c r="AB24" s="400" t="s">
        <v>287</v>
      </c>
      <c r="AC24" s="399"/>
      <c r="AD24" s="398">
        <v>6671</v>
      </c>
      <c r="AE24" s="399"/>
      <c r="AF24" s="398">
        <v>10313376</v>
      </c>
      <c r="AG24" s="399"/>
    </row>
    <row r="25" spans="1:33" x14ac:dyDescent="0.2">
      <c r="A25" s="397">
        <v>1965</v>
      </c>
      <c r="B25" s="398">
        <v>5821061</v>
      </c>
      <c r="C25" s="399"/>
      <c r="D25" s="398">
        <v>722002</v>
      </c>
      <c r="E25" s="399"/>
      <c r="F25" s="398">
        <v>2395376</v>
      </c>
      <c r="G25" s="399"/>
      <c r="H25" s="400" t="s">
        <v>287</v>
      </c>
      <c r="I25" s="399"/>
      <c r="J25" s="398">
        <v>8938439</v>
      </c>
      <c r="K25" s="399"/>
      <c r="L25" s="398">
        <v>43164</v>
      </c>
      <c r="M25" s="399"/>
      <c r="N25" s="398">
        <v>2026320</v>
      </c>
      <c r="O25" s="399"/>
      <c r="P25" s="398">
        <v>2810</v>
      </c>
      <c r="Q25" s="399"/>
      <c r="R25" s="400" t="s">
        <v>287</v>
      </c>
      <c r="S25" s="399"/>
      <c r="T25" s="398">
        <v>1978</v>
      </c>
      <c r="U25" s="399"/>
      <c r="V25" s="400" t="s">
        <v>287</v>
      </c>
      <c r="W25" s="399"/>
      <c r="X25" s="400" t="s">
        <v>287</v>
      </c>
      <c r="Y25" s="399"/>
      <c r="Z25" s="398">
        <v>2031108</v>
      </c>
      <c r="AA25" s="399"/>
      <c r="AB25" s="400" t="s">
        <v>287</v>
      </c>
      <c r="AC25" s="399"/>
      <c r="AD25" s="400">
        <v>-482</v>
      </c>
      <c r="AE25" s="399"/>
      <c r="AF25" s="398">
        <v>11012229</v>
      </c>
      <c r="AG25" s="399"/>
    </row>
    <row r="26" spans="1:33" x14ac:dyDescent="0.2">
      <c r="A26" s="403">
        <v>1966</v>
      </c>
      <c r="B26" s="404">
        <v>6301644</v>
      </c>
      <c r="C26" s="405"/>
      <c r="D26" s="404">
        <v>883230</v>
      </c>
      <c r="E26" s="405"/>
      <c r="F26" s="404">
        <v>2696077</v>
      </c>
      <c r="G26" s="405"/>
      <c r="H26" s="406" t="s">
        <v>287</v>
      </c>
      <c r="I26" s="405"/>
      <c r="J26" s="404">
        <v>9880951</v>
      </c>
      <c r="K26" s="405"/>
      <c r="L26" s="404">
        <v>64158</v>
      </c>
      <c r="M26" s="405"/>
      <c r="N26" s="404">
        <v>2028381</v>
      </c>
      <c r="O26" s="405"/>
      <c r="P26" s="404">
        <v>3478</v>
      </c>
      <c r="Q26" s="405"/>
      <c r="R26" s="406" t="s">
        <v>287</v>
      </c>
      <c r="S26" s="405"/>
      <c r="T26" s="404">
        <v>1958</v>
      </c>
      <c r="U26" s="405"/>
      <c r="V26" s="406" t="s">
        <v>287</v>
      </c>
      <c r="W26" s="405"/>
      <c r="X26" s="406" t="s">
        <v>287</v>
      </c>
      <c r="Y26" s="405"/>
      <c r="Z26" s="404">
        <v>2033817</v>
      </c>
      <c r="AA26" s="405"/>
      <c r="AB26" s="406" t="s">
        <v>287</v>
      </c>
      <c r="AC26" s="405"/>
      <c r="AD26" s="404">
        <v>3725</v>
      </c>
      <c r="AE26" s="405"/>
      <c r="AF26" s="404">
        <v>11982651</v>
      </c>
      <c r="AG26" s="405"/>
    </row>
    <row r="27" spans="1:33" x14ac:dyDescent="0.2">
      <c r="A27" s="397">
        <v>1967</v>
      </c>
      <c r="B27" s="398">
        <v>6444982</v>
      </c>
      <c r="C27" s="399"/>
      <c r="D27" s="398">
        <v>1010541</v>
      </c>
      <c r="E27" s="399"/>
      <c r="F27" s="398">
        <v>2834236</v>
      </c>
      <c r="G27" s="399"/>
      <c r="H27" s="400" t="s">
        <v>287</v>
      </c>
      <c r="I27" s="399"/>
      <c r="J27" s="398">
        <v>10289759</v>
      </c>
      <c r="K27" s="399"/>
      <c r="L27" s="398">
        <v>88456</v>
      </c>
      <c r="M27" s="399"/>
      <c r="N27" s="398">
        <v>2310877</v>
      </c>
      <c r="O27" s="399"/>
      <c r="P27" s="398">
        <v>3293</v>
      </c>
      <c r="Q27" s="399"/>
      <c r="R27" s="400" t="s">
        <v>287</v>
      </c>
      <c r="S27" s="399"/>
      <c r="T27" s="398">
        <v>3300</v>
      </c>
      <c r="U27" s="399"/>
      <c r="V27" s="400" t="s">
        <v>287</v>
      </c>
      <c r="W27" s="399"/>
      <c r="X27" s="400" t="s">
        <v>287</v>
      </c>
      <c r="Y27" s="399"/>
      <c r="Z27" s="398">
        <v>2317470</v>
      </c>
      <c r="AA27" s="399"/>
      <c r="AB27" s="400" t="s">
        <v>287</v>
      </c>
      <c r="AC27" s="399"/>
      <c r="AD27" s="398">
        <v>-1020</v>
      </c>
      <c r="AE27" s="399"/>
      <c r="AF27" s="398">
        <v>12694664</v>
      </c>
      <c r="AG27" s="399"/>
    </row>
    <row r="28" spans="1:33" x14ac:dyDescent="0.2">
      <c r="A28" s="397">
        <v>1968</v>
      </c>
      <c r="B28" s="398">
        <v>6993639</v>
      </c>
      <c r="C28" s="399"/>
      <c r="D28" s="398">
        <v>1181450</v>
      </c>
      <c r="E28" s="399"/>
      <c r="F28" s="398">
        <v>3245494</v>
      </c>
      <c r="G28" s="399"/>
      <c r="H28" s="400" t="s">
        <v>287</v>
      </c>
      <c r="I28" s="399"/>
      <c r="J28" s="398">
        <v>11420583</v>
      </c>
      <c r="K28" s="399"/>
      <c r="L28" s="398">
        <v>141534</v>
      </c>
      <c r="M28" s="399"/>
      <c r="N28" s="398">
        <v>2313457</v>
      </c>
      <c r="O28" s="399"/>
      <c r="P28" s="398">
        <v>3900</v>
      </c>
      <c r="Q28" s="399"/>
      <c r="R28" s="400" t="s">
        <v>287</v>
      </c>
      <c r="S28" s="399"/>
      <c r="T28" s="398">
        <v>4532</v>
      </c>
      <c r="U28" s="399"/>
      <c r="V28" s="400" t="s">
        <v>287</v>
      </c>
      <c r="W28" s="399"/>
      <c r="X28" s="400" t="s">
        <v>287</v>
      </c>
      <c r="Y28" s="399"/>
      <c r="Z28" s="398">
        <v>2321889</v>
      </c>
      <c r="AA28" s="399"/>
      <c r="AB28" s="400" t="s">
        <v>287</v>
      </c>
      <c r="AC28" s="399"/>
      <c r="AD28" s="398">
        <v>-2152</v>
      </c>
      <c r="AE28" s="399"/>
      <c r="AF28" s="398">
        <v>13881853</v>
      </c>
      <c r="AG28" s="399"/>
    </row>
    <row r="29" spans="1:33" x14ac:dyDescent="0.2">
      <c r="A29" s="403">
        <v>1969</v>
      </c>
      <c r="B29" s="404">
        <v>7219295</v>
      </c>
      <c r="C29" s="405"/>
      <c r="D29" s="404">
        <v>1571294</v>
      </c>
      <c r="E29" s="405"/>
      <c r="F29" s="404">
        <v>3595759</v>
      </c>
      <c r="G29" s="405"/>
      <c r="H29" s="406" t="s">
        <v>287</v>
      </c>
      <c r="I29" s="405"/>
      <c r="J29" s="404">
        <v>12386348</v>
      </c>
      <c r="K29" s="405"/>
      <c r="L29" s="404">
        <v>153722</v>
      </c>
      <c r="M29" s="405"/>
      <c r="N29" s="404">
        <v>2613763</v>
      </c>
      <c r="O29" s="405"/>
      <c r="P29" s="404">
        <v>3342</v>
      </c>
      <c r="Q29" s="405"/>
      <c r="R29" s="406" t="s">
        <v>287</v>
      </c>
      <c r="S29" s="405"/>
      <c r="T29" s="404">
        <v>6422</v>
      </c>
      <c r="U29" s="405"/>
      <c r="V29" s="406" t="s">
        <v>287</v>
      </c>
      <c r="W29" s="405"/>
      <c r="X29" s="406" t="s">
        <v>287</v>
      </c>
      <c r="Y29" s="405"/>
      <c r="Z29" s="404">
        <v>2623527</v>
      </c>
      <c r="AA29" s="405"/>
      <c r="AB29" s="406" t="s">
        <v>287</v>
      </c>
      <c r="AC29" s="405"/>
      <c r="AD29" s="404">
        <v>3656</v>
      </c>
      <c r="AE29" s="405"/>
      <c r="AF29" s="404">
        <v>15167252</v>
      </c>
      <c r="AG29" s="405"/>
    </row>
    <row r="30" spans="1:33" x14ac:dyDescent="0.2">
      <c r="A30" s="397">
        <v>1970</v>
      </c>
      <c r="B30" s="398">
        <v>7227462</v>
      </c>
      <c r="C30" s="399"/>
      <c r="D30" s="398">
        <v>2117337</v>
      </c>
      <c r="E30" s="399"/>
      <c r="F30" s="398">
        <v>4053747</v>
      </c>
      <c r="G30" s="399"/>
      <c r="H30" s="400" t="s">
        <v>287</v>
      </c>
      <c r="I30" s="399"/>
      <c r="J30" s="398">
        <v>13398546</v>
      </c>
      <c r="K30" s="399"/>
      <c r="L30" s="398">
        <v>239347</v>
      </c>
      <c r="M30" s="399"/>
      <c r="N30" s="398">
        <v>2599507</v>
      </c>
      <c r="O30" s="399"/>
      <c r="P30" s="398">
        <v>1427</v>
      </c>
      <c r="Q30" s="399"/>
      <c r="R30" s="398">
        <v>2313</v>
      </c>
      <c r="S30" s="399"/>
      <c r="T30" s="398">
        <v>5511</v>
      </c>
      <c r="U30" s="399"/>
      <c r="V30" s="400" t="s">
        <v>287</v>
      </c>
      <c r="W30" s="399"/>
      <c r="X30" s="400" t="s">
        <v>287</v>
      </c>
      <c r="Y30" s="399"/>
      <c r="Z30" s="398">
        <v>2608759</v>
      </c>
      <c r="AA30" s="399"/>
      <c r="AB30" s="400" t="s">
        <v>287</v>
      </c>
      <c r="AC30" s="399"/>
      <c r="AD30" s="398">
        <v>6688</v>
      </c>
      <c r="AE30" s="399"/>
      <c r="AF30" s="398">
        <v>16253340</v>
      </c>
      <c r="AG30" s="399"/>
    </row>
    <row r="31" spans="1:33" x14ac:dyDescent="0.2">
      <c r="A31" s="397">
        <v>1971</v>
      </c>
      <c r="B31" s="398">
        <v>7299131</v>
      </c>
      <c r="C31" s="399"/>
      <c r="D31" s="398">
        <v>2494999</v>
      </c>
      <c r="E31" s="399"/>
      <c r="F31" s="398">
        <v>4099275</v>
      </c>
      <c r="G31" s="399"/>
      <c r="H31" s="400" t="s">
        <v>287</v>
      </c>
      <c r="I31" s="399"/>
      <c r="J31" s="398">
        <v>13893405</v>
      </c>
      <c r="K31" s="399"/>
      <c r="L31" s="398">
        <v>412939</v>
      </c>
      <c r="M31" s="399"/>
      <c r="N31" s="398">
        <v>2790405</v>
      </c>
      <c r="O31" s="399"/>
      <c r="P31" s="398">
        <v>1167</v>
      </c>
      <c r="Q31" s="399"/>
      <c r="R31" s="398">
        <v>2094</v>
      </c>
      <c r="S31" s="399"/>
      <c r="T31" s="398">
        <v>5739</v>
      </c>
      <c r="U31" s="399"/>
      <c r="V31" s="400" t="s">
        <v>287</v>
      </c>
      <c r="W31" s="399"/>
      <c r="X31" s="400" t="s">
        <v>287</v>
      </c>
      <c r="Y31" s="399"/>
      <c r="Z31" s="398">
        <v>2799405</v>
      </c>
      <c r="AA31" s="399"/>
      <c r="AB31" s="400" t="s">
        <v>287</v>
      </c>
      <c r="AC31" s="399"/>
      <c r="AD31" s="398">
        <v>12046</v>
      </c>
      <c r="AE31" s="399"/>
      <c r="AF31" s="398">
        <v>17117794</v>
      </c>
      <c r="AG31" s="399"/>
    </row>
    <row r="32" spans="1:33" x14ac:dyDescent="0.2">
      <c r="A32" s="403">
        <v>1972</v>
      </c>
      <c r="B32" s="404">
        <v>7810652</v>
      </c>
      <c r="C32" s="405"/>
      <c r="D32" s="404">
        <v>3097088</v>
      </c>
      <c r="E32" s="405"/>
      <c r="F32" s="404">
        <v>4084289</v>
      </c>
      <c r="G32" s="405"/>
      <c r="H32" s="406" t="s">
        <v>287</v>
      </c>
      <c r="I32" s="405"/>
      <c r="J32" s="404">
        <v>14992029</v>
      </c>
      <c r="K32" s="405"/>
      <c r="L32" s="404">
        <v>583752</v>
      </c>
      <c r="M32" s="405"/>
      <c r="N32" s="404">
        <v>2829445</v>
      </c>
      <c r="O32" s="405"/>
      <c r="P32" s="404">
        <v>1358</v>
      </c>
      <c r="Q32" s="405"/>
      <c r="R32" s="404">
        <v>2073</v>
      </c>
      <c r="S32" s="405"/>
      <c r="T32" s="404">
        <v>15079</v>
      </c>
      <c r="U32" s="405"/>
      <c r="V32" s="406" t="s">
        <v>287</v>
      </c>
      <c r="W32" s="405"/>
      <c r="X32" s="406" t="s">
        <v>287</v>
      </c>
      <c r="Y32" s="405"/>
      <c r="Z32" s="404">
        <v>2847955</v>
      </c>
      <c r="AA32" s="405"/>
      <c r="AB32" s="406" t="s">
        <v>287</v>
      </c>
      <c r="AC32" s="405"/>
      <c r="AD32" s="404">
        <v>26227</v>
      </c>
      <c r="AE32" s="405"/>
      <c r="AF32" s="404">
        <v>18449962</v>
      </c>
      <c r="AG32" s="405"/>
    </row>
    <row r="33" spans="1:33" x14ac:dyDescent="0.2">
      <c r="A33" s="397">
        <v>1973</v>
      </c>
      <c r="B33" s="398">
        <v>8658401</v>
      </c>
      <c r="C33" s="399"/>
      <c r="D33" s="398">
        <v>3514816</v>
      </c>
      <c r="E33" s="399"/>
      <c r="F33" s="398">
        <v>3748016</v>
      </c>
      <c r="G33" s="399"/>
      <c r="H33" s="400" t="s">
        <v>287</v>
      </c>
      <c r="I33" s="399"/>
      <c r="J33" s="398">
        <v>15921233</v>
      </c>
      <c r="K33" s="399"/>
      <c r="L33" s="398">
        <v>910177</v>
      </c>
      <c r="M33" s="399"/>
      <c r="N33" s="398">
        <v>2826675</v>
      </c>
      <c r="O33" s="399"/>
      <c r="P33" s="398">
        <v>1355</v>
      </c>
      <c r="Q33" s="399"/>
      <c r="R33" s="398">
        <v>2056</v>
      </c>
      <c r="S33" s="399"/>
      <c r="T33" s="398">
        <v>20422</v>
      </c>
      <c r="U33" s="399"/>
      <c r="V33" s="400" t="s">
        <v>287</v>
      </c>
      <c r="W33" s="399"/>
      <c r="X33" s="400" t="s">
        <v>287</v>
      </c>
      <c r="Y33" s="399"/>
      <c r="Z33" s="398">
        <v>2850508</v>
      </c>
      <c r="AA33" s="399"/>
      <c r="AB33" s="400" t="s">
        <v>287</v>
      </c>
      <c r="AC33" s="399"/>
      <c r="AD33" s="398">
        <v>48715</v>
      </c>
      <c r="AE33" s="399"/>
      <c r="AF33" s="398">
        <v>19730633</v>
      </c>
      <c r="AG33" s="399"/>
    </row>
    <row r="34" spans="1:33" x14ac:dyDescent="0.2">
      <c r="A34" s="397">
        <v>1974</v>
      </c>
      <c r="B34" s="398">
        <v>8534031</v>
      </c>
      <c r="C34" s="399"/>
      <c r="D34" s="398">
        <v>3365031</v>
      </c>
      <c r="E34" s="399"/>
      <c r="F34" s="398">
        <v>3519184</v>
      </c>
      <c r="G34" s="399"/>
      <c r="H34" s="400" t="s">
        <v>287</v>
      </c>
      <c r="I34" s="399"/>
      <c r="J34" s="398">
        <v>15418246</v>
      </c>
      <c r="K34" s="399"/>
      <c r="L34" s="398">
        <v>1272083</v>
      </c>
      <c r="M34" s="399"/>
      <c r="N34" s="398">
        <v>3143378</v>
      </c>
      <c r="O34" s="399"/>
      <c r="P34" s="400">
        <v>711</v>
      </c>
      <c r="Q34" s="399"/>
      <c r="R34" s="398">
        <v>1902</v>
      </c>
      <c r="S34" s="399"/>
      <c r="T34" s="398">
        <v>25610</v>
      </c>
      <c r="U34" s="399"/>
      <c r="V34" s="400" t="s">
        <v>287</v>
      </c>
      <c r="W34" s="399"/>
      <c r="X34" s="400" t="s">
        <v>287</v>
      </c>
      <c r="Y34" s="399"/>
      <c r="Z34" s="398">
        <v>3171601</v>
      </c>
      <c r="AA34" s="399"/>
      <c r="AB34" s="400" t="s">
        <v>287</v>
      </c>
      <c r="AC34" s="399"/>
      <c r="AD34" s="398">
        <v>43311</v>
      </c>
      <c r="AE34" s="399"/>
      <c r="AF34" s="398">
        <v>19905241</v>
      </c>
      <c r="AG34" s="399"/>
    </row>
    <row r="35" spans="1:33" x14ac:dyDescent="0.2">
      <c r="A35" s="403">
        <v>1975</v>
      </c>
      <c r="B35" s="404">
        <v>8785839</v>
      </c>
      <c r="C35" s="405"/>
      <c r="D35" s="404">
        <v>3165675</v>
      </c>
      <c r="E35" s="405"/>
      <c r="F35" s="404">
        <v>3239769</v>
      </c>
      <c r="G35" s="405"/>
      <c r="H35" s="406" t="s">
        <v>287</v>
      </c>
      <c r="I35" s="405"/>
      <c r="J35" s="404">
        <v>15191283</v>
      </c>
      <c r="K35" s="405"/>
      <c r="L35" s="404">
        <v>1899798</v>
      </c>
      <c r="M35" s="405"/>
      <c r="N35" s="404">
        <v>3122285</v>
      </c>
      <c r="O35" s="405"/>
      <c r="P35" s="406">
        <v>183</v>
      </c>
      <c r="Q35" s="405"/>
      <c r="R35" s="404">
        <v>1806</v>
      </c>
      <c r="S35" s="405"/>
      <c r="T35" s="404">
        <v>33780</v>
      </c>
      <c r="U35" s="405"/>
      <c r="V35" s="406" t="s">
        <v>287</v>
      </c>
      <c r="W35" s="405"/>
      <c r="X35" s="406" t="s">
        <v>287</v>
      </c>
      <c r="Y35" s="405"/>
      <c r="Z35" s="404">
        <v>3158054</v>
      </c>
      <c r="AA35" s="405"/>
      <c r="AB35" s="406" t="s">
        <v>287</v>
      </c>
      <c r="AC35" s="405"/>
      <c r="AD35" s="404">
        <v>21103</v>
      </c>
      <c r="AE35" s="405"/>
      <c r="AF35" s="404">
        <v>20270238</v>
      </c>
      <c r="AG35" s="405"/>
    </row>
    <row r="36" spans="1:33" x14ac:dyDescent="0.2">
      <c r="A36" s="397">
        <v>1976</v>
      </c>
      <c r="B36" s="398">
        <v>9720234</v>
      </c>
      <c r="C36" s="399"/>
      <c r="D36" s="398">
        <v>3477132</v>
      </c>
      <c r="E36" s="399"/>
      <c r="F36" s="398">
        <v>3151728</v>
      </c>
      <c r="G36" s="399"/>
      <c r="H36" s="400" t="s">
        <v>287</v>
      </c>
      <c r="I36" s="399"/>
      <c r="J36" s="398">
        <v>16349094</v>
      </c>
      <c r="K36" s="399"/>
      <c r="L36" s="398">
        <v>2111121</v>
      </c>
      <c r="M36" s="399"/>
      <c r="N36" s="398">
        <v>2942893</v>
      </c>
      <c r="O36" s="399"/>
      <c r="P36" s="400">
        <v>875</v>
      </c>
      <c r="Q36" s="399"/>
      <c r="R36" s="398">
        <v>1889</v>
      </c>
      <c r="S36" s="399"/>
      <c r="T36" s="398">
        <v>37513</v>
      </c>
      <c r="U36" s="399"/>
      <c r="V36" s="400" t="s">
        <v>287</v>
      </c>
      <c r="W36" s="399"/>
      <c r="X36" s="400" t="s">
        <v>287</v>
      </c>
      <c r="Y36" s="399"/>
      <c r="Z36" s="398">
        <v>2983170</v>
      </c>
      <c r="AA36" s="399"/>
      <c r="AB36" s="400" t="s">
        <v>287</v>
      </c>
      <c r="AC36" s="399"/>
      <c r="AD36" s="398">
        <v>29378</v>
      </c>
      <c r="AE36" s="399"/>
      <c r="AF36" s="398">
        <v>21472763</v>
      </c>
      <c r="AG36" s="399"/>
    </row>
    <row r="37" spans="1:33" x14ac:dyDescent="0.2">
      <c r="A37" s="397">
        <v>1977</v>
      </c>
      <c r="B37" s="398">
        <v>10262025</v>
      </c>
      <c r="C37" s="399"/>
      <c r="D37" s="398">
        <v>3900625</v>
      </c>
      <c r="E37" s="399"/>
      <c r="F37" s="398">
        <v>3283745</v>
      </c>
      <c r="G37" s="399"/>
      <c r="H37" s="400" t="s">
        <v>287</v>
      </c>
      <c r="I37" s="399"/>
      <c r="J37" s="398">
        <v>17446395</v>
      </c>
      <c r="K37" s="399"/>
      <c r="L37" s="398">
        <v>2701762</v>
      </c>
      <c r="M37" s="399"/>
      <c r="N37" s="398">
        <v>2300652</v>
      </c>
      <c r="O37" s="399"/>
      <c r="P37" s="398">
        <v>3210</v>
      </c>
      <c r="Q37" s="399"/>
      <c r="R37" s="398">
        <v>1808</v>
      </c>
      <c r="S37" s="399"/>
      <c r="T37" s="398">
        <v>37382</v>
      </c>
      <c r="U37" s="399"/>
      <c r="V37" s="400" t="s">
        <v>287</v>
      </c>
      <c r="W37" s="399"/>
      <c r="X37" s="400" t="s">
        <v>287</v>
      </c>
      <c r="Y37" s="399"/>
      <c r="Z37" s="398">
        <v>2343051</v>
      </c>
      <c r="AA37" s="399"/>
      <c r="AB37" s="400" t="s">
        <v>287</v>
      </c>
      <c r="AC37" s="399"/>
      <c r="AD37" s="398">
        <v>59422</v>
      </c>
      <c r="AE37" s="399"/>
      <c r="AF37" s="398">
        <v>22550631</v>
      </c>
      <c r="AG37" s="399"/>
    </row>
    <row r="38" spans="1:33" x14ac:dyDescent="0.2">
      <c r="A38" s="403">
        <v>1978</v>
      </c>
      <c r="B38" s="404">
        <v>10238271</v>
      </c>
      <c r="C38" s="405"/>
      <c r="D38" s="404">
        <v>3986863</v>
      </c>
      <c r="E38" s="405"/>
      <c r="F38" s="404">
        <v>3296767</v>
      </c>
      <c r="G38" s="405"/>
      <c r="H38" s="406" t="s">
        <v>287</v>
      </c>
      <c r="I38" s="405"/>
      <c r="J38" s="404">
        <v>17521901</v>
      </c>
      <c r="K38" s="405"/>
      <c r="L38" s="404">
        <v>3024126</v>
      </c>
      <c r="M38" s="405"/>
      <c r="N38" s="404">
        <v>2905420</v>
      </c>
      <c r="O38" s="405"/>
      <c r="P38" s="404">
        <v>2043</v>
      </c>
      <c r="Q38" s="405"/>
      <c r="R38" s="404">
        <v>1455</v>
      </c>
      <c r="S38" s="405"/>
      <c r="T38" s="404">
        <v>30851</v>
      </c>
      <c r="U38" s="405"/>
      <c r="V38" s="406" t="s">
        <v>287</v>
      </c>
      <c r="W38" s="405"/>
      <c r="X38" s="406" t="s">
        <v>287</v>
      </c>
      <c r="Y38" s="405"/>
      <c r="Z38" s="404">
        <v>2939769</v>
      </c>
      <c r="AA38" s="405"/>
      <c r="AB38" s="406" t="s">
        <v>287</v>
      </c>
      <c r="AC38" s="405"/>
      <c r="AD38" s="404">
        <v>67318</v>
      </c>
      <c r="AE38" s="405"/>
      <c r="AF38" s="404">
        <v>23553114</v>
      </c>
      <c r="AG38" s="405"/>
    </row>
    <row r="39" spans="1:33" x14ac:dyDescent="0.2">
      <c r="A39" s="397">
        <v>1979</v>
      </c>
      <c r="B39" s="398">
        <v>11259923</v>
      </c>
      <c r="C39" s="399"/>
      <c r="D39" s="398">
        <v>3283366</v>
      </c>
      <c r="E39" s="399"/>
      <c r="F39" s="398">
        <v>3612691</v>
      </c>
      <c r="G39" s="399"/>
      <c r="H39" s="400" t="s">
        <v>287</v>
      </c>
      <c r="I39" s="399"/>
      <c r="J39" s="398">
        <v>18155980</v>
      </c>
      <c r="K39" s="399"/>
      <c r="L39" s="398">
        <v>2775827</v>
      </c>
      <c r="M39" s="399"/>
      <c r="N39" s="398">
        <v>2896591</v>
      </c>
      <c r="O39" s="399"/>
      <c r="P39" s="398">
        <v>3104</v>
      </c>
      <c r="Q39" s="399"/>
      <c r="R39" s="398">
        <v>2052</v>
      </c>
      <c r="S39" s="399"/>
      <c r="T39" s="398">
        <v>40262</v>
      </c>
      <c r="U39" s="399"/>
      <c r="V39" s="400" t="s">
        <v>287</v>
      </c>
      <c r="W39" s="399"/>
      <c r="X39" s="400" t="s">
        <v>287</v>
      </c>
      <c r="Y39" s="399"/>
      <c r="Z39" s="398">
        <v>2942010</v>
      </c>
      <c r="AA39" s="399"/>
      <c r="AB39" s="400" t="s">
        <v>287</v>
      </c>
      <c r="AC39" s="399"/>
      <c r="AD39" s="398">
        <v>69381</v>
      </c>
      <c r="AE39" s="399"/>
      <c r="AF39" s="398">
        <v>23943198</v>
      </c>
      <c r="AG39" s="399"/>
    </row>
    <row r="40" spans="1:33" x14ac:dyDescent="0.2">
      <c r="A40" s="397">
        <v>1980</v>
      </c>
      <c r="B40" s="398">
        <v>12122684</v>
      </c>
      <c r="C40" s="399"/>
      <c r="D40" s="398">
        <v>2633561</v>
      </c>
      <c r="E40" s="399"/>
      <c r="F40" s="398">
        <v>3810451</v>
      </c>
      <c r="G40" s="399"/>
      <c r="H40" s="400" t="s">
        <v>287</v>
      </c>
      <c r="I40" s="399"/>
      <c r="J40" s="398">
        <v>18566696</v>
      </c>
      <c r="K40" s="399"/>
      <c r="L40" s="398">
        <v>2739169</v>
      </c>
      <c r="M40" s="399"/>
      <c r="N40" s="398">
        <v>2867306</v>
      </c>
      <c r="O40" s="399"/>
      <c r="P40" s="398">
        <v>2861</v>
      </c>
      <c r="Q40" s="399"/>
      <c r="R40" s="398">
        <v>1639</v>
      </c>
      <c r="S40" s="399"/>
      <c r="T40" s="398">
        <v>52699</v>
      </c>
      <c r="U40" s="399"/>
      <c r="V40" s="400" t="s">
        <v>287</v>
      </c>
      <c r="W40" s="399"/>
      <c r="X40" s="400" t="s">
        <v>287</v>
      </c>
      <c r="Y40" s="399"/>
      <c r="Z40" s="398">
        <v>2924505</v>
      </c>
      <c r="AA40" s="399"/>
      <c r="AB40" s="400" t="s">
        <v>287</v>
      </c>
      <c r="AC40" s="399"/>
      <c r="AD40" s="398">
        <v>71399</v>
      </c>
      <c r="AE40" s="399"/>
      <c r="AF40" s="398">
        <v>24301768</v>
      </c>
      <c r="AG40" s="399"/>
    </row>
    <row r="41" spans="1:33" x14ac:dyDescent="0.2">
      <c r="A41" s="403">
        <v>1981</v>
      </c>
      <c r="B41" s="404">
        <v>12583461</v>
      </c>
      <c r="C41" s="405"/>
      <c r="D41" s="404">
        <v>2201663</v>
      </c>
      <c r="E41" s="405"/>
      <c r="F41" s="404">
        <v>3767559</v>
      </c>
      <c r="G41" s="405"/>
      <c r="H41" s="406" t="s">
        <v>287</v>
      </c>
      <c r="I41" s="405"/>
      <c r="J41" s="404">
        <v>18552683</v>
      </c>
      <c r="K41" s="405"/>
      <c r="L41" s="404">
        <v>3007589</v>
      </c>
      <c r="M41" s="405"/>
      <c r="N41" s="404">
        <v>2724925</v>
      </c>
      <c r="O41" s="405"/>
      <c r="P41" s="404">
        <v>2563</v>
      </c>
      <c r="Q41" s="405"/>
      <c r="R41" s="404">
        <v>1282</v>
      </c>
      <c r="S41" s="405"/>
      <c r="T41" s="404">
        <v>59437</v>
      </c>
      <c r="U41" s="405"/>
      <c r="V41" s="406" t="s">
        <v>287</v>
      </c>
      <c r="W41" s="405"/>
      <c r="X41" s="406" t="s">
        <v>287</v>
      </c>
      <c r="Y41" s="405"/>
      <c r="Z41" s="404">
        <v>2788208</v>
      </c>
      <c r="AA41" s="405"/>
      <c r="AB41" s="406" t="s">
        <v>287</v>
      </c>
      <c r="AC41" s="405"/>
      <c r="AD41" s="404">
        <v>113406</v>
      </c>
      <c r="AE41" s="405"/>
      <c r="AF41" s="404">
        <v>24461885</v>
      </c>
      <c r="AG41" s="405"/>
    </row>
    <row r="42" spans="1:33" x14ac:dyDescent="0.2">
      <c r="A42" s="397">
        <v>1982</v>
      </c>
      <c r="B42" s="398">
        <v>12582150</v>
      </c>
      <c r="C42" s="399"/>
      <c r="D42" s="398">
        <v>1567654</v>
      </c>
      <c r="E42" s="399"/>
      <c r="F42" s="398">
        <v>3341637</v>
      </c>
      <c r="G42" s="399"/>
      <c r="H42" s="400" t="s">
        <v>287</v>
      </c>
      <c r="I42" s="399"/>
      <c r="J42" s="398">
        <v>17491441</v>
      </c>
      <c r="K42" s="399"/>
      <c r="L42" s="398">
        <v>3131148</v>
      </c>
      <c r="M42" s="399"/>
      <c r="N42" s="398">
        <v>3232512</v>
      </c>
      <c r="O42" s="399"/>
      <c r="P42" s="398">
        <v>2048</v>
      </c>
      <c r="Q42" s="399"/>
      <c r="R42" s="398">
        <v>1307</v>
      </c>
      <c r="S42" s="399"/>
      <c r="T42" s="398">
        <v>50627</v>
      </c>
      <c r="U42" s="399"/>
      <c r="V42" s="400" t="s">
        <v>287</v>
      </c>
      <c r="W42" s="399"/>
      <c r="X42" s="400" t="s">
        <v>287</v>
      </c>
      <c r="Y42" s="399"/>
      <c r="Z42" s="398">
        <v>3286494</v>
      </c>
      <c r="AA42" s="399"/>
      <c r="AB42" s="400" t="s">
        <v>287</v>
      </c>
      <c r="AC42" s="399"/>
      <c r="AD42" s="398">
        <v>100026</v>
      </c>
      <c r="AE42" s="399"/>
      <c r="AF42" s="398">
        <v>24009109</v>
      </c>
      <c r="AG42" s="399"/>
    </row>
    <row r="43" spans="1:33" x14ac:dyDescent="0.2">
      <c r="A43" s="397">
        <v>1983</v>
      </c>
      <c r="B43" s="398">
        <v>13212591</v>
      </c>
      <c r="C43" s="399"/>
      <c r="D43" s="398">
        <v>1543683</v>
      </c>
      <c r="E43" s="399"/>
      <c r="F43" s="398">
        <v>2998090</v>
      </c>
      <c r="G43" s="399"/>
      <c r="H43" s="400" t="s">
        <v>287</v>
      </c>
      <c r="I43" s="399"/>
      <c r="J43" s="398">
        <v>17754364</v>
      </c>
      <c r="K43" s="399"/>
      <c r="L43" s="398">
        <v>3202549</v>
      </c>
      <c r="M43" s="399"/>
      <c r="N43" s="398">
        <v>3494005</v>
      </c>
      <c r="O43" s="399"/>
      <c r="P43" s="398">
        <v>2271</v>
      </c>
      <c r="Q43" s="399"/>
      <c r="R43" s="398">
        <v>1712</v>
      </c>
      <c r="S43" s="399"/>
      <c r="T43" s="398">
        <v>63910</v>
      </c>
      <c r="U43" s="399"/>
      <c r="V43" s="400" t="s">
        <v>287</v>
      </c>
      <c r="W43" s="399"/>
      <c r="X43" s="400">
        <v>28</v>
      </c>
      <c r="Y43" s="399"/>
      <c r="Z43" s="398">
        <v>3561926</v>
      </c>
      <c r="AA43" s="399"/>
      <c r="AB43" s="400" t="s">
        <v>287</v>
      </c>
      <c r="AC43" s="399"/>
      <c r="AD43" s="398">
        <v>120547</v>
      </c>
      <c r="AE43" s="399"/>
      <c r="AF43" s="398">
        <v>24639386</v>
      </c>
      <c r="AG43" s="399"/>
    </row>
    <row r="44" spans="1:33" x14ac:dyDescent="0.2">
      <c r="A44" s="403">
        <v>1984</v>
      </c>
      <c r="B44" s="404">
        <v>14019485</v>
      </c>
      <c r="C44" s="405"/>
      <c r="D44" s="404">
        <v>1286116</v>
      </c>
      <c r="E44" s="405"/>
      <c r="F44" s="404">
        <v>3220239</v>
      </c>
      <c r="G44" s="405"/>
      <c r="H44" s="406" t="s">
        <v>287</v>
      </c>
      <c r="I44" s="405"/>
      <c r="J44" s="404">
        <v>18525840</v>
      </c>
      <c r="K44" s="405"/>
      <c r="L44" s="404">
        <v>3552531</v>
      </c>
      <c r="M44" s="405"/>
      <c r="N44" s="404">
        <v>3352809</v>
      </c>
      <c r="O44" s="405"/>
      <c r="P44" s="404">
        <v>4817</v>
      </c>
      <c r="Q44" s="405"/>
      <c r="R44" s="404">
        <v>4432</v>
      </c>
      <c r="S44" s="405"/>
      <c r="T44" s="404">
        <v>80811</v>
      </c>
      <c r="U44" s="405"/>
      <c r="V44" s="406">
        <v>55</v>
      </c>
      <c r="W44" s="405"/>
      <c r="X44" s="406">
        <v>68</v>
      </c>
      <c r="Y44" s="405"/>
      <c r="Z44" s="404">
        <v>3442991</v>
      </c>
      <c r="AA44" s="405"/>
      <c r="AB44" s="406" t="s">
        <v>287</v>
      </c>
      <c r="AC44" s="405"/>
      <c r="AD44" s="404">
        <v>135323</v>
      </c>
      <c r="AE44" s="405"/>
      <c r="AF44" s="404">
        <v>25656685</v>
      </c>
      <c r="AG44" s="405"/>
    </row>
    <row r="45" spans="1:33" x14ac:dyDescent="0.2">
      <c r="A45" s="397">
        <v>1985</v>
      </c>
      <c r="B45" s="398">
        <v>14542209</v>
      </c>
      <c r="C45" s="399"/>
      <c r="D45" s="398">
        <v>1090459</v>
      </c>
      <c r="E45" s="399"/>
      <c r="F45" s="398">
        <v>3159758</v>
      </c>
      <c r="G45" s="399"/>
      <c r="H45" s="400" t="s">
        <v>287</v>
      </c>
      <c r="I45" s="399"/>
      <c r="J45" s="398">
        <v>18792426</v>
      </c>
      <c r="K45" s="399"/>
      <c r="L45" s="398">
        <v>4075563</v>
      </c>
      <c r="M45" s="399"/>
      <c r="N45" s="398">
        <v>2937168</v>
      </c>
      <c r="O45" s="399"/>
      <c r="P45" s="398">
        <v>7765</v>
      </c>
      <c r="Q45" s="399"/>
      <c r="R45" s="398">
        <v>6682</v>
      </c>
      <c r="S45" s="399"/>
      <c r="T45" s="398">
        <v>97421</v>
      </c>
      <c r="U45" s="399"/>
      <c r="V45" s="400">
        <v>111</v>
      </c>
      <c r="W45" s="399"/>
      <c r="X45" s="400">
        <v>60</v>
      </c>
      <c r="Y45" s="399"/>
      <c r="Z45" s="398">
        <v>3049207</v>
      </c>
      <c r="AA45" s="399"/>
      <c r="AB45" s="400" t="s">
        <v>287</v>
      </c>
      <c r="AC45" s="399"/>
      <c r="AD45" s="398">
        <v>139655</v>
      </c>
      <c r="AE45" s="399"/>
      <c r="AF45" s="398">
        <v>26056851</v>
      </c>
      <c r="AG45" s="399"/>
    </row>
    <row r="46" spans="1:33" x14ac:dyDescent="0.2">
      <c r="A46" s="397">
        <v>1986</v>
      </c>
      <c r="B46" s="398">
        <v>14443716</v>
      </c>
      <c r="C46" s="399"/>
      <c r="D46" s="398">
        <v>1451842</v>
      </c>
      <c r="E46" s="399"/>
      <c r="F46" s="398">
        <v>2690851</v>
      </c>
      <c r="G46" s="399"/>
      <c r="H46" s="400" t="s">
        <v>287</v>
      </c>
      <c r="I46" s="399"/>
      <c r="J46" s="398">
        <v>18586409</v>
      </c>
      <c r="K46" s="399"/>
      <c r="L46" s="398">
        <v>4380109</v>
      </c>
      <c r="M46" s="399"/>
      <c r="N46" s="398">
        <v>3038157</v>
      </c>
      <c r="O46" s="399"/>
      <c r="P46" s="398">
        <v>5134</v>
      </c>
      <c r="Q46" s="399"/>
      <c r="R46" s="398">
        <v>7158</v>
      </c>
      <c r="S46" s="399"/>
      <c r="T46" s="398">
        <v>107677</v>
      </c>
      <c r="U46" s="399"/>
      <c r="V46" s="400">
        <v>147</v>
      </c>
      <c r="W46" s="399"/>
      <c r="X46" s="400">
        <v>44</v>
      </c>
      <c r="Y46" s="399"/>
      <c r="Z46" s="398">
        <v>3158317</v>
      </c>
      <c r="AA46" s="399"/>
      <c r="AB46" s="400" t="s">
        <v>287</v>
      </c>
      <c r="AC46" s="399"/>
      <c r="AD46" s="398">
        <v>122481</v>
      </c>
      <c r="AE46" s="399"/>
      <c r="AF46" s="398">
        <v>26247315</v>
      </c>
      <c r="AG46" s="399"/>
    </row>
    <row r="47" spans="1:33" x14ac:dyDescent="0.2">
      <c r="A47" s="403">
        <v>1987</v>
      </c>
      <c r="B47" s="404">
        <v>15173411</v>
      </c>
      <c r="C47" s="405"/>
      <c r="D47" s="404">
        <v>1256859</v>
      </c>
      <c r="E47" s="405"/>
      <c r="F47" s="404">
        <v>2935061</v>
      </c>
      <c r="G47" s="405"/>
      <c r="H47" s="406" t="s">
        <v>287</v>
      </c>
      <c r="I47" s="405"/>
      <c r="J47" s="404">
        <v>19365331</v>
      </c>
      <c r="K47" s="405"/>
      <c r="L47" s="404">
        <v>4753933</v>
      </c>
      <c r="M47" s="405"/>
      <c r="N47" s="404">
        <v>2601572</v>
      </c>
      <c r="O47" s="405"/>
      <c r="P47" s="404">
        <v>8159</v>
      </c>
      <c r="Q47" s="405"/>
      <c r="R47" s="404">
        <v>7230</v>
      </c>
      <c r="S47" s="405"/>
      <c r="T47" s="404">
        <v>112270</v>
      </c>
      <c r="U47" s="405"/>
      <c r="V47" s="406">
        <v>109</v>
      </c>
      <c r="W47" s="405"/>
      <c r="X47" s="406">
        <v>37</v>
      </c>
      <c r="Y47" s="405"/>
      <c r="Z47" s="404">
        <v>2729377</v>
      </c>
      <c r="AA47" s="405"/>
      <c r="AB47" s="406" t="s">
        <v>287</v>
      </c>
      <c r="AC47" s="405"/>
      <c r="AD47" s="404">
        <v>158101</v>
      </c>
      <c r="AE47" s="405"/>
      <c r="AF47" s="404">
        <v>27006742</v>
      </c>
      <c r="AG47" s="405"/>
    </row>
    <row r="48" spans="1:33" x14ac:dyDescent="0.2">
      <c r="A48" s="397">
        <v>1988</v>
      </c>
      <c r="B48" s="398">
        <v>15849966</v>
      </c>
      <c r="C48" s="399"/>
      <c r="D48" s="398">
        <v>1563425</v>
      </c>
      <c r="E48" s="399"/>
      <c r="F48" s="398">
        <v>2709410</v>
      </c>
      <c r="G48" s="399"/>
      <c r="H48" s="400" t="s">
        <v>287</v>
      </c>
      <c r="I48" s="399"/>
      <c r="J48" s="398">
        <v>20122801</v>
      </c>
      <c r="K48" s="399"/>
      <c r="L48" s="398">
        <v>5586968</v>
      </c>
      <c r="M48" s="399"/>
      <c r="N48" s="398">
        <v>2301629</v>
      </c>
      <c r="O48" s="399"/>
      <c r="P48" s="398">
        <v>9663</v>
      </c>
      <c r="Q48" s="399"/>
      <c r="R48" s="398">
        <v>7622</v>
      </c>
      <c r="S48" s="399"/>
      <c r="T48" s="398">
        <v>106338</v>
      </c>
      <c r="U48" s="399"/>
      <c r="V48" s="400">
        <v>94</v>
      </c>
      <c r="W48" s="399"/>
      <c r="X48" s="400">
        <v>9</v>
      </c>
      <c r="Y48" s="399"/>
      <c r="Z48" s="398">
        <v>2425355</v>
      </c>
      <c r="AA48" s="399"/>
      <c r="AB48" s="400" t="s">
        <v>287</v>
      </c>
      <c r="AC48" s="399"/>
      <c r="AD48" s="398">
        <v>108399</v>
      </c>
      <c r="AE48" s="399"/>
      <c r="AF48" s="398">
        <v>28243523</v>
      </c>
      <c r="AG48" s="399"/>
    </row>
    <row r="49" spans="1:33" x14ac:dyDescent="0.2">
      <c r="A49" s="397">
        <v>1989</v>
      </c>
      <c r="B49" s="400">
        <v>16121107</v>
      </c>
      <c r="C49" s="402" t="s">
        <v>111</v>
      </c>
      <c r="D49" s="398">
        <v>1697154</v>
      </c>
      <c r="E49" s="402" t="s">
        <v>111</v>
      </c>
      <c r="F49" s="398">
        <v>3107441</v>
      </c>
      <c r="G49" s="402" t="s">
        <v>111</v>
      </c>
      <c r="H49" s="398">
        <v>6647</v>
      </c>
      <c r="I49" s="399"/>
      <c r="J49" s="400">
        <v>20932349</v>
      </c>
      <c r="K49" s="402" t="s">
        <v>111</v>
      </c>
      <c r="L49" s="398">
        <v>5602161</v>
      </c>
      <c r="M49" s="402" t="s">
        <v>111</v>
      </c>
      <c r="N49" s="398">
        <v>2808182</v>
      </c>
      <c r="O49" s="402" t="s">
        <v>111</v>
      </c>
      <c r="P49" s="398">
        <v>75393</v>
      </c>
      <c r="Q49" s="402" t="s">
        <v>111</v>
      </c>
      <c r="R49" s="398">
        <v>126268</v>
      </c>
      <c r="S49" s="402" t="s">
        <v>111</v>
      </c>
      <c r="T49" s="398">
        <v>152239</v>
      </c>
      <c r="U49" s="402" t="s">
        <v>111</v>
      </c>
      <c r="V49" s="398">
        <v>2614</v>
      </c>
      <c r="W49" s="402" t="s">
        <v>111</v>
      </c>
      <c r="X49" s="398">
        <v>22033</v>
      </c>
      <c r="Y49" s="402" t="s">
        <v>111</v>
      </c>
      <c r="Z49" s="398">
        <v>3186729</v>
      </c>
      <c r="AA49" s="402" t="s">
        <v>111</v>
      </c>
      <c r="AB49" s="398">
        <v>2061</v>
      </c>
      <c r="AC49" s="399"/>
      <c r="AD49" s="398">
        <v>37450</v>
      </c>
      <c r="AE49" s="399"/>
      <c r="AF49" s="398">
        <v>29760749</v>
      </c>
      <c r="AG49" s="399"/>
    </row>
    <row r="50" spans="1:33" x14ac:dyDescent="0.2">
      <c r="A50" s="403">
        <v>1990</v>
      </c>
      <c r="B50" s="404">
        <v>16234744</v>
      </c>
      <c r="C50" s="405"/>
      <c r="D50" s="404">
        <v>1281392</v>
      </c>
      <c r="E50" s="405"/>
      <c r="F50" s="404">
        <v>3233145</v>
      </c>
      <c r="G50" s="405"/>
      <c r="H50" s="404">
        <v>6058</v>
      </c>
      <c r="I50" s="405"/>
      <c r="J50" s="404">
        <v>20755339</v>
      </c>
      <c r="K50" s="405"/>
      <c r="L50" s="404">
        <v>6104350</v>
      </c>
      <c r="M50" s="405"/>
      <c r="N50" s="404">
        <v>3014012</v>
      </c>
      <c r="O50" s="405"/>
      <c r="P50" s="404">
        <v>105900</v>
      </c>
      <c r="Q50" s="405"/>
      <c r="R50" s="404">
        <v>179967</v>
      </c>
      <c r="S50" s="405"/>
      <c r="T50" s="404">
        <v>160547</v>
      </c>
      <c r="U50" s="405"/>
      <c r="V50" s="404">
        <v>3818</v>
      </c>
      <c r="W50" s="405"/>
      <c r="X50" s="404">
        <v>29007</v>
      </c>
      <c r="Y50" s="405"/>
      <c r="Z50" s="404">
        <v>3493252</v>
      </c>
      <c r="AA50" s="405"/>
      <c r="AB50" s="406">
        <v>78</v>
      </c>
      <c r="AC50" s="405"/>
      <c r="AD50" s="404">
        <v>7888</v>
      </c>
      <c r="AE50" s="405"/>
      <c r="AF50" s="404">
        <v>30360907</v>
      </c>
      <c r="AG50" s="405"/>
    </row>
    <row r="51" spans="1:33" x14ac:dyDescent="0.2">
      <c r="A51" s="397">
        <v>1991</v>
      </c>
      <c r="B51" s="398">
        <v>16223138</v>
      </c>
      <c r="C51" s="399"/>
      <c r="D51" s="398">
        <v>1199418</v>
      </c>
      <c r="E51" s="399"/>
      <c r="F51" s="398">
        <v>3296256</v>
      </c>
      <c r="G51" s="399"/>
      <c r="H51" s="398">
        <v>6483</v>
      </c>
      <c r="I51" s="399"/>
      <c r="J51" s="398">
        <v>20725295</v>
      </c>
      <c r="K51" s="399"/>
      <c r="L51" s="398">
        <v>6422132</v>
      </c>
      <c r="M51" s="399"/>
      <c r="N51" s="398">
        <v>2984899</v>
      </c>
      <c r="O51" s="399"/>
      <c r="P51" s="398">
        <v>104336</v>
      </c>
      <c r="Q51" s="399"/>
      <c r="R51" s="398">
        <v>217148</v>
      </c>
      <c r="S51" s="399"/>
      <c r="T51" s="398">
        <v>166626</v>
      </c>
      <c r="U51" s="399"/>
      <c r="V51" s="398">
        <v>4923</v>
      </c>
      <c r="W51" s="399"/>
      <c r="X51" s="398">
        <v>30796</v>
      </c>
      <c r="Y51" s="399"/>
      <c r="Z51" s="398">
        <v>3508728</v>
      </c>
      <c r="AA51" s="399"/>
      <c r="AB51" s="398">
        <v>3550</v>
      </c>
      <c r="AC51" s="399"/>
      <c r="AD51" s="398">
        <v>66965</v>
      </c>
      <c r="AE51" s="399"/>
      <c r="AF51" s="398">
        <v>30726671</v>
      </c>
      <c r="AG51" s="399"/>
    </row>
    <row r="52" spans="1:33" x14ac:dyDescent="0.2">
      <c r="A52" s="397">
        <v>1992</v>
      </c>
      <c r="B52" s="398">
        <v>16430830</v>
      </c>
      <c r="C52" s="399"/>
      <c r="D52" s="398">
        <v>990274</v>
      </c>
      <c r="E52" s="399"/>
      <c r="F52" s="398">
        <v>3407362</v>
      </c>
      <c r="G52" s="399"/>
      <c r="H52" s="398">
        <v>11796</v>
      </c>
      <c r="I52" s="399"/>
      <c r="J52" s="398">
        <v>20840262</v>
      </c>
      <c r="K52" s="399"/>
      <c r="L52" s="398">
        <v>6479206</v>
      </c>
      <c r="M52" s="399"/>
      <c r="N52" s="398">
        <v>2585662</v>
      </c>
      <c r="O52" s="399"/>
      <c r="P52" s="398">
        <v>119573</v>
      </c>
      <c r="Q52" s="399"/>
      <c r="R52" s="398">
        <v>251809</v>
      </c>
      <c r="S52" s="399"/>
      <c r="T52" s="398">
        <v>166899</v>
      </c>
      <c r="U52" s="399"/>
      <c r="V52" s="398">
        <v>4133</v>
      </c>
      <c r="W52" s="399"/>
      <c r="X52" s="398">
        <v>29863</v>
      </c>
      <c r="Y52" s="399"/>
      <c r="Z52" s="398">
        <v>3157939</v>
      </c>
      <c r="AA52" s="399"/>
      <c r="AB52" s="398">
        <v>3441</v>
      </c>
      <c r="AC52" s="399"/>
      <c r="AD52" s="398">
        <v>86733</v>
      </c>
      <c r="AE52" s="399"/>
      <c r="AF52" s="398">
        <v>30567581</v>
      </c>
      <c r="AG52" s="399"/>
    </row>
    <row r="53" spans="1:33" x14ac:dyDescent="0.2">
      <c r="A53" s="403">
        <v>1993</v>
      </c>
      <c r="B53" s="404">
        <v>17158966</v>
      </c>
      <c r="C53" s="405"/>
      <c r="D53" s="404">
        <v>1121549</v>
      </c>
      <c r="E53" s="405"/>
      <c r="F53" s="404">
        <v>3426090</v>
      </c>
      <c r="G53" s="405"/>
      <c r="H53" s="404">
        <v>12017</v>
      </c>
      <c r="I53" s="405"/>
      <c r="J53" s="404">
        <v>21718622</v>
      </c>
      <c r="K53" s="405"/>
      <c r="L53" s="404">
        <v>6410499</v>
      </c>
      <c r="M53" s="405"/>
      <c r="N53" s="404">
        <v>2860991</v>
      </c>
      <c r="O53" s="405"/>
      <c r="P53" s="404">
        <v>129242</v>
      </c>
      <c r="Q53" s="405"/>
      <c r="R53" s="404">
        <v>255265</v>
      </c>
      <c r="S53" s="405"/>
      <c r="T53" s="404">
        <v>173073</v>
      </c>
      <c r="U53" s="405"/>
      <c r="V53" s="404">
        <v>4767</v>
      </c>
      <c r="W53" s="405"/>
      <c r="X53" s="404">
        <v>30987</v>
      </c>
      <c r="Y53" s="405"/>
      <c r="Z53" s="404">
        <v>3454326</v>
      </c>
      <c r="AA53" s="405"/>
      <c r="AB53" s="404">
        <v>2908</v>
      </c>
      <c r="AC53" s="405"/>
      <c r="AD53" s="404">
        <v>94910</v>
      </c>
      <c r="AE53" s="405"/>
      <c r="AF53" s="404">
        <v>31681266</v>
      </c>
      <c r="AG53" s="405"/>
    </row>
    <row r="54" spans="1:33" x14ac:dyDescent="0.2">
      <c r="A54" s="397">
        <v>1994</v>
      </c>
      <c r="B54" s="398">
        <v>17214799</v>
      </c>
      <c r="C54" s="399"/>
      <c r="D54" s="398">
        <v>1056289</v>
      </c>
      <c r="E54" s="399"/>
      <c r="F54" s="398">
        <v>3850633</v>
      </c>
      <c r="G54" s="399"/>
      <c r="H54" s="398">
        <v>12024</v>
      </c>
      <c r="I54" s="399"/>
      <c r="J54" s="398">
        <v>22133745</v>
      </c>
      <c r="K54" s="399"/>
      <c r="L54" s="398">
        <v>6693877</v>
      </c>
      <c r="M54" s="399"/>
      <c r="N54" s="398">
        <v>2620314</v>
      </c>
      <c r="O54" s="399"/>
      <c r="P54" s="398">
        <v>134042</v>
      </c>
      <c r="Q54" s="399"/>
      <c r="R54" s="398">
        <v>269227</v>
      </c>
      <c r="S54" s="399"/>
      <c r="T54" s="398">
        <v>160264</v>
      </c>
      <c r="U54" s="399"/>
      <c r="V54" s="398">
        <v>5020</v>
      </c>
      <c r="W54" s="399"/>
      <c r="X54" s="398">
        <v>35560</v>
      </c>
      <c r="Y54" s="399"/>
      <c r="Z54" s="398">
        <v>3224427</v>
      </c>
      <c r="AA54" s="399"/>
      <c r="AB54" s="398">
        <v>1892</v>
      </c>
      <c r="AC54" s="399"/>
      <c r="AD54" s="398">
        <v>152937</v>
      </c>
      <c r="AE54" s="399"/>
      <c r="AF54" s="398">
        <v>32206878</v>
      </c>
      <c r="AG54" s="399"/>
    </row>
    <row r="55" spans="1:33" x14ac:dyDescent="0.2">
      <c r="A55" s="397">
        <v>1995</v>
      </c>
      <c r="B55" s="398">
        <v>17416139</v>
      </c>
      <c r="C55" s="399"/>
      <c r="D55" s="398">
        <v>742926</v>
      </c>
      <c r="E55" s="399"/>
      <c r="F55" s="398">
        <v>4179098</v>
      </c>
      <c r="G55" s="399"/>
      <c r="H55" s="398">
        <v>18167</v>
      </c>
      <c r="I55" s="399"/>
      <c r="J55" s="398">
        <v>22356330</v>
      </c>
      <c r="K55" s="399"/>
      <c r="L55" s="398">
        <v>7075436</v>
      </c>
      <c r="M55" s="399"/>
      <c r="N55" s="398">
        <v>3149392</v>
      </c>
      <c r="O55" s="399"/>
      <c r="P55" s="398">
        <v>106359</v>
      </c>
      <c r="Q55" s="399"/>
      <c r="R55" s="398">
        <v>281670</v>
      </c>
      <c r="S55" s="399"/>
      <c r="T55" s="398">
        <v>137957</v>
      </c>
      <c r="U55" s="399"/>
      <c r="V55" s="398">
        <v>5123</v>
      </c>
      <c r="W55" s="399"/>
      <c r="X55" s="398">
        <v>32630</v>
      </c>
      <c r="Y55" s="399"/>
      <c r="Z55" s="398">
        <v>3713131</v>
      </c>
      <c r="AA55" s="399"/>
      <c r="AB55" s="398">
        <v>2017</v>
      </c>
      <c r="AC55" s="399"/>
      <c r="AD55" s="398">
        <v>133856</v>
      </c>
      <c r="AE55" s="399"/>
      <c r="AF55" s="398">
        <v>33280770</v>
      </c>
      <c r="AG55" s="399"/>
    </row>
    <row r="56" spans="1:33" x14ac:dyDescent="0.2">
      <c r="A56" s="403">
        <v>1996</v>
      </c>
      <c r="B56" s="404">
        <v>18375101</v>
      </c>
      <c r="C56" s="405"/>
      <c r="D56" s="404">
        <v>809719</v>
      </c>
      <c r="E56" s="405"/>
      <c r="F56" s="404">
        <v>3730053</v>
      </c>
      <c r="G56" s="405"/>
      <c r="H56" s="404">
        <v>15565</v>
      </c>
      <c r="I56" s="405"/>
      <c r="J56" s="404">
        <v>22930438</v>
      </c>
      <c r="K56" s="405"/>
      <c r="L56" s="404">
        <v>7086674</v>
      </c>
      <c r="M56" s="405"/>
      <c r="N56" s="404">
        <v>3527582</v>
      </c>
      <c r="O56" s="405"/>
      <c r="P56" s="404">
        <v>117479</v>
      </c>
      <c r="Q56" s="405"/>
      <c r="R56" s="404">
        <v>279849</v>
      </c>
      <c r="S56" s="405"/>
      <c r="T56" s="404">
        <v>148159</v>
      </c>
      <c r="U56" s="405"/>
      <c r="V56" s="404">
        <v>5389</v>
      </c>
      <c r="W56" s="405"/>
      <c r="X56" s="404">
        <v>33440</v>
      </c>
      <c r="Y56" s="405"/>
      <c r="Z56" s="404">
        <v>4111898</v>
      </c>
      <c r="AA56" s="405"/>
      <c r="AB56" s="404">
        <v>1908</v>
      </c>
      <c r="AC56" s="405"/>
      <c r="AD56" s="404">
        <v>137144</v>
      </c>
      <c r="AE56" s="405"/>
      <c r="AF56" s="404">
        <v>34268062</v>
      </c>
      <c r="AG56" s="405"/>
    </row>
    <row r="57" spans="1:33" x14ac:dyDescent="0.2">
      <c r="A57" s="397">
        <v>1997</v>
      </c>
      <c r="B57" s="398">
        <v>18854856</v>
      </c>
      <c r="C57" s="399"/>
      <c r="D57" s="398">
        <v>917089</v>
      </c>
      <c r="E57" s="399"/>
      <c r="F57" s="398">
        <v>3981407</v>
      </c>
      <c r="G57" s="399"/>
      <c r="H57" s="398">
        <v>14415</v>
      </c>
      <c r="I57" s="399"/>
      <c r="J57" s="398">
        <v>23767767</v>
      </c>
      <c r="K57" s="399"/>
      <c r="L57" s="398">
        <v>6596992</v>
      </c>
      <c r="M57" s="399"/>
      <c r="N57" s="398">
        <v>3581168</v>
      </c>
      <c r="O57" s="399"/>
      <c r="P57" s="398">
        <v>116723</v>
      </c>
      <c r="Q57" s="399"/>
      <c r="R57" s="398">
        <v>291565</v>
      </c>
      <c r="S57" s="399"/>
      <c r="T57" s="398">
        <v>150398</v>
      </c>
      <c r="U57" s="399"/>
      <c r="V57" s="398">
        <v>5221</v>
      </c>
      <c r="W57" s="399"/>
      <c r="X57" s="398">
        <v>33581</v>
      </c>
      <c r="Y57" s="399"/>
      <c r="Z57" s="398">
        <v>4178655</v>
      </c>
      <c r="AA57" s="399"/>
      <c r="AB57" s="400">
        <v>632</v>
      </c>
      <c r="AC57" s="399"/>
      <c r="AD57" s="398">
        <v>116203</v>
      </c>
      <c r="AE57" s="399"/>
      <c r="AF57" s="398">
        <v>34660249</v>
      </c>
      <c r="AG57" s="399"/>
    </row>
    <row r="58" spans="1:33" x14ac:dyDescent="0.2">
      <c r="A58" s="397">
        <v>1998</v>
      </c>
      <c r="B58" s="398">
        <v>19161728</v>
      </c>
      <c r="C58" s="399"/>
      <c r="D58" s="398">
        <v>1305937</v>
      </c>
      <c r="E58" s="399"/>
      <c r="F58" s="398">
        <v>4520215</v>
      </c>
      <c r="G58" s="399"/>
      <c r="H58" s="398">
        <v>22751</v>
      </c>
      <c r="I58" s="399"/>
      <c r="J58" s="398">
        <v>25010631</v>
      </c>
      <c r="K58" s="399"/>
      <c r="L58" s="398">
        <v>7067809</v>
      </c>
      <c r="M58" s="399"/>
      <c r="N58" s="398">
        <v>3241286</v>
      </c>
      <c r="O58" s="399"/>
      <c r="P58" s="398">
        <v>124681</v>
      </c>
      <c r="Q58" s="399"/>
      <c r="R58" s="398">
        <v>287353</v>
      </c>
      <c r="S58" s="399"/>
      <c r="T58" s="398">
        <v>150650</v>
      </c>
      <c r="U58" s="399"/>
      <c r="V58" s="398">
        <v>5124</v>
      </c>
      <c r="W58" s="399"/>
      <c r="X58" s="398">
        <v>30853</v>
      </c>
      <c r="Y58" s="399"/>
      <c r="Z58" s="398">
        <v>3839946</v>
      </c>
      <c r="AA58" s="399"/>
      <c r="AB58" s="398">
        <v>1615</v>
      </c>
      <c r="AC58" s="399"/>
      <c r="AD58" s="398">
        <v>88224</v>
      </c>
      <c r="AE58" s="399"/>
      <c r="AF58" s="398">
        <v>36008225</v>
      </c>
      <c r="AG58" s="399"/>
    </row>
    <row r="59" spans="1:33" x14ac:dyDescent="0.2">
      <c r="A59" s="403">
        <v>1999</v>
      </c>
      <c r="B59" s="404">
        <v>19213986</v>
      </c>
      <c r="C59" s="405"/>
      <c r="D59" s="404">
        <v>1211295</v>
      </c>
      <c r="E59" s="405"/>
      <c r="F59" s="404">
        <v>4741641</v>
      </c>
      <c r="G59" s="405"/>
      <c r="H59" s="404">
        <v>14323</v>
      </c>
      <c r="I59" s="405"/>
      <c r="J59" s="404">
        <v>25181245</v>
      </c>
      <c r="K59" s="405"/>
      <c r="L59" s="404">
        <v>7610256</v>
      </c>
      <c r="M59" s="405"/>
      <c r="N59" s="404">
        <v>3217744</v>
      </c>
      <c r="O59" s="405"/>
      <c r="P59" s="404">
        <v>125439</v>
      </c>
      <c r="Q59" s="405"/>
      <c r="R59" s="404">
        <v>290074</v>
      </c>
      <c r="S59" s="405"/>
      <c r="T59" s="404">
        <v>151621</v>
      </c>
      <c r="U59" s="405"/>
      <c r="V59" s="404">
        <v>5063</v>
      </c>
      <c r="W59" s="405"/>
      <c r="X59" s="404">
        <v>45894</v>
      </c>
      <c r="Y59" s="405"/>
      <c r="Z59" s="404">
        <v>3835835</v>
      </c>
      <c r="AA59" s="405"/>
      <c r="AB59" s="404">
        <v>1426</v>
      </c>
      <c r="AC59" s="405"/>
      <c r="AD59" s="404">
        <v>98924</v>
      </c>
      <c r="AE59" s="405"/>
      <c r="AF59" s="404">
        <v>36727686</v>
      </c>
      <c r="AG59" s="405"/>
    </row>
    <row r="60" spans="1:33" x14ac:dyDescent="0.2">
      <c r="A60" s="397">
        <v>2000</v>
      </c>
      <c r="B60" s="398">
        <v>20153141</v>
      </c>
      <c r="C60" s="399"/>
      <c r="D60" s="398">
        <v>1145293</v>
      </c>
      <c r="E60" s="399"/>
      <c r="F60" s="398">
        <v>5120338</v>
      </c>
      <c r="G60" s="399"/>
      <c r="H60" s="398">
        <v>18822</v>
      </c>
      <c r="I60" s="399"/>
      <c r="J60" s="398">
        <v>26437594</v>
      </c>
      <c r="K60" s="399"/>
      <c r="L60" s="398">
        <v>7862349</v>
      </c>
      <c r="M60" s="399"/>
      <c r="N60" s="398">
        <v>2767916</v>
      </c>
      <c r="O60" s="399"/>
      <c r="P60" s="398">
        <v>126287</v>
      </c>
      <c r="Q60" s="399"/>
      <c r="R60" s="398">
        <v>294388</v>
      </c>
      <c r="S60" s="399"/>
      <c r="T60" s="398">
        <v>143764</v>
      </c>
      <c r="U60" s="399"/>
      <c r="V60" s="398">
        <v>5033</v>
      </c>
      <c r="W60" s="399"/>
      <c r="X60" s="398">
        <v>57057</v>
      </c>
      <c r="Y60" s="399"/>
      <c r="Z60" s="398">
        <v>3394445</v>
      </c>
      <c r="AA60" s="399"/>
      <c r="AB60" s="398">
        <v>1279</v>
      </c>
      <c r="AC60" s="399"/>
      <c r="AD60" s="398">
        <v>115199</v>
      </c>
      <c r="AE60" s="399"/>
      <c r="AF60" s="398">
        <v>37810866</v>
      </c>
      <c r="AG60" s="399"/>
    </row>
    <row r="61" spans="1:33" x14ac:dyDescent="0.2">
      <c r="A61" s="397">
        <v>2001</v>
      </c>
      <c r="B61" s="398">
        <v>19549149</v>
      </c>
      <c r="C61" s="399"/>
      <c r="D61" s="398">
        <v>1279509</v>
      </c>
      <c r="E61" s="399"/>
      <c r="F61" s="398">
        <v>5290391</v>
      </c>
      <c r="G61" s="399"/>
      <c r="H61" s="398">
        <v>9444</v>
      </c>
      <c r="I61" s="399"/>
      <c r="J61" s="398">
        <v>26128493</v>
      </c>
      <c r="K61" s="399"/>
      <c r="L61" s="398">
        <v>8028853</v>
      </c>
      <c r="M61" s="399"/>
      <c r="N61" s="398">
        <v>2208671</v>
      </c>
      <c r="O61" s="399"/>
      <c r="P61" s="398">
        <v>115950</v>
      </c>
      <c r="Q61" s="399"/>
      <c r="R61" s="398">
        <v>205319</v>
      </c>
      <c r="S61" s="399"/>
      <c r="T61" s="398">
        <v>141981</v>
      </c>
      <c r="U61" s="399"/>
      <c r="V61" s="398">
        <v>5608</v>
      </c>
      <c r="W61" s="399"/>
      <c r="X61" s="398">
        <v>69617</v>
      </c>
      <c r="Y61" s="399"/>
      <c r="Z61" s="398">
        <v>2747146</v>
      </c>
      <c r="AA61" s="399"/>
      <c r="AB61" s="398">
        <v>109126</v>
      </c>
      <c r="AC61" s="399"/>
      <c r="AD61" s="398">
        <v>75156</v>
      </c>
      <c r="AE61" s="399"/>
      <c r="AF61" s="398">
        <v>37088774</v>
      </c>
      <c r="AG61" s="399"/>
    </row>
    <row r="62" spans="1:33" x14ac:dyDescent="0.2">
      <c r="A62" s="403">
        <v>2002</v>
      </c>
      <c r="B62" s="404">
        <v>19732901</v>
      </c>
      <c r="C62" s="405"/>
      <c r="D62" s="404">
        <v>954802</v>
      </c>
      <c r="E62" s="405"/>
      <c r="F62" s="404">
        <v>5521644</v>
      </c>
      <c r="G62" s="405"/>
      <c r="H62" s="404">
        <v>25494</v>
      </c>
      <c r="I62" s="405"/>
      <c r="J62" s="404">
        <v>26234841</v>
      </c>
      <c r="K62" s="405"/>
      <c r="L62" s="404">
        <v>8145429</v>
      </c>
      <c r="M62" s="405"/>
      <c r="N62" s="404">
        <v>2649979</v>
      </c>
      <c r="O62" s="405"/>
      <c r="P62" s="404">
        <v>140606</v>
      </c>
      <c r="Q62" s="405"/>
      <c r="R62" s="404">
        <v>223652</v>
      </c>
      <c r="S62" s="405"/>
      <c r="T62" s="404">
        <v>147420</v>
      </c>
      <c r="U62" s="405"/>
      <c r="V62" s="404">
        <v>5644</v>
      </c>
      <c r="W62" s="405"/>
      <c r="X62" s="404">
        <v>105334</v>
      </c>
      <c r="Y62" s="405"/>
      <c r="Z62" s="404">
        <v>3272636</v>
      </c>
      <c r="AA62" s="405"/>
      <c r="AB62" s="404">
        <v>136807</v>
      </c>
      <c r="AC62" s="405"/>
      <c r="AD62" s="404">
        <v>71595</v>
      </c>
      <c r="AE62" s="405"/>
      <c r="AF62" s="404">
        <v>37861308</v>
      </c>
      <c r="AG62" s="405"/>
    </row>
    <row r="63" spans="1:33" x14ac:dyDescent="0.2">
      <c r="A63" s="397">
        <v>2003</v>
      </c>
      <c r="B63" s="398">
        <v>20136733</v>
      </c>
      <c r="C63" s="399"/>
      <c r="D63" s="398">
        <v>1199043</v>
      </c>
      <c r="E63" s="399"/>
      <c r="F63" s="398">
        <v>5009060</v>
      </c>
      <c r="G63" s="399"/>
      <c r="H63" s="398">
        <v>29566</v>
      </c>
      <c r="I63" s="399"/>
      <c r="J63" s="398">
        <v>26374402</v>
      </c>
      <c r="K63" s="399"/>
      <c r="L63" s="398">
        <v>7958858</v>
      </c>
      <c r="M63" s="399"/>
      <c r="N63" s="398">
        <v>2780551</v>
      </c>
      <c r="O63" s="399"/>
      <c r="P63" s="398">
        <v>156397</v>
      </c>
      <c r="Q63" s="399"/>
      <c r="R63" s="398">
        <v>216046</v>
      </c>
      <c r="S63" s="399"/>
      <c r="T63" s="398">
        <v>147719</v>
      </c>
      <c r="U63" s="399"/>
      <c r="V63" s="398">
        <v>5469</v>
      </c>
      <c r="W63" s="399"/>
      <c r="X63" s="398">
        <v>114571</v>
      </c>
      <c r="Y63" s="399"/>
      <c r="Z63" s="398">
        <v>3420752</v>
      </c>
      <c r="AA63" s="399"/>
      <c r="AB63" s="398">
        <v>136208</v>
      </c>
      <c r="AC63" s="399"/>
      <c r="AD63" s="398">
        <v>21905</v>
      </c>
      <c r="AE63" s="399"/>
      <c r="AF63" s="398">
        <v>37912125</v>
      </c>
      <c r="AG63" s="399"/>
    </row>
    <row r="64" spans="1:33" x14ac:dyDescent="0.2">
      <c r="A64" s="397">
        <v>2004</v>
      </c>
      <c r="B64" s="398">
        <v>20216919</v>
      </c>
      <c r="C64" s="399"/>
      <c r="D64" s="398">
        <v>1201869</v>
      </c>
      <c r="E64" s="399"/>
      <c r="F64" s="398">
        <v>5208716</v>
      </c>
      <c r="G64" s="399"/>
      <c r="H64" s="398">
        <v>27148</v>
      </c>
      <c r="I64" s="399"/>
      <c r="J64" s="398">
        <v>26654652</v>
      </c>
      <c r="K64" s="399"/>
      <c r="L64" s="398">
        <v>8221985</v>
      </c>
      <c r="M64" s="399"/>
      <c r="N64" s="398">
        <v>2656470</v>
      </c>
      <c r="O64" s="399"/>
      <c r="P64" s="398">
        <v>150221</v>
      </c>
      <c r="Q64" s="399"/>
      <c r="R64" s="398">
        <v>205661</v>
      </c>
      <c r="S64" s="399"/>
      <c r="T64" s="398">
        <v>148436</v>
      </c>
      <c r="U64" s="399"/>
      <c r="V64" s="398">
        <v>5764</v>
      </c>
      <c r="W64" s="399"/>
      <c r="X64" s="398">
        <v>141749</v>
      </c>
      <c r="Y64" s="399"/>
      <c r="Z64" s="398">
        <v>3308301</v>
      </c>
      <c r="AA64" s="399"/>
      <c r="AB64" s="398">
        <v>131382</v>
      </c>
      <c r="AC64" s="399"/>
      <c r="AD64" s="398">
        <v>38597</v>
      </c>
      <c r="AE64" s="399"/>
      <c r="AF64" s="398">
        <v>38354918</v>
      </c>
      <c r="AG64" s="399"/>
    </row>
    <row r="65" spans="1:36" x14ac:dyDescent="0.2">
      <c r="A65" s="403">
        <v>2005</v>
      </c>
      <c r="B65" s="404">
        <v>20648512</v>
      </c>
      <c r="C65" s="405"/>
      <c r="D65" s="404">
        <v>1227055</v>
      </c>
      <c r="E65" s="405"/>
      <c r="F65" s="404">
        <v>5642974</v>
      </c>
      <c r="G65" s="405"/>
      <c r="H65" s="404">
        <v>24424</v>
      </c>
      <c r="I65" s="405"/>
      <c r="J65" s="404">
        <v>27542965</v>
      </c>
      <c r="K65" s="405"/>
      <c r="L65" s="440">
        <v>8161077</v>
      </c>
      <c r="M65" s="405"/>
      <c r="N65" s="440">
        <v>2670245</v>
      </c>
      <c r="O65" s="405"/>
      <c r="P65" s="404">
        <v>165780</v>
      </c>
      <c r="Q65" s="405"/>
      <c r="R65" s="404">
        <v>205377</v>
      </c>
      <c r="S65" s="405"/>
      <c r="T65" s="404">
        <v>146903</v>
      </c>
      <c r="U65" s="405"/>
      <c r="V65" s="404">
        <v>5502</v>
      </c>
      <c r="W65" s="405"/>
      <c r="X65" s="404">
        <v>178088</v>
      </c>
      <c r="Y65" s="405"/>
      <c r="Z65" s="404">
        <v>3371781</v>
      </c>
      <c r="AA65" s="405"/>
      <c r="AB65" s="404">
        <v>116391</v>
      </c>
      <c r="AC65" s="405"/>
      <c r="AD65" s="404">
        <v>84544</v>
      </c>
      <c r="AE65" s="405"/>
      <c r="AF65" s="404">
        <v>39276491</v>
      </c>
      <c r="AG65" s="405"/>
    </row>
    <row r="66" spans="1:36" x14ac:dyDescent="0.2">
      <c r="A66" s="397">
        <v>2006</v>
      </c>
      <c r="B66" s="398">
        <v>20377078</v>
      </c>
      <c r="C66" s="399"/>
      <c r="D66" s="398">
        <v>635202</v>
      </c>
      <c r="E66" s="399"/>
      <c r="F66" s="398">
        <v>6054766</v>
      </c>
      <c r="G66" s="399"/>
      <c r="H66" s="398">
        <v>27580</v>
      </c>
      <c r="I66" s="399"/>
      <c r="J66" s="398">
        <v>27094625</v>
      </c>
      <c r="K66" s="399"/>
      <c r="L66" s="433">
        <v>8215156</v>
      </c>
      <c r="M66" s="399"/>
      <c r="N66" s="433">
        <v>2839404</v>
      </c>
      <c r="O66" s="399"/>
      <c r="P66" s="398">
        <v>163002</v>
      </c>
      <c r="Q66" s="399"/>
      <c r="R66" s="398">
        <v>216492</v>
      </c>
      <c r="S66" s="399"/>
      <c r="T66" s="398">
        <v>144500</v>
      </c>
      <c r="U66" s="399"/>
      <c r="V66" s="398">
        <v>5036</v>
      </c>
      <c r="W66" s="399"/>
      <c r="X66" s="398">
        <v>263738</v>
      </c>
      <c r="Y66" s="399"/>
      <c r="Z66" s="398">
        <v>3632120</v>
      </c>
      <c r="AA66" s="399"/>
      <c r="AB66" s="398">
        <v>117049</v>
      </c>
      <c r="AC66" s="399"/>
      <c r="AD66" s="398">
        <v>62849</v>
      </c>
      <c r="AE66" s="399"/>
      <c r="AF66" s="398">
        <v>39122057</v>
      </c>
      <c r="AG66" s="399"/>
    </row>
    <row r="67" spans="1:36" x14ac:dyDescent="0.2">
      <c r="A67" s="397">
        <v>2007</v>
      </c>
      <c r="B67" s="398">
        <v>20723312</v>
      </c>
      <c r="C67" s="399"/>
      <c r="D67" s="398">
        <v>651052</v>
      </c>
      <c r="E67" s="399"/>
      <c r="F67" s="398">
        <v>6681146</v>
      </c>
      <c r="G67" s="399"/>
      <c r="H67" s="398">
        <v>27013</v>
      </c>
      <c r="I67" s="399"/>
      <c r="J67" s="398">
        <v>28082522</v>
      </c>
      <c r="K67" s="399"/>
      <c r="L67" s="398">
        <v>8455364</v>
      </c>
      <c r="M67" s="399"/>
      <c r="N67" s="433">
        <v>2429854</v>
      </c>
      <c r="O67" s="399"/>
      <c r="P67" s="398">
        <v>164521</v>
      </c>
      <c r="Q67" s="399"/>
      <c r="R67" s="398">
        <v>221289</v>
      </c>
      <c r="S67" s="399"/>
      <c r="T67" s="398">
        <v>144674</v>
      </c>
      <c r="U67" s="399"/>
      <c r="V67" s="398">
        <v>6047</v>
      </c>
      <c r="W67" s="399"/>
      <c r="X67" s="398">
        <v>340503</v>
      </c>
      <c r="Y67" s="399"/>
      <c r="Z67" s="398">
        <v>3306943</v>
      </c>
      <c r="AA67" s="399"/>
      <c r="AB67" s="398">
        <v>116513</v>
      </c>
      <c r="AC67" s="399"/>
      <c r="AD67" s="398">
        <v>106632</v>
      </c>
      <c r="AE67" s="399"/>
      <c r="AF67" s="398">
        <v>40067974</v>
      </c>
      <c r="AG67" s="399"/>
    </row>
    <row r="68" spans="1:36" x14ac:dyDescent="0.2">
      <c r="A68" s="403">
        <v>2008</v>
      </c>
      <c r="B68" s="404">
        <v>20431245</v>
      </c>
      <c r="C68" s="405"/>
      <c r="D68" s="404">
        <v>463453</v>
      </c>
      <c r="E68" s="405"/>
      <c r="F68" s="404">
        <v>6516155</v>
      </c>
      <c r="G68" s="405"/>
      <c r="H68" s="404">
        <v>23350</v>
      </c>
      <c r="I68" s="405"/>
      <c r="J68" s="404">
        <v>27434202</v>
      </c>
      <c r="K68" s="405"/>
      <c r="L68" s="440">
        <v>8456493</v>
      </c>
      <c r="M68" s="405"/>
      <c r="N68" s="440">
        <v>2494459</v>
      </c>
      <c r="O68" s="405"/>
      <c r="P68" s="404">
        <v>159272</v>
      </c>
      <c r="Q68" s="405"/>
      <c r="R68" s="404">
        <v>241943</v>
      </c>
      <c r="S68" s="405"/>
      <c r="T68" s="404">
        <v>146233</v>
      </c>
      <c r="U68" s="405"/>
      <c r="V68" s="404">
        <v>8517</v>
      </c>
      <c r="W68" s="405"/>
      <c r="X68" s="404">
        <v>545548</v>
      </c>
      <c r="Y68" s="405"/>
      <c r="Z68" s="404">
        <v>3595516</v>
      </c>
      <c r="AA68" s="405"/>
      <c r="AB68" s="404">
        <v>122495</v>
      </c>
      <c r="AC68" s="405"/>
      <c r="AD68" s="404">
        <v>111986</v>
      </c>
      <c r="AE68" s="405"/>
      <c r="AF68" s="404">
        <v>39691496</v>
      </c>
      <c r="AG68" s="405"/>
    </row>
    <row r="69" spans="1:36" x14ac:dyDescent="0.2">
      <c r="A69" s="397">
        <v>2009</v>
      </c>
      <c r="B69" s="398">
        <v>18134774</v>
      </c>
      <c r="C69" s="399"/>
      <c r="D69" s="398">
        <v>382318</v>
      </c>
      <c r="E69" s="399"/>
      <c r="F69" s="398">
        <v>6731365</v>
      </c>
      <c r="G69" s="399"/>
      <c r="H69" s="398">
        <v>21324</v>
      </c>
      <c r="I69" s="399"/>
      <c r="J69" s="398">
        <v>25269782</v>
      </c>
      <c r="K69" s="399"/>
      <c r="L69" s="433">
        <v>8379891</v>
      </c>
      <c r="M69" s="399"/>
      <c r="N69" s="433">
        <v>2649950</v>
      </c>
      <c r="O69" s="399"/>
      <c r="P69" s="398">
        <v>160459</v>
      </c>
      <c r="Q69" s="399"/>
      <c r="R69" s="398">
        <v>244069</v>
      </c>
      <c r="S69" s="399"/>
      <c r="T69" s="398">
        <v>146485</v>
      </c>
      <c r="U69" s="399"/>
      <c r="V69" s="398">
        <v>8698</v>
      </c>
      <c r="W69" s="399"/>
      <c r="X69" s="398">
        <v>721129</v>
      </c>
      <c r="Y69" s="399"/>
      <c r="Z69" s="398">
        <v>3930737</v>
      </c>
      <c r="AA69" s="399"/>
      <c r="AB69" s="398">
        <v>115161</v>
      </c>
      <c r="AC69" s="399"/>
      <c r="AD69" s="398">
        <v>116188</v>
      </c>
      <c r="AE69" s="399"/>
      <c r="AF69" s="398">
        <v>37787885</v>
      </c>
      <c r="AG69" s="399"/>
    </row>
    <row r="70" spans="1:36" x14ac:dyDescent="0.2">
      <c r="A70" s="397">
        <v>2010</v>
      </c>
      <c r="B70" s="398">
        <v>19043182</v>
      </c>
      <c r="C70" s="402" t="s">
        <v>381</v>
      </c>
      <c r="D70" s="398">
        <v>370595</v>
      </c>
      <c r="E70" s="402" t="s">
        <v>381</v>
      </c>
      <c r="F70" s="398">
        <v>7242030</v>
      </c>
      <c r="G70" s="402" t="s">
        <v>381</v>
      </c>
      <c r="H70" s="398">
        <v>19592</v>
      </c>
      <c r="I70" s="402" t="s">
        <v>381</v>
      </c>
      <c r="J70" s="398">
        <v>26675399</v>
      </c>
      <c r="K70" s="402" t="s">
        <v>381</v>
      </c>
      <c r="L70" s="433">
        <v>8435589</v>
      </c>
      <c r="M70" s="402" t="s">
        <v>381</v>
      </c>
      <c r="N70" s="433">
        <v>2521676</v>
      </c>
      <c r="O70" s="402" t="s">
        <v>381</v>
      </c>
      <c r="P70" s="398">
        <v>177239</v>
      </c>
      <c r="Q70" s="402" t="s">
        <v>381</v>
      </c>
      <c r="R70" s="398">
        <v>248666</v>
      </c>
      <c r="S70" s="402" t="s">
        <v>381</v>
      </c>
      <c r="T70" s="398">
        <v>148479</v>
      </c>
      <c r="U70" s="402" t="s">
        <v>381</v>
      </c>
      <c r="V70" s="433">
        <v>11762</v>
      </c>
      <c r="W70" s="402" t="s">
        <v>381</v>
      </c>
      <c r="X70" s="433">
        <v>923271</v>
      </c>
      <c r="Y70" s="402" t="s">
        <v>381</v>
      </c>
      <c r="Z70" s="398">
        <v>4031106</v>
      </c>
      <c r="AA70" s="402" t="s">
        <v>381</v>
      </c>
      <c r="AB70" s="398">
        <v>115589</v>
      </c>
      <c r="AC70" s="402" t="s">
        <v>381</v>
      </c>
      <c r="AD70" s="398">
        <v>88634</v>
      </c>
      <c r="AE70" s="402" t="s">
        <v>381</v>
      </c>
      <c r="AF70" s="398">
        <v>39345160</v>
      </c>
      <c r="AG70" s="402" t="s">
        <v>381</v>
      </c>
    </row>
    <row r="71" spans="1:36" x14ac:dyDescent="0.2">
      <c r="A71" s="397" t="s">
        <v>947</v>
      </c>
      <c r="B71" s="448">
        <v>17897379</v>
      </c>
      <c r="C71" s="449"/>
      <c r="D71" s="448">
        <v>278475</v>
      </c>
      <c r="E71" s="449"/>
      <c r="F71" s="448">
        <v>7432671</v>
      </c>
      <c r="G71" s="449"/>
      <c r="H71" s="448">
        <v>20103</v>
      </c>
      <c r="I71" s="449"/>
      <c r="J71" s="448">
        <v>25628629</v>
      </c>
      <c r="K71" s="402"/>
      <c r="L71" s="433">
        <v>8270111</v>
      </c>
      <c r="M71" s="402"/>
      <c r="N71" s="433">
        <v>3085427</v>
      </c>
      <c r="O71" s="402"/>
      <c r="P71" s="448">
        <v>159717</v>
      </c>
      <c r="Q71" s="449"/>
      <c r="R71" s="448">
        <v>255805</v>
      </c>
      <c r="S71" s="402"/>
      <c r="T71" s="433">
        <v>148811</v>
      </c>
      <c r="U71" s="402"/>
      <c r="V71" s="433">
        <v>16788</v>
      </c>
      <c r="W71" s="402"/>
      <c r="X71" s="433">
        <v>1167094</v>
      </c>
      <c r="Y71" s="402"/>
      <c r="Z71" s="448">
        <v>4916855</v>
      </c>
      <c r="AA71" s="449"/>
      <c r="AB71" s="448">
        <v>116554</v>
      </c>
      <c r="AC71" s="449"/>
      <c r="AD71" s="448">
        <v>127142</v>
      </c>
      <c r="AE71" s="449"/>
      <c r="AF71" s="448">
        <v>39048611</v>
      </c>
      <c r="AG71" s="402"/>
      <c r="AH71" s="452" t="s">
        <v>951</v>
      </c>
      <c r="AI71" s="451"/>
      <c r="AJ71" s="451"/>
    </row>
    <row r="72" spans="1:36" x14ac:dyDescent="0.2">
      <c r="A72" s="403" t="s">
        <v>950</v>
      </c>
      <c r="B72" s="448">
        <v>17897379</v>
      </c>
      <c r="C72" s="450"/>
      <c r="D72" s="448">
        <v>278475</v>
      </c>
      <c r="E72" s="450"/>
      <c r="F72" s="448">
        <v>7432671</v>
      </c>
      <c r="G72" s="450"/>
      <c r="H72" s="448">
        <v>20103</v>
      </c>
      <c r="I72" s="450"/>
      <c r="J72" s="448">
        <v>25628629</v>
      </c>
      <c r="K72" s="405"/>
      <c r="L72" s="440">
        <v>8065823</v>
      </c>
      <c r="M72" s="405"/>
      <c r="N72" s="440">
        <v>2621750</v>
      </c>
      <c r="O72" s="405"/>
      <c r="P72" s="448">
        <v>159717</v>
      </c>
      <c r="Q72" s="450"/>
      <c r="R72" s="448">
        <v>255805</v>
      </c>
      <c r="S72" s="405"/>
      <c r="T72" s="440">
        <v>148979</v>
      </c>
      <c r="U72" s="405"/>
      <c r="V72" s="440">
        <v>62780</v>
      </c>
      <c r="W72" s="405"/>
      <c r="X72" s="440">
        <v>1347379</v>
      </c>
      <c r="Y72" s="405"/>
      <c r="Z72" s="448">
        <v>4916855</v>
      </c>
      <c r="AA72" s="450"/>
      <c r="AB72" s="448">
        <v>116554</v>
      </c>
      <c r="AC72" s="450"/>
      <c r="AD72" s="448">
        <v>127142</v>
      </c>
      <c r="AE72" s="450"/>
      <c r="AF72" s="448">
        <v>39048611</v>
      </c>
      <c r="AG72" s="405"/>
      <c r="AH72" s="452" t="s">
        <v>952</v>
      </c>
      <c r="AI72" s="451"/>
      <c r="AJ72" s="451"/>
    </row>
    <row r="73" spans="1:36" x14ac:dyDescent="0.2">
      <c r="A73" s="594" t="s">
        <v>768</v>
      </c>
      <c r="B73" s="595"/>
      <c r="C73" s="595"/>
      <c r="D73" s="595"/>
      <c r="E73" s="595"/>
      <c r="F73" s="595"/>
      <c r="G73" s="595"/>
      <c r="H73" s="595"/>
      <c r="I73" s="595"/>
      <c r="J73" s="595"/>
      <c r="K73" s="595"/>
      <c r="L73" s="595"/>
      <c r="M73" s="595"/>
      <c r="N73" s="595"/>
      <c r="O73" s="595"/>
      <c r="P73" s="595"/>
      <c r="Q73" s="595" t="s">
        <v>818</v>
      </c>
      <c r="R73" s="595"/>
      <c r="S73" s="595"/>
      <c r="T73" s="595"/>
      <c r="U73" s="595"/>
      <c r="V73" s="595"/>
      <c r="W73" s="595"/>
      <c r="X73" s="595"/>
      <c r="Y73" s="595"/>
      <c r="Z73" s="595"/>
      <c r="AA73" s="595"/>
      <c r="AB73" s="595"/>
      <c r="AC73" s="595"/>
      <c r="AD73" s="595"/>
      <c r="AE73" s="595"/>
      <c r="AF73" s="595"/>
      <c r="AG73" s="596"/>
    </row>
    <row r="74" spans="1:36" x14ac:dyDescent="0.2">
      <c r="A74" s="597"/>
      <c r="B74" s="598"/>
      <c r="C74" s="598"/>
      <c r="D74" s="598"/>
      <c r="E74" s="598"/>
      <c r="F74" s="598"/>
      <c r="G74" s="598"/>
      <c r="H74" s="598"/>
      <c r="I74" s="598"/>
      <c r="J74" s="598"/>
      <c r="K74" s="598"/>
      <c r="L74" s="598"/>
      <c r="M74" s="598"/>
      <c r="N74" s="598"/>
      <c r="O74" s="598"/>
      <c r="P74" s="598"/>
      <c r="Q74" s="600" t="s">
        <v>402</v>
      </c>
      <c r="R74" s="600"/>
      <c r="S74" s="600"/>
      <c r="T74" s="600"/>
      <c r="U74" s="600"/>
      <c r="V74" s="600"/>
      <c r="W74" s="600"/>
      <c r="X74" s="600"/>
      <c r="Y74" s="600"/>
      <c r="Z74" s="600"/>
      <c r="AA74" s="600"/>
      <c r="AB74" s="600"/>
      <c r="AC74" s="600"/>
      <c r="AD74" s="600"/>
      <c r="AE74" s="600"/>
      <c r="AF74" s="600"/>
      <c r="AG74" s="601"/>
    </row>
    <row r="75" spans="1:36" x14ac:dyDescent="0.2">
      <c r="A75" s="597" t="s">
        <v>770</v>
      </c>
      <c r="B75" s="598"/>
      <c r="C75" s="598"/>
      <c r="D75" s="598"/>
      <c r="E75" s="598"/>
      <c r="F75" s="598"/>
      <c r="G75" s="598"/>
      <c r="H75" s="598"/>
      <c r="I75" s="598"/>
      <c r="J75" s="598"/>
      <c r="K75" s="598"/>
      <c r="L75" s="598"/>
      <c r="M75" s="598"/>
      <c r="N75" s="598"/>
      <c r="O75" s="598"/>
      <c r="P75" s="598"/>
      <c r="Q75" s="598" t="s">
        <v>832</v>
      </c>
      <c r="R75" s="598"/>
      <c r="S75" s="598"/>
      <c r="T75" s="598"/>
      <c r="U75" s="598"/>
      <c r="V75" s="598"/>
      <c r="W75" s="598"/>
      <c r="X75" s="598"/>
      <c r="Y75" s="598"/>
      <c r="Z75" s="598"/>
      <c r="AA75" s="598"/>
      <c r="AB75" s="598"/>
      <c r="AC75" s="598"/>
      <c r="AD75" s="598"/>
      <c r="AE75" s="598"/>
      <c r="AF75" s="598"/>
      <c r="AG75" s="599"/>
    </row>
    <row r="76" spans="1:36" x14ac:dyDescent="0.2">
      <c r="A76" s="597" t="s">
        <v>772</v>
      </c>
      <c r="B76" s="598"/>
      <c r="C76" s="598"/>
      <c r="D76" s="598"/>
      <c r="E76" s="598"/>
      <c r="F76" s="598"/>
      <c r="G76" s="598"/>
      <c r="H76" s="598"/>
      <c r="I76" s="598"/>
      <c r="J76" s="598"/>
      <c r="K76" s="598"/>
      <c r="L76" s="598"/>
      <c r="M76" s="598"/>
      <c r="N76" s="598"/>
      <c r="O76" s="598"/>
      <c r="P76" s="598"/>
      <c r="Q76" s="598" t="s">
        <v>793</v>
      </c>
      <c r="R76" s="598"/>
      <c r="S76" s="598"/>
      <c r="T76" s="598"/>
      <c r="U76" s="598"/>
      <c r="V76" s="598"/>
      <c r="W76" s="598"/>
      <c r="X76" s="598"/>
      <c r="Y76" s="598"/>
      <c r="Z76" s="598"/>
      <c r="AA76" s="598"/>
      <c r="AB76" s="598"/>
      <c r="AC76" s="598"/>
      <c r="AD76" s="598"/>
      <c r="AE76" s="598"/>
      <c r="AF76" s="598"/>
      <c r="AG76" s="599"/>
    </row>
    <row r="77" spans="1:36" x14ac:dyDescent="0.2">
      <c r="A77" s="597"/>
      <c r="B77" s="598"/>
      <c r="C77" s="598"/>
      <c r="D77" s="598"/>
      <c r="E77" s="598"/>
      <c r="F77" s="598"/>
      <c r="G77" s="598"/>
      <c r="H77" s="598"/>
      <c r="I77" s="598"/>
      <c r="J77" s="598"/>
      <c r="K77" s="598"/>
      <c r="L77" s="598"/>
      <c r="M77" s="598"/>
      <c r="N77" s="598"/>
      <c r="O77" s="598"/>
      <c r="P77" s="598"/>
      <c r="Q77" s="600" t="s">
        <v>428</v>
      </c>
      <c r="R77" s="600"/>
      <c r="S77" s="600"/>
      <c r="T77" s="600"/>
      <c r="U77" s="600"/>
      <c r="V77" s="600"/>
      <c r="W77" s="600"/>
      <c r="X77" s="600"/>
      <c r="Y77" s="600"/>
      <c r="Z77" s="600"/>
      <c r="AA77" s="600"/>
      <c r="AB77" s="600"/>
      <c r="AC77" s="600"/>
      <c r="AD77" s="600"/>
      <c r="AE77" s="600"/>
      <c r="AF77" s="600"/>
      <c r="AG77" s="601"/>
    </row>
    <row r="78" spans="1:36" x14ac:dyDescent="0.2">
      <c r="A78" s="597" t="s">
        <v>774</v>
      </c>
      <c r="B78" s="598"/>
      <c r="C78" s="598"/>
      <c r="D78" s="598"/>
      <c r="E78" s="598"/>
      <c r="F78" s="598"/>
      <c r="G78" s="598"/>
      <c r="H78" s="598"/>
      <c r="I78" s="598"/>
      <c r="J78" s="598"/>
      <c r="K78" s="598"/>
      <c r="L78" s="598"/>
      <c r="M78" s="598"/>
      <c r="N78" s="598"/>
      <c r="O78" s="598"/>
      <c r="P78" s="598"/>
      <c r="Q78" s="600" t="s">
        <v>397</v>
      </c>
      <c r="R78" s="600"/>
      <c r="S78" s="600"/>
      <c r="T78" s="600"/>
      <c r="U78" s="600"/>
      <c r="V78" s="600"/>
      <c r="W78" s="600"/>
      <c r="X78" s="600"/>
      <c r="Y78" s="600"/>
      <c r="Z78" s="600"/>
      <c r="AA78" s="600"/>
      <c r="AB78" s="600"/>
      <c r="AC78" s="600"/>
      <c r="AD78" s="600"/>
      <c r="AE78" s="600"/>
      <c r="AF78" s="600"/>
      <c r="AG78" s="601"/>
    </row>
    <row r="79" spans="1:36" x14ac:dyDescent="0.2">
      <c r="A79" s="597" t="s">
        <v>833</v>
      </c>
      <c r="B79" s="598"/>
      <c r="C79" s="598"/>
      <c r="D79" s="598"/>
      <c r="E79" s="598"/>
      <c r="F79" s="598"/>
      <c r="G79" s="598"/>
      <c r="H79" s="598"/>
      <c r="I79" s="598"/>
      <c r="J79" s="598"/>
      <c r="K79" s="598"/>
      <c r="L79" s="598"/>
      <c r="M79" s="598"/>
      <c r="N79" s="598"/>
      <c r="O79" s="598"/>
      <c r="P79" s="598"/>
      <c r="Q79" s="600" t="s">
        <v>834</v>
      </c>
      <c r="R79" s="600"/>
      <c r="S79" s="600"/>
      <c r="T79" s="600"/>
      <c r="U79" s="600"/>
      <c r="V79" s="600"/>
      <c r="W79" s="600"/>
      <c r="X79" s="600"/>
      <c r="Y79" s="600"/>
      <c r="Z79" s="600"/>
      <c r="AA79" s="600"/>
      <c r="AB79" s="600"/>
      <c r="AC79" s="600"/>
      <c r="AD79" s="600"/>
      <c r="AE79" s="600"/>
      <c r="AF79" s="600"/>
      <c r="AG79" s="601"/>
    </row>
    <row r="80" spans="1:36" x14ac:dyDescent="0.2">
      <c r="A80" s="597"/>
      <c r="B80" s="598"/>
      <c r="C80" s="598"/>
      <c r="D80" s="598"/>
      <c r="E80" s="598"/>
      <c r="F80" s="598"/>
      <c r="G80" s="598"/>
      <c r="H80" s="598"/>
      <c r="I80" s="598"/>
      <c r="J80" s="598"/>
      <c r="K80" s="598"/>
      <c r="L80" s="598"/>
      <c r="M80" s="598"/>
      <c r="N80" s="598"/>
      <c r="O80" s="598"/>
      <c r="P80" s="598"/>
      <c r="Q80" s="600" t="s">
        <v>835</v>
      </c>
      <c r="R80" s="600"/>
      <c r="S80" s="600"/>
      <c r="T80" s="600"/>
      <c r="U80" s="600"/>
      <c r="V80" s="600"/>
      <c r="W80" s="600"/>
      <c r="X80" s="600"/>
      <c r="Y80" s="600"/>
      <c r="Z80" s="600"/>
      <c r="AA80" s="600"/>
      <c r="AB80" s="600"/>
      <c r="AC80" s="600"/>
      <c r="AD80" s="600"/>
      <c r="AE80" s="600"/>
      <c r="AF80" s="600"/>
      <c r="AG80" s="601"/>
    </row>
    <row r="81" spans="1:33" x14ac:dyDescent="0.2">
      <c r="A81" s="597"/>
      <c r="B81" s="598"/>
      <c r="C81" s="598"/>
      <c r="D81" s="598"/>
      <c r="E81" s="598"/>
      <c r="F81" s="598"/>
      <c r="G81" s="598"/>
      <c r="H81" s="598"/>
      <c r="I81" s="598"/>
      <c r="J81" s="598"/>
      <c r="K81" s="598"/>
      <c r="L81" s="598"/>
      <c r="M81" s="598"/>
      <c r="N81" s="598"/>
      <c r="O81" s="598"/>
      <c r="P81" s="598"/>
      <c r="Q81" s="600" t="s">
        <v>118</v>
      </c>
      <c r="R81" s="600"/>
      <c r="S81" s="600"/>
      <c r="T81" s="600"/>
      <c r="U81" s="600"/>
      <c r="V81" s="600"/>
      <c r="W81" s="600"/>
      <c r="X81" s="600"/>
      <c r="Y81" s="600"/>
      <c r="Z81" s="600"/>
      <c r="AA81" s="600"/>
      <c r="AB81" s="600"/>
      <c r="AC81" s="600"/>
      <c r="AD81" s="600"/>
      <c r="AE81" s="600"/>
      <c r="AF81" s="600"/>
      <c r="AG81" s="601"/>
    </row>
    <row r="82" spans="1:33" x14ac:dyDescent="0.2">
      <c r="A82" s="597"/>
      <c r="B82" s="598"/>
      <c r="C82" s="598"/>
      <c r="D82" s="598"/>
      <c r="E82" s="598"/>
      <c r="F82" s="598"/>
      <c r="G82" s="598"/>
      <c r="H82" s="598"/>
      <c r="I82" s="598"/>
      <c r="J82" s="598"/>
      <c r="K82" s="598"/>
      <c r="L82" s="598"/>
      <c r="M82" s="598"/>
      <c r="N82" s="598"/>
      <c r="O82" s="598"/>
      <c r="P82" s="598"/>
      <c r="Q82" s="600" t="s">
        <v>119</v>
      </c>
      <c r="R82" s="600"/>
      <c r="S82" s="600"/>
      <c r="T82" s="600"/>
      <c r="U82" s="600"/>
      <c r="V82" s="600"/>
      <c r="W82" s="600"/>
      <c r="X82" s="600"/>
      <c r="Y82" s="600"/>
      <c r="Z82" s="600"/>
      <c r="AA82" s="600"/>
      <c r="AB82" s="600"/>
      <c r="AC82" s="600"/>
      <c r="AD82" s="600"/>
      <c r="AE82" s="600"/>
      <c r="AF82" s="600"/>
      <c r="AG82" s="601"/>
    </row>
    <row r="83" spans="1:33" x14ac:dyDescent="0.2">
      <c r="A83" s="597"/>
      <c r="B83" s="598"/>
      <c r="C83" s="598"/>
      <c r="D83" s="598"/>
      <c r="E83" s="598"/>
      <c r="F83" s="598"/>
      <c r="G83" s="598"/>
      <c r="H83" s="598"/>
      <c r="I83" s="598"/>
      <c r="J83" s="598"/>
      <c r="K83" s="598"/>
      <c r="L83" s="598"/>
      <c r="M83" s="598"/>
      <c r="N83" s="598"/>
      <c r="O83" s="598"/>
      <c r="P83" s="598"/>
      <c r="Q83" s="620" t="s">
        <v>836</v>
      </c>
      <c r="R83" s="620"/>
      <c r="S83" s="620"/>
      <c r="T83" s="620"/>
      <c r="U83" s="620"/>
      <c r="V83" s="620"/>
      <c r="W83" s="620"/>
      <c r="X83" s="620"/>
      <c r="Y83" s="620"/>
      <c r="Z83" s="620"/>
      <c r="AA83" s="620"/>
      <c r="AB83" s="620"/>
      <c r="AC83" s="620"/>
      <c r="AD83" s="620"/>
      <c r="AE83" s="620"/>
      <c r="AF83" s="620"/>
      <c r="AG83" s="621"/>
    </row>
    <row r="84" spans="1:33" x14ac:dyDescent="0.2">
      <c r="A84" s="597"/>
      <c r="B84" s="598"/>
      <c r="C84" s="598"/>
      <c r="D84" s="598"/>
      <c r="E84" s="598"/>
      <c r="F84" s="598"/>
      <c r="G84" s="598"/>
      <c r="H84" s="598"/>
      <c r="I84" s="598"/>
      <c r="J84" s="598"/>
      <c r="K84" s="598"/>
      <c r="L84" s="598"/>
      <c r="M84" s="598"/>
      <c r="N84" s="598"/>
      <c r="O84" s="598"/>
      <c r="P84" s="598"/>
      <c r="Q84" s="600" t="s">
        <v>120</v>
      </c>
      <c r="R84" s="600"/>
      <c r="S84" s="600"/>
      <c r="T84" s="600"/>
      <c r="U84" s="600"/>
      <c r="V84" s="600"/>
      <c r="W84" s="600"/>
      <c r="X84" s="600"/>
      <c r="Y84" s="600"/>
      <c r="Z84" s="600"/>
      <c r="AA84" s="600"/>
      <c r="AB84" s="600"/>
      <c r="AC84" s="600"/>
      <c r="AD84" s="600"/>
      <c r="AE84" s="600"/>
      <c r="AF84" s="600"/>
      <c r="AG84" s="601"/>
    </row>
    <row r="85" spans="1:33" x14ac:dyDescent="0.2">
      <c r="A85" s="597"/>
      <c r="B85" s="598"/>
      <c r="C85" s="598"/>
      <c r="D85" s="598"/>
      <c r="E85" s="598"/>
      <c r="F85" s="598"/>
      <c r="G85" s="598"/>
      <c r="H85" s="598"/>
      <c r="I85" s="598"/>
      <c r="J85" s="598"/>
      <c r="K85" s="598"/>
      <c r="L85" s="598"/>
      <c r="M85" s="598"/>
      <c r="N85" s="598"/>
      <c r="O85" s="598"/>
      <c r="P85" s="598"/>
      <c r="Q85" s="600" t="s">
        <v>121</v>
      </c>
      <c r="R85" s="600"/>
      <c r="S85" s="600"/>
      <c r="T85" s="600"/>
      <c r="U85" s="600"/>
      <c r="V85" s="600"/>
      <c r="W85" s="600"/>
      <c r="X85" s="600"/>
      <c r="Y85" s="600"/>
      <c r="Z85" s="600"/>
      <c r="AA85" s="600"/>
      <c r="AB85" s="600"/>
      <c r="AC85" s="600"/>
      <c r="AD85" s="600"/>
      <c r="AE85" s="600"/>
      <c r="AF85" s="600"/>
      <c r="AG85" s="601"/>
    </row>
    <row r="86" spans="1:33" x14ac:dyDescent="0.2">
      <c r="A86" s="597"/>
      <c r="B86" s="598"/>
      <c r="C86" s="598"/>
      <c r="D86" s="598"/>
      <c r="E86" s="598"/>
      <c r="F86" s="598"/>
      <c r="G86" s="598"/>
      <c r="H86" s="598"/>
      <c r="I86" s="598"/>
      <c r="J86" s="598"/>
      <c r="K86" s="598"/>
      <c r="L86" s="598"/>
      <c r="M86" s="598"/>
      <c r="N86" s="598"/>
      <c r="O86" s="598"/>
      <c r="P86" s="598"/>
      <c r="Q86" s="600" t="s">
        <v>837</v>
      </c>
      <c r="R86" s="600"/>
      <c r="S86" s="600"/>
      <c r="T86" s="600"/>
      <c r="U86" s="600"/>
      <c r="V86" s="600"/>
      <c r="W86" s="600"/>
      <c r="X86" s="600"/>
      <c r="Y86" s="600"/>
      <c r="Z86" s="600"/>
      <c r="AA86" s="600"/>
      <c r="AB86" s="600"/>
      <c r="AC86" s="600"/>
      <c r="AD86" s="600"/>
      <c r="AE86" s="600"/>
      <c r="AF86" s="600"/>
      <c r="AG86" s="601"/>
    </row>
    <row r="87" spans="1:33" x14ac:dyDescent="0.2">
      <c r="A87" s="597"/>
      <c r="B87" s="598"/>
      <c r="C87" s="598"/>
      <c r="D87" s="598"/>
      <c r="E87" s="598"/>
      <c r="F87" s="598"/>
      <c r="G87" s="598"/>
      <c r="H87" s="598"/>
      <c r="I87" s="598"/>
      <c r="J87" s="598"/>
      <c r="K87" s="598"/>
      <c r="L87" s="598"/>
      <c r="M87" s="598"/>
      <c r="N87" s="598"/>
      <c r="O87" s="598"/>
      <c r="P87" s="598"/>
      <c r="Q87" s="600" t="s">
        <v>421</v>
      </c>
      <c r="R87" s="600"/>
      <c r="S87" s="600"/>
      <c r="T87" s="600"/>
      <c r="U87" s="600"/>
      <c r="V87" s="600"/>
      <c r="W87" s="600"/>
      <c r="X87" s="600"/>
      <c r="Y87" s="600"/>
      <c r="Z87" s="600"/>
      <c r="AA87" s="600"/>
      <c r="AB87" s="600"/>
      <c r="AC87" s="600"/>
      <c r="AD87" s="600"/>
      <c r="AE87" s="600"/>
      <c r="AF87" s="600"/>
      <c r="AG87" s="601"/>
    </row>
    <row r="88" spans="1:33" x14ac:dyDescent="0.2">
      <c r="A88" s="597"/>
      <c r="B88" s="598"/>
      <c r="C88" s="598"/>
      <c r="D88" s="598"/>
      <c r="E88" s="598"/>
      <c r="F88" s="598"/>
      <c r="G88" s="598"/>
      <c r="H88" s="598"/>
      <c r="I88" s="598"/>
      <c r="J88" s="598"/>
      <c r="K88" s="598"/>
      <c r="L88" s="598"/>
      <c r="M88" s="598"/>
      <c r="N88" s="598"/>
      <c r="O88" s="598"/>
      <c r="P88" s="598"/>
      <c r="Q88" s="600" t="s">
        <v>802</v>
      </c>
      <c r="R88" s="600"/>
      <c r="S88" s="600"/>
      <c r="T88" s="600"/>
      <c r="U88" s="600"/>
      <c r="V88" s="600"/>
      <c r="W88" s="600"/>
      <c r="X88" s="600"/>
      <c r="Y88" s="600"/>
      <c r="Z88" s="600"/>
      <c r="AA88" s="600"/>
      <c r="AB88" s="600"/>
      <c r="AC88" s="600"/>
      <c r="AD88" s="600"/>
      <c r="AE88" s="600"/>
      <c r="AF88" s="600"/>
      <c r="AG88" s="601"/>
    </row>
    <row r="89" spans="1:33" ht="12.75" customHeight="1" x14ac:dyDescent="0.2">
      <c r="A89" s="597" t="s">
        <v>814</v>
      </c>
      <c r="B89" s="598"/>
      <c r="C89" s="598"/>
      <c r="D89" s="598"/>
      <c r="E89" s="598"/>
      <c r="F89" s="598"/>
      <c r="G89" s="598"/>
      <c r="H89" s="598"/>
      <c r="I89" s="598"/>
      <c r="J89" s="598"/>
      <c r="K89" s="598"/>
      <c r="L89" s="598"/>
      <c r="M89" s="598"/>
      <c r="N89" s="598"/>
      <c r="O89" s="598"/>
      <c r="P89" s="598"/>
      <c r="Q89" s="603" t="s">
        <v>689</v>
      </c>
      <c r="R89" s="603"/>
      <c r="S89" s="603"/>
      <c r="T89" s="603"/>
      <c r="U89" s="603"/>
      <c r="V89" s="603"/>
      <c r="W89" s="603"/>
      <c r="X89" s="603"/>
      <c r="Y89" s="603"/>
      <c r="Z89" s="603"/>
      <c r="AA89" s="603"/>
      <c r="AB89" s="603"/>
      <c r="AC89" s="603"/>
      <c r="AD89" s="603"/>
      <c r="AE89" s="603"/>
      <c r="AF89" s="603"/>
      <c r="AG89" s="604"/>
    </row>
    <row r="90" spans="1:33" x14ac:dyDescent="0.2">
      <c r="A90" s="597" t="s">
        <v>813</v>
      </c>
      <c r="B90" s="598"/>
      <c r="C90" s="598"/>
      <c r="D90" s="598"/>
      <c r="E90" s="598"/>
      <c r="F90" s="598"/>
      <c r="G90" s="598"/>
      <c r="H90" s="598"/>
      <c r="I90" s="598"/>
      <c r="J90" s="598"/>
      <c r="K90" s="598"/>
      <c r="L90" s="598"/>
      <c r="M90" s="598"/>
      <c r="N90" s="598"/>
      <c r="O90" s="598"/>
      <c r="P90" s="598"/>
      <c r="Q90" s="600" t="s">
        <v>838</v>
      </c>
      <c r="R90" s="600"/>
      <c r="S90" s="600"/>
      <c r="T90" s="600"/>
      <c r="U90" s="600"/>
      <c r="V90" s="600"/>
      <c r="W90" s="600"/>
      <c r="X90" s="600"/>
      <c r="Y90" s="600"/>
      <c r="Z90" s="600"/>
      <c r="AA90" s="600"/>
      <c r="AB90" s="600"/>
      <c r="AC90" s="600"/>
      <c r="AD90" s="600"/>
      <c r="AE90" s="600"/>
      <c r="AF90" s="600"/>
      <c r="AG90" s="601"/>
    </row>
    <row r="91" spans="1:33" x14ac:dyDescent="0.2">
      <c r="A91" s="602" t="s">
        <v>408</v>
      </c>
      <c r="B91" s="600"/>
      <c r="C91" s="600"/>
      <c r="D91" s="600"/>
      <c r="E91" s="600"/>
      <c r="F91" s="600"/>
      <c r="G91" s="600"/>
      <c r="H91" s="600"/>
      <c r="I91" s="600"/>
      <c r="J91" s="600"/>
      <c r="K91" s="600"/>
      <c r="L91" s="600"/>
      <c r="M91" s="600"/>
      <c r="N91" s="600"/>
      <c r="O91" s="600"/>
      <c r="P91" s="600"/>
      <c r="Q91" s="600" t="s">
        <v>839</v>
      </c>
      <c r="R91" s="600"/>
      <c r="S91" s="600"/>
      <c r="T91" s="600"/>
      <c r="U91" s="600"/>
      <c r="V91" s="600"/>
      <c r="W91" s="600"/>
      <c r="X91" s="600"/>
      <c r="Y91" s="600"/>
      <c r="Z91" s="600"/>
      <c r="AA91" s="600"/>
      <c r="AB91" s="600"/>
      <c r="AC91" s="600"/>
      <c r="AD91" s="600"/>
      <c r="AE91" s="600"/>
      <c r="AF91" s="600"/>
      <c r="AG91" s="601"/>
    </row>
    <row r="92" spans="1:33" x14ac:dyDescent="0.2">
      <c r="A92" s="602" t="s">
        <v>410</v>
      </c>
      <c r="B92" s="600"/>
      <c r="C92" s="600"/>
      <c r="D92" s="600"/>
      <c r="E92" s="600"/>
      <c r="F92" s="600"/>
      <c r="G92" s="600"/>
      <c r="H92" s="600"/>
      <c r="I92" s="600"/>
      <c r="J92" s="600"/>
      <c r="K92" s="600"/>
      <c r="L92" s="600"/>
      <c r="M92" s="600"/>
      <c r="N92" s="600"/>
      <c r="O92" s="600"/>
      <c r="P92" s="600"/>
      <c r="Q92" s="600" t="s">
        <v>246</v>
      </c>
      <c r="R92" s="600"/>
      <c r="S92" s="600"/>
      <c r="T92" s="600"/>
      <c r="U92" s="600"/>
      <c r="V92" s="600"/>
      <c r="W92" s="600"/>
      <c r="X92" s="600"/>
      <c r="Y92" s="600"/>
      <c r="Z92" s="600"/>
      <c r="AA92" s="600"/>
      <c r="AB92" s="600"/>
      <c r="AC92" s="600"/>
      <c r="AD92" s="600"/>
      <c r="AE92" s="600"/>
      <c r="AF92" s="600"/>
      <c r="AG92" s="601"/>
    </row>
    <row r="93" spans="1:33" x14ac:dyDescent="0.2">
      <c r="A93" s="602"/>
      <c r="B93" s="600"/>
      <c r="C93" s="600"/>
      <c r="D93" s="600"/>
      <c r="E93" s="600"/>
      <c r="F93" s="600"/>
      <c r="G93" s="600"/>
      <c r="H93" s="600"/>
      <c r="I93" s="600"/>
      <c r="J93" s="600"/>
      <c r="K93" s="600"/>
      <c r="L93" s="600"/>
      <c r="M93" s="600"/>
      <c r="N93" s="600"/>
      <c r="O93" s="600"/>
      <c r="P93" s="600"/>
      <c r="Q93" s="620" t="s">
        <v>840</v>
      </c>
      <c r="R93" s="620"/>
      <c r="S93" s="620"/>
      <c r="T93" s="620"/>
      <c r="U93" s="620"/>
      <c r="V93" s="620"/>
      <c r="W93" s="620"/>
      <c r="X93" s="620"/>
      <c r="Y93" s="620"/>
      <c r="Z93" s="620"/>
      <c r="AA93" s="620"/>
      <c r="AB93" s="620"/>
      <c r="AC93" s="620"/>
      <c r="AD93" s="620"/>
      <c r="AE93" s="620"/>
      <c r="AF93" s="620"/>
      <c r="AG93" s="621"/>
    </row>
    <row r="94" spans="1:33" x14ac:dyDescent="0.2">
      <c r="A94" s="602"/>
      <c r="B94" s="600"/>
      <c r="C94" s="600"/>
      <c r="D94" s="600"/>
      <c r="E94" s="600"/>
      <c r="F94" s="600"/>
      <c r="G94" s="600"/>
      <c r="H94" s="600"/>
      <c r="I94" s="600"/>
      <c r="J94" s="600"/>
      <c r="K94" s="600"/>
      <c r="L94" s="600"/>
      <c r="M94" s="600"/>
      <c r="N94" s="600"/>
      <c r="O94" s="600"/>
      <c r="P94" s="600"/>
      <c r="Q94" s="600" t="s">
        <v>841</v>
      </c>
      <c r="R94" s="600"/>
      <c r="S94" s="600"/>
      <c r="T94" s="600"/>
      <c r="U94" s="600"/>
      <c r="V94" s="600"/>
      <c r="W94" s="600"/>
      <c r="X94" s="600"/>
      <c r="Y94" s="600"/>
      <c r="Z94" s="600"/>
      <c r="AA94" s="600"/>
      <c r="AB94" s="600"/>
      <c r="AC94" s="600"/>
      <c r="AD94" s="600"/>
      <c r="AE94" s="600"/>
      <c r="AF94" s="600"/>
      <c r="AG94" s="601"/>
    </row>
    <row r="95" spans="1:33" x14ac:dyDescent="0.2">
      <c r="A95" s="602"/>
      <c r="B95" s="600"/>
      <c r="C95" s="600"/>
      <c r="D95" s="600"/>
      <c r="E95" s="600"/>
      <c r="F95" s="600"/>
      <c r="G95" s="600"/>
      <c r="H95" s="600"/>
      <c r="I95" s="600"/>
      <c r="J95" s="600"/>
      <c r="K95" s="600"/>
      <c r="L95" s="600"/>
      <c r="M95" s="600"/>
      <c r="N95" s="600"/>
      <c r="O95" s="600"/>
      <c r="P95" s="600"/>
      <c r="Q95" s="620" t="s">
        <v>842</v>
      </c>
      <c r="R95" s="620"/>
      <c r="S95" s="620"/>
      <c r="T95" s="620"/>
      <c r="U95" s="620"/>
      <c r="V95" s="620"/>
      <c r="W95" s="620"/>
      <c r="X95" s="620"/>
      <c r="Y95" s="620"/>
      <c r="Z95" s="620"/>
      <c r="AA95" s="620"/>
      <c r="AB95" s="620"/>
      <c r="AC95" s="620"/>
      <c r="AD95" s="620"/>
      <c r="AE95" s="620"/>
      <c r="AF95" s="620"/>
      <c r="AG95" s="621"/>
    </row>
    <row r="96" spans="1:33" x14ac:dyDescent="0.2">
      <c r="A96" s="602"/>
      <c r="B96" s="600"/>
      <c r="C96" s="600"/>
      <c r="D96" s="600"/>
      <c r="E96" s="600"/>
      <c r="F96" s="600"/>
      <c r="G96" s="600"/>
      <c r="H96" s="600"/>
      <c r="I96" s="600"/>
      <c r="J96" s="600"/>
      <c r="K96" s="600"/>
      <c r="L96" s="600"/>
      <c r="M96" s="600"/>
      <c r="N96" s="600"/>
      <c r="O96" s="600"/>
      <c r="P96" s="600"/>
      <c r="Q96" s="600" t="s">
        <v>783</v>
      </c>
      <c r="R96" s="600"/>
      <c r="S96" s="600"/>
      <c r="T96" s="600"/>
      <c r="U96" s="600"/>
      <c r="V96" s="600"/>
      <c r="W96" s="600"/>
      <c r="X96" s="600"/>
      <c r="Y96" s="600"/>
      <c r="Z96" s="600"/>
      <c r="AA96" s="600"/>
      <c r="AB96" s="600"/>
      <c r="AC96" s="600"/>
      <c r="AD96" s="600"/>
      <c r="AE96" s="600"/>
      <c r="AF96" s="600"/>
      <c r="AG96" s="601"/>
    </row>
    <row r="97" spans="1:33" x14ac:dyDescent="0.2">
      <c r="A97" s="618" t="s">
        <v>808</v>
      </c>
      <c r="B97" s="619"/>
      <c r="C97" s="619"/>
      <c r="D97" s="619"/>
      <c r="E97" s="619"/>
      <c r="F97" s="619"/>
      <c r="G97" s="619"/>
      <c r="H97" s="619"/>
      <c r="I97" s="619"/>
      <c r="J97" s="619"/>
      <c r="K97" s="619"/>
      <c r="L97" s="619"/>
      <c r="M97" s="619"/>
      <c r="N97" s="619"/>
      <c r="O97" s="619"/>
      <c r="P97" s="619"/>
      <c r="Q97" s="610"/>
      <c r="R97" s="610"/>
      <c r="S97" s="610"/>
      <c r="T97" s="610"/>
      <c r="U97" s="610"/>
      <c r="V97" s="610"/>
      <c r="W97" s="610"/>
      <c r="X97" s="610"/>
      <c r="Y97" s="610"/>
      <c r="Z97" s="610"/>
      <c r="AA97" s="610"/>
      <c r="AB97" s="610"/>
      <c r="AC97" s="610"/>
      <c r="AD97" s="610"/>
      <c r="AE97" s="610"/>
      <c r="AF97" s="610"/>
      <c r="AG97" s="611"/>
    </row>
  </sheetData>
  <mergeCells count="79">
    <mergeCell ref="A93:P93"/>
    <mergeCell ref="Q93:AG93"/>
    <mergeCell ref="A97:P97"/>
    <mergeCell ref="Q97:AG97"/>
    <mergeCell ref="A94:P94"/>
    <mergeCell ref="Q94:AG94"/>
    <mergeCell ref="A95:P95"/>
    <mergeCell ref="Q95:AG95"/>
    <mergeCell ref="A96:P96"/>
    <mergeCell ref="Q96:AG96"/>
    <mergeCell ref="Q89:AG89"/>
    <mergeCell ref="A91:P91"/>
    <mergeCell ref="Q91:AG91"/>
    <mergeCell ref="A92:P92"/>
    <mergeCell ref="Q92:AG92"/>
    <mergeCell ref="A90:P90"/>
    <mergeCell ref="Q90:AG90"/>
    <mergeCell ref="A89:P89"/>
    <mergeCell ref="A78:P78"/>
    <mergeCell ref="Q78:AG78"/>
    <mergeCell ref="A79:P88"/>
    <mergeCell ref="Q79:AG79"/>
    <mergeCell ref="Q80:AG80"/>
    <mergeCell ref="Q81:AG81"/>
    <mergeCell ref="Q82:AG82"/>
    <mergeCell ref="Q83:AG83"/>
    <mergeCell ref="Q84:AG84"/>
    <mergeCell ref="Q85:AG85"/>
    <mergeCell ref="Q86:AG86"/>
    <mergeCell ref="Q87:AG87"/>
    <mergeCell ref="Q88:AG88"/>
    <mergeCell ref="A76:P77"/>
    <mergeCell ref="Q76:AG76"/>
    <mergeCell ref="Q77:AG77"/>
    <mergeCell ref="F8:G8"/>
    <mergeCell ref="H8:I8"/>
    <mergeCell ref="L8:M8"/>
    <mergeCell ref="N8:O8"/>
    <mergeCell ref="P8:Q8"/>
    <mergeCell ref="R8:S8"/>
    <mergeCell ref="A73:P74"/>
    <mergeCell ref="Q73:AG73"/>
    <mergeCell ref="Q74:AG74"/>
    <mergeCell ref="A75:P75"/>
    <mergeCell ref="Q75:AG75"/>
    <mergeCell ref="F7:G7"/>
    <mergeCell ref="H7:I7"/>
    <mergeCell ref="L7:M7"/>
    <mergeCell ref="N7:O7"/>
    <mergeCell ref="T7:U7"/>
    <mergeCell ref="H6:I6"/>
    <mergeCell ref="J6:K8"/>
    <mergeCell ref="L6:M6"/>
    <mergeCell ref="N6:O6"/>
    <mergeCell ref="AD7:AE7"/>
    <mergeCell ref="P6:S7"/>
    <mergeCell ref="T6:U6"/>
    <mergeCell ref="V6:W8"/>
    <mergeCell ref="X6:Y8"/>
    <mergeCell ref="Z6:AA8"/>
    <mergeCell ref="AD6:AE6"/>
    <mergeCell ref="T8:U8"/>
    <mergeCell ref="AD8:AE8"/>
    <mergeCell ref="A1:AG1"/>
    <mergeCell ref="A2:AG2"/>
    <mergeCell ref="A3:A8"/>
    <mergeCell ref="B3:K5"/>
    <mergeCell ref="L3:M3"/>
    <mergeCell ref="N3:AA5"/>
    <mergeCell ref="AB3:AC8"/>
    <mergeCell ref="AD3:AE3"/>
    <mergeCell ref="AF3:AG8"/>
    <mergeCell ref="L4:M4"/>
    <mergeCell ref="AD4:AE4"/>
    <mergeCell ref="L5:M5"/>
    <mergeCell ref="AD5:AE5"/>
    <mergeCell ref="B6:C8"/>
    <mergeCell ref="D6:E8"/>
    <mergeCell ref="F6:G6"/>
  </mergeCells>
  <hyperlinks>
    <hyperlink ref="Q89" r:id="rId1" display="http://www.eia.gov/electricity/"/>
  </hyperlinks>
  <pageMargins left="0.75" right="0.75" top="1" bottom="1" header="0.5" footer="0.5"/>
  <pageSetup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4"/>
  <sheetViews>
    <sheetView showGridLines="0" workbookViewId="0">
      <selection activeCell="A9" sqref="A9"/>
    </sheetView>
  </sheetViews>
  <sheetFormatPr defaultRowHeight="12.75" x14ac:dyDescent="0.2"/>
  <cols>
    <col min="1" max="1" width="4.5703125" style="392" customWidth="1"/>
    <col min="2" max="2" width="5.5703125" style="392" customWidth="1"/>
    <col min="3" max="3" width="2.28515625" style="392" customWidth="1"/>
    <col min="4" max="4" width="6.28515625" style="392" customWidth="1"/>
    <col min="5" max="5" width="3" style="392" customWidth="1"/>
    <col min="6" max="6" width="5.5703125" style="392" customWidth="1"/>
    <col min="7" max="7" width="2.28515625" style="392" customWidth="1"/>
    <col min="8" max="8" width="5.28515625" style="392" customWidth="1"/>
    <col min="9" max="9" width="2.28515625" style="392" customWidth="1"/>
    <col min="10" max="10" width="6.28515625" style="392" customWidth="1"/>
    <col min="11" max="11" width="2.28515625" style="392" customWidth="1"/>
    <col min="12" max="12" width="9.140625" style="392"/>
    <col min="13" max="13" width="2.140625" style="392" customWidth="1"/>
    <col min="14" max="14" width="7.28515625" style="392" customWidth="1"/>
    <col min="15" max="15" width="3.42578125" style="392" customWidth="1"/>
    <col min="16" max="16" width="5.5703125" style="392" customWidth="1"/>
    <col min="17" max="17" width="2.28515625" style="392" customWidth="1"/>
    <col min="18" max="18" width="4.85546875" style="392" customWidth="1"/>
    <col min="19" max="19" width="2.28515625" style="392" customWidth="1"/>
    <col min="20" max="20" width="9.140625" style="392"/>
    <col min="21" max="21" width="2.140625" style="392" customWidth="1"/>
    <col min="22" max="22" width="4.7109375" style="392" customWidth="1"/>
    <col min="23" max="23" width="4.28515625" style="392" customWidth="1"/>
    <col min="24" max="24" width="3.140625" style="392" customWidth="1"/>
    <col min="25" max="25" width="2.28515625" style="392" customWidth="1"/>
    <col min="26" max="26" width="5.5703125" style="392" customWidth="1"/>
    <col min="27" max="27" width="2.28515625" style="392" customWidth="1"/>
    <col min="28" max="28" width="4.85546875" style="392" customWidth="1"/>
    <col min="29" max="29" width="2.28515625" style="392" customWidth="1"/>
    <col min="30" max="30" width="8.5703125" style="392" customWidth="1"/>
    <col min="31" max="31" width="6.28515625" style="392" customWidth="1"/>
    <col min="32" max="32" width="2.28515625" style="392" customWidth="1"/>
    <col min="33" max="16384" width="9.140625" style="392"/>
  </cols>
  <sheetData>
    <row r="1" spans="1:32" ht="15.75" customHeight="1" x14ac:dyDescent="0.25">
      <c r="A1" s="569" t="s">
        <v>864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1"/>
    </row>
    <row r="2" spans="1:32" ht="12.75" customHeight="1" x14ac:dyDescent="0.2">
      <c r="A2" s="572" t="s">
        <v>463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4"/>
    </row>
    <row r="3" spans="1:32" x14ac:dyDescent="0.2">
      <c r="A3" s="575" t="s">
        <v>332</v>
      </c>
      <c r="B3" s="581" t="s">
        <v>394</v>
      </c>
      <c r="C3" s="582"/>
      <c r="D3" s="582"/>
      <c r="E3" s="582"/>
      <c r="F3" s="582"/>
      <c r="G3" s="582"/>
      <c r="H3" s="582"/>
      <c r="I3" s="582"/>
      <c r="J3" s="582"/>
      <c r="K3" s="583"/>
      <c r="L3" s="590"/>
      <c r="M3" s="591"/>
      <c r="N3" s="581" t="s">
        <v>400</v>
      </c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3"/>
      <c r="AB3" s="581" t="s">
        <v>824</v>
      </c>
      <c r="AC3" s="583"/>
      <c r="AD3" s="393"/>
      <c r="AE3" s="581" t="s">
        <v>282</v>
      </c>
      <c r="AF3" s="583"/>
    </row>
    <row r="4" spans="1:32" x14ac:dyDescent="0.2">
      <c r="A4" s="576"/>
      <c r="B4" s="584"/>
      <c r="C4" s="585"/>
      <c r="D4" s="585"/>
      <c r="E4" s="585"/>
      <c r="F4" s="585"/>
      <c r="G4" s="585"/>
      <c r="H4" s="585"/>
      <c r="I4" s="585"/>
      <c r="J4" s="585"/>
      <c r="K4" s="586"/>
      <c r="L4" s="592"/>
      <c r="M4" s="593"/>
      <c r="N4" s="584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6"/>
      <c r="AB4" s="584"/>
      <c r="AC4" s="586"/>
      <c r="AD4" s="394"/>
      <c r="AE4" s="584"/>
      <c r="AF4" s="586"/>
    </row>
    <row r="5" spans="1:32" x14ac:dyDescent="0.2">
      <c r="A5" s="576"/>
      <c r="B5" s="587"/>
      <c r="C5" s="588"/>
      <c r="D5" s="588"/>
      <c r="E5" s="588"/>
      <c r="F5" s="588"/>
      <c r="G5" s="588"/>
      <c r="H5" s="588"/>
      <c r="I5" s="588"/>
      <c r="J5" s="588"/>
      <c r="K5" s="589"/>
      <c r="L5" s="584" t="s">
        <v>283</v>
      </c>
      <c r="M5" s="586"/>
      <c r="N5" s="587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9"/>
      <c r="AB5" s="584"/>
      <c r="AC5" s="586"/>
      <c r="AD5" s="395" t="s">
        <v>84</v>
      </c>
      <c r="AE5" s="584"/>
      <c r="AF5" s="586"/>
    </row>
    <row r="6" spans="1:32" x14ac:dyDescent="0.2">
      <c r="A6" s="576"/>
      <c r="B6" s="581" t="s">
        <v>758</v>
      </c>
      <c r="C6" s="583"/>
      <c r="D6" s="581" t="s">
        <v>759</v>
      </c>
      <c r="E6" s="583"/>
      <c r="F6" s="590"/>
      <c r="G6" s="591"/>
      <c r="H6" s="590"/>
      <c r="I6" s="591"/>
      <c r="J6" s="581" t="s">
        <v>282</v>
      </c>
      <c r="K6" s="583"/>
      <c r="L6" s="584" t="s">
        <v>375</v>
      </c>
      <c r="M6" s="586"/>
      <c r="N6" s="581" t="s">
        <v>378</v>
      </c>
      <c r="O6" s="583"/>
      <c r="P6" s="581" t="s">
        <v>395</v>
      </c>
      <c r="Q6" s="582"/>
      <c r="R6" s="582"/>
      <c r="S6" s="583"/>
      <c r="T6" s="590"/>
      <c r="U6" s="591"/>
      <c r="V6" s="581" t="s">
        <v>827</v>
      </c>
      <c r="W6" s="583"/>
      <c r="X6" s="581" t="s">
        <v>828</v>
      </c>
      <c r="Y6" s="583"/>
      <c r="Z6" s="581" t="s">
        <v>282</v>
      </c>
      <c r="AA6" s="583"/>
      <c r="AB6" s="584"/>
      <c r="AC6" s="586"/>
      <c r="AD6" s="395" t="s">
        <v>85</v>
      </c>
      <c r="AE6" s="584"/>
      <c r="AF6" s="586"/>
    </row>
    <row r="7" spans="1:32" x14ac:dyDescent="0.2">
      <c r="A7" s="576"/>
      <c r="B7" s="584"/>
      <c r="C7" s="586"/>
      <c r="D7" s="584"/>
      <c r="E7" s="586"/>
      <c r="F7" s="584" t="s">
        <v>380</v>
      </c>
      <c r="G7" s="586"/>
      <c r="H7" s="584" t="s">
        <v>505</v>
      </c>
      <c r="I7" s="586"/>
      <c r="J7" s="584"/>
      <c r="K7" s="586"/>
      <c r="L7" s="584" t="s">
        <v>377</v>
      </c>
      <c r="M7" s="586"/>
      <c r="N7" s="584" t="s">
        <v>286</v>
      </c>
      <c r="O7" s="586"/>
      <c r="P7" s="587"/>
      <c r="Q7" s="588"/>
      <c r="R7" s="588"/>
      <c r="S7" s="589"/>
      <c r="T7" s="584" t="s">
        <v>109</v>
      </c>
      <c r="U7" s="586"/>
      <c r="V7" s="584"/>
      <c r="W7" s="586"/>
      <c r="X7" s="584"/>
      <c r="Y7" s="586"/>
      <c r="Z7" s="584"/>
      <c r="AA7" s="586"/>
      <c r="AB7" s="584"/>
      <c r="AC7" s="586"/>
      <c r="AD7" s="395" t="s">
        <v>86</v>
      </c>
      <c r="AE7" s="584"/>
      <c r="AF7" s="586"/>
    </row>
    <row r="8" spans="1:32" x14ac:dyDescent="0.2">
      <c r="A8" s="577"/>
      <c r="B8" s="587"/>
      <c r="C8" s="589"/>
      <c r="D8" s="587"/>
      <c r="E8" s="589"/>
      <c r="F8" s="587" t="s">
        <v>761</v>
      </c>
      <c r="G8" s="589"/>
      <c r="H8" s="587" t="s">
        <v>762</v>
      </c>
      <c r="I8" s="589"/>
      <c r="J8" s="587"/>
      <c r="K8" s="589"/>
      <c r="L8" s="587"/>
      <c r="M8" s="589"/>
      <c r="N8" s="587" t="s">
        <v>829</v>
      </c>
      <c r="O8" s="589"/>
      <c r="P8" s="578" t="s">
        <v>822</v>
      </c>
      <c r="Q8" s="580"/>
      <c r="R8" s="578" t="s">
        <v>821</v>
      </c>
      <c r="S8" s="580"/>
      <c r="T8" s="587" t="s">
        <v>110</v>
      </c>
      <c r="U8" s="589"/>
      <c r="V8" s="587"/>
      <c r="W8" s="589"/>
      <c r="X8" s="587"/>
      <c r="Y8" s="589"/>
      <c r="Z8" s="587"/>
      <c r="AA8" s="589"/>
      <c r="AB8" s="587"/>
      <c r="AC8" s="589"/>
      <c r="AD8" s="396"/>
      <c r="AE8" s="587"/>
      <c r="AF8" s="589"/>
    </row>
    <row r="9" spans="1:32" ht="13.5" x14ac:dyDescent="0.2">
      <c r="A9" s="409"/>
      <c r="B9" s="578" t="s">
        <v>820</v>
      </c>
      <c r="C9" s="579"/>
      <c r="D9" s="579"/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579"/>
      <c r="P9" s="579"/>
      <c r="Q9" s="579"/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  <c r="AF9" s="580"/>
    </row>
    <row r="10" spans="1:32" x14ac:dyDescent="0.2">
      <c r="A10" s="397">
        <v>1989</v>
      </c>
      <c r="B10" s="398">
        <v>9135</v>
      </c>
      <c r="C10" s="399"/>
      <c r="D10" s="398">
        <v>6901</v>
      </c>
      <c r="E10" s="399"/>
      <c r="F10" s="398">
        <v>18424</v>
      </c>
      <c r="G10" s="399"/>
      <c r="H10" s="398">
        <v>1143</v>
      </c>
      <c r="I10" s="399"/>
      <c r="J10" s="398">
        <v>35603</v>
      </c>
      <c r="K10" s="399"/>
      <c r="L10" s="401"/>
      <c r="M10" s="410" t="s">
        <v>193</v>
      </c>
      <c r="N10" s="400">
        <v>685</v>
      </c>
      <c r="O10" s="399"/>
      <c r="P10" s="398">
        <v>1781</v>
      </c>
      <c r="Q10" s="399"/>
      <c r="R10" s="398">
        <v>9112</v>
      </c>
      <c r="S10" s="399"/>
      <c r="T10" s="401"/>
      <c r="U10" s="410" t="s">
        <v>193</v>
      </c>
      <c r="V10" s="400" t="s">
        <v>176</v>
      </c>
      <c r="W10" s="399"/>
      <c r="X10" s="400" t="s">
        <v>176</v>
      </c>
      <c r="Y10" s="399"/>
      <c r="Z10" s="398">
        <v>11578</v>
      </c>
      <c r="AA10" s="399"/>
      <c r="AB10" s="400" t="s">
        <v>176</v>
      </c>
      <c r="AC10" s="399"/>
      <c r="AD10" s="400" t="s">
        <v>250</v>
      </c>
      <c r="AE10" s="398">
        <v>47181</v>
      </c>
      <c r="AF10" s="399"/>
    </row>
    <row r="11" spans="1:32" x14ac:dyDescent="0.2">
      <c r="A11" s="397">
        <v>1990</v>
      </c>
      <c r="B11" s="398">
        <v>9424</v>
      </c>
      <c r="C11" s="399"/>
      <c r="D11" s="398">
        <v>5697</v>
      </c>
      <c r="E11" s="399"/>
      <c r="F11" s="398">
        <v>28221</v>
      </c>
      <c r="G11" s="399"/>
      <c r="H11" s="398">
        <v>1231</v>
      </c>
      <c r="I11" s="399"/>
      <c r="J11" s="398">
        <v>44573</v>
      </c>
      <c r="K11" s="399"/>
      <c r="L11" s="401"/>
      <c r="M11" s="410" t="s">
        <v>193</v>
      </c>
      <c r="N11" s="398">
        <v>1432</v>
      </c>
      <c r="O11" s="399"/>
      <c r="P11" s="398">
        <v>1662</v>
      </c>
      <c r="Q11" s="399"/>
      <c r="R11" s="398">
        <v>15024</v>
      </c>
      <c r="S11" s="399"/>
      <c r="T11" s="401"/>
      <c r="U11" s="410" t="s">
        <v>193</v>
      </c>
      <c r="V11" s="400" t="s">
        <v>176</v>
      </c>
      <c r="W11" s="399"/>
      <c r="X11" s="400" t="s">
        <v>176</v>
      </c>
      <c r="Y11" s="399"/>
      <c r="Z11" s="398">
        <v>18118</v>
      </c>
      <c r="AA11" s="399"/>
      <c r="AB11" s="400" t="s">
        <v>176</v>
      </c>
      <c r="AC11" s="399"/>
      <c r="AD11" s="400" t="s">
        <v>250</v>
      </c>
      <c r="AE11" s="398">
        <v>62691</v>
      </c>
      <c r="AF11" s="399"/>
    </row>
    <row r="12" spans="1:32" x14ac:dyDescent="0.2">
      <c r="A12" s="403">
        <v>1991</v>
      </c>
      <c r="B12" s="404">
        <v>8796</v>
      </c>
      <c r="C12" s="405"/>
      <c r="D12" s="404">
        <v>3419</v>
      </c>
      <c r="E12" s="405"/>
      <c r="F12" s="404">
        <v>27578</v>
      </c>
      <c r="G12" s="405"/>
      <c r="H12" s="404">
        <v>1200</v>
      </c>
      <c r="I12" s="405"/>
      <c r="J12" s="404">
        <v>40993</v>
      </c>
      <c r="K12" s="405"/>
      <c r="L12" s="407"/>
      <c r="M12" s="411" t="s">
        <v>193</v>
      </c>
      <c r="N12" s="404">
        <v>1369</v>
      </c>
      <c r="O12" s="405"/>
      <c r="P12" s="404">
        <v>1840</v>
      </c>
      <c r="Q12" s="405"/>
      <c r="R12" s="404">
        <v>15259</v>
      </c>
      <c r="S12" s="405"/>
      <c r="T12" s="407"/>
      <c r="U12" s="411" t="s">
        <v>193</v>
      </c>
      <c r="V12" s="406" t="s">
        <v>176</v>
      </c>
      <c r="W12" s="405"/>
      <c r="X12" s="406" t="s">
        <v>176</v>
      </c>
      <c r="Y12" s="405"/>
      <c r="Z12" s="404">
        <v>18468</v>
      </c>
      <c r="AA12" s="405"/>
      <c r="AB12" s="406">
        <v>6</v>
      </c>
      <c r="AC12" s="405"/>
      <c r="AD12" s="406" t="s">
        <v>250</v>
      </c>
      <c r="AE12" s="404">
        <v>59467</v>
      </c>
      <c r="AF12" s="405"/>
    </row>
    <row r="13" spans="1:32" x14ac:dyDescent="0.2">
      <c r="A13" s="397">
        <v>1992</v>
      </c>
      <c r="B13" s="398">
        <v>8237</v>
      </c>
      <c r="C13" s="399"/>
      <c r="D13" s="398">
        <v>2559</v>
      </c>
      <c r="E13" s="399"/>
      <c r="F13" s="398">
        <v>33384</v>
      </c>
      <c r="G13" s="399"/>
      <c r="H13" s="398">
        <v>1170</v>
      </c>
      <c r="I13" s="399"/>
      <c r="J13" s="398">
        <v>45350</v>
      </c>
      <c r="K13" s="399"/>
      <c r="L13" s="401"/>
      <c r="M13" s="410" t="s">
        <v>193</v>
      </c>
      <c r="N13" s="398">
        <v>1266</v>
      </c>
      <c r="O13" s="399"/>
      <c r="P13" s="398">
        <v>1484</v>
      </c>
      <c r="Q13" s="399"/>
      <c r="R13" s="398">
        <v>16084</v>
      </c>
      <c r="S13" s="399"/>
      <c r="T13" s="401"/>
      <c r="U13" s="410" t="s">
        <v>193</v>
      </c>
      <c r="V13" s="400" t="s">
        <v>176</v>
      </c>
      <c r="W13" s="399"/>
      <c r="X13" s="400" t="s">
        <v>176</v>
      </c>
      <c r="Y13" s="399"/>
      <c r="Z13" s="398">
        <v>18834</v>
      </c>
      <c r="AA13" s="399"/>
      <c r="AB13" s="400">
        <v>6</v>
      </c>
      <c r="AC13" s="399"/>
      <c r="AD13" s="400" t="s">
        <v>250</v>
      </c>
      <c r="AE13" s="398">
        <v>64190</v>
      </c>
      <c r="AF13" s="399"/>
    </row>
    <row r="14" spans="1:32" x14ac:dyDescent="0.2">
      <c r="A14" s="397">
        <v>1993</v>
      </c>
      <c r="B14" s="398">
        <v>9200</v>
      </c>
      <c r="C14" s="399"/>
      <c r="D14" s="398">
        <v>4022</v>
      </c>
      <c r="E14" s="399"/>
      <c r="F14" s="398">
        <v>38208</v>
      </c>
      <c r="G14" s="399"/>
      <c r="H14" s="398">
        <v>1115</v>
      </c>
      <c r="I14" s="399"/>
      <c r="J14" s="398">
        <v>52545</v>
      </c>
      <c r="K14" s="399"/>
      <c r="L14" s="401"/>
      <c r="M14" s="410" t="s">
        <v>193</v>
      </c>
      <c r="N14" s="398">
        <v>1028</v>
      </c>
      <c r="O14" s="399"/>
      <c r="P14" s="398">
        <v>1377</v>
      </c>
      <c r="Q14" s="399"/>
      <c r="R14" s="398">
        <v>15965</v>
      </c>
      <c r="S14" s="399"/>
      <c r="T14" s="401"/>
      <c r="U14" s="410" t="s">
        <v>193</v>
      </c>
      <c r="V14" s="400" t="s">
        <v>176</v>
      </c>
      <c r="W14" s="399"/>
      <c r="X14" s="400" t="s">
        <v>176</v>
      </c>
      <c r="Y14" s="399"/>
      <c r="Z14" s="398">
        <v>18370</v>
      </c>
      <c r="AA14" s="399"/>
      <c r="AB14" s="400" t="s">
        <v>464</v>
      </c>
      <c r="AC14" s="399"/>
      <c r="AD14" s="400" t="s">
        <v>250</v>
      </c>
      <c r="AE14" s="398">
        <v>70915</v>
      </c>
      <c r="AF14" s="399"/>
    </row>
    <row r="15" spans="1:32" x14ac:dyDescent="0.2">
      <c r="A15" s="403">
        <v>1994</v>
      </c>
      <c r="B15" s="404">
        <v>9097</v>
      </c>
      <c r="C15" s="405"/>
      <c r="D15" s="404">
        <v>4144</v>
      </c>
      <c r="E15" s="405"/>
      <c r="F15" s="404">
        <v>41517</v>
      </c>
      <c r="G15" s="405"/>
      <c r="H15" s="404">
        <v>1172</v>
      </c>
      <c r="I15" s="405"/>
      <c r="J15" s="404">
        <v>55930</v>
      </c>
      <c r="K15" s="405"/>
      <c r="L15" s="407"/>
      <c r="M15" s="411" t="s">
        <v>193</v>
      </c>
      <c r="N15" s="406">
        <v>957</v>
      </c>
      <c r="O15" s="405"/>
      <c r="P15" s="406">
        <v>786</v>
      </c>
      <c r="Q15" s="405"/>
      <c r="R15" s="404">
        <v>17126</v>
      </c>
      <c r="S15" s="405"/>
      <c r="T15" s="407"/>
      <c r="U15" s="411" t="s">
        <v>193</v>
      </c>
      <c r="V15" s="406" t="s">
        <v>176</v>
      </c>
      <c r="W15" s="405"/>
      <c r="X15" s="406" t="s">
        <v>176</v>
      </c>
      <c r="Y15" s="405"/>
      <c r="Z15" s="404">
        <v>18869</v>
      </c>
      <c r="AA15" s="405"/>
      <c r="AB15" s="406" t="s">
        <v>176</v>
      </c>
      <c r="AC15" s="405"/>
      <c r="AD15" s="406" t="s">
        <v>250</v>
      </c>
      <c r="AE15" s="404">
        <v>74799</v>
      </c>
      <c r="AF15" s="405"/>
    </row>
    <row r="16" spans="1:32" x14ac:dyDescent="0.2">
      <c r="A16" s="397">
        <v>1995</v>
      </c>
      <c r="B16" s="398">
        <v>12266</v>
      </c>
      <c r="C16" s="399"/>
      <c r="D16" s="398">
        <v>3860</v>
      </c>
      <c r="E16" s="399"/>
      <c r="F16" s="398">
        <v>43670</v>
      </c>
      <c r="G16" s="399"/>
      <c r="H16" s="400" t="s">
        <v>176</v>
      </c>
      <c r="I16" s="399"/>
      <c r="J16" s="398">
        <v>59796</v>
      </c>
      <c r="K16" s="399"/>
      <c r="L16" s="401"/>
      <c r="M16" s="410" t="s">
        <v>193</v>
      </c>
      <c r="N16" s="398">
        <v>1220</v>
      </c>
      <c r="O16" s="399"/>
      <c r="P16" s="400">
        <v>788</v>
      </c>
      <c r="Q16" s="399"/>
      <c r="R16" s="398">
        <v>21485</v>
      </c>
      <c r="S16" s="399"/>
      <c r="T16" s="401"/>
      <c r="U16" s="410" t="s">
        <v>193</v>
      </c>
      <c r="V16" s="400" t="s">
        <v>176</v>
      </c>
      <c r="W16" s="399"/>
      <c r="X16" s="400" t="s">
        <v>176</v>
      </c>
      <c r="Y16" s="399"/>
      <c r="Z16" s="398">
        <v>23493</v>
      </c>
      <c r="AA16" s="399"/>
      <c r="AB16" s="400">
        <v>2</v>
      </c>
      <c r="AC16" s="399"/>
      <c r="AD16" s="400" t="s">
        <v>250</v>
      </c>
      <c r="AE16" s="398">
        <v>83291</v>
      </c>
      <c r="AF16" s="399"/>
    </row>
    <row r="17" spans="1:38" x14ac:dyDescent="0.2">
      <c r="A17" s="397">
        <v>1996</v>
      </c>
      <c r="B17" s="398">
        <v>14214</v>
      </c>
      <c r="C17" s="399"/>
      <c r="D17" s="398">
        <v>3850</v>
      </c>
      <c r="E17" s="399"/>
      <c r="F17" s="398">
        <v>43741</v>
      </c>
      <c r="G17" s="399"/>
      <c r="H17" s="400" t="s">
        <v>464</v>
      </c>
      <c r="I17" s="399"/>
      <c r="J17" s="398">
        <v>61805</v>
      </c>
      <c r="K17" s="399"/>
      <c r="L17" s="401"/>
      <c r="M17" s="410" t="s">
        <v>193</v>
      </c>
      <c r="N17" s="398">
        <v>1300</v>
      </c>
      <c r="O17" s="399"/>
      <c r="P17" s="400">
        <v>837</v>
      </c>
      <c r="Q17" s="399"/>
      <c r="R17" s="398">
        <v>31246</v>
      </c>
      <c r="S17" s="399"/>
      <c r="T17" s="401"/>
      <c r="U17" s="410" t="s">
        <v>193</v>
      </c>
      <c r="V17" s="400" t="s">
        <v>176</v>
      </c>
      <c r="W17" s="399"/>
      <c r="X17" s="400" t="s">
        <v>176</v>
      </c>
      <c r="Y17" s="399"/>
      <c r="Z17" s="398">
        <v>33383</v>
      </c>
      <c r="AA17" s="399"/>
      <c r="AB17" s="400">
        <v>1</v>
      </c>
      <c r="AC17" s="399"/>
      <c r="AD17" s="400" t="s">
        <v>250</v>
      </c>
      <c r="AE17" s="398">
        <v>95189</v>
      </c>
      <c r="AF17" s="399"/>
    </row>
    <row r="18" spans="1:38" x14ac:dyDescent="0.2">
      <c r="A18" s="403">
        <v>1997</v>
      </c>
      <c r="B18" s="404">
        <v>13917</v>
      </c>
      <c r="C18" s="405"/>
      <c r="D18" s="404">
        <v>4733</v>
      </c>
      <c r="E18" s="405"/>
      <c r="F18" s="404">
        <v>39987</v>
      </c>
      <c r="G18" s="405"/>
      <c r="H18" s="406">
        <v>23</v>
      </c>
      <c r="I18" s="405"/>
      <c r="J18" s="404">
        <v>58660</v>
      </c>
      <c r="K18" s="405"/>
      <c r="L18" s="407"/>
      <c r="M18" s="411" t="s">
        <v>193</v>
      </c>
      <c r="N18" s="404">
        <v>1228</v>
      </c>
      <c r="O18" s="405"/>
      <c r="P18" s="406">
        <v>619</v>
      </c>
      <c r="Q18" s="405"/>
      <c r="R18" s="404">
        <v>33642</v>
      </c>
      <c r="S18" s="405"/>
      <c r="T18" s="407"/>
      <c r="U18" s="411" t="s">
        <v>193</v>
      </c>
      <c r="V18" s="406" t="s">
        <v>176</v>
      </c>
      <c r="W18" s="405"/>
      <c r="X18" s="406" t="s">
        <v>176</v>
      </c>
      <c r="Y18" s="405"/>
      <c r="Z18" s="404">
        <v>35489</v>
      </c>
      <c r="AA18" s="405"/>
      <c r="AB18" s="406" t="s">
        <v>464</v>
      </c>
      <c r="AC18" s="405"/>
      <c r="AD18" s="406" t="s">
        <v>250</v>
      </c>
      <c r="AE18" s="404">
        <v>94149</v>
      </c>
      <c r="AF18" s="405"/>
    </row>
    <row r="19" spans="1:38" x14ac:dyDescent="0.2">
      <c r="A19" s="397">
        <v>1998</v>
      </c>
      <c r="B19" s="398">
        <v>10562</v>
      </c>
      <c r="C19" s="399"/>
      <c r="D19" s="398">
        <v>4816</v>
      </c>
      <c r="E19" s="399"/>
      <c r="F19" s="398">
        <v>42030</v>
      </c>
      <c r="G19" s="399"/>
      <c r="H19" s="400">
        <v>54</v>
      </c>
      <c r="I19" s="399"/>
      <c r="J19" s="398">
        <v>57462</v>
      </c>
      <c r="K19" s="399"/>
      <c r="L19" s="401"/>
      <c r="M19" s="410" t="s">
        <v>193</v>
      </c>
      <c r="N19" s="398">
        <v>1228</v>
      </c>
      <c r="O19" s="399"/>
      <c r="P19" s="400">
        <v>529</v>
      </c>
      <c r="Q19" s="399"/>
      <c r="R19" s="398">
        <v>32218</v>
      </c>
      <c r="S19" s="399"/>
      <c r="T19" s="401"/>
      <c r="U19" s="410" t="s">
        <v>193</v>
      </c>
      <c r="V19" s="400" t="s">
        <v>176</v>
      </c>
      <c r="W19" s="399"/>
      <c r="X19" s="400" t="s">
        <v>176</v>
      </c>
      <c r="Y19" s="399"/>
      <c r="Z19" s="398">
        <v>33975</v>
      </c>
      <c r="AA19" s="399"/>
      <c r="AB19" s="400" t="s">
        <v>176</v>
      </c>
      <c r="AC19" s="399"/>
      <c r="AD19" s="400" t="s">
        <v>250</v>
      </c>
      <c r="AE19" s="398">
        <v>91437</v>
      </c>
      <c r="AF19" s="399"/>
    </row>
    <row r="20" spans="1:38" x14ac:dyDescent="0.2">
      <c r="A20" s="397">
        <v>1999</v>
      </c>
      <c r="B20" s="398">
        <v>11549</v>
      </c>
      <c r="C20" s="399"/>
      <c r="D20" s="398">
        <v>5582</v>
      </c>
      <c r="E20" s="399"/>
      <c r="F20" s="398">
        <v>39791</v>
      </c>
      <c r="G20" s="399"/>
      <c r="H20" s="400" t="s">
        <v>464</v>
      </c>
      <c r="I20" s="399"/>
      <c r="J20" s="398">
        <v>56922</v>
      </c>
      <c r="K20" s="399"/>
      <c r="L20" s="401"/>
      <c r="M20" s="410" t="s">
        <v>193</v>
      </c>
      <c r="N20" s="398">
        <v>1173</v>
      </c>
      <c r="O20" s="399"/>
      <c r="P20" s="400">
        <v>251</v>
      </c>
      <c r="Q20" s="399"/>
      <c r="R20" s="398">
        <v>33236</v>
      </c>
      <c r="S20" s="399"/>
      <c r="T20" s="401"/>
      <c r="U20" s="410" t="s">
        <v>193</v>
      </c>
      <c r="V20" s="400" t="s">
        <v>176</v>
      </c>
      <c r="W20" s="399"/>
      <c r="X20" s="400" t="s">
        <v>176</v>
      </c>
      <c r="Y20" s="399"/>
      <c r="Z20" s="398">
        <v>34660</v>
      </c>
      <c r="AA20" s="399"/>
      <c r="AB20" s="400" t="s">
        <v>464</v>
      </c>
      <c r="AC20" s="399"/>
      <c r="AD20" s="400" t="s">
        <v>250</v>
      </c>
      <c r="AE20" s="398">
        <v>91582</v>
      </c>
      <c r="AF20" s="399"/>
    </row>
    <row r="21" spans="1:38" x14ac:dyDescent="0.2">
      <c r="A21" s="403">
        <v>2000</v>
      </c>
      <c r="B21" s="404">
        <v>12454</v>
      </c>
      <c r="C21" s="405"/>
      <c r="D21" s="404">
        <v>4922</v>
      </c>
      <c r="E21" s="405"/>
      <c r="F21" s="404">
        <v>37592</v>
      </c>
      <c r="G21" s="405"/>
      <c r="H21" s="406" t="s">
        <v>464</v>
      </c>
      <c r="I21" s="405"/>
      <c r="J21" s="404">
        <v>54968</v>
      </c>
      <c r="K21" s="405"/>
      <c r="L21" s="407"/>
      <c r="M21" s="411" t="s">
        <v>193</v>
      </c>
      <c r="N21" s="404">
        <v>1018</v>
      </c>
      <c r="O21" s="405"/>
      <c r="P21" s="406">
        <v>317</v>
      </c>
      <c r="Q21" s="405"/>
      <c r="R21" s="404">
        <v>26171</v>
      </c>
      <c r="S21" s="405"/>
      <c r="T21" s="407"/>
      <c r="U21" s="411" t="s">
        <v>193</v>
      </c>
      <c r="V21" s="406" t="s">
        <v>176</v>
      </c>
      <c r="W21" s="405"/>
      <c r="X21" s="406" t="s">
        <v>176</v>
      </c>
      <c r="Y21" s="405"/>
      <c r="Z21" s="404">
        <v>27506</v>
      </c>
      <c r="AA21" s="405"/>
      <c r="AB21" s="406">
        <v>1</v>
      </c>
      <c r="AC21" s="405"/>
      <c r="AD21" s="406" t="s">
        <v>250</v>
      </c>
      <c r="AE21" s="404">
        <v>82475</v>
      </c>
      <c r="AF21" s="405"/>
    </row>
    <row r="22" spans="1:38" x14ac:dyDescent="0.2">
      <c r="A22" s="397">
        <v>2001</v>
      </c>
      <c r="B22" s="398">
        <v>12954</v>
      </c>
      <c r="C22" s="399"/>
      <c r="D22" s="398">
        <v>5797</v>
      </c>
      <c r="E22" s="399"/>
      <c r="F22" s="398">
        <v>36869</v>
      </c>
      <c r="G22" s="399"/>
      <c r="H22" s="400" t="s">
        <v>464</v>
      </c>
      <c r="I22" s="399"/>
      <c r="J22" s="398">
        <v>55620</v>
      </c>
      <c r="K22" s="399"/>
      <c r="L22" s="401"/>
      <c r="M22" s="410" t="s">
        <v>193</v>
      </c>
      <c r="N22" s="400">
        <v>687</v>
      </c>
      <c r="O22" s="399"/>
      <c r="P22" s="400">
        <v>218</v>
      </c>
      <c r="Q22" s="399"/>
      <c r="R22" s="398">
        <v>14908</v>
      </c>
      <c r="S22" s="399"/>
      <c r="T22" s="401"/>
      <c r="U22" s="410" t="s">
        <v>193</v>
      </c>
      <c r="V22" s="400" t="s">
        <v>176</v>
      </c>
      <c r="W22" s="399"/>
      <c r="X22" s="400" t="s">
        <v>176</v>
      </c>
      <c r="Y22" s="399"/>
      <c r="Z22" s="398">
        <v>15813</v>
      </c>
      <c r="AA22" s="399"/>
      <c r="AB22" s="398">
        <v>7466</v>
      </c>
      <c r="AC22" s="399"/>
      <c r="AD22" s="400" t="s">
        <v>250</v>
      </c>
      <c r="AE22" s="398">
        <v>78899</v>
      </c>
      <c r="AF22" s="399"/>
    </row>
    <row r="23" spans="1:38" x14ac:dyDescent="0.2">
      <c r="A23" s="397">
        <v>2002</v>
      </c>
      <c r="B23" s="398">
        <v>9168</v>
      </c>
      <c r="C23" s="399"/>
      <c r="D23" s="398">
        <v>4002</v>
      </c>
      <c r="E23" s="399"/>
      <c r="F23" s="398">
        <v>30626</v>
      </c>
      <c r="G23" s="399"/>
      <c r="H23" s="400" t="s">
        <v>464</v>
      </c>
      <c r="I23" s="399"/>
      <c r="J23" s="398">
        <v>43796</v>
      </c>
      <c r="K23" s="399"/>
      <c r="L23" s="401"/>
      <c r="M23" s="410" t="s">
        <v>193</v>
      </c>
      <c r="N23" s="400">
        <v>130</v>
      </c>
      <c r="O23" s="399"/>
      <c r="P23" s="400">
        <v>469</v>
      </c>
      <c r="Q23" s="399"/>
      <c r="R23" s="398">
        <v>17985</v>
      </c>
      <c r="S23" s="399"/>
      <c r="T23" s="401"/>
      <c r="U23" s="410" t="s">
        <v>193</v>
      </c>
      <c r="V23" s="400" t="s">
        <v>176</v>
      </c>
      <c r="W23" s="399"/>
      <c r="X23" s="400" t="s">
        <v>176</v>
      </c>
      <c r="Y23" s="399"/>
      <c r="Z23" s="398">
        <v>18584</v>
      </c>
      <c r="AA23" s="399"/>
      <c r="AB23" s="398">
        <v>10949</v>
      </c>
      <c r="AC23" s="399"/>
      <c r="AD23" s="400" t="s">
        <v>250</v>
      </c>
      <c r="AE23" s="398">
        <v>73329</v>
      </c>
      <c r="AF23" s="399"/>
    </row>
    <row r="24" spans="1:38" x14ac:dyDescent="0.2">
      <c r="A24" s="403">
        <v>2003</v>
      </c>
      <c r="B24" s="404">
        <v>13080</v>
      </c>
      <c r="C24" s="405"/>
      <c r="D24" s="404">
        <v>5423</v>
      </c>
      <c r="E24" s="405"/>
      <c r="F24" s="404">
        <v>39424</v>
      </c>
      <c r="G24" s="405"/>
      <c r="H24" s="406" t="s">
        <v>176</v>
      </c>
      <c r="I24" s="405"/>
      <c r="J24" s="404">
        <v>57927</v>
      </c>
      <c r="K24" s="405"/>
      <c r="L24" s="407"/>
      <c r="M24" s="411" t="s">
        <v>193</v>
      </c>
      <c r="N24" s="406">
        <v>740</v>
      </c>
      <c r="O24" s="405"/>
      <c r="P24" s="406">
        <v>437</v>
      </c>
      <c r="Q24" s="405"/>
      <c r="R24" s="404">
        <v>19413</v>
      </c>
      <c r="S24" s="405"/>
      <c r="T24" s="407"/>
      <c r="U24" s="411" t="s">
        <v>193</v>
      </c>
      <c r="V24" s="406" t="s">
        <v>176</v>
      </c>
      <c r="W24" s="405"/>
      <c r="X24" s="406" t="s">
        <v>176</v>
      </c>
      <c r="Y24" s="405"/>
      <c r="Z24" s="404">
        <v>20590</v>
      </c>
      <c r="AA24" s="405"/>
      <c r="AB24" s="404">
        <v>10795</v>
      </c>
      <c r="AC24" s="405"/>
      <c r="AD24" s="406" t="s">
        <v>250</v>
      </c>
      <c r="AE24" s="404">
        <v>89312</v>
      </c>
      <c r="AF24" s="405"/>
    </row>
    <row r="25" spans="1:38" x14ac:dyDescent="0.2">
      <c r="A25" s="397">
        <v>2004</v>
      </c>
      <c r="B25" s="398">
        <v>8251</v>
      </c>
      <c r="C25" s="399"/>
      <c r="D25" s="398">
        <v>4577</v>
      </c>
      <c r="E25" s="399"/>
      <c r="F25" s="398">
        <v>33623</v>
      </c>
      <c r="G25" s="399"/>
      <c r="H25" s="400" t="s">
        <v>176</v>
      </c>
      <c r="I25" s="399"/>
      <c r="J25" s="398">
        <v>46450</v>
      </c>
      <c r="K25" s="399"/>
      <c r="L25" s="401"/>
      <c r="M25" s="410" t="s">
        <v>193</v>
      </c>
      <c r="N25" s="398">
        <v>1052</v>
      </c>
      <c r="O25" s="399"/>
      <c r="P25" s="400">
        <v>168</v>
      </c>
      <c r="Q25" s="399"/>
      <c r="R25" s="398">
        <v>19311</v>
      </c>
      <c r="S25" s="399"/>
      <c r="T25" s="401"/>
      <c r="U25" s="410" t="s">
        <v>193</v>
      </c>
      <c r="V25" s="400" t="s">
        <v>176</v>
      </c>
      <c r="W25" s="399"/>
      <c r="X25" s="400" t="s">
        <v>176</v>
      </c>
      <c r="Y25" s="399"/>
      <c r="Z25" s="398">
        <v>20530</v>
      </c>
      <c r="AA25" s="399"/>
      <c r="AB25" s="398">
        <v>10608</v>
      </c>
      <c r="AC25" s="399"/>
      <c r="AD25" s="400" t="s">
        <v>250</v>
      </c>
      <c r="AE25" s="398">
        <v>77589</v>
      </c>
      <c r="AF25" s="399"/>
    </row>
    <row r="26" spans="1:38" x14ac:dyDescent="0.2">
      <c r="A26" s="397">
        <v>2005</v>
      </c>
      <c r="B26" s="398">
        <v>8314</v>
      </c>
      <c r="C26" s="399"/>
      <c r="D26" s="398">
        <v>3502</v>
      </c>
      <c r="E26" s="399"/>
      <c r="F26" s="398">
        <v>34645</v>
      </c>
      <c r="G26" s="399"/>
      <c r="H26" s="400" t="s">
        <v>176</v>
      </c>
      <c r="I26" s="399"/>
      <c r="J26" s="398">
        <v>46461</v>
      </c>
      <c r="K26" s="399"/>
      <c r="L26" s="401"/>
      <c r="M26" s="410" t="s">
        <v>193</v>
      </c>
      <c r="N26" s="438">
        <v>878</v>
      </c>
      <c r="O26" s="399"/>
      <c r="P26" s="400">
        <v>207</v>
      </c>
      <c r="Q26" s="399"/>
      <c r="R26" s="398">
        <v>19959</v>
      </c>
      <c r="S26" s="399"/>
      <c r="T26" s="401"/>
      <c r="U26" s="410" t="s">
        <v>193</v>
      </c>
      <c r="V26" s="400" t="s">
        <v>176</v>
      </c>
      <c r="W26" s="399"/>
      <c r="X26" s="400" t="s">
        <v>176</v>
      </c>
      <c r="Y26" s="399"/>
      <c r="Z26" s="440">
        <f>N26+P26+R26</f>
        <v>21044</v>
      </c>
      <c r="AA26" s="399"/>
      <c r="AB26" s="398">
        <v>10197</v>
      </c>
      <c r="AC26" s="399"/>
      <c r="AD26" s="400" t="s">
        <v>250</v>
      </c>
      <c r="AE26" s="433">
        <v>77702</v>
      </c>
      <c r="AF26" s="399"/>
    </row>
    <row r="27" spans="1:38" x14ac:dyDescent="0.2">
      <c r="A27" s="403">
        <v>2006</v>
      </c>
      <c r="B27" s="404">
        <v>7526</v>
      </c>
      <c r="C27" s="405"/>
      <c r="D27" s="404">
        <v>1996</v>
      </c>
      <c r="E27" s="405"/>
      <c r="F27" s="404">
        <v>35473</v>
      </c>
      <c r="G27" s="405"/>
      <c r="H27" s="406" t="s">
        <v>464</v>
      </c>
      <c r="I27" s="405"/>
      <c r="J27" s="404">
        <v>44996</v>
      </c>
      <c r="K27" s="405"/>
      <c r="L27" s="407"/>
      <c r="M27" s="411" t="s">
        <v>193</v>
      </c>
      <c r="N27" s="441">
        <v>944</v>
      </c>
      <c r="O27" s="405"/>
      <c r="P27" s="406">
        <v>269</v>
      </c>
      <c r="Q27" s="405"/>
      <c r="R27" s="404">
        <v>20788</v>
      </c>
      <c r="S27" s="405"/>
      <c r="T27" s="407"/>
      <c r="U27" s="411" t="s">
        <v>193</v>
      </c>
      <c r="V27" s="406" t="s">
        <v>176</v>
      </c>
      <c r="W27" s="405"/>
      <c r="X27" s="406" t="s">
        <v>176</v>
      </c>
      <c r="Y27" s="405"/>
      <c r="Z27" s="440">
        <f>N27+P27+R27</f>
        <v>22001</v>
      </c>
      <c r="AA27" s="405"/>
      <c r="AB27" s="404">
        <v>10229</v>
      </c>
      <c r="AC27" s="405"/>
      <c r="AD27" s="406" t="s">
        <v>250</v>
      </c>
      <c r="AE27" s="440">
        <v>77225</v>
      </c>
      <c r="AF27" s="405"/>
    </row>
    <row r="28" spans="1:38" x14ac:dyDescent="0.2">
      <c r="A28" s="397">
        <v>2007</v>
      </c>
      <c r="B28" s="398">
        <v>7833</v>
      </c>
      <c r="C28" s="399"/>
      <c r="D28" s="398">
        <v>1550</v>
      </c>
      <c r="E28" s="399"/>
      <c r="F28" s="398">
        <v>34872</v>
      </c>
      <c r="G28" s="399"/>
      <c r="H28" s="400" t="s">
        <v>176</v>
      </c>
      <c r="I28" s="399"/>
      <c r="J28" s="398">
        <v>44254</v>
      </c>
      <c r="K28" s="399"/>
      <c r="L28" s="401"/>
      <c r="M28" s="410" t="s">
        <v>193</v>
      </c>
      <c r="N28" s="400">
        <v>764</v>
      </c>
      <c r="O28" s="399"/>
      <c r="P28" s="400">
        <v>284</v>
      </c>
      <c r="Q28" s="399"/>
      <c r="R28" s="398">
        <v>19436</v>
      </c>
      <c r="S28" s="399"/>
      <c r="T28" s="401"/>
      <c r="U28" s="410" t="s">
        <v>193</v>
      </c>
      <c r="V28" s="400" t="s">
        <v>176</v>
      </c>
      <c r="W28" s="399"/>
      <c r="X28" s="400" t="s">
        <v>176</v>
      </c>
      <c r="Y28" s="399"/>
      <c r="Z28" s="398">
        <v>20484</v>
      </c>
      <c r="AA28" s="399"/>
      <c r="AB28" s="398">
        <v>10294</v>
      </c>
      <c r="AC28" s="399"/>
      <c r="AD28" s="400" t="s">
        <v>250</v>
      </c>
      <c r="AE28" s="398">
        <v>75032</v>
      </c>
      <c r="AF28" s="399"/>
    </row>
    <row r="29" spans="1:38" x14ac:dyDescent="0.2">
      <c r="A29" s="397">
        <v>2008</v>
      </c>
      <c r="B29" s="398">
        <v>8070</v>
      </c>
      <c r="C29" s="399"/>
      <c r="D29" s="400">
        <v>994</v>
      </c>
      <c r="E29" s="399"/>
      <c r="F29" s="398">
        <v>34138</v>
      </c>
      <c r="G29" s="399"/>
      <c r="H29" s="400" t="s">
        <v>176</v>
      </c>
      <c r="I29" s="399"/>
      <c r="J29" s="398">
        <v>43201</v>
      </c>
      <c r="K29" s="399"/>
      <c r="L29" s="401"/>
      <c r="M29" s="410" t="s">
        <v>193</v>
      </c>
      <c r="N29" s="438">
        <v>594</v>
      </c>
      <c r="O29" s="399"/>
      <c r="P29" s="400">
        <v>287</v>
      </c>
      <c r="Q29" s="399"/>
      <c r="R29" s="398">
        <v>20287</v>
      </c>
      <c r="S29" s="399"/>
      <c r="T29" s="401"/>
      <c r="U29" s="410" t="s">
        <v>193</v>
      </c>
      <c r="V29" s="400">
        <v>1</v>
      </c>
      <c r="W29" s="399"/>
      <c r="X29" s="400" t="s">
        <v>176</v>
      </c>
      <c r="Y29" s="399"/>
      <c r="Z29" s="440">
        <f>N29+P29+R29</f>
        <v>21168</v>
      </c>
      <c r="AA29" s="399"/>
      <c r="AB29" s="398">
        <v>10975</v>
      </c>
      <c r="AC29" s="399"/>
      <c r="AD29" s="400" t="s">
        <v>250</v>
      </c>
      <c r="AE29" s="433">
        <v>75344</v>
      </c>
      <c r="AF29" s="399"/>
    </row>
    <row r="30" spans="1:38" x14ac:dyDescent="0.2">
      <c r="A30" s="403">
        <v>2009</v>
      </c>
      <c r="B30" s="404">
        <v>7007</v>
      </c>
      <c r="C30" s="405"/>
      <c r="D30" s="404">
        <v>1133</v>
      </c>
      <c r="E30" s="405"/>
      <c r="F30" s="404">
        <v>35046</v>
      </c>
      <c r="G30" s="405"/>
      <c r="H30" s="406" t="s">
        <v>176</v>
      </c>
      <c r="I30" s="405"/>
      <c r="J30" s="404">
        <v>43186</v>
      </c>
      <c r="K30" s="405"/>
      <c r="L30" s="444"/>
      <c r="M30" s="411" t="s">
        <v>193</v>
      </c>
      <c r="N30" s="441">
        <v>706</v>
      </c>
      <c r="O30" s="405"/>
      <c r="P30" s="406">
        <v>274</v>
      </c>
      <c r="Q30" s="405"/>
      <c r="R30" s="404">
        <v>23092</v>
      </c>
      <c r="S30" s="405"/>
      <c r="T30" s="407"/>
      <c r="U30" s="411" t="s">
        <v>193</v>
      </c>
      <c r="V30" s="406" t="s">
        <v>464</v>
      </c>
      <c r="W30" s="405"/>
      <c r="X30" s="406">
        <v>2</v>
      </c>
      <c r="Y30" s="405"/>
      <c r="Z30" s="440">
        <f>N30+P30+R30</f>
        <v>24072</v>
      </c>
      <c r="AA30" s="405"/>
      <c r="AB30" s="404">
        <v>13030</v>
      </c>
      <c r="AC30" s="405"/>
      <c r="AD30" s="406" t="s">
        <v>250</v>
      </c>
      <c r="AE30" s="440">
        <v>80289</v>
      </c>
      <c r="AF30" s="405"/>
      <c r="AH30" s="435">
        <f>J30+Z30+AB30</f>
        <v>80288</v>
      </c>
      <c r="AK30" s="443"/>
      <c r="AL30" s="443"/>
    </row>
    <row r="31" spans="1:38" x14ac:dyDescent="0.2">
      <c r="A31" s="397">
        <v>2010</v>
      </c>
      <c r="B31" s="398">
        <v>6815</v>
      </c>
      <c r="C31" s="402" t="s">
        <v>381</v>
      </c>
      <c r="D31" s="398">
        <v>1014</v>
      </c>
      <c r="E31" s="402" t="s">
        <v>381</v>
      </c>
      <c r="F31" s="398">
        <v>40356</v>
      </c>
      <c r="G31" s="402" t="s">
        <v>381</v>
      </c>
      <c r="H31" s="400">
        <v>12</v>
      </c>
      <c r="I31" s="402" t="s">
        <v>381</v>
      </c>
      <c r="J31" s="398">
        <v>48197</v>
      </c>
      <c r="K31" s="402" t="s">
        <v>381</v>
      </c>
      <c r="L31" s="442"/>
      <c r="M31" s="410" t="s">
        <v>193</v>
      </c>
      <c r="N31" s="438">
        <v>792</v>
      </c>
      <c r="O31" s="402" t="s">
        <v>381</v>
      </c>
      <c r="P31" s="400">
        <v>274</v>
      </c>
      <c r="Q31" s="402" t="s">
        <v>381</v>
      </c>
      <c r="R31" s="398">
        <v>23803</v>
      </c>
      <c r="S31" s="402" t="s">
        <v>381</v>
      </c>
      <c r="T31" s="401"/>
      <c r="U31" s="410" t="s">
        <v>193</v>
      </c>
      <c r="V31" s="400">
        <v>47</v>
      </c>
      <c r="W31" s="402" t="s">
        <v>381</v>
      </c>
      <c r="X31" s="400">
        <v>157</v>
      </c>
      <c r="Y31" s="402" t="s">
        <v>381</v>
      </c>
      <c r="Z31" s="440">
        <f>N31+P31+R31+V31+X31</f>
        <v>25073</v>
      </c>
      <c r="AA31" s="402" t="s">
        <v>381</v>
      </c>
      <c r="AB31" s="398">
        <v>13714</v>
      </c>
      <c r="AC31" s="402" t="s">
        <v>381</v>
      </c>
      <c r="AD31" s="400" t="s">
        <v>250</v>
      </c>
      <c r="AE31" s="433">
        <v>86984</v>
      </c>
      <c r="AF31" s="402" t="s">
        <v>381</v>
      </c>
      <c r="AH31" s="435">
        <f>J31+Z31+AB31</f>
        <v>86984</v>
      </c>
    </row>
    <row r="32" spans="1:38" x14ac:dyDescent="0.2">
      <c r="A32" s="397">
        <v>2011</v>
      </c>
      <c r="B32" s="433">
        <v>7263</v>
      </c>
      <c r="C32" s="402"/>
      <c r="D32" s="433">
        <v>821</v>
      </c>
      <c r="E32" s="402"/>
      <c r="F32" s="433">
        <v>48509</v>
      </c>
      <c r="G32" s="402"/>
      <c r="H32" s="400">
        <v>15</v>
      </c>
      <c r="I32" s="402"/>
      <c r="J32" s="433">
        <f>B32+D32+F32+H32</f>
        <v>56608</v>
      </c>
      <c r="K32" s="402"/>
      <c r="L32" s="442"/>
      <c r="M32" s="410" t="s">
        <v>193</v>
      </c>
      <c r="N32" s="438">
        <v>249</v>
      </c>
      <c r="O32" s="402"/>
      <c r="P32" s="438">
        <v>482</v>
      </c>
      <c r="Q32" s="402"/>
      <c r="R32" s="433">
        <v>31081</v>
      </c>
      <c r="S32" s="402"/>
      <c r="T32" s="401"/>
      <c r="U32" s="410" t="s">
        <v>193</v>
      </c>
      <c r="V32" s="438">
        <v>814</v>
      </c>
      <c r="W32" s="402"/>
      <c r="X32" s="438">
        <v>494</v>
      </c>
      <c r="Y32" s="402"/>
      <c r="Z32" s="440">
        <f>N32+P32+R32+V32+X32</f>
        <v>33120</v>
      </c>
      <c r="AA32" s="402"/>
      <c r="AB32" s="433">
        <v>15473</v>
      </c>
      <c r="AC32" s="402"/>
      <c r="AD32" s="400" t="s">
        <v>250</v>
      </c>
      <c r="AE32" s="433">
        <v>105200</v>
      </c>
      <c r="AF32" s="402"/>
      <c r="AH32" s="435">
        <f>J32+Z32+AB32</f>
        <v>105201</v>
      </c>
    </row>
    <row r="33" spans="1:34" x14ac:dyDescent="0.2">
      <c r="A33" s="397">
        <v>2012</v>
      </c>
      <c r="B33" s="433">
        <v>6383</v>
      </c>
      <c r="C33" s="399"/>
      <c r="D33" s="438">
        <v>1656</v>
      </c>
      <c r="E33" s="399"/>
      <c r="F33" s="433">
        <v>65071</v>
      </c>
      <c r="G33" s="399"/>
      <c r="H33" s="400">
        <v>0</v>
      </c>
      <c r="I33" s="399"/>
      <c r="J33" s="433">
        <f>B33+D33+F33+H33</f>
        <v>73110</v>
      </c>
      <c r="K33" s="399"/>
      <c r="L33" s="401"/>
      <c r="M33" s="410" t="s">
        <v>193</v>
      </c>
      <c r="N33" s="438">
        <v>264</v>
      </c>
      <c r="O33" s="399"/>
      <c r="P33" s="438">
        <v>478</v>
      </c>
      <c r="Q33" s="399"/>
      <c r="R33" s="433">
        <v>32679</v>
      </c>
      <c r="S33" s="399"/>
      <c r="T33" s="401"/>
      <c r="U33" s="410" t="s">
        <v>193</v>
      </c>
      <c r="V33" s="438">
        <v>1534</v>
      </c>
      <c r="W33" s="399"/>
      <c r="X33" s="438">
        <v>516</v>
      </c>
      <c r="Y33" s="399"/>
      <c r="Z33" s="440">
        <f>N33+P33+R33+V33+X33</f>
        <v>35471</v>
      </c>
      <c r="AA33" s="399"/>
      <c r="AB33" s="433">
        <v>17764</v>
      </c>
      <c r="AC33" s="399"/>
      <c r="AD33" s="400" t="s">
        <v>250</v>
      </c>
      <c r="AE33" s="433">
        <v>126345</v>
      </c>
      <c r="AF33" s="399"/>
      <c r="AH33" s="435">
        <f>J33+Z33+AB33</f>
        <v>126345</v>
      </c>
    </row>
    <row r="34" spans="1:34" ht="13.5" x14ac:dyDescent="0.2">
      <c r="A34" s="409"/>
      <c r="B34" s="578" t="s">
        <v>819</v>
      </c>
      <c r="C34" s="579"/>
      <c r="D34" s="579"/>
      <c r="E34" s="579"/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79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79"/>
      <c r="AD34" s="579"/>
      <c r="AE34" s="579"/>
      <c r="AF34" s="580"/>
    </row>
    <row r="35" spans="1:34" x14ac:dyDescent="0.2">
      <c r="A35" s="397">
        <v>1989</v>
      </c>
      <c r="B35" s="398">
        <v>229229</v>
      </c>
      <c r="C35" s="399"/>
      <c r="D35" s="398">
        <v>51986</v>
      </c>
      <c r="E35" s="399"/>
      <c r="F35" s="398">
        <v>455774</v>
      </c>
      <c r="G35" s="399"/>
      <c r="H35" s="398">
        <v>82570</v>
      </c>
      <c r="I35" s="399"/>
      <c r="J35" s="398">
        <v>819559</v>
      </c>
      <c r="K35" s="399"/>
      <c r="L35" s="401"/>
      <c r="M35" s="410" t="s">
        <v>193</v>
      </c>
      <c r="N35" s="398">
        <v>28396</v>
      </c>
      <c r="O35" s="399"/>
      <c r="P35" s="398">
        <v>267410</v>
      </c>
      <c r="Q35" s="399"/>
      <c r="R35" s="398">
        <v>15399</v>
      </c>
      <c r="S35" s="399"/>
      <c r="T35" s="401"/>
      <c r="U35" s="410" t="s">
        <v>193</v>
      </c>
      <c r="V35" s="400" t="s">
        <v>176</v>
      </c>
      <c r="W35" s="399"/>
      <c r="X35" s="400" t="s">
        <v>176</v>
      </c>
      <c r="Y35" s="399"/>
      <c r="Z35" s="398">
        <v>311205</v>
      </c>
      <c r="AA35" s="399"/>
      <c r="AB35" s="398">
        <v>37014</v>
      </c>
      <c r="AC35" s="399"/>
      <c r="AD35" s="400" t="s">
        <v>250</v>
      </c>
      <c r="AE35" s="398">
        <v>1167778</v>
      </c>
      <c r="AF35" s="399"/>
    </row>
    <row r="36" spans="1:34" x14ac:dyDescent="0.2">
      <c r="A36" s="397">
        <v>1990</v>
      </c>
      <c r="B36" s="398">
        <v>233273</v>
      </c>
      <c r="C36" s="399"/>
      <c r="D36" s="398">
        <v>78568</v>
      </c>
      <c r="E36" s="399"/>
      <c r="F36" s="398">
        <v>529936</v>
      </c>
      <c r="G36" s="399"/>
      <c r="H36" s="398">
        <v>104461</v>
      </c>
      <c r="I36" s="399"/>
      <c r="J36" s="398">
        <v>946238</v>
      </c>
      <c r="K36" s="399"/>
      <c r="L36" s="401"/>
      <c r="M36" s="410" t="s">
        <v>193</v>
      </c>
      <c r="N36" s="398">
        <v>30947</v>
      </c>
      <c r="O36" s="399"/>
      <c r="P36" s="398">
        <v>334745</v>
      </c>
      <c r="Q36" s="399"/>
      <c r="R36" s="398">
        <v>16217</v>
      </c>
      <c r="S36" s="399"/>
      <c r="T36" s="401"/>
      <c r="U36" s="410" t="s">
        <v>193</v>
      </c>
      <c r="V36" s="400" t="s">
        <v>176</v>
      </c>
      <c r="W36" s="399"/>
      <c r="X36" s="400" t="s">
        <v>176</v>
      </c>
      <c r="Y36" s="399"/>
      <c r="Z36" s="398">
        <v>381909</v>
      </c>
      <c r="AA36" s="399"/>
      <c r="AB36" s="398">
        <v>35957</v>
      </c>
      <c r="AC36" s="399"/>
      <c r="AD36" s="400" t="s">
        <v>250</v>
      </c>
      <c r="AE36" s="398">
        <v>1364104</v>
      </c>
      <c r="AF36" s="399"/>
    </row>
    <row r="37" spans="1:34" x14ac:dyDescent="0.2">
      <c r="A37" s="403">
        <v>1991</v>
      </c>
      <c r="B37" s="404">
        <v>228066</v>
      </c>
      <c r="C37" s="405"/>
      <c r="D37" s="404">
        <v>73620</v>
      </c>
      <c r="E37" s="405"/>
      <c r="F37" s="404">
        <v>537349</v>
      </c>
      <c r="G37" s="405"/>
      <c r="H37" s="404">
        <v>117802</v>
      </c>
      <c r="I37" s="405"/>
      <c r="J37" s="404">
        <v>956837</v>
      </c>
      <c r="K37" s="405"/>
      <c r="L37" s="407"/>
      <c r="M37" s="411" t="s">
        <v>193</v>
      </c>
      <c r="N37" s="404">
        <v>29675</v>
      </c>
      <c r="O37" s="405"/>
      <c r="P37" s="404">
        <v>318464</v>
      </c>
      <c r="Q37" s="405"/>
      <c r="R37" s="404">
        <v>14124</v>
      </c>
      <c r="S37" s="405"/>
      <c r="T37" s="407"/>
      <c r="U37" s="411" t="s">
        <v>193</v>
      </c>
      <c r="V37" s="406" t="s">
        <v>176</v>
      </c>
      <c r="W37" s="405"/>
      <c r="X37" s="406" t="s">
        <v>176</v>
      </c>
      <c r="Y37" s="405"/>
      <c r="Z37" s="404">
        <v>362263</v>
      </c>
      <c r="AA37" s="405"/>
      <c r="AB37" s="404">
        <v>55010</v>
      </c>
      <c r="AC37" s="405"/>
      <c r="AD37" s="406" t="s">
        <v>250</v>
      </c>
      <c r="AE37" s="404">
        <v>1374110</v>
      </c>
      <c r="AF37" s="405"/>
    </row>
    <row r="38" spans="1:34" x14ac:dyDescent="0.2">
      <c r="A38" s="397">
        <v>1992</v>
      </c>
      <c r="B38" s="398">
        <v>246436</v>
      </c>
      <c r="C38" s="399"/>
      <c r="D38" s="398">
        <v>83572</v>
      </c>
      <c r="E38" s="399"/>
      <c r="F38" s="398">
        <v>558713</v>
      </c>
      <c r="G38" s="399"/>
      <c r="H38" s="398">
        <v>128313</v>
      </c>
      <c r="I38" s="399"/>
      <c r="J38" s="398">
        <v>1017034</v>
      </c>
      <c r="K38" s="399"/>
      <c r="L38" s="401"/>
      <c r="M38" s="410" t="s">
        <v>193</v>
      </c>
      <c r="N38" s="398">
        <v>30508</v>
      </c>
      <c r="O38" s="399"/>
      <c r="P38" s="398">
        <v>359490</v>
      </c>
      <c r="Q38" s="399"/>
      <c r="R38" s="398">
        <v>14846</v>
      </c>
      <c r="S38" s="399"/>
      <c r="T38" s="401"/>
      <c r="U38" s="410" t="s">
        <v>193</v>
      </c>
      <c r="V38" s="400" t="s">
        <v>176</v>
      </c>
      <c r="W38" s="399"/>
      <c r="X38" s="400" t="s">
        <v>176</v>
      </c>
      <c r="Y38" s="399"/>
      <c r="Z38" s="398">
        <v>404844</v>
      </c>
      <c r="AA38" s="399"/>
      <c r="AB38" s="398">
        <v>36887</v>
      </c>
      <c r="AC38" s="399"/>
      <c r="AD38" s="400" t="s">
        <v>250</v>
      </c>
      <c r="AE38" s="398">
        <v>1458765</v>
      </c>
      <c r="AF38" s="399"/>
    </row>
    <row r="39" spans="1:34" x14ac:dyDescent="0.2">
      <c r="A39" s="397">
        <v>1993</v>
      </c>
      <c r="B39" s="398">
        <v>256328</v>
      </c>
      <c r="C39" s="399"/>
      <c r="D39" s="398">
        <v>77068</v>
      </c>
      <c r="E39" s="399"/>
      <c r="F39" s="398">
        <v>562313</v>
      </c>
      <c r="G39" s="399"/>
      <c r="H39" s="398">
        <v>123098</v>
      </c>
      <c r="I39" s="399"/>
      <c r="J39" s="398">
        <v>1018807</v>
      </c>
      <c r="K39" s="399"/>
      <c r="L39" s="401"/>
      <c r="M39" s="410" t="s">
        <v>193</v>
      </c>
      <c r="N39" s="398">
        <v>29593</v>
      </c>
      <c r="O39" s="399"/>
      <c r="P39" s="398">
        <v>354545</v>
      </c>
      <c r="Q39" s="399"/>
      <c r="R39" s="398">
        <v>16934</v>
      </c>
      <c r="S39" s="399"/>
      <c r="T39" s="401"/>
      <c r="U39" s="410" t="s">
        <v>193</v>
      </c>
      <c r="V39" s="400" t="s">
        <v>176</v>
      </c>
      <c r="W39" s="399"/>
      <c r="X39" s="400" t="s">
        <v>176</v>
      </c>
      <c r="Y39" s="399"/>
      <c r="Z39" s="398">
        <v>401072</v>
      </c>
      <c r="AA39" s="399"/>
      <c r="AB39" s="398">
        <v>30805</v>
      </c>
      <c r="AC39" s="399"/>
      <c r="AD39" s="400" t="s">
        <v>250</v>
      </c>
      <c r="AE39" s="398">
        <v>1450684</v>
      </c>
      <c r="AF39" s="399"/>
    </row>
    <row r="40" spans="1:34" x14ac:dyDescent="0.2">
      <c r="A40" s="403">
        <v>1994</v>
      </c>
      <c r="B40" s="404">
        <v>261208</v>
      </c>
      <c r="C40" s="405"/>
      <c r="D40" s="404">
        <v>75004</v>
      </c>
      <c r="E40" s="405"/>
      <c r="F40" s="404">
        <v>584009</v>
      </c>
      <c r="G40" s="405"/>
      <c r="H40" s="404">
        <v>123185</v>
      </c>
      <c r="I40" s="405"/>
      <c r="J40" s="404">
        <v>1043406</v>
      </c>
      <c r="K40" s="405"/>
      <c r="L40" s="407"/>
      <c r="M40" s="411" t="s">
        <v>193</v>
      </c>
      <c r="N40" s="404">
        <v>62186</v>
      </c>
      <c r="O40" s="405"/>
      <c r="P40" s="404">
        <v>363619</v>
      </c>
      <c r="Q40" s="405"/>
      <c r="R40" s="404">
        <v>14378</v>
      </c>
      <c r="S40" s="405"/>
      <c r="T40" s="407"/>
      <c r="U40" s="411" t="s">
        <v>193</v>
      </c>
      <c r="V40" s="406" t="s">
        <v>176</v>
      </c>
      <c r="W40" s="405"/>
      <c r="X40" s="406" t="s">
        <v>176</v>
      </c>
      <c r="Y40" s="405"/>
      <c r="Z40" s="404">
        <v>440183</v>
      </c>
      <c r="AA40" s="405"/>
      <c r="AB40" s="404">
        <v>37791</v>
      </c>
      <c r="AC40" s="405"/>
      <c r="AD40" s="406" t="s">
        <v>250</v>
      </c>
      <c r="AE40" s="404">
        <v>1521380</v>
      </c>
      <c r="AF40" s="405"/>
    </row>
    <row r="41" spans="1:34" x14ac:dyDescent="0.2">
      <c r="A41" s="397">
        <v>1995</v>
      </c>
      <c r="B41" s="398">
        <v>258940</v>
      </c>
      <c r="C41" s="399"/>
      <c r="D41" s="398">
        <v>66406</v>
      </c>
      <c r="E41" s="399"/>
      <c r="F41" s="398">
        <v>617300</v>
      </c>
      <c r="G41" s="399"/>
      <c r="H41" s="398">
        <v>114353</v>
      </c>
      <c r="I41" s="399"/>
      <c r="J41" s="398">
        <v>1056999</v>
      </c>
      <c r="K41" s="399"/>
      <c r="L41" s="401"/>
      <c r="M41" s="410" t="s">
        <v>193</v>
      </c>
      <c r="N41" s="398">
        <v>54695</v>
      </c>
      <c r="O41" s="399"/>
      <c r="P41" s="398">
        <v>372752</v>
      </c>
      <c r="Q41" s="399"/>
      <c r="R41" s="398">
        <v>12536</v>
      </c>
      <c r="S41" s="399"/>
      <c r="T41" s="401"/>
      <c r="U41" s="410" t="s">
        <v>193</v>
      </c>
      <c r="V41" s="400" t="s">
        <v>176</v>
      </c>
      <c r="W41" s="399"/>
      <c r="X41" s="400" t="s">
        <v>176</v>
      </c>
      <c r="Y41" s="399"/>
      <c r="Z41" s="398">
        <v>439983</v>
      </c>
      <c r="AA41" s="399"/>
      <c r="AB41" s="398">
        <v>39945</v>
      </c>
      <c r="AC41" s="399"/>
      <c r="AD41" s="400" t="s">
        <v>250</v>
      </c>
      <c r="AE41" s="398">
        <v>1536927</v>
      </c>
      <c r="AF41" s="399"/>
    </row>
    <row r="42" spans="1:34" x14ac:dyDescent="0.2">
      <c r="A42" s="397">
        <v>1996</v>
      </c>
      <c r="B42" s="398">
        <v>261002</v>
      </c>
      <c r="C42" s="399"/>
      <c r="D42" s="398">
        <v>74468</v>
      </c>
      <c r="E42" s="399"/>
      <c r="F42" s="398">
        <v>625839</v>
      </c>
      <c r="G42" s="399"/>
      <c r="H42" s="398">
        <v>142995</v>
      </c>
      <c r="I42" s="399"/>
      <c r="J42" s="398">
        <v>1104304</v>
      </c>
      <c r="K42" s="399"/>
      <c r="L42" s="401"/>
      <c r="M42" s="410" t="s">
        <v>193</v>
      </c>
      <c r="N42" s="398">
        <v>60773</v>
      </c>
      <c r="O42" s="399"/>
      <c r="P42" s="398">
        <v>394406</v>
      </c>
      <c r="Q42" s="399"/>
      <c r="R42" s="398">
        <v>12684</v>
      </c>
      <c r="S42" s="399"/>
      <c r="T42" s="401"/>
      <c r="U42" s="410" t="s">
        <v>193</v>
      </c>
      <c r="V42" s="400" t="s">
        <v>176</v>
      </c>
      <c r="W42" s="399"/>
      <c r="X42" s="400" t="s">
        <v>176</v>
      </c>
      <c r="Y42" s="399"/>
      <c r="Z42" s="398">
        <v>467863</v>
      </c>
      <c r="AA42" s="399"/>
      <c r="AB42" s="398">
        <v>35213</v>
      </c>
      <c r="AC42" s="399"/>
      <c r="AD42" s="400" t="s">
        <v>250</v>
      </c>
      <c r="AE42" s="398">
        <v>1607380</v>
      </c>
      <c r="AF42" s="399"/>
    </row>
    <row r="43" spans="1:34" x14ac:dyDescent="0.2">
      <c r="A43" s="403">
        <v>1997</v>
      </c>
      <c r="B43" s="404">
        <v>259532</v>
      </c>
      <c r="C43" s="405"/>
      <c r="D43" s="404">
        <v>62724</v>
      </c>
      <c r="E43" s="405"/>
      <c r="F43" s="404">
        <v>636560</v>
      </c>
      <c r="G43" s="405"/>
      <c r="H43" s="404">
        <v>104974</v>
      </c>
      <c r="I43" s="405"/>
      <c r="J43" s="404">
        <v>1063790</v>
      </c>
      <c r="K43" s="405"/>
      <c r="L43" s="407"/>
      <c r="M43" s="411" t="s">
        <v>193</v>
      </c>
      <c r="N43" s="404">
        <v>58062</v>
      </c>
      <c r="O43" s="405"/>
      <c r="P43" s="404">
        <v>366979</v>
      </c>
      <c r="Q43" s="405"/>
      <c r="R43" s="404">
        <v>13762</v>
      </c>
      <c r="S43" s="405"/>
      <c r="T43" s="407"/>
      <c r="U43" s="411" t="s">
        <v>193</v>
      </c>
      <c r="V43" s="406" t="s">
        <v>176</v>
      </c>
      <c r="W43" s="405"/>
      <c r="X43" s="406" t="s">
        <v>176</v>
      </c>
      <c r="Y43" s="405"/>
      <c r="Z43" s="404">
        <v>438803</v>
      </c>
      <c r="AA43" s="405"/>
      <c r="AB43" s="404">
        <v>35786</v>
      </c>
      <c r="AC43" s="405"/>
      <c r="AD43" s="406" t="s">
        <v>250</v>
      </c>
      <c r="AE43" s="404">
        <v>1538379</v>
      </c>
      <c r="AF43" s="405"/>
    </row>
    <row r="44" spans="1:34" x14ac:dyDescent="0.2">
      <c r="A44" s="397">
        <v>1998</v>
      </c>
      <c r="B44" s="398">
        <v>244512</v>
      </c>
      <c r="C44" s="399"/>
      <c r="D44" s="398">
        <v>67015</v>
      </c>
      <c r="E44" s="399"/>
      <c r="F44" s="398">
        <v>642593</v>
      </c>
      <c r="G44" s="399"/>
      <c r="H44" s="398">
        <v>102183</v>
      </c>
      <c r="I44" s="399"/>
      <c r="J44" s="398">
        <v>1056303</v>
      </c>
      <c r="K44" s="399"/>
      <c r="L44" s="401"/>
      <c r="M44" s="410" t="s">
        <v>193</v>
      </c>
      <c r="N44" s="398">
        <v>54539</v>
      </c>
      <c r="O44" s="399"/>
      <c r="P44" s="398">
        <v>349363</v>
      </c>
      <c r="Q44" s="399"/>
      <c r="R44" s="398">
        <v>12627</v>
      </c>
      <c r="S44" s="399"/>
      <c r="T44" s="401"/>
      <c r="U44" s="410" t="s">
        <v>193</v>
      </c>
      <c r="V44" s="400" t="s">
        <v>176</v>
      </c>
      <c r="W44" s="399"/>
      <c r="X44" s="400" t="s">
        <v>176</v>
      </c>
      <c r="Y44" s="399"/>
      <c r="Z44" s="398">
        <v>416529</v>
      </c>
      <c r="AA44" s="399"/>
      <c r="AB44" s="398">
        <v>34845</v>
      </c>
      <c r="AC44" s="399"/>
      <c r="AD44" s="400" t="s">
        <v>250</v>
      </c>
      <c r="AE44" s="398">
        <v>1507677</v>
      </c>
      <c r="AF44" s="399"/>
    </row>
    <row r="45" spans="1:34" x14ac:dyDescent="0.2">
      <c r="A45" s="397">
        <v>1999</v>
      </c>
      <c r="B45" s="398">
        <v>241551</v>
      </c>
      <c r="C45" s="399"/>
      <c r="D45" s="398">
        <v>67805</v>
      </c>
      <c r="E45" s="399"/>
      <c r="F45" s="398">
        <v>660046</v>
      </c>
      <c r="G45" s="399"/>
      <c r="H45" s="398">
        <v>112064</v>
      </c>
      <c r="I45" s="399"/>
      <c r="J45" s="398">
        <v>1081466</v>
      </c>
      <c r="K45" s="399"/>
      <c r="L45" s="401"/>
      <c r="M45" s="410" t="s">
        <v>193</v>
      </c>
      <c r="N45" s="398">
        <v>48658</v>
      </c>
      <c r="O45" s="399"/>
      <c r="P45" s="398">
        <v>364498</v>
      </c>
      <c r="Q45" s="399"/>
      <c r="R45" s="398">
        <v>8491</v>
      </c>
      <c r="S45" s="399"/>
      <c r="T45" s="401"/>
      <c r="U45" s="410" t="s">
        <v>193</v>
      </c>
      <c r="V45" s="400" t="s">
        <v>176</v>
      </c>
      <c r="W45" s="399"/>
      <c r="X45" s="400" t="s">
        <v>176</v>
      </c>
      <c r="Y45" s="399"/>
      <c r="Z45" s="398">
        <v>421647</v>
      </c>
      <c r="AA45" s="399"/>
      <c r="AB45" s="398">
        <v>39361</v>
      </c>
      <c r="AC45" s="399"/>
      <c r="AD45" s="400" t="s">
        <v>250</v>
      </c>
      <c r="AE45" s="398">
        <v>1542474</v>
      </c>
      <c r="AF45" s="399"/>
    </row>
    <row r="46" spans="1:34" x14ac:dyDescent="0.2">
      <c r="A46" s="403">
        <v>2000</v>
      </c>
      <c r="B46" s="404">
        <v>245178</v>
      </c>
      <c r="C46" s="405"/>
      <c r="D46" s="404">
        <v>61496</v>
      </c>
      <c r="E46" s="405"/>
      <c r="F46" s="404">
        <v>660406</v>
      </c>
      <c r="G46" s="405"/>
      <c r="H46" s="404">
        <v>107149</v>
      </c>
      <c r="I46" s="405"/>
      <c r="J46" s="404">
        <v>1074229</v>
      </c>
      <c r="K46" s="405"/>
      <c r="L46" s="407"/>
      <c r="M46" s="411" t="s">
        <v>193</v>
      </c>
      <c r="N46" s="404">
        <v>42183</v>
      </c>
      <c r="O46" s="405"/>
      <c r="P46" s="404">
        <v>369229</v>
      </c>
      <c r="Q46" s="405"/>
      <c r="R46" s="404">
        <v>9523</v>
      </c>
      <c r="S46" s="405"/>
      <c r="T46" s="407"/>
      <c r="U46" s="411" t="s">
        <v>193</v>
      </c>
      <c r="V46" s="406" t="s">
        <v>176</v>
      </c>
      <c r="W46" s="405"/>
      <c r="X46" s="406" t="s">
        <v>176</v>
      </c>
      <c r="Y46" s="405"/>
      <c r="Z46" s="404">
        <v>420935</v>
      </c>
      <c r="AA46" s="405"/>
      <c r="AB46" s="404">
        <v>44925</v>
      </c>
      <c r="AC46" s="405"/>
      <c r="AD46" s="406" t="s">
        <v>250</v>
      </c>
      <c r="AE46" s="404">
        <v>1540089</v>
      </c>
      <c r="AF46" s="405"/>
    </row>
    <row r="47" spans="1:34" x14ac:dyDescent="0.2">
      <c r="A47" s="397">
        <v>2001</v>
      </c>
      <c r="B47" s="398">
        <v>227350</v>
      </c>
      <c r="C47" s="399"/>
      <c r="D47" s="398">
        <v>61806</v>
      </c>
      <c r="E47" s="399"/>
      <c r="F47" s="398">
        <v>673985</v>
      </c>
      <c r="G47" s="399"/>
      <c r="H47" s="398">
        <v>87864</v>
      </c>
      <c r="I47" s="399"/>
      <c r="J47" s="398">
        <v>1051005</v>
      </c>
      <c r="K47" s="399"/>
      <c r="L47" s="401"/>
      <c r="M47" s="410" t="s">
        <v>193</v>
      </c>
      <c r="N47" s="398">
        <v>32500</v>
      </c>
      <c r="O47" s="399"/>
      <c r="P47" s="398">
        <v>369847</v>
      </c>
      <c r="Q47" s="399"/>
      <c r="R47" s="398">
        <v>7448</v>
      </c>
      <c r="S47" s="399"/>
      <c r="T47" s="401"/>
      <c r="U47" s="410" t="s">
        <v>193</v>
      </c>
      <c r="V47" s="400" t="s">
        <v>176</v>
      </c>
      <c r="W47" s="399"/>
      <c r="X47" s="400" t="s">
        <v>176</v>
      </c>
      <c r="Y47" s="399"/>
      <c r="Z47" s="398">
        <v>409795</v>
      </c>
      <c r="AA47" s="399"/>
      <c r="AB47" s="398">
        <v>43560</v>
      </c>
      <c r="AC47" s="399"/>
      <c r="AD47" s="400" t="s">
        <v>250</v>
      </c>
      <c r="AE47" s="398">
        <v>1504360</v>
      </c>
      <c r="AF47" s="399"/>
    </row>
    <row r="48" spans="1:34" x14ac:dyDescent="0.2">
      <c r="A48" s="397">
        <v>2002</v>
      </c>
      <c r="B48" s="398">
        <v>254821</v>
      </c>
      <c r="C48" s="399"/>
      <c r="D48" s="398">
        <v>55402</v>
      </c>
      <c r="E48" s="399"/>
      <c r="F48" s="398">
        <v>697315</v>
      </c>
      <c r="G48" s="399"/>
      <c r="H48" s="398">
        <v>105737</v>
      </c>
      <c r="I48" s="399"/>
      <c r="J48" s="398">
        <v>1113275</v>
      </c>
      <c r="K48" s="399"/>
      <c r="L48" s="401"/>
      <c r="M48" s="410" t="s">
        <v>193</v>
      </c>
      <c r="N48" s="398">
        <v>38908</v>
      </c>
      <c r="O48" s="399"/>
      <c r="P48" s="398">
        <v>463980</v>
      </c>
      <c r="Q48" s="399"/>
      <c r="R48" s="398">
        <v>15254</v>
      </c>
      <c r="S48" s="399"/>
      <c r="T48" s="401"/>
      <c r="U48" s="410" t="s">
        <v>193</v>
      </c>
      <c r="V48" s="400" t="s">
        <v>176</v>
      </c>
      <c r="W48" s="399"/>
      <c r="X48" s="400" t="s">
        <v>176</v>
      </c>
      <c r="Y48" s="399"/>
      <c r="Z48" s="398">
        <v>518142</v>
      </c>
      <c r="AA48" s="399"/>
      <c r="AB48" s="398">
        <v>43487</v>
      </c>
      <c r="AC48" s="399"/>
      <c r="AD48" s="400" t="s">
        <v>250</v>
      </c>
      <c r="AE48" s="398">
        <v>1674904</v>
      </c>
      <c r="AF48" s="399"/>
    </row>
    <row r="49" spans="1:34" x14ac:dyDescent="0.2">
      <c r="A49" s="403">
        <v>2003</v>
      </c>
      <c r="B49" s="404">
        <v>217066</v>
      </c>
      <c r="C49" s="405"/>
      <c r="D49" s="404">
        <v>61498</v>
      </c>
      <c r="E49" s="405"/>
      <c r="F49" s="404">
        <v>687286</v>
      </c>
      <c r="G49" s="405"/>
      <c r="H49" s="404">
        <v>126739</v>
      </c>
      <c r="I49" s="405"/>
      <c r="J49" s="404">
        <v>1092589</v>
      </c>
      <c r="K49" s="405"/>
      <c r="L49" s="407"/>
      <c r="M49" s="411" t="s">
        <v>193</v>
      </c>
      <c r="N49" s="404">
        <v>43242</v>
      </c>
      <c r="O49" s="405"/>
      <c r="P49" s="404">
        <v>362460</v>
      </c>
      <c r="Q49" s="405"/>
      <c r="R49" s="404">
        <v>13194</v>
      </c>
      <c r="S49" s="405"/>
      <c r="T49" s="407"/>
      <c r="U49" s="411" t="s">
        <v>193</v>
      </c>
      <c r="V49" s="406" t="s">
        <v>176</v>
      </c>
      <c r="W49" s="405"/>
      <c r="X49" s="406" t="s">
        <v>176</v>
      </c>
      <c r="Y49" s="405"/>
      <c r="Z49" s="404">
        <v>418896</v>
      </c>
      <c r="AA49" s="405"/>
      <c r="AB49" s="404">
        <v>46183</v>
      </c>
      <c r="AC49" s="405"/>
      <c r="AD49" s="406" t="s">
        <v>250</v>
      </c>
      <c r="AE49" s="404">
        <v>1557668</v>
      </c>
      <c r="AF49" s="405"/>
    </row>
    <row r="50" spans="1:34" x14ac:dyDescent="0.2">
      <c r="A50" s="397">
        <v>2004</v>
      </c>
      <c r="B50" s="398">
        <v>150581</v>
      </c>
      <c r="C50" s="399"/>
      <c r="D50" s="398">
        <v>41555</v>
      </c>
      <c r="E50" s="399"/>
      <c r="F50" s="398">
        <v>585132</v>
      </c>
      <c r="G50" s="399"/>
      <c r="H50" s="398">
        <v>107995</v>
      </c>
      <c r="I50" s="399"/>
      <c r="J50" s="398">
        <v>885263</v>
      </c>
      <c r="K50" s="399"/>
      <c r="L50" s="401"/>
      <c r="M50" s="410" t="s">
        <v>193</v>
      </c>
      <c r="N50" s="398">
        <v>32556</v>
      </c>
      <c r="O50" s="399"/>
      <c r="P50" s="398">
        <v>193745</v>
      </c>
      <c r="Q50" s="399"/>
      <c r="R50" s="398">
        <v>5151</v>
      </c>
      <c r="S50" s="399"/>
      <c r="T50" s="401"/>
      <c r="U50" s="410" t="s">
        <v>193</v>
      </c>
      <c r="V50" s="400" t="s">
        <v>176</v>
      </c>
      <c r="W50" s="399"/>
      <c r="X50" s="400" t="s">
        <v>176</v>
      </c>
      <c r="Y50" s="399"/>
      <c r="Z50" s="398">
        <v>231452</v>
      </c>
      <c r="AA50" s="399"/>
      <c r="AB50" s="398">
        <v>41325</v>
      </c>
      <c r="AC50" s="399"/>
      <c r="AD50" s="400" t="s">
        <v>250</v>
      </c>
      <c r="AE50" s="398">
        <v>1158039</v>
      </c>
      <c r="AF50" s="399"/>
    </row>
    <row r="51" spans="1:34" x14ac:dyDescent="0.2">
      <c r="A51" s="397">
        <v>2005</v>
      </c>
      <c r="B51" s="398">
        <v>144889</v>
      </c>
      <c r="C51" s="399"/>
      <c r="D51" s="398">
        <v>38705</v>
      </c>
      <c r="E51" s="399"/>
      <c r="F51" s="398">
        <v>534498</v>
      </c>
      <c r="G51" s="399"/>
      <c r="H51" s="398">
        <v>85492</v>
      </c>
      <c r="I51" s="399"/>
      <c r="J51" s="398">
        <v>803584</v>
      </c>
      <c r="K51" s="399"/>
      <c r="L51" s="401"/>
      <c r="M51" s="410" t="s">
        <v>193</v>
      </c>
      <c r="N51" s="398">
        <v>31951</v>
      </c>
      <c r="O51" s="399"/>
      <c r="P51" s="398">
        <v>189263</v>
      </c>
      <c r="Q51" s="399"/>
      <c r="R51" s="398">
        <v>4758</v>
      </c>
      <c r="S51" s="399"/>
      <c r="T51" s="401"/>
      <c r="U51" s="410" t="s">
        <v>193</v>
      </c>
      <c r="V51" s="400" t="s">
        <v>176</v>
      </c>
      <c r="W51" s="399"/>
      <c r="X51" s="400" t="s">
        <v>176</v>
      </c>
      <c r="Y51" s="399"/>
      <c r="Z51" s="398">
        <v>225972</v>
      </c>
      <c r="AA51" s="399"/>
      <c r="AB51" s="398">
        <v>46374</v>
      </c>
      <c r="AC51" s="399"/>
      <c r="AD51" s="400" t="s">
        <v>250</v>
      </c>
      <c r="AE51" s="398">
        <v>1075929</v>
      </c>
      <c r="AF51" s="399"/>
    </row>
    <row r="52" spans="1:34" x14ac:dyDescent="0.2">
      <c r="A52" s="403">
        <v>2006</v>
      </c>
      <c r="B52" s="404">
        <v>142807</v>
      </c>
      <c r="C52" s="405"/>
      <c r="D52" s="404">
        <v>30712</v>
      </c>
      <c r="E52" s="405"/>
      <c r="F52" s="404">
        <v>553687</v>
      </c>
      <c r="G52" s="405"/>
      <c r="H52" s="404">
        <v>87084</v>
      </c>
      <c r="I52" s="405"/>
      <c r="J52" s="404">
        <v>814290</v>
      </c>
      <c r="K52" s="405"/>
      <c r="L52" s="407"/>
      <c r="M52" s="411" t="s">
        <v>193</v>
      </c>
      <c r="N52" s="404">
        <v>28756</v>
      </c>
      <c r="O52" s="405"/>
      <c r="P52" s="404">
        <v>186803</v>
      </c>
      <c r="Q52" s="405"/>
      <c r="R52" s="404">
        <v>3403</v>
      </c>
      <c r="S52" s="405"/>
      <c r="T52" s="407"/>
      <c r="U52" s="411" t="s">
        <v>193</v>
      </c>
      <c r="V52" s="406" t="s">
        <v>176</v>
      </c>
      <c r="W52" s="405"/>
      <c r="X52" s="406" t="s">
        <v>176</v>
      </c>
      <c r="Y52" s="405"/>
      <c r="Z52" s="404">
        <v>218962</v>
      </c>
      <c r="AA52" s="405"/>
      <c r="AB52" s="404">
        <v>35100</v>
      </c>
      <c r="AC52" s="405"/>
      <c r="AD52" s="406" t="s">
        <v>250</v>
      </c>
      <c r="AE52" s="404">
        <v>1068353</v>
      </c>
      <c r="AF52" s="405"/>
    </row>
    <row r="53" spans="1:34" x14ac:dyDescent="0.2">
      <c r="A53" s="397">
        <v>2007</v>
      </c>
      <c r="B53" s="398">
        <v>110727</v>
      </c>
      <c r="C53" s="399"/>
      <c r="D53" s="398">
        <v>29987</v>
      </c>
      <c r="E53" s="399"/>
      <c r="F53" s="398">
        <v>571697</v>
      </c>
      <c r="G53" s="399"/>
      <c r="H53" s="398">
        <v>87892</v>
      </c>
      <c r="I53" s="399"/>
      <c r="J53" s="398">
        <v>800302</v>
      </c>
      <c r="K53" s="399"/>
      <c r="L53" s="401"/>
      <c r="M53" s="410" t="s">
        <v>193</v>
      </c>
      <c r="N53" s="398">
        <v>15715</v>
      </c>
      <c r="O53" s="399"/>
      <c r="P53" s="398">
        <v>188220</v>
      </c>
      <c r="Q53" s="399"/>
      <c r="R53" s="398">
        <v>4378</v>
      </c>
      <c r="S53" s="399"/>
      <c r="T53" s="401"/>
      <c r="U53" s="410" t="s">
        <v>193</v>
      </c>
      <c r="V53" s="400" t="s">
        <v>176</v>
      </c>
      <c r="W53" s="399"/>
      <c r="X53" s="400" t="s">
        <v>176</v>
      </c>
      <c r="Y53" s="399"/>
      <c r="Z53" s="398">
        <v>208314</v>
      </c>
      <c r="AA53" s="399"/>
      <c r="AB53" s="398">
        <v>41111</v>
      </c>
      <c r="AC53" s="399"/>
      <c r="AD53" s="400" t="s">
        <v>250</v>
      </c>
      <c r="AE53" s="398">
        <v>1049727</v>
      </c>
      <c r="AF53" s="399"/>
    </row>
    <row r="54" spans="1:34" x14ac:dyDescent="0.2">
      <c r="A54" s="397">
        <v>2008</v>
      </c>
      <c r="B54" s="398">
        <v>109296</v>
      </c>
      <c r="C54" s="399"/>
      <c r="D54" s="398">
        <v>20853</v>
      </c>
      <c r="E54" s="399"/>
      <c r="F54" s="398">
        <v>536899</v>
      </c>
      <c r="G54" s="399"/>
      <c r="H54" s="398">
        <v>73407</v>
      </c>
      <c r="I54" s="399"/>
      <c r="J54" s="398">
        <v>740455</v>
      </c>
      <c r="K54" s="399"/>
      <c r="L54" s="401"/>
      <c r="M54" s="410" t="s">
        <v>193</v>
      </c>
      <c r="N54" s="398">
        <v>16514</v>
      </c>
      <c r="O54" s="399"/>
      <c r="P54" s="398">
        <v>179227</v>
      </c>
      <c r="Q54" s="399"/>
      <c r="R54" s="398">
        <v>4726</v>
      </c>
      <c r="S54" s="399"/>
      <c r="T54" s="401"/>
      <c r="U54" s="410" t="s">
        <v>193</v>
      </c>
      <c r="V54" s="400" t="s">
        <v>176</v>
      </c>
      <c r="W54" s="399"/>
      <c r="X54" s="400" t="s">
        <v>176</v>
      </c>
      <c r="Y54" s="399"/>
      <c r="Z54" s="398">
        <v>200467</v>
      </c>
      <c r="AA54" s="399"/>
      <c r="AB54" s="398">
        <v>38776</v>
      </c>
      <c r="AC54" s="399"/>
      <c r="AD54" s="400" t="s">
        <v>250</v>
      </c>
      <c r="AE54" s="398">
        <v>979699</v>
      </c>
      <c r="AF54" s="399"/>
    </row>
    <row r="55" spans="1:34" x14ac:dyDescent="0.2">
      <c r="A55" s="403">
        <v>2009</v>
      </c>
      <c r="B55" s="404">
        <v>98829</v>
      </c>
      <c r="C55" s="405"/>
      <c r="D55" s="404">
        <v>19531</v>
      </c>
      <c r="E55" s="405"/>
      <c r="F55" s="404">
        <v>535111</v>
      </c>
      <c r="G55" s="405"/>
      <c r="H55" s="404">
        <v>62269</v>
      </c>
      <c r="I55" s="405"/>
      <c r="J55" s="404">
        <v>715741</v>
      </c>
      <c r="K55" s="405"/>
      <c r="L55" s="407"/>
      <c r="M55" s="411" t="s">
        <v>193</v>
      </c>
      <c r="N55" s="404">
        <v>18235</v>
      </c>
      <c r="O55" s="405"/>
      <c r="P55" s="404">
        <v>159712</v>
      </c>
      <c r="Q55" s="405"/>
      <c r="R55" s="404">
        <v>4477</v>
      </c>
      <c r="S55" s="405"/>
      <c r="T55" s="407"/>
      <c r="U55" s="411" t="s">
        <v>193</v>
      </c>
      <c r="V55" s="406" t="s">
        <v>176</v>
      </c>
      <c r="W55" s="405"/>
      <c r="X55" s="406" t="s">
        <v>176</v>
      </c>
      <c r="Y55" s="405"/>
      <c r="Z55" s="404">
        <v>182424</v>
      </c>
      <c r="AA55" s="405"/>
      <c r="AB55" s="404">
        <v>41770</v>
      </c>
      <c r="AC55" s="405"/>
      <c r="AD55" s="406" t="s">
        <v>250</v>
      </c>
      <c r="AE55" s="404">
        <v>939935</v>
      </c>
      <c r="AF55" s="405"/>
    </row>
    <row r="56" spans="1:34" x14ac:dyDescent="0.2">
      <c r="A56" s="397">
        <v>2010</v>
      </c>
      <c r="B56" s="398">
        <v>146318</v>
      </c>
      <c r="C56" s="402" t="s">
        <v>381</v>
      </c>
      <c r="D56" s="398">
        <v>14280</v>
      </c>
      <c r="E56" s="402" t="s">
        <v>381</v>
      </c>
      <c r="F56" s="398">
        <v>570279</v>
      </c>
      <c r="G56" s="402" t="s">
        <v>381</v>
      </c>
      <c r="H56" s="398">
        <v>70454</v>
      </c>
      <c r="I56" s="402" t="s">
        <v>381</v>
      </c>
      <c r="J56" s="398">
        <v>801331</v>
      </c>
      <c r="K56" s="402" t="s">
        <v>381</v>
      </c>
      <c r="L56" s="401"/>
      <c r="M56" s="410" t="s">
        <v>193</v>
      </c>
      <c r="N56" s="398">
        <v>16270</v>
      </c>
      <c r="O56" s="402" t="s">
        <v>381</v>
      </c>
      <c r="P56" s="398">
        <v>172016</v>
      </c>
      <c r="Q56" s="402" t="s">
        <v>381</v>
      </c>
      <c r="R56" s="398">
        <v>8295</v>
      </c>
      <c r="S56" s="402" t="s">
        <v>381</v>
      </c>
      <c r="T56" s="401"/>
      <c r="U56" s="410" t="s">
        <v>193</v>
      </c>
      <c r="V56" s="400">
        <v>18</v>
      </c>
      <c r="W56" s="402" t="s">
        <v>381</v>
      </c>
      <c r="X56" s="400" t="s">
        <v>176</v>
      </c>
      <c r="Y56" s="399"/>
      <c r="Z56" s="398">
        <v>196599</v>
      </c>
      <c r="AA56" s="402" t="s">
        <v>381</v>
      </c>
      <c r="AB56" s="398">
        <v>55110</v>
      </c>
      <c r="AC56" s="402" t="s">
        <v>381</v>
      </c>
      <c r="AD56" s="400" t="s">
        <v>250</v>
      </c>
      <c r="AE56" s="398">
        <v>1053040</v>
      </c>
      <c r="AF56" s="402" t="s">
        <v>381</v>
      </c>
      <c r="AH56" s="443" t="s">
        <v>282</v>
      </c>
    </row>
    <row r="57" spans="1:34" x14ac:dyDescent="0.2">
      <c r="A57" s="397">
        <v>2011</v>
      </c>
      <c r="B57" s="433">
        <v>116475</v>
      </c>
      <c r="C57" s="402"/>
      <c r="D57" s="433">
        <v>12439</v>
      </c>
      <c r="E57" s="402"/>
      <c r="F57" s="433">
        <v>585584</v>
      </c>
      <c r="G57" s="402"/>
      <c r="H57" s="433">
        <v>73555</v>
      </c>
      <c r="I57" s="402"/>
      <c r="J57" s="433">
        <f>B57+D57+F57+H57</f>
        <v>788053</v>
      </c>
      <c r="K57" s="402"/>
      <c r="L57" s="401"/>
      <c r="M57" s="410" t="s">
        <v>193</v>
      </c>
      <c r="N57" s="433">
        <v>17477</v>
      </c>
      <c r="O57" s="402"/>
      <c r="P57" s="433">
        <v>181559</v>
      </c>
      <c r="Q57" s="402"/>
      <c r="R57" s="433">
        <v>6590</v>
      </c>
      <c r="S57" s="402"/>
      <c r="T57" s="401"/>
      <c r="U57" s="410" t="s">
        <v>193</v>
      </c>
      <c r="V57" s="438">
        <v>65</v>
      </c>
      <c r="W57" s="402"/>
      <c r="X57" s="438">
        <v>47</v>
      </c>
      <c r="Y57" s="399"/>
      <c r="Z57" s="440">
        <f>N57+P57+R57+V57+X57</f>
        <v>205738</v>
      </c>
      <c r="AA57" s="402"/>
      <c r="AB57" s="433">
        <v>57176</v>
      </c>
      <c r="AC57" s="402"/>
      <c r="AD57" s="400" t="s">
        <v>250</v>
      </c>
      <c r="AE57" s="433">
        <v>1050968</v>
      </c>
      <c r="AF57" s="402"/>
      <c r="AH57" s="435">
        <f>J57+Z57+AB57</f>
        <v>1050967</v>
      </c>
    </row>
    <row r="58" spans="1:34" x14ac:dyDescent="0.2">
      <c r="A58" s="397" t="s">
        <v>946</v>
      </c>
      <c r="B58" s="433">
        <v>103004</v>
      </c>
      <c r="C58" s="399"/>
      <c r="D58" s="433">
        <v>27032</v>
      </c>
      <c r="E58" s="399"/>
      <c r="F58" s="433">
        <v>650136</v>
      </c>
      <c r="G58" s="399"/>
      <c r="H58" s="433">
        <v>83507</v>
      </c>
      <c r="I58" s="399"/>
      <c r="J58" s="433">
        <f>B58+D58+F58+H58</f>
        <v>863679</v>
      </c>
      <c r="K58" s="399"/>
      <c r="L58" s="401"/>
      <c r="M58" s="410" t="s">
        <v>193</v>
      </c>
      <c r="N58" s="433">
        <v>22527</v>
      </c>
      <c r="O58" s="399"/>
      <c r="P58" s="433">
        <v>218924</v>
      </c>
      <c r="Q58" s="399"/>
      <c r="R58" s="433">
        <v>7776</v>
      </c>
      <c r="S58" s="399"/>
      <c r="T58" s="401"/>
      <c r="U58" s="410" t="s">
        <v>193</v>
      </c>
      <c r="V58" s="438">
        <v>147</v>
      </c>
      <c r="W58" s="399"/>
      <c r="X58" s="438">
        <v>183</v>
      </c>
      <c r="Y58" s="399"/>
      <c r="Z58" s="440">
        <f>N58+P58+R58+V58+X58</f>
        <v>249557</v>
      </c>
      <c r="AA58" s="399"/>
      <c r="AB58" s="433">
        <v>53868</v>
      </c>
      <c r="AC58" s="399"/>
      <c r="AD58" s="400" t="s">
        <v>250</v>
      </c>
      <c r="AE58" s="433">
        <v>1167106</v>
      </c>
      <c r="AF58" s="399"/>
      <c r="AH58" s="435">
        <f>J58+Z58+AB58</f>
        <v>1167104</v>
      </c>
    </row>
    <row r="59" spans="1:34" x14ac:dyDescent="0.2">
      <c r="A59" s="594" t="s">
        <v>768</v>
      </c>
      <c r="B59" s="595"/>
      <c r="C59" s="595"/>
      <c r="D59" s="595"/>
      <c r="E59" s="595"/>
      <c r="F59" s="595"/>
      <c r="G59" s="595"/>
      <c r="H59" s="595"/>
      <c r="I59" s="595"/>
      <c r="J59" s="595"/>
      <c r="K59" s="595"/>
      <c r="L59" s="595"/>
      <c r="M59" s="595"/>
      <c r="N59" s="595"/>
      <c r="O59" s="595"/>
      <c r="P59" s="595"/>
      <c r="Q59" s="595" t="s">
        <v>818</v>
      </c>
      <c r="R59" s="595"/>
      <c r="S59" s="595"/>
      <c r="T59" s="595"/>
      <c r="U59" s="595"/>
      <c r="V59" s="595"/>
      <c r="W59" s="595"/>
      <c r="X59" s="595"/>
      <c r="Y59" s="595"/>
      <c r="Z59" s="595"/>
      <c r="AA59" s="595"/>
      <c r="AB59" s="595"/>
      <c r="AC59" s="595"/>
      <c r="AD59" s="595"/>
      <c r="AE59" s="595"/>
      <c r="AF59" s="596"/>
    </row>
    <row r="60" spans="1:34" x14ac:dyDescent="0.2">
      <c r="A60" s="597"/>
      <c r="B60" s="598"/>
      <c r="C60" s="598"/>
      <c r="D60" s="598"/>
      <c r="E60" s="598"/>
      <c r="F60" s="598"/>
      <c r="G60" s="598"/>
      <c r="H60" s="598"/>
      <c r="I60" s="598"/>
      <c r="J60" s="598"/>
      <c r="K60" s="598"/>
      <c r="L60" s="598"/>
      <c r="M60" s="598"/>
      <c r="N60" s="598"/>
      <c r="O60" s="598"/>
      <c r="P60" s="598"/>
      <c r="Q60" s="600" t="s">
        <v>402</v>
      </c>
      <c r="R60" s="600"/>
      <c r="S60" s="600"/>
      <c r="T60" s="600"/>
      <c r="U60" s="600"/>
      <c r="V60" s="600"/>
      <c r="W60" s="600"/>
      <c r="X60" s="600"/>
      <c r="Y60" s="600"/>
      <c r="Z60" s="600"/>
      <c r="AA60" s="600"/>
      <c r="AB60" s="600"/>
      <c r="AC60" s="600"/>
      <c r="AD60" s="600"/>
      <c r="AE60" s="600"/>
      <c r="AF60" s="601"/>
    </row>
    <row r="61" spans="1:34" x14ac:dyDescent="0.2">
      <c r="A61" s="597" t="s">
        <v>770</v>
      </c>
      <c r="B61" s="598"/>
      <c r="C61" s="598"/>
      <c r="D61" s="598"/>
      <c r="E61" s="598"/>
      <c r="F61" s="598"/>
      <c r="G61" s="598"/>
      <c r="H61" s="598"/>
      <c r="I61" s="598"/>
      <c r="J61" s="598"/>
      <c r="K61" s="598"/>
      <c r="L61" s="598"/>
      <c r="M61" s="598"/>
      <c r="N61" s="598"/>
      <c r="O61" s="598"/>
      <c r="P61" s="598"/>
      <c r="Q61" s="598" t="s">
        <v>817</v>
      </c>
      <c r="R61" s="598"/>
      <c r="S61" s="598"/>
      <c r="T61" s="598"/>
      <c r="U61" s="598"/>
      <c r="V61" s="598"/>
      <c r="W61" s="598"/>
      <c r="X61" s="598"/>
      <c r="Y61" s="598"/>
      <c r="Z61" s="598"/>
      <c r="AA61" s="598"/>
      <c r="AB61" s="598"/>
      <c r="AC61" s="598"/>
      <c r="AD61" s="598"/>
      <c r="AE61" s="598"/>
      <c r="AF61" s="599"/>
    </row>
    <row r="62" spans="1:34" x14ac:dyDescent="0.2">
      <c r="A62" s="597" t="s">
        <v>772</v>
      </c>
      <c r="B62" s="598"/>
      <c r="C62" s="598"/>
      <c r="D62" s="598"/>
      <c r="E62" s="598"/>
      <c r="F62" s="598"/>
      <c r="G62" s="598"/>
      <c r="H62" s="598"/>
      <c r="I62" s="598"/>
      <c r="J62" s="598"/>
      <c r="K62" s="598"/>
      <c r="L62" s="598"/>
      <c r="M62" s="598"/>
      <c r="N62" s="598"/>
      <c r="O62" s="598"/>
      <c r="P62" s="598"/>
      <c r="Q62" s="598" t="s">
        <v>816</v>
      </c>
      <c r="R62" s="598"/>
      <c r="S62" s="598"/>
      <c r="T62" s="598"/>
      <c r="U62" s="598"/>
      <c r="V62" s="598"/>
      <c r="W62" s="598"/>
      <c r="X62" s="598"/>
      <c r="Y62" s="598"/>
      <c r="Z62" s="598"/>
      <c r="AA62" s="598"/>
      <c r="AB62" s="598"/>
      <c r="AC62" s="598"/>
      <c r="AD62" s="598"/>
      <c r="AE62" s="598"/>
      <c r="AF62" s="599"/>
    </row>
    <row r="63" spans="1:34" x14ac:dyDescent="0.2">
      <c r="A63" s="597" t="s">
        <v>774</v>
      </c>
      <c r="B63" s="598"/>
      <c r="C63" s="598"/>
      <c r="D63" s="598"/>
      <c r="E63" s="598"/>
      <c r="F63" s="598"/>
      <c r="G63" s="598"/>
      <c r="H63" s="598"/>
      <c r="I63" s="598"/>
      <c r="J63" s="598"/>
      <c r="K63" s="598"/>
      <c r="L63" s="598"/>
      <c r="M63" s="598"/>
      <c r="N63" s="598"/>
      <c r="O63" s="598"/>
      <c r="P63" s="598"/>
      <c r="Q63" s="600" t="s">
        <v>865</v>
      </c>
      <c r="R63" s="600"/>
      <c r="S63" s="600"/>
      <c r="T63" s="600"/>
      <c r="U63" s="600"/>
      <c r="V63" s="600"/>
      <c r="W63" s="600"/>
      <c r="X63" s="600"/>
      <c r="Y63" s="600"/>
      <c r="Z63" s="600"/>
      <c r="AA63" s="600"/>
      <c r="AB63" s="600"/>
      <c r="AC63" s="600"/>
      <c r="AD63" s="600"/>
      <c r="AE63" s="600"/>
      <c r="AF63" s="601"/>
    </row>
    <row r="64" spans="1:34" x14ac:dyDescent="0.2">
      <c r="A64" s="597" t="s">
        <v>833</v>
      </c>
      <c r="B64" s="598"/>
      <c r="C64" s="598"/>
      <c r="D64" s="598"/>
      <c r="E64" s="598"/>
      <c r="F64" s="598"/>
      <c r="G64" s="598"/>
      <c r="H64" s="598"/>
      <c r="I64" s="598"/>
      <c r="J64" s="598"/>
      <c r="K64" s="598"/>
      <c r="L64" s="598"/>
      <c r="M64" s="598"/>
      <c r="N64" s="598"/>
      <c r="O64" s="598"/>
      <c r="P64" s="598"/>
      <c r="Q64" s="600" t="s">
        <v>866</v>
      </c>
      <c r="R64" s="600"/>
      <c r="S64" s="600"/>
      <c r="T64" s="600"/>
      <c r="U64" s="600"/>
      <c r="V64" s="600"/>
      <c r="W64" s="600"/>
      <c r="X64" s="600"/>
      <c r="Y64" s="600"/>
      <c r="Z64" s="600"/>
      <c r="AA64" s="600"/>
      <c r="AB64" s="600"/>
      <c r="AC64" s="600"/>
      <c r="AD64" s="600"/>
      <c r="AE64" s="600"/>
      <c r="AF64" s="601"/>
    </row>
    <row r="65" spans="1:32" x14ac:dyDescent="0.2">
      <c r="A65" s="597"/>
      <c r="B65" s="598"/>
      <c r="C65" s="598"/>
      <c r="D65" s="598"/>
      <c r="E65" s="598"/>
      <c r="F65" s="598"/>
      <c r="G65" s="598"/>
      <c r="H65" s="598"/>
      <c r="I65" s="598"/>
      <c r="J65" s="598"/>
      <c r="K65" s="598"/>
      <c r="L65" s="598"/>
      <c r="M65" s="598"/>
      <c r="N65" s="598"/>
      <c r="O65" s="598"/>
      <c r="P65" s="598"/>
      <c r="Q65" s="600" t="s">
        <v>867</v>
      </c>
      <c r="R65" s="600"/>
      <c r="S65" s="600"/>
      <c r="T65" s="600"/>
      <c r="U65" s="600"/>
      <c r="V65" s="600"/>
      <c r="W65" s="600"/>
      <c r="X65" s="600"/>
      <c r="Y65" s="600"/>
      <c r="Z65" s="600"/>
      <c r="AA65" s="600"/>
      <c r="AB65" s="600"/>
      <c r="AC65" s="600"/>
      <c r="AD65" s="600"/>
      <c r="AE65" s="600"/>
      <c r="AF65" s="601"/>
    </row>
    <row r="66" spans="1:32" x14ac:dyDescent="0.2">
      <c r="A66" s="597"/>
      <c r="B66" s="598"/>
      <c r="C66" s="598"/>
      <c r="D66" s="598"/>
      <c r="E66" s="598"/>
      <c r="F66" s="598"/>
      <c r="G66" s="598"/>
      <c r="H66" s="598"/>
      <c r="I66" s="598"/>
      <c r="J66" s="598"/>
      <c r="K66" s="598"/>
      <c r="L66" s="598"/>
      <c r="M66" s="598"/>
      <c r="N66" s="598"/>
      <c r="O66" s="598"/>
      <c r="P66" s="598"/>
      <c r="Q66" s="600" t="s">
        <v>868</v>
      </c>
      <c r="R66" s="600"/>
      <c r="S66" s="600"/>
      <c r="T66" s="600"/>
      <c r="U66" s="600"/>
      <c r="V66" s="600"/>
      <c r="W66" s="600"/>
      <c r="X66" s="600"/>
      <c r="Y66" s="600"/>
      <c r="Z66" s="600"/>
      <c r="AA66" s="600"/>
      <c r="AB66" s="600"/>
      <c r="AC66" s="600"/>
      <c r="AD66" s="600"/>
      <c r="AE66" s="600"/>
      <c r="AF66" s="601"/>
    </row>
    <row r="67" spans="1:32" x14ac:dyDescent="0.2">
      <c r="A67" s="597"/>
      <c r="B67" s="598"/>
      <c r="C67" s="598"/>
      <c r="D67" s="598"/>
      <c r="E67" s="598"/>
      <c r="F67" s="598"/>
      <c r="G67" s="598"/>
      <c r="H67" s="598"/>
      <c r="I67" s="598"/>
      <c r="J67" s="598"/>
      <c r="K67" s="598"/>
      <c r="L67" s="598"/>
      <c r="M67" s="598"/>
      <c r="N67" s="598"/>
      <c r="O67" s="598"/>
      <c r="P67" s="598"/>
      <c r="Q67" s="600" t="s">
        <v>415</v>
      </c>
      <c r="R67" s="600"/>
      <c r="S67" s="600"/>
      <c r="T67" s="600"/>
      <c r="U67" s="600"/>
      <c r="V67" s="600"/>
      <c r="W67" s="600"/>
      <c r="X67" s="600"/>
      <c r="Y67" s="600"/>
      <c r="Z67" s="600"/>
      <c r="AA67" s="600"/>
      <c r="AB67" s="600"/>
      <c r="AC67" s="600"/>
      <c r="AD67" s="600"/>
      <c r="AE67" s="600"/>
      <c r="AF67" s="601"/>
    </row>
    <row r="68" spans="1:32" ht="12.75" customHeight="1" x14ac:dyDescent="0.2">
      <c r="A68" s="597" t="s">
        <v>814</v>
      </c>
      <c r="B68" s="598"/>
      <c r="C68" s="598"/>
      <c r="D68" s="598"/>
      <c r="E68" s="598"/>
      <c r="F68" s="598"/>
      <c r="G68" s="598"/>
      <c r="H68" s="598"/>
      <c r="I68" s="598"/>
      <c r="J68" s="598"/>
      <c r="K68" s="598"/>
      <c r="L68" s="598"/>
      <c r="M68" s="598"/>
      <c r="N68" s="598"/>
      <c r="O68" s="598"/>
      <c r="P68" s="598"/>
      <c r="Q68" s="603" t="s">
        <v>689</v>
      </c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4"/>
    </row>
    <row r="69" spans="1:32" x14ac:dyDescent="0.2">
      <c r="A69" s="597" t="s">
        <v>813</v>
      </c>
      <c r="B69" s="598"/>
      <c r="C69" s="598"/>
      <c r="D69" s="598"/>
      <c r="E69" s="598"/>
      <c r="F69" s="598"/>
      <c r="G69" s="598"/>
      <c r="H69" s="598"/>
      <c r="I69" s="598"/>
      <c r="J69" s="598"/>
      <c r="K69" s="598"/>
      <c r="L69" s="598"/>
      <c r="M69" s="598"/>
      <c r="N69" s="598"/>
      <c r="O69" s="598"/>
      <c r="P69" s="598"/>
      <c r="Q69" s="600" t="s">
        <v>812</v>
      </c>
      <c r="R69" s="600"/>
      <c r="S69" s="600"/>
      <c r="T69" s="600"/>
      <c r="U69" s="600"/>
      <c r="V69" s="600"/>
      <c r="W69" s="600"/>
      <c r="X69" s="600"/>
      <c r="Y69" s="600"/>
      <c r="Z69" s="600"/>
      <c r="AA69" s="600"/>
      <c r="AB69" s="600"/>
      <c r="AC69" s="600"/>
      <c r="AD69" s="600"/>
      <c r="AE69" s="600"/>
      <c r="AF69" s="601"/>
    </row>
    <row r="70" spans="1:32" x14ac:dyDescent="0.2">
      <c r="A70" s="602" t="s">
        <v>408</v>
      </c>
      <c r="B70" s="600"/>
      <c r="C70" s="600"/>
      <c r="D70" s="600"/>
      <c r="E70" s="600"/>
      <c r="F70" s="600"/>
      <c r="G70" s="600"/>
      <c r="H70" s="600"/>
      <c r="I70" s="600"/>
      <c r="J70" s="600"/>
      <c r="K70" s="600"/>
      <c r="L70" s="600"/>
      <c r="M70" s="600"/>
      <c r="N70" s="600"/>
      <c r="O70" s="600"/>
      <c r="P70" s="600"/>
      <c r="Q70" s="600" t="s">
        <v>811</v>
      </c>
      <c r="R70" s="600"/>
      <c r="S70" s="600"/>
      <c r="T70" s="600"/>
      <c r="U70" s="600"/>
      <c r="V70" s="600"/>
      <c r="W70" s="600"/>
      <c r="X70" s="600"/>
      <c r="Y70" s="600"/>
      <c r="Z70" s="600"/>
      <c r="AA70" s="600"/>
      <c r="AB70" s="600"/>
      <c r="AC70" s="600"/>
      <c r="AD70" s="600"/>
      <c r="AE70" s="600"/>
      <c r="AF70" s="601"/>
    </row>
    <row r="71" spans="1:32" x14ac:dyDescent="0.2">
      <c r="A71" s="602" t="s">
        <v>410</v>
      </c>
      <c r="B71" s="600"/>
      <c r="C71" s="600"/>
      <c r="D71" s="600"/>
      <c r="E71" s="600"/>
      <c r="F71" s="600"/>
      <c r="G71" s="600"/>
      <c r="H71" s="600"/>
      <c r="I71" s="600"/>
      <c r="J71" s="600"/>
      <c r="K71" s="600"/>
      <c r="L71" s="600"/>
      <c r="M71" s="600"/>
      <c r="N71" s="600"/>
      <c r="O71" s="600"/>
      <c r="P71" s="600"/>
      <c r="Q71" s="600" t="s">
        <v>810</v>
      </c>
      <c r="R71" s="600"/>
      <c r="S71" s="600"/>
      <c r="T71" s="600"/>
      <c r="U71" s="600"/>
      <c r="V71" s="600"/>
      <c r="W71" s="600"/>
      <c r="X71" s="600"/>
      <c r="Y71" s="600"/>
      <c r="Z71" s="600"/>
      <c r="AA71" s="600"/>
      <c r="AB71" s="600"/>
      <c r="AC71" s="600"/>
      <c r="AD71" s="600"/>
      <c r="AE71" s="600"/>
      <c r="AF71" s="601"/>
    </row>
    <row r="72" spans="1:32" x14ac:dyDescent="0.2">
      <c r="A72" s="602"/>
      <c r="B72" s="600"/>
      <c r="C72" s="600"/>
      <c r="D72" s="600"/>
      <c r="E72" s="600"/>
      <c r="F72" s="600"/>
      <c r="G72" s="600"/>
      <c r="H72" s="600"/>
      <c r="I72" s="600"/>
      <c r="J72" s="600"/>
      <c r="K72" s="600"/>
      <c r="L72" s="600"/>
      <c r="M72" s="600"/>
      <c r="N72" s="600"/>
      <c r="O72" s="600"/>
      <c r="P72" s="600"/>
      <c r="Q72" s="600" t="s">
        <v>422</v>
      </c>
      <c r="R72" s="600"/>
      <c r="S72" s="600"/>
      <c r="T72" s="600"/>
      <c r="U72" s="600"/>
      <c r="V72" s="600"/>
      <c r="W72" s="600"/>
      <c r="X72" s="600"/>
      <c r="Y72" s="600"/>
      <c r="Z72" s="600"/>
      <c r="AA72" s="600"/>
      <c r="AB72" s="600"/>
      <c r="AC72" s="600"/>
      <c r="AD72" s="600"/>
      <c r="AE72" s="600"/>
      <c r="AF72" s="601"/>
    </row>
    <row r="73" spans="1:32" x14ac:dyDescent="0.2">
      <c r="A73" s="602"/>
      <c r="B73" s="600"/>
      <c r="C73" s="600"/>
      <c r="D73" s="600"/>
      <c r="E73" s="600"/>
      <c r="F73" s="600"/>
      <c r="G73" s="600"/>
      <c r="H73" s="600"/>
      <c r="I73" s="600"/>
      <c r="J73" s="600"/>
      <c r="K73" s="600"/>
      <c r="L73" s="600"/>
      <c r="M73" s="600"/>
      <c r="N73" s="600"/>
      <c r="O73" s="600"/>
      <c r="P73" s="600"/>
      <c r="Q73" s="620" t="s">
        <v>809</v>
      </c>
      <c r="R73" s="620"/>
      <c r="S73" s="620"/>
      <c r="T73" s="620"/>
      <c r="U73" s="620"/>
      <c r="V73" s="620"/>
      <c r="W73" s="620"/>
      <c r="X73" s="620"/>
      <c r="Y73" s="620"/>
      <c r="Z73" s="620"/>
      <c r="AA73" s="620"/>
      <c r="AB73" s="620"/>
      <c r="AC73" s="620"/>
      <c r="AD73" s="620"/>
      <c r="AE73" s="620"/>
      <c r="AF73" s="621"/>
    </row>
    <row r="74" spans="1:32" x14ac:dyDescent="0.2">
      <c r="A74" s="618" t="s">
        <v>808</v>
      </c>
      <c r="B74" s="619"/>
      <c r="C74" s="619"/>
      <c r="D74" s="619"/>
      <c r="E74" s="619"/>
      <c r="F74" s="619"/>
      <c r="G74" s="619"/>
      <c r="H74" s="619"/>
      <c r="I74" s="619"/>
      <c r="J74" s="619"/>
      <c r="K74" s="619"/>
      <c r="L74" s="619"/>
      <c r="M74" s="619"/>
      <c r="N74" s="619"/>
      <c r="O74" s="619"/>
      <c r="P74" s="619"/>
      <c r="Q74" s="610"/>
      <c r="R74" s="610"/>
      <c r="S74" s="610"/>
      <c r="T74" s="610"/>
      <c r="U74" s="610"/>
      <c r="V74" s="610"/>
      <c r="W74" s="610"/>
      <c r="X74" s="610"/>
      <c r="Y74" s="610"/>
      <c r="Z74" s="610"/>
      <c r="AA74" s="610"/>
      <c r="AB74" s="610"/>
      <c r="AC74" s="610"/>
      <c r="AD74" s="610"/>
      <c r="AE74" s="610"/>
      <c r="AF74" s="611"/>
    </row>
  </sheetData>
  <mergeCells count="64">
    <mergeCell ref="A74:P74"/>
    <mergeCell ref="Q74:AF74"/>
    <mergeCell ref="A71:P71"/>
    <mergeCell ref="Q71:AF71"/>
    <mergeCell ref="A72:P72"/>
    <mergeCell ref="Q72:AF72"/>
    <mergeCell ref="A73:P73"/>
    <mergeCell ref="Q73:AF73"/>
    <mergeCell ref="A68:P68"/>
    <mergeCell ref="Q68:AF68"/>
    <mergeCell ref="A69:P69"/>
    <mergeCell ref="Q69:AF69"/>
    <mergeCell ref="A70:P70"/>
    <mergeCell ref="Q70:AF70"/>
    <mergeCell ref="A64:P67"/>
    <mergeCell ref="Q64:AF64"/>
    <mergeCell ref="Q65:AF65"/>
    <mergeCell ref="Q66:AF66"/>
    <mergeCell ref="Q67:AF67"/>
    <mergeCell ref="A62:P62"/>
    <mergeCell ref="Q62:AF62"/>
    <mergeCell ref="A61:P61"/>
    <mergeCell ref="Q61:AF61"/>
    <mergeCell ref="A63:P63"/>
    <mergeCell ref="Q63:AF63"/>
    <mergeCell ref="B34:AF34"/>
    <mergeCell ref="A59:P60"/>
    <mergeCell ref="Q59:AF59"/>
    <mergeCell ref="Q60:AF60"/>
    <mergeCell ref="B6:C8"/>
    <mergeCell ref="D6:E8"/>
    <mergeCell ref="F6:G6"/>
    <mergeCell ref="B9:AF9"/>
    <mergeCell ref="V6:W8"/>
    <mergeCell ref="X6:Y8"/>
    <mergeCell ref="N7:O7"/>
    <mergeCell ref="T7:U7"/>
    <mergeCell ref="H8:I8"/>
    <mergeCell ref="R8:S8"/>
    <mergeCell ref="T8:U8"/>
    <mergeCell ref="L7:M7"/>
    <mergeCell ref="F8:G8"/>
    <mergeCell ref="H6:I6"/>
    <mergeCell ref="L6:M6"/>
    <mergeCell ref="F7:G7"/>
    <mergeCell ref="L8:M8"/>
    <mergeCell ref="H7:I7"/>
    <mergeCell ref="J6:K8"/>
    <mergeCell ref="N8:O8"/>
    <mergeCell ref="P8:Q8"/>
    <mergeCell ref="A1:AF1"/>
    <mergeCell ref="A2:AF2"/>
    <mergeCell ref="A3:A8"/>
    <mergeCell ref="B3:K5"/>
    <mergeCell ref="L3:M3"/>
    <mergeCell ref="N3:AA5"/>
    <mergeCell ref="AB3:AC8"/>
    <mergeCell ref="AE3:AF8"/>
    <mergeCell ref="L4:M4"/>
    <mergeCell ref="L5:M5"/>
    <mergeCell ref="N6:O6"/>
    <mergeCell ref="P6:S7"/>
    <mergeCell ref="T6:U6"/>
    <mergeCell ref="Z6:AA8"/>
  </mergeCells>
  <hyperlinks>
    <hyperlink ref="Q68" r:id="rId1" display="http://www.eia.gov/electricity/"/>
  </hyperlinks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5"/>
  <sheetViews>
    <sheetView topLeftCell="A7" workbookViewId="0">
      <selection activeCell="N31" sqref="N31"/>
    </sheetView>
  </sheetViews>
  <sheetFormatPr defaultRowHeight="12.75" x14ac:dyDescent="0.2"/>
  <cols>
    <col min="1" max="1" width="4.5703125" bestFit="1" customWidth="1"/>
    <col min="2" max="2" width="8.7109375" bestFit="1" customWidth="1"/>
    <col min="3" max="3" width="2.28515625" bestFit="1" customWidth="1"/>
    <col min="4" max="4" width="7.28515625" bestFit="1" customWidth="1"/>
    <col min="5" max="5" width="2.28515625" bestFit="1" customWidth="1"/>
    <col min="6" max="6" width="7.7109375" bestFit="1" customWidth="1"/>
    <col min="7" max="7" width="2.28515625" bestFit="1" customWidth="1"/>
    <col min="8" max="8" width="6.5703125" bestFit="1" customWidth="1"/>
    <col min="9" max="9" width="2.28515625" bestFit="1" customWidth="1"/>
    <col min="10" max="10" width="6.5703125" bestFit="1" customWidth="1"/>
    <col min="11" max="11" width="2.28515625" bestFit="1" customWidth="1"/>
    <col min="12" max="12" width="7.7109375" bestFit="1" customWidth="1"/>
    <col min="13" max="13" width="2.28515625" bestFit="1" customWidth="1"/>
    <col min="14" max="14" width="9" bestFit="1" customWidth="1"/>
    <col min="15" max="15" width="2.28515625" bestFit="1" customWidth="1"/>
    <col min="16" max="16" width="4.85546875" bestFit="1" customWidth="1"/>
    <col min="17" max="17" width="2.28515625" bestFit="1" customWidth="1"/>
    <col min="18" max="18" width="5.28515625" bestFit="1" customWidth="1"/>
    <col min="19" max="19" width="2.28515625" bestFit="1" customWidth="1"/>
    <col min="20" max="20" width="5.5703125" bestFit="1" customWidth="1"/>
    <col min="21" max="21" width="2.28515625" bestFit="1" customWidth="1"/>
    <col min="22" max="22" width="5.28515625" bestFit="1" customWidth="1"/>
    <col min="23" max="23" width="2.28515625" bestFit="1" customWidth="1"/>
  </cols>
  <sheetData>
    <row r="1" spans="1:23" ht="15.75" x14ac:dyDescent="0.25">
      <c r="A1" s="491" t="s">
        <v>703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3"/>
    </row>
    <row r="2" spans="1:23" x14ac:dyDescent="0.2">
      <c r="A2" s="494" t="s">
        <v>704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6"/>
    </row>
    <row r="3" spans="1:23" x14ac:dyDescent="0.2">
      <c r="A3" s="497" t="s">
        <v>332</v>
      </c>
      <c r="B3" s="503" t="s">
        <v>145</v>
      </c>
      <c r="C3" s="505"/>
      <c r="D3" s="500" t="s">
        <v>289</v>
      </c>
      <c r="E3" s="501"/>
      <c r="F3" s="501"/>
      <c r="G3" s="501"/>
      <c r="H3" s="501"/>
      <c r="I3" s="501"/>
      <c r="J3" s="501"/>
      <c r="K3" s="501"/>
      <c r="L3" s="501"/>
      <c r="M3" s="502"/>
      <c r="N3" s="503" t="s">
        <v>207</v>
      </c>
      <c r="O3" s="505"/>
      <c r="P3" s="503" t="s">
        <v>208</v>
      </c>
      <c r="Q3" s="505"/>
      <c r="R3" s="500" t="s">
        <v>395</v>
      </c>
      <c r="S3" s="501"/>
      <c r="T3" s="501"/>
      <c r="U3" s="502"/>
      <c r="V3" s="503" t="s">
        <v>144</v>
      </c>
      <c r="W3" s="505"/>
    </row>
    <row r="4" spans="1:23" x14ac:dyDescent="0.2">
      <c r="A4" s="498"/>
      <c r="B4" s="509"/>
      <c r="C4" s="511"/>
      <c r="D4" s="500" t="s">
        <v>209</v>
      </c>
      <c r="E4" s="502"/>
      <c r="F4" s="500" t="s">
        <v>210</v>
      </c>
      <c r="G4" s="502"/>
      <c r="H4" s="500" t="s">
        <v>211</v>
      </c>
      <c r="I4" s="502"/>
      <c r="J4" s="500" t="s">
        <v>212</v>
      </c>
      <c r="K4" s="502"/>
      <c r="L4" s="500" t="s">
        <v>213</v>
      </c>
      <c r="M4" s="502"/>
      <c r="N4" s="509"/>
      <c r="O4" s="511"/>
      <c r="P4" s="509"/>
      <c r="Q4" s="511"/>
      <c r="R4" s="500" t="s">
        <v>214</v>
      </c>
      <c r="S4" s="502"/>
      <c r="T4" s="500" t="s">
        <v>215</v>
      </c>
      <c r="U4" s="502"/>
      <c r="V4" s="509"/>
      <c r="W4" s="511"/>
    </row>
    <row r="5" spans="1:23" x14ac:dyDescent="0.2">
      <c r="A5" s="498"/>
      <c r="B5" s="636" t="s">
        <v>466</v>
      </c>
      <c r="C5" s="637"/>
      <c r="D5" s="636" t="s">
        <v>334</v>
      </c>
      <c r="E5" s="640"/>
      <c r="F5" s="640"/>
      <c r="G5" s="640"/>
      <c r="H5" s="640"/>
      <c r="I5" s="637"/>
      <c r="J5" s="636" t="s">
        <v>466</v>
      </c>
      <c r="K5" s="637"/>
      <c r="L5" s="636" t="s">
        <v>334</v>
      </c>
      <c r="M5" s="637"/>
      <c r="N5" s="636" t="s">
        <v>126</v>
      </c>
      <c r="O5" s="637"/>
      <c r="P5" s="636" t="s">
        <v>127</v>
      </c>
      <c r="Q5" s="637"/>
      <c r="R5" s="636" t="s">
        <v>467</v>
      </c>
      <c r="S5" s="640"/>
      <c r="T5" s="640"/>
      <c r="U5" s="637"/>
      <c r="V5" s="636" t="s">
        <v>127</v>
      </c>
      <c r="W5" s="637"/>
    </row>
    <row r="6" spans="1:23" x14ac:dyDescent="0.2">
      <c r="A6" s="499"/>
      <c r="B6" s="638"/>
      <c r="C6" s="639"/>
      <c r="D6" s="638"/>
      <c r="E6" s="641"/>
      <c r="F6" s="641"/>
      <c r="G6" s="641"/>
      <c r="H6" s="641"/>
      <c r="I6" s="639"/>
      <c r="J6" s="638"/>
      <c r="K6" s="639"/>
      <c r="L6" s="638"/>
      <c r="M6" s="639"/>
      <c r="N6" s="638" t="s">
        <v>468</v>
      </c>
      <c r="O6" s="639"/>
      <c r="P6" s="638" t="s">
        <v>128</v>
      </c>
      <c r="Q6" s="639"/>
      <c r="R6" s="638"/>
      <c r="S6" s="641"/>
      <c r="T6" s="641"/>
      <c r="U6" s="639"/>
      <c r="V6" s="638" t="s">
        <v>128</v>
      </c>
      <c r="W6" s="639"/>
    </row>
    <row r="7" spans="1:23" ht="15.75" x14ac:dyDescent="0.2">
      <c r="A7" s="346"/>
      <c r="B7" s="500" t="s">
        <v>175</v>
      </c>
      <c r="C7" s="501"/>
      <c r="D7" s="501"/>
      <c r="E7" s="501"/>
      <c r="F7" s="501"/>
      <c r="G7" s="501"/>
      <c r="H7" s="501"/>
      <c r="I7" s="501"/>
      <c r="J7" s="501"/>
      <c r="K7" s="501"/>
      <c r="L7" s="501"/>
      <c r="M7" s="501"/>
      <c r="N7" s="501"/>
      <c r="O7" s="501"/>
      <c r="P7" s="501"/>
      <c r="Q7" s="501"/>
      <c r="R7" s="501"/>
      <c r="S7" s="501"/>
      <c r="T7" s="501"/>
      <c r="U7" s="501"/>
      <c r="V7" s="501"/>
      <c r="W7" s="502"/>
    </row>
    <row r="8" spans="1:23" ht="15" x14ac:dyDescent="0.25">
      <c r="A8" s="347">
        <v>1989</v>
      </c>
      <c r="B8" s="348">
        <v>767378330</v>
      </c>
      <c r="C8" s="349"/>
      <c r="D8" s="348">
        <v>25574094</v>
      </c>
      <c r="E8" s="349"/>
      <c r="F8" s="348">
        <v>241960194</v>
      </c>
      <c r="G8" s="349"/>
      <c r="H8" s="348">
        <v>3460</v>
      </c>
      <c r="I8" s="349"/>
      <c r="J8" s="348">
        <v>517385</v>
      </c>
      <c r="K8" s="349"/>
      <c r="L8" s="348">
        <v>270124673</v>
      </c>
      <c r="M8" s="349"/>
      <c r="N8" s="348">
        <v>2790567343</v>
      </c>
      <c r="O8" s="349"/>
      <c r="P8" s="358" t="s">
        <v>691</v>
      </c>
      <c r="Q8" s="349"/>
      <c r="R8" s="348">
        <v>59070</v>
      </c>
      <c r="S8" s="349"/>
      <c r="T8" s="348">
        <v>110545</v>
      </c>
      <c r="U8" s="349"/>
      <c r="V8" s="358" t="s">
        <v>691</v>
      </c>
      <c r="W8" s="349"/>
    </row>
    <row r="9" spans="1:23" ht="15" x14ac:dyDescent="0.25">
      <c r="A9" s="347">
        <v>1990</v>
      </c>
      <c r="B9" s="348">
        <v>774213235</v>
      </c>
      <c r="C9" s="349"/>
      <c r="D9" s="348">
        <v>14956486</v>
      </c>
      <c r="E9" s="349"/>
      <c r="F9" s="348">
        <v>181231027</v>
      </c>
      <c r="G9" s="349"/>
      <c r="H9" s="348">
        <v>17030</v>
      </c>
      <c r="I9" s="349"/>
      <c r="J9" s="348">
        <v>1008199</v>
      </c>
      <c r="K9" s="349"/>
      <c r="L9" s="348">
        <v>201245538</v>
      </c>
      <c r="M9" s="349"/>
      <c r="N9" s="348">
        <v>2794109725</v>
      </c>
      <c r="O9" s="349"/>
      <c r="P9" s="350">
        <v>4</v>
      </c>
      <c r="Q9" s="349"/>
      <c r="R9" s="348">
        <v>87413</v>
      </c>
      <c r="S9" s="349"/>
      <c r="T9" s="348">
        <v>161687</v>
      </c>
      <c r="U9" s="349"/>
      <c r="V9" s="358" t="s">
        <v>691</v>
      </c>
      <c r="W9" s="349"/>
    </row>
    <row r="10" spans="1:23" ht="15" x14ac:dyDescent="0.25">
      <c r="A10" s="351">
        <v>1991</v>
      </c>
      <c r="B10" s="352">
        <v>773182794</v>
      </c>
      <c r="C10" s="353"/>
      <c r="D10" s="352">
        <v>13821887</v>
      </c>
      <c r="E10" s="353"/>
      <c r="F10" s="352">
        <v>171156738</v>
      </c>
      <c r="G10" s="353"/>
      <c r="H10" s="352">
        <v>50540</v>
      </c>
      <c r="I10" s="353"/>
      <c r="J10" s="352">
        <v>973749</v>
      </c>
      <c r="K10" s="353"/>
      <c r="L10" s="352">
        <v>189897910</v>
      </c>
      <c r="M10" s="353"/>
      <c r="N10" s="352">
        <v>2822158571</v>
      </c>
      <c r="O10" s="353"/>
      <c r="P10" s="354">
        <v>44</v>
      </c>
      <c r="Q10" s="353"/>
      <c r="R10" s="352">
        <v>84750</v>
      </c>
      <c r="S10" s="353"/>
      <c r="T10" s="352">
        <v>194798</v>
      </c>
      <c r="U10" s="353"/>
      <c r="V10" s="357" t="s">
        <v>691</v>
      </c>
      <c r="W10" s="353"/>
    </row>
    <row r="11" spans="1:23" ht="15" x14ac:dyDescent="0.25">
      <c r="A11" s="347">
        <v>1992</v>
      </c>
      <c r="B11" s="348">
        <v>781185824</v>
      </c>
      <c r="C11" s="349"/>
      <c r="D11" s="348">
        <v>11998033</v>
      </c>
      <c r="E11" s="349"/>
      <c r="F11" s="348">
        <v>135779477</v>
      </c>
      <c r="G11" s="349"/>
      <c r="H11" s="348">
        <v>48200</v>
      </c>
      <c r="I11" s="349"/>
      <c r="J11" s="348">
        <v>1320369</v>
      </c>
      <c r="K11" s="349"/>
      <c r="L11" s="348">
        <v>154427555</v>
      </c>
      <c r="M11" s="349"/>
      <c r="N11" s="348">
        <v>2828996497</v>
      </c>
      <c r="O11" s="349"/>
      <c r="P11" s="350">
        <v>43</v>
      </c>
      <c r="Q11" s="349"/>
      <c r="R11" s="348">
        <v>94367</v>
      </c>
      <c r="S11" s="349"/>
      <c r="T11" s="348">
        <v>231786</v>
      </c>
      <c r="U11" s="349"/>
      <c r="V11" s="358" t="s">
        <v>691</v>
      </c>
      <c r="W11" s="349"/>
    </row>
    <row r="12" spans="1:23" ht="15" x14ac:dyDescent="0.25">
      <c r="A12" s="347">
        <v>1993</v>
      </c>
      <c r="B12" s="348">
        <v>816558233</v>
      </c>
      <c r="C12" s="349"/>
      <c r="D12" s="348">
        <v>13460366</v>
      </c>
      <c r="E12" s="349"/>
      <c r="F12" s="348">
        <v>149286502</v>
      </c>
      <c r="G12" s="349"/>
      <c r="H12" s="348">
        <v>11080</v>
      </c>
      <c r="I12" s="349"/>
      <c r="J12" s="348">
        <v>1552589</v>
      </c>
      <c r="K12" s="349"/>
      <c r="L12" s="348">
        <v>170520893</v>
      </c>
      <c r="M12" s="349"/>
      <c r="N12" s="348">
        <v>2755092589</v>
      </c>
      <c r="O12" s="349"/>
      <c r="P12" s="350">
        <v>122</v>
      </c>
      <c r="Q12" s="349"/>
      <c r="R12" s="348">
        <v>101262</v>
      </c>
      <c r="S12" s="349"/>
      <c r="T12" s="348">
        <v>237353</v>
      </c>
      <c r="U12" s="349"/>
      <c r="V12" s="358" t="s">
        <v>691</v>
      </c>
      <c r="W12" s="349"/>
    </row>
    <row r="13" spans="1:23" ht="15" x14ac:dyDescent="0.25">
      <c r="A13" s="351">
        <v>1994</v>
      </c>
      <c r="B13" s="352">
        <v>821209026</v>
      </c>
      <c r="C13" s="353"/>
      <c r="D13" s="352">
        <v>16692892</v>
      </c>
      <c r="E13" s="353"/>
      <c r="F13" s="352">
        <v>134666136</v>
      </c>
      <c r="G13" s="353"/>
      <c r="H13" s="352">
        <v>51530</v>
      </c>
      <c r="I13" s="353"/>
      <c r="J13" s="352">
        <v>1192922</v>
      </c>
      <c r="K13" s="353"/>
      <c r="L13" s="352">
        <v>157375168</v>
      </c>
      <c r="M13" s="353"/>
      <c r="N13" s="352">
        <v>3064560886</v>
      </c>
      <c r="O13" s="353"/>
      <c r="P13" s="354">
        <v>96</v>
      </c>
      <c r="Q13" s="353"/>
      <c r="R13" s="352">
        <v>112291</v>
      </c>
      <c r="S13" s="353"/>
      <c r="T13" s="352">
        <v>247597</v>
      </c>
      <c r="U13" s="353"/>
      <c r="V13" s="357" t="s">
        <v>691</v>
      </c>
      <c r="W13" s="353"/>
    </row>
    <row r="14" spans="1:23" ht="15" x14ac:dyDescent="0.25">
      <c r="A14" s="347">
        <v>1995</v>
      </c>
      <c r="B14" s="348">
        <v>832928005</v>
      </c>
      <c r="C14" s="349"/>
      <c r="D14" s="348">
        <v>16168597</v>
      </c>
      <c r="E14" s="349"/>
      <c r="F14" s="348">
        <v>86584336</v>
      </c>
      <c r="G14" s="349"/>
      <c r="H14" s="348">
        <v>133490</v>
      </c>
      <c r="I14" s="349"/>
      <c r="J14" s="348">
        <v>1082188</v>
      </c>
      <c r="K14" s="349"/>
      <c r="L14" s="348">
        <v>108297363</v>
      </c>
      <c r="M14" s="349"/>
      <c r="N14" s="348">
        <v>3287571384</v>
      </c>
      <c r="O14" s="349"/>
      <c r="P14" s="350">
        <v>87</v>
      </c>
      <c r="Q14" s="349"/>
      <c r="R14" s="348">
        <v>84341</v>
      </c>
      <c r="S14" s="349"/>
      <c r="T14" s="348">
        <v>262128</v>
      </c>
      <c r="U14" s="349"/>
      <c r="V14" s="358" t="s">
        <v>691</v>
      </c>
      <c r="W14" s="349"/>
    </row>
    <row r="15" spans="1:23" ht="15" x14ac:dyDescent="0.25">
      <c r="A15" s="347">
        <v>1996</v>
      </c>
      <c r="B15" s="348">
        <v>878824782</v>
      </c>
      <c r="C15" s="349"/>
      <c r="D15" s="348">
        <v>17360707</v>
      </c>
      <c r="E15" s="349"/>
      <c r="F15" s="348">
        <v>96385817</v>
      </c>
      <c r="G15" s="349"/>
      <c r="H15" s="348">
        <v>49830</v>
      </c>
      <c r="I15" s="349"/>
      <c r="J15" s="348">
        <v>1010428</v>
      </c>
      <c r="K15" s="349"/>
      <c r="L15" s="348">
        <v>118848494</v>
      </c>
      <c r="M15" s="349"/>
      <c r="N15" s="348">
        <v>2823724112</v>
      </c>
      <c r="O15" s="349"/>
      <c r="P15" s="350">
        <v>71</v>
      </c>
      <c r="Q15" s="349"/>
      <c r="R15" s="348">
        <v>93682</v>
      </c>
      <c r="S15" s="349"/>
      <c r="T15" s="348">
        <v>257810</v>
      </c>
      <c r="U15" s="349"/>
      <c r="V15" s="358" t="s">
        <v>691</v>
      </c>
      <c r="W15" s="349"/>
    </row>
    <row r="16" spans="1:23" ht="15" x14ac:dyDescent="0.25">
      <c r="A16" s="351">
        <v>1997</v>
      </c>
      <c r="B16" s="352">
        <v>904245388</v>
      </c>
      <c r="C16" s="353"/>
      <c r="D16" s="352">
        <v>17702402</v>
      </c>
      <c r="E16" s="353"/>
      <c r="F16" s="352">
        <v>109989245</v>
      </c>
      <c r="G16" s="353"/>
      <c r="H16" s="352">
        <v>29810</v>
      </c>
      <c r="I16" s="353"/>
      <c r="J16" s="352">
        <v>1686956</v>
      </c>
      <c r="K16" s="353"/>
      <c r="L16" s="352">
        <v>136156237</v>
      </c>
      <c r="M16" s="353"/>
      <c r="N16" s="352">
        <v>3039227494</v>
      </c>
      <c r="O16" s="353"/>
      <c r="P16" s="354">
        <v>642</v>
      </c>
      <c r="Q16" s="353"/>
      <c r="R16" s="352">
        <v>90665</v>
      </c>
      <c r="S16" s="353"/>
      <c r="T16" s="352">
        <v>265647</v>
      </c>
      <c r="U16" s="353"/>
      <c r="V16" s="357" t="s">
        <v>691</v>
      </c>
      <c r="W16" s="353"/>
    </row>
    <row r="17" spans="1:23" ht="15" x14ac:dyDescent="0.25">
      <c r="A17" s="347">
        <v>1998</v>
      </c>
      <c r="B17" s="348">
        <v>920353489</v>
      </c>
      <c r="C17" s="349"/>
      <c r="D17" s="348">
        <v>22293290</v>
      </c>
      <c r="E17" s="349"/>
      <c r="F17" s="348">
        <v>163541304</v>
      </c>
      <c r="G17" s="349"/>
      <c r="H17" s="348">
        <v>294720</v>
      </c>
      <c r="I17" s="349"/>
      <c r="J17" s="348">
        <v>2201540</v>
      </c>
      <c r="K17" s="349"/>
      <c r="L17" s="348">
        <v>197137014</v>
      </c>
      <c r="M17" s="349"/>
      <c r="N17" s="348">
        <v>3543931490</v>
      </c>
      <c r="O17" s="349"/>
      <c r="P17" s="348">
        <v>1345</v>
      </c>
      <c r="Q17" s="349"/>
      <c r="R17" s="348">
        <v>94587</v>
      </c>
      <c r="S17" s="349"/>
      <c r="T17" s="348">
        <v>263030</v>
      </c>
      <c r="U17" s="349"/>
      <c r="V17" s="358" t="s">
        <v>691</v>
      </c>
      <c r="W17" s="349"/>
    </row>
    <row r="18" spans="1:23" ht="15" x14ac:dyDescent="0.25">
      <c r="A18" s="347">
        <v>1999</v>
      </c>
      <c r="B18" s="348">
        <v>924691817</v>
      </c>
      <c r="C18" s="349"/>
      <c r="D18" s="348">
        <v>22876985</v>
      </c>
      <c r="E18" s="349"/>
      <c r="F18" s="348">
        <v>149192935</v>
      </c>
      <c r="G18" s="349"/>
      <c r="H18" s="348">
        <v>379620</v>
      </c>
      <c r="I18" s="349"/>
      <c r="J18" s="348">
        <v>1891101</v>
      </c>
      <c r="K18" s="349"/>
      <c r="L18" s="348">
        <v>181905045</v>
      </c>
      <c r="M18" s="349"/>
      <c r="N18" s="348">
        <v>3729175019</v>
      </c>
      <c r="O18" s="349"/>
      <c r="P18" s="350">
        <v>696</v>
      </c>
      <c r="Q18" s="349"/>
      <c r="R18" s="348">
        <v>105156</v>
      </c>
      <c r="S18" s="349"/>
      <c r="T18" s="348">
        <v>263777</v>
      </c>
      <c r="U18" s="349"/>
      <c r="V18" s="358" t="s">
        <v>691</v>
      </c>
      <c r="W18" s="349"/>
    </row>
    <row r="19" spans="1:23" ht="15" x14ac:dyDescent="0.25">
      <c r="A19" s="351">
        <v>2000</v>
      </c>
      <c r="B19" s="352">
        <v>967079797</v>
      </c>
      <c r="C19" s="353"/>
      <c r="D19" s="352">
        <v>28001015</v>
      </c>
      <c r="E19" s="353"/>
      <c r="F19" s="352">
        <v>135419448</v>
      </c>
      <c r="G19" s="353"/>
      <c r="H19" s="352">
        <v>93530</v>
      </c>
      <c r="I19" s="353"/>
      <c r="J19" s="352">
        <v>1457072</v>
      </c>
      <c r="K19" s="353"/>
      <c r="L19" s="352">
        <v>170799353</v>
      </c>
      <c r="M19" s="353"/>
      <c r="N19" s="352">
        <v>4092729334</v>
      </c>
      <c r="O19" s="353"/>
      <c r="P19" s="352">
        <v>1951</v>
      </c>
      <c r="Q19" s="353"/>
      <c r="R19" s="352">
        <v>104976</v>
      </c>
      <c r="S19" s="353"/>
      <c r="T19" s="352">
        <v>266511</v>
      </c>
      <c r="U19" s="353"/>
      <c r="V19" s="357" t="s">
        <v>691</v>
      </c>
      <c r="W19" s="353"/>
    </row>
    <row r="20" spans="1:23" ht="15" x14ac:dyDescent="0.25">
      <c r="A20" s="347">
        <v>2001</v>
      </c>
      <c r="B20" s="348">
        <v>946068093</v>
      </c>
      <c r="C20" s="349"/>
      <c r="D20" s="348">
        <v>27695343</v>
      </c>
      <c r="E20" s="349"/>
      <c r="F20" s="348">
        <v>157090409</v>
      </c>
      <c r="G20" s="349"/>
      <c r="H20" s="348">
        <v>26080</v>
      </c>
      <c r="I20" s="349"/>
      <c r="J20" s="348">
        <v>1826548</v>
      </c>
      <c r="K20" s="349"/>
      <c r="L20" s="348">
        <v>193944572</v>
      </c>
      <c r="M20" s="349"/>
      <c r="N20" s="348">
        <v>4163929653</v>
      </c>
      <c r="O20" s="349"/>
      <c r="P20" s="350">
        <v>92</v>
      </c>
      <c r="Q20" s="349"/>
      <c r="R20" s="348">
        <v>96307</v>
      </c>
      <c r="S20" s="349"/>
      <c r="T20" s="348">
        <v>179162</v>
      </c>
      <c r="U20" s="349"/>
      <c r="V20" s="348">
        <v>98270</v>
      </c>
      <c r="W20" s="349"/>
    </row>
    <row r="21" spans="1:23" ht="15" x14ac:dyDescent="0.25">
      <c r="A21" s="347">
        <v>2002</v>
      </c>
      <c r="B21" s="348">
        <v>960076989</v>
      </c>
      <c r="C21" s="349"/>
      <c r="D21" s="348">
        <v>21521272</v>
      </c>
      <c r="E21" s="349"/>
      <c r="F21" s="348">
        <v>102622025</v>
      </c>
      <c r="G21" s="349"/>
      <c r="H21" s="348">
        <v>443713</v>
      </c>
      <c r="I21" s="349"/>
      <c r="J21" s="348">
        <v>3924988</v>
      </c>
      <c r="K21" s="349"/>
      <c r="L21" s="348">
        <v>144211950</v>
      </c>
      <c r="M21" s="349"/>
      <c r="N21" s="348">
        <v>4258466572</v>
      </c>
      <c r="O21" s="349"/>
      <c r="P21" s="348">
        <v>5536</v>
      </c>
      <c r="Q21" s="349"/>
      <c r="R21" s="348">
        <v>117599</v>
      </c>
      <c r="S21" s="349"/>
      <c r="T21" s="348">
        <v>193322</v>
      </c>
      <c r="U21" s="349"/>
      <c r="V21" s="348">
        <v>116523</v>
      </c>
      <c r="W21" s="349"/>
    </row>
    <row r="22" spans="1:23" ht="15" x14ac:dyDescent="0.25">
      <c r="A22" s="351">
        <v>2003</v>
      </c>
      <c r="B22" s="352">
        <v>983538473</v>
      </c>
      <c r="C22" s="353"/>
      <c r="D22" s="352">
        <v>25950800</v>
      </c>
      <c r="E22" s="353"/>
      <c r="F22" s="352">
        <v>136049926</v>
      </c>
      <c r="G22" s="353"/>
      <c r="H22" s="352">
        <v>935586</v>
      </c>
      <c r="I22" s="353"/>
      <c r="J22" s="352">
        <v>4793591</v>
      </c>
      <c r="K22" s="353"/>
      <c r="L22" s="352">
        <v>186904267</v>
      </c>
      <c r="M22" s="353"/>
      <c r="N22" s="352">
        <v>3780313828</v>
      </c>
      <c r="O22" s="353"/>
      <c r="P22" s="352">
        <v>6249</v>
      </c>
      <c r="Q22" s="353"/>
      <c r="R22" s="352">
        <v>127452</v>
      </c>
      <c r="S22" s="353"/>
      <c r="T22" s="352">
        <v>185290</v>
      </c>
      <c r="U22" s="353"/>
      <c r="V22" s="352">
        <v>119722</v>
      </c>
      <c r="W22" s="353"/>
    </row>
    <row r="23" spans="1:23" ht="15" x14ac:dyDescent="0.25">
      <c r="A23" s="347">
        <v>2004</v>
      </c>
      <c r="B23" s="348">
        <v>994773728</v>
      </c>
      <c r="C23" s="349"/>
      <c r="D23" s="348">
        <v>17943958</v>
      </c>
      <c r="E23" s="349"/>
      <c r="F23" s="348">
        <v>137735826</v>
      </c>
      <c r="G23" s="349"/>
      <c r="H23" s="348">
        <v>1440789</v>
      </c>
      <c r="I23" s="349"/>
      <c r="J23" s="348">
        <v>6095998</v>
      </c>
      <c r="K23" s="349"/>
      <c r="L23" s="348">
        <v>187600563</v>
      </c>
      <c r="M23" s="349"/>
      <c r="N23" s="348">
        <v>4141534683</v>
      </c>
      <c r="O23" s="349"/>
      <c r="P23" s="348">
        <v>5250</v>
      </c>
      <c r="Q23" s="349"/>
      <c r="R23" s="348">
        <v>134057</v>
      </c>
      <c r="S23" s="349"/>
      <c r="T23" s="348">
        <v>189931</v>
      </c>
      <c r="U23" s="349"/>
      <c r="V23" s="348">
        <v>122451</v>
      </c>
      <c r="W23" s="349"/>
    </row>
    <row r="24" spans="1:23" ht="15" x14ac:dyDescent="0.25">
      <c r="A24" s="347">
        <v>2005</v>
      </c>
      <c r="B24" s="348">
        <v>1015639877</v>
      </c>
      <c r="C24" s="349"/>
      <c r="D24" s="348">
        <v>18689400</v>
      </c>
      <c r="E24" s="349"/>
      <c r="F24" s="348">
        <v>137082479</v>
      </c>
      <c r="G24" s="349"/>
      <c r="H24" s="348">
        <v>1675601</v>
      </c>
      <c r="I24" s="349"/>
      <c r="J24" s="348">
        <v>6875916</v>
      </c>
      <c r="K24" s="349"/>
      <c r="L24" s="348">
        <v>191827061</v>
      </c>
      <c r="M24" s="349"/>
      <c r="N24" s="348">
        <v>4592270783</v>
      </c>
      <c r="O24" s="349"/>
      <c r="P24" s="350">
        <v>135</v>
      </c>
      <c r="Q24" s="349"/>
      <c r="R24" s="348">
        <v>143286</v>
      </c>
      <c r="S24" s="349"/>
      <c r="T24" s="348">
        <v>188843</v>
      </c>
      <c r="U24" s="349"/>
      <c r="V24" s="348">
        <v>107791</v>
      </c>
      <c r="W24" s="349"/>
    </row>
    <row r="25" spans="1:23" ht="15" x14ac:dyDescent="0.25">
      <c r="A25" s="351">
        <v>2006</v>
      </c>
      <c r="B25" s="352">
        <v>1004769303</v>
      </c>
      <c r="C25" s="353"/>
      <c r="D25" s="352">
        <v>12375143</v>
      </c>
      <c r="E25" s="353"/>
      <c r="F25" s="352">
        <v>55191663</v>
      </c>
      <c r="G25" s="353"/>
      <c r="H25" s="352">
        <v>991002</v>
      </c>
      <c r="I25" s="353"/>
      <c r="J25" s="352">
        <v>5987867</v>
      </c>
      <c r="K25" s="353"/>
      <c r="L25" s="352">
        <v>98497143</v>
      </c>
      <c r="M25" s="353"/>
      <c r="N25" s="352">
        <v>5091048880</v>
      </c>
      <c r="O25" s="353"/>
      <c r="P25" s="354">
        <v>407</v>
      </c>
      <c r="Q25" s="353"/>
      <c r="R25" s="352">
        <v>141228</v>
      </c>
      <c r="S25" s="353"/>
      <c r="T25" s="352">
        <v>198426</v>
      </c>
      <c r="U25" s="353"/>
      <c r="V25" s="352">
        <v>107450</v>
      </c>
      <c r="W25" s="353"/>
    </row>
    <row r="26" spans="1:23" ht="15" x14ac:dyDescent="0.25">
      <c r="A26" s="347">
        <v>2007</v>
      </c>
      <c r="B26" s="348">
        <v>1022840448</v>
      </c>
      <c r="C26" s="349"/>
      <c r="D26" s="348">
        <v>14625712</v>
      </c>
      <c r="E26" s="349"/>
      <c r="F26" s="348">
        <v>60928868</v>
      </c>
      <c r="G26" s="349"/>
      <c r="H26" s="348">
        <v>1708589</v>
      </c>
      <c r="I26" s="349"/>
      <c r="J26" s="348">
        <v>4710955</v>
      </c>
      <c r="K26" s="349"/>
      <c r="L26" s="348">
        <v>100817944</v>
      </c>
      <c r="M26" s="349"/>
      <c r="N26" s="348">
        <v>5611600279</v>
      </c>
      <c r="O26" s="349"/>
      <c r="P26" s="348">
        <v>1585</v>
      </c>
      <c r="Q26" s="349"/>
      <c r="R26" s="348">
        <v>141988</v>
      </c>
      <c r="S26" s="349"/>
      <c r="T26" s="348">
        <v>203307</v>
      </c>
      <c r="U26" s="349"/>
      <c r="V26" s="348">
        <v>107125</v>
      </c>
      <c r="W26" s="349"/>
    </row>
    <row r="27" spans="1:23" ht="15" x14ac:dyDescent="0.25">
      <c r="A27" s="347">
        <v>2008</v>
      </c>
      <c r="B27" s="348">
        <v>1017806305</v>
      </c>
      <c r="C27" s="349"/>
      <c r="D27" s="348">
        <v>11950157</v>
      </c>
      <c r="E27" s="349"/>
      <c r="F27" s="348">
        <v>36059202</v>
      </c>
      <c r="G27" s="349"/>
      <c r="H27" s="348">
        <v>2478485</v>
      </c>
      <c r="I27" s="349"/>
      <c r="J27" s="348">
        <v>4254356</v>
      </c>
      <c r="K27" s="349"/>
      <c r="L27" s="348">
        <v>71759624</v>
      </c>
      <c r="M27" s="349"/>
      <c r="N27" s="348">
        <v>5520491461</v>
      </c>
      <c r="O27" s="349"/>
      <c r="P27" s="348">
        <v>1837</v>
      </c>
      <c r="Q27" s="349"/>
      <c r="R27" s="348">
        <v>135801</v>
      </c>
      <c r="S27" s="349"/>
      <c r="T27" s="348">
        <v>223491</v>
      </c>
      <c r="U27" s="349"/>
      <c r="V27" s="348">
        <v>112016</v>
      </c>
      <c r="W27" s="355" t="s">
        <v>381</v>
      </c>
    </row>
    <row r="28" spans="1:23" x14ac:dyDescent="0.2">
      <c r="A28" s="351">
        <v>2009</v>
      </c>
      <c r="B28" s="352">
        <v>913566211</v>
      </c>
      <c r="C28" s="356" t="s">
        <v>381</v>
      </c>
      <c r="D28" s="352">
        <v>11508712</v>
      </c>
      <c r="E28" s="356" t="s">
        <v>381</v>
      </c>
      <c r="F28" s="352">
        <v>26568561</v>
      </c>
      <c r="G28" s="356" t="s">
        <v>381</v>
      </c>
      <c r="H28" s="352">
        <v>1910974</v>
      </c>
      <c r="I28" s="356" t="s">
        <v>381</v>
      </c>
      <c r="J28" s="352">
        <v>3641849</v>
      </c>
      <c r="K28" s="356" t="s">
        <v>381</v>
      </c>
      <c r="L28" s="352">
        <v>58197492</v>
      </c>
      <c r="M28" s="356" t="s">
        <v>381</v>
      </c>
      <c r="N28" s="352">
        <v>5750588584</v>
      </c>
      <c r="O28" s="356" t="s">
        <v>381</v>
      </c>
      <c r="P28" s="352">
        <v>2226</v>
      </c>
      <c r="Q28" s="356" t="s">
        <v>381</v>
      </c>
      <c r="R28" s="352">
        <v>133354</v>
      </c>
      <c r="S28" s="356" t="s">
        <v>381</v>
      </c>
      <c r="T28" s="352">
        <v>222499</v>
      </c>
      <c r="U28" s="356" t="s">
        <v>381</v>
      </c>
      <c r="V28" s="352">
        <v>104647</v>
      </c>
      <c r="W28" s="356" t="s">
        <v>381</v>
      </c>
    </row>
    <row r="29" spans="1:23" ht="15" x14ac:dyDescent="0.25">
      <c r="A29" s="347" t="s">
        <v>675</v>
      </c>
      <c r="B29" s="348">
        <v>954414406</v>
      </c>
      <c r="C29" s="349"/>
      <c r="D29" s="348">
        <v>13173765</v>
      </c>
      <c r="E29" s="349"/>
      <c r="F29" s="348">
        <v>22662770</v>
      </c>
      <c r="G29" s="349"/>
      <c r="H29" s="348">
        <v>1631165</v>
      </c>
      <c r="I29" s="349"/>
      <c r="J29" s="348">
        <v>4186159</v>
      </c>
      <c r="K29" s="349"/>
      <c r="L29" s="348">
        <v>58398495</v>
      </c>
      <c r="M29" s="349"/>
      <c r="N29" s="348">
        <v>6211587587</v>
      </c>
      <c r="O29" s="349"/>
      <c r="P29" s="348">
        <v>2303</v>
      </c>
      <c r="Q29" s="349"/>
      <c r="R29" s="348">
        <v>136976</v>
      </c>
      <c r="S29" s="349"/>
      <c r="T29" s="348">
        <v>215763</v>
      </c>
      <c r="U29" s="349"/>
      <c r="V29" s="348">
        <v>103313</v>
      </c>
      <c r="W29" s="349"/>
    </row>
    <row r="30" spans="1:23" ht="15.75" x14ac:dyDescent="0.2">
      <c r="A30" s="346"/>
      <c r="B30" s="500" t="s">
        <v>179</v>
      </c>
      <c r="C30" s="501"/>
      <c r="D30" s="501"/>
      <c r="E30" s="501"/>
      <c r="F30" s="501"/>
      <c r="G30" s="501"/>
      <c r="H30" s="501"/>
      <c r="I30" s="501"/>
      <c r="J30" s="501"/>
      <c r="K30" s="501"/>
      <c r="L30" s="501"/>
      <c r="M30" s="501"/>
      <c r="N30" s="501"/>
      <c r="O30" s="501"/>
      <c r="P30" s="501"/>
      <c r="Q30" s="501"/>
      <c r="R30" s="501"/>
      <c r="S30" s="501"/>
      <c r="T30" s="501"/>
      <c r="U30" s="501"/>
      <c r="V30" s="501"/>
      <c r="W30" s="502"/>
    </row>
    <row r="31" spans="1:23" ht="15" x14ac:dyDescent="0.25">
      <c r="A31" s="347">
        <v>1989</v>
      </c>
      <c r="B31" s="348">
        <v>4172612</v>
      </c>
      <c r="C31" s="349"/>
      <c r="D31" s="348">
        <v>461790</v>
      </c>
      <c r="E31" s="349"/>
      <c r="F31" s="348">
        <v>747439</v>
      </c>
      <c r="G31" s="349"/>
      <c r="H31" s="348">
        <v>5598</v>
      </c>
      <c r="I31" s="349"/>
      <c r="J31" s="358" t="s">
        <v>691</v>
      </c>
      <c r="K31" s="349"/>
      <c r="L31" s="348">
        <v>1214827</v>
      </c>
      <c r="M31" s="349"/>
      <c r="N31" s="348">
        <v>232946065</v>
      </c>
      <c r="O31" s="349"/>
      <c r="P31" s="348">
        <v>6647</v>
      </c>
      <c r="Q31" s="349"/>
      <c r="R31" s="348">
        <v>16323</v>
      </c>
      <c r="S31" s="349"/>
      <c r="T31" s="348">
        <v>15723</v>
      </c>
      <c r="U31" s="349"/>
      <c r="V31" s="348">
        <v>2061</v>
      </c>
      <c r="W31" s="349"/>
    </row>
    <row r="32" spans="1:23" ht="15" x14ac:dyDescent="0.25">
      <c r="A32" s="347">
        <v>1990</v>
      </c>
      <c r="B32" s="348">
        <v>7087522</v>
      </c>
      <c r="C32" s="349"/>
      <c r="D32" s="348">
        <v>1437614</v>
      </c>
      <c r="E32" s="349"/>
      <c r="F32" s="348">
        <v>2054166</v>
      </c>
      <c r="G32" s="349"/>
      <c r="H32" s="348">
        <v>7489</v>
      </c>
      <c r="I32" s="349"/>
      <c r="J32" s="358" t="s">
        <v>691</v>
      </c>
      <c r="K32" s="349"/>
      <c r="L32" s="348">
        <v>3499269</v>
      </c>
      <c r="M32" s="349"/>
      <c r="N32" s="348">
        <v>353179234</v>
      </c>
      <c r="O32" s="349"/>
      <c r="P32" s="348">
        <v>6054</v>
      </c>
      <c r="Q32" s="349"/>
      <c r="R32" s="348">
        <v>18487</v>
      </c>
      <c r="S32" s="349"/>
      <c r="T32" s="348">
        <v>18280</v>
      </c>
      <c r="U32" s="349"/>
      <c r="V32" s="350">
        <v>78</v>
      </c>
      <c r="W32" s="349"/>
    </row>
    <row r="33" spans="1:23" ht="15" x14ac:dyDescent="0.25">
      <c r="A33" s="351">
        <v>1991</v>
      </c>
      <c r="B33" s="352">
        <v>9470386</v>
      </c>
      <c r="C33" s="353"/>
      <c r="D33" s="352">
        <v>432677</v>
      </c>
      <c r="E33" s="353"/>
      <c r="F33" s="352">
        <v>472616</v>
      </c>
      <c r="G33" s="353"/>
      <c r="H33" s="352">
        <v>6965</v>
      </c>
      <c r="I33" s="353"/>
      <c r="J33" s="357" t="s">
        <v>691</v>
      </c>
      <c r="K33" s="353"/>
      <c r="L33" s="352">
        <v>912258</v>
      </c>
      <c r="M33" s="353"/>
      <c r="N33" s="352">
        <v>393897543</v>
      </c>
      <c r="O33" s="353"/>
      <c r="P33" s="352">
        <v>6439</v>
      </c>
      <c r="Q33" s="353"/>
      <c r="R33" s="352">
        <v>19586</v>
      </c>
      <c r="S33" s="353"/>
      <c r="T33" s="352">
        <v>22350</v>
      </c>
      <c r="U33" s="353"/>
      <c r="V33" s="352">
        <v>3550</v>
      </c>
      <c r="W33" s="353"/>
    </row>
    <row r="34" spans="1:23" ht="15" x14ac:dyDescent="0.25">
      <c r="A34" s="347">
        <v>1992</v>
      </c>
      <c r="B34" s="348">
        <v>12204149</v>
      </c>
      <c r="C34" s="349"/>
      <c r="D34" s="348">
        <v>471390</v>
      </c>
      <c r="E34" s="349"/>
      <c r="F34" s="348">
        <v>1901549</v>
      </c>
      <c r="G34" s="349"/>
      <c r="H34" s="348">
        <v>69374</v>
      </c>
      <c r="I34" s="349"/>
      <c r="J34" s="348">
        <v>169810</v>
      </c>
      <c r="K34" s="349"/>
      <c r="L34" s="348">
        <v>3291363</v>
      </c>
      <c r="M34" s="349"/>
      <c r="N34" s="348">
        <v>495966697</v>
      </c>
      <c r="O34" s="349"/>
      <c r="P34" s="348">
        <v>11753</v>
      </c>
      <c r="Q34" s="349"/>
      <c r="R34" s="348">
        <v>25206</v>
      </c>
      <c r="S34" s="349"/>
      <c r="T34" s="348">
        <v>20023</v>
      </c>
      <c r="U34" s="349"/>
      <c r="V34" s="348">
        <v>3441</v>
      </c>
      <c r="W34" s="349"/>
    </row>
    <row r="35" spans="1:23" ht="15" x14ac:dyDescent="0.25">
      <c r="A35" s="347">
        <v>1993</v>
      </c>
      <c r="B35" s="348">
        <v>13292884</v>
      </c>
      <c r="C35" s="349"/>
      <c r="D35" s="348">
        <v>1098481</v>
      </c>
      <c r="E35" s="349"/>
      <c r="F35" s="348">
        <v>2120491</v>
      </c>
      <c r="G35" s="349"/>
      <c r="H35" s="348">
        <v>201779</v>
      </c>
      <c r="I35" s="349"/>
      <c r="J35" s="348">
        <v>1018482</v>
      </c>
      <c r="K35" s="349"/>
      <c r="L35" s="348">
        <v>8513161</v>
      </c>
      <c r="M35" s="349"/>
      <c r="N35" s="348">
        <v>589146667</v>
      </c>
      <c r="O35" s="349"/>
      <c r="P35" s="348">
        <v>11895</v>
      </c>
      <c r="Q35" s="349"/>
      <c r="R35" s="348">
        <v>27980</v>
      </c>
      <c r="S35" s="349"/>
      <c r="T35" s="348">
        <v>17912</v>
      </c>
      <c r="U35" s="349"/>
      <c r="V35" s="348">
        <v>2908</v>
      </c>
      <c r="W35" s="349"/>
    </row>
    <row r="36" spans="1:23" ht="15" x14ac:dyDescent="0.25">
      <c r="A36" s="351">
        <v>1994</v>
      </c>
      <c r="B36" s="352">
        <v>14904410</v>
      </c>
      <c r="C36" s="353"/>
      <c r="D36" s="352">
        <v>3547973</v>
      </c>
      <c r="E36" s="353"/>
      <c r="F36" s="352">
        <v>2531460</v>
      </c>
      <c r="G36" s="353"/>
      <c r="H36" s="352">
        <v>615326</v>
      </c>
      <c r="I36" s="353"/>
      <c r="J36" s="352">
        <v>1063348</v>
      </c>
      <c r="K36" s="353"/>
      <c r="L36" s="352">
        <v>12011499</v>
      </c>
      <c r="M36" s="353"/>
      <c r="N36" s="352">
        <v>693922880</v>
      </c>
      <c r="O36" s="353"/>
      <c r="P36" s="352">
        <v>11928</v>
      </c>
      <c r="Q36" s="353"/>
      <c r="R36" s="352">
        <v>21751</v>
      </c>
      <c r="S36" s="353"/>
      <c r="T36" s="352">
        <v>21630</v>
      </c>
      <c r="U36" s="353"/>
      <c r="V36" s="352">
        <v>1892</v>
      </c>
      <c r="W36" s="353"/>
    </row>
    <row r="37" spans="1:23" ht="15" x14ac:dyDescent="0.25">
      <c r="A37" s="347">
        <v>1995</v>
      </c>
      <c r="B37" s="348">
        <v>14926033</v>
      </c>
      <c r="C37" s="349"/>
      <c r="D37" s="348">
        <v>1897684</v>
      </c>
      <c r="E37" s="349"/>
      <c r="F37" s="348">
        <v>2311017</v>
      </c>
      <c r="G37" s="349"/>
      <c r="H37" s="348">
        <v>307441</v>
      </c>
      <c r="I37" s="349"/>
      <c r="J37" s="348">
        <v>1369904</v>
      </c>
      <c r="K37" s="349"/>
      <c r="L37" s="348">
        <v>11365662</v>
      </c>
      <c r="M37" s="349"/>
      <c r="N37" s="348">
        <v>806201739</v>
      </c>
      <c r="O37" s="349"/>
      <c r="P37" s="348">
        <v>18080</v>
      </c>
      <c r="Q37" s="349"/>
      <c r="R37" s="348">
        <v>22018</v>
      </c>
      <c r="S37" s="349"/>
      <c r="T37" s="348">
        <v>19542</v>
      </c>
      <c r="U37" s="349"/>
      <c r="V37" s="348">
        <v>2017</v>
      </c>
      <c r="W37" s="349"/>
    </row>
    <row r="38" spans="1:23" ht="15" x14ac:dyDescent="0.25">
      <c r="A38" s="347">
        <v>1996</v>
      </c>
      <c r="B38" s="348">
        <v>15575336</v>
      </c>
      <c r="C38" s="349"/>
      <c r="D38" s="348">
        <v>1110912</v>
      </c>
      <c r="E38" s="349"/>
      <c r="F38" s="348">
        <v>2409574</v>
      </c>
      <c r="G38" s="349"/>
      <c r="H38" s="348">
        <v>516810</v>
      </c>
      <c r="I38" s="349"/>
      <c r="J38" s="348">
        <v>1456480</v>
      </c>
      <c r="K38" s="349"/>
      <c r="L38" s="348">
        <v>11319696</v>
      </c>
      <c r="M38" s="349"/>
      <c r="N38" s="348">
        <v>836086143</v>
      </c>
      <c r="O38" s="349"/>
      <c r="P38" s="348">
        <v>15494</v>
      </c>
      <c r="Q38" s="349"/>
      <c r="R38" s="348">
        <v>23797</v>
      </c>
      <c r="S38" s="349"/>
      <c r="T38" s="348">
        <v>22039</v>
      </c>
      <c r="U38" s="349"/>
      <c r="V38" s="348">
        <v>1908</v>
      </c>
      <c r="W38" s="349"/>
    </row>
    <row r="39" spans="1:23" ht="15" x14ac:dyDescent="0.25">
      <c r="A39" s="351">
        <v>1997</v>
      </c>
      <c r="B39" s="352">
        <v>14763524</v>
      </c>
      <c r="C39" s="353"/>
      <c r="D39" s="352">
        <v>943536</v>
      </c>
      <c r="E39" s="353"/>
      <c r="F39" s="352">
        <v>2433571</v>
      </c>
      <c r="G39" s="353"/>
      <c r="H39" s="352">
        <v>99876</v>
      </c>
      <c r="I39" s="353"/>
      <c r="J39" s="352">
        <v>1513773</v>
      </c>
      <c r="K39" s="353"/>
      <c r="L39" s="352">
        <v>11045848</v>
      </c>
      <c r="M39" s="353"/>
      <c r="N39" s="352">
        <v>863967837</v>
      </c>
      <c r="O39" s="353"/>
      <c r="P39" s="352">
        <v>13773</v>
      </c>
      <c r="Q39" s="353"/>
      <c r="R39" s="352">
        <v>26058</v>
      </c>
      <c r="S39" s="353"/>
      <c r="T39" s="352">
        <v>25918</v>
      </c>
      <c r="U39" s="353"/>
      <c r="V39" s="354">
        <v>632</v>
      </c>
      <c r="W39" s="353"/>
    </row>
    <row r="40" spans="1:23" ht="15" x14ac:dyDescent="0.25">
      <c r="A40" s="347">
        <v>1998</v>
      </c>
      <c r="B40" s="348">
        <v>13772555</v>
      </c>
      <c r="C40" s="349"/>
      <c r="D40" s="348">
        <v>872362</v>
      </c>
      <c r="E40" s="349"/>
      <c r="F40" s="348">
        <v>2333517</v>
      </c>
      <c r="G40" s="349"/>
      <c r="H40" s="348">
        <v>116683</v>
      </c>
      <c r="I40" s="349"/>
      <c r="J40" s="348">
        <v>1797484</v>
      </c>
      <c r="K40" s="349"/>
      <c r="L40" s="348">
        <v>12309982</v>
      </c>
      <c r="M40" s="349"/>
      <c r="N40" s="348">
        <v>871881094</v>
      </c>
      <c r="O40" s="349"/>
      <c r="P40" s="348">
        <v>21406</v>
      </c>
      <c r="Q40" s="349"/>
      <c r="R40" s="348">
        <v>30094</v>
      </c>
      <c r="S40" s="349"/>
      <c r="T40" s="348">
        <v>24323</v>
      </c>
      <c r="U40" s="349"/>
      <c r="V40" s="348">
        <v>1615</v>
      </c>
      <c r="W40" s="349"/>
    </row>
    <row r="41" spans="1:23" ht="15" x14ac:dyDescent="0.25">
      <c r="A41" s="347">
        <v>1999</v>
      </c>
      <c r="B41" s="348">
        <v>13196643</v>
      </c>
      <c r="C41" s="349"/>
      <c r="D41" s="348">
        <v>997814</v>
      </c>
      <c r="E41" s="349"/>
      <c r="F41" s="348">
        <v>2728050</v>
      </c>
      <c r="G41" s="349"/>
      <c r="H41" s="348">
        <v>134038</v>
      </c>
      <c r="I41" s="349"/>
      <c r="J41" s="348">
        <v>1716088</v>
      </c>
      <c r="K41" s="349"/>
      <c r="L41" s="348">
        <v>12440342</v>
      </c>
      <c r="M41" s="349"/>
      <c r="N41" s="348">
        <v>914599602</v>
      </c>
      <c r="O41" s="349"/>
      <c r="P41" s="348">
        <v>13627</v>
      </c>
      <c r="Q41" s="349"/>
      <c r="R41" s="348">
        <v>20283</v>
      </c>
      <c r="S41" s="349"/>
      <c r="T41" s="348">
        <v>26297</v>
      </c>
      <c r="U41" s="349"/>
      <c r="V41" s="348">
        <v>1426</v>
      </c>
      <c r="W41" s="349"/>
    </row>
    <row r="42" spans="1:23" ht="15" x14ac:dyDescent="0.25">
      <c r="A42" s="351">
        <v>2000</v>
      </c>
      <c r="B42" s="352">
        <v>15633554</v>
      </c>
      <c r="C42" s="353"/>
      <c r="D42" s="352">
        <v>1720923</v>
      </c>
      <c r="E42" s="353"/>
      <c r="F42" s="352">
        <v>2627424</v>
      </c>
      <c r="G42" s="353"/>
      <c r="H42" s="352">
        <v>309557</v>
      </c>
      <c r="I42" s="353"/>
      <c r="J42" s="352">
        <v>1697778</v>
      </c>
      <c r="K42" s="353"/>
      <c r="L42" s="352">
        <v>13146794</v>
      </c>
      <c r="M42" s="353"/>
      <c r="N42" s="352">
        <v>921341406</v>
      </c>
      <c r="O42" s="353"/>
      <c r="P42" s="352">
        <v>16871</v>
      </c>
      <c r="Q42" s="353"/>
      <c r="R42" s="352">
        <v>21311</v>
      </c>
      <c r="S42" s="353"/>
      <c r="T42" s="352">
        <v>27877</v>
      </c>
      <c r="U42" s="353"/>
      <c r="V42" s="352">
        <v>1279</v>
      </c>
      <c r="W42" s="353"/>
    </row>
    <row r="43" spans="1:23" ht="15" x14ac:dyDescent="0.25">
      <c r="A43" s="347">
        <v>2001</v>
      </c>
      <c r="B43" s="348">
        <v>15455310</v>
      </c>
      <c r="C43" s="349"/>
      <c r="D43" s="348">
        <v>1360220</v>
      </c>
      <c r="E43" s="349"/>
      <c r="F43" s="348">
        <v>2059140</v>
      </c>
      <c r="G43" s="349"/>
      <c r="H43" s="348">
        <v>347440</v>
      </c>
      <c r="I43" s="349"/>
      <c r="J43" s="348">
        <v>1481600</v>
      </c>
      <c r="K43" s="349"/>
      <c r="L43" s="348">
        <v>11174800</v>
      </c>
      <c r="M43" s="349"/>
      <c r="N43" s="348">
        <v>978562960</v>
      </c>
      <c r="O43" s="349"/>
      <c r="P43" s="348">
        <v>9352</v>
      </c>
      <c r="Q43" s="349"/>
      <c r="R43" s="348">
        <v>19643</v>
      </c>
      <c r="S43" s="349"/>
      <c r="T43" s="348">
        <v>26157</v>
      </c>
      <c r="U43" s="349"/>
      <c r="V43" s="348">
        <v>10856</v>
      </c>
      <c r="W43" s="349"/>
    </row>
    <row r="44" spans="1:23" ht="15" x14ac:dyDescent="0.25">
      <c r="A44" s="347">
        <v>2002</v>
      </c>
      <c r="B44" s="348">
        <v>15174397</v>
      </c>
      <c r="C44" s="349"/>
      <c r="D44" s="348">
        <v>288616</v>
      </c>
      <c r="E44" s="349"/>
      <c r="F44" s="348">
        <v>1954526</v>
      </c>
      <c r="G44" s="349"/>
      <c r="H44" s="348">
        <v>799775</v>
      </c>
      <c r="I44" s="349"/>
      <c r="J44" s="348">
        <v>1779881</v>
      </c>
      <c r="K44" s="349"/>
      <c r="L44" s="348">
        <v>11942322</v>
      </c>
      <c r="M44" s="349"/>
      <c r="N44" s="348">
        <v>1149812204</v>
      </c>
      <c r="O44" s="349"/>
      <c r="P44" s="348">
        <v>19958</v>
      </c>
      <c r="Q44" s="349"/>
      <c r="R44" s="348">
        <v>23007</v>
      </c>
      <c r="S44" s="349"/>
      <c r="T44" s="348">
        <v>30330</v>
      </c>
      <c r="U44" s="349"/>
      <c r="V44" s="348">
        <v>20284</v>
      </c>
      <c r="W44" s="349"/>
    </row>
    <row r="45" spans="1:23" ht="15" x14ac:dyDescent="0.25">
      <c r="A45" s="351">
        <v>2003</v>
      </c>
      <c r="B45" s="352">
        <v>19497520</v>
      </c>
      <c r="C45" s="353"/>
      <c r="D45" s="352">
        <v>1490654</v>
      </c>
      <c r="E45" s="353"/>
      <c r="F45" s="352">
        <v>1310751</v>
      </c>
      <c r="G45" s="353"/>
      <c r="H45" s="352">
        <v>1001839</v>
      </c>
      <c r="I45" s="353"/>
      <c r="J45" s="352">
        <v>925636</v>
      </c>
      <c r="K45" s="353"/>
      <c r="L45" s="352">
        <v>8431424</v>
      </c>
      <c r="M45" s="353"/>
      <c r="N45" s="352">
        <v>1128934576</v>
      </c>
      <c r="O45" s="353"/>
      <c r="P45" s="352">
        <v>23317</v>
      </c>
      <c r="Q45" s="353"/>
      <c r="R45" s="352">
        <v>28945</v>
      </c>
      <c r="S45" s="353"/>
      <c r="T45" s="352">
        <v>30756</v>
      </c>
      <c r="U45" s="353"/>
      <c r="V45" s="352">
        <v>16486</v>
      </c>
      <c r="W45" s="353"/>
    </row>
    <row r="46" spans="1:23" ht="15" x14ac:dyDescent="0.25">
      <c r="A46" s="347">
        <v>2004</v>
      </c>
      <c r="B46" s="348">
        <v>17684964</v>
      </c>
      <c r="C46" s="349"/>
      <c r="D46" s="348">
        <v>849515</v>
      </c>
      <c r="E46" s="349"/>
      <c r="F46" s="348">
        <v>1094913</v>
      </c>
      <c r="G46" s="349"/>
      <c r="H46" s="348">
        <v>1070396</v>
      </c>
      <c r="I46" s="349"/>
      <c r="J46" s="348">
        <v>1038817</v>
      </c>
      <c r="K46" s="349"/>
      <c r="L46" s="348">
        <v>8208910</v>
      </c>
      <c r="M46" s="349"/>
      <c r="N46" s="348">
        <v>933804387</v>
      </c>
      <c r="O46" s="349"/>
      <c r="P46" s="348">
        <v>21899</v>
      </c>
      <c r="Q46" s="349"/>
      <c r="R46" s="348">
        <v>16164</v>
      </c>
      <c r="S46" s="349"/>
      <c r="T46" s="348">
        <v>15730</v>
      </c>
      <c r="U46" s="349"/>
      <c r="V46" s="348">
        <v>8931</v>
      </c>
      <c r="W46" s="349"/>
    </row>
    <row r="47" spans="1:23" ht="15" x14ac:dyDescent="0.25">
      <c r="A47" s="347">
        <v>2005</v>
      </c>
      <c r="B47" s="348">
        <v>17927024</v>
      </c>
      <c r="C47" s="349"/>
      <c r="D47" s="348">
        <v>760432</v>
      </c>
      <c r="E47" s="349"/>
      <c r="F47" s="348">
        <v>1254279</v>
      </c>
      <c r="G47" s="349"/>
      <c r="H47" s="348">
        <v>914952</v>
      </c>
      <c r="I47" s="349"/>
      <c r="J47" s="348">
        <v>1000667</v>
      </c>
      <c r="K47" s="349"/>
      <c r="L47" s="348">
        <v>7932999</v>
      </c>
      <c r="M47" s="349"/>
      <c r="N47" s="348">
        <v>892509341</v>
      </c>
      <c r="O47" s="349"/>
      <c r="P47" s="348">
        <v>24289</v>
      </c>
      <c r="Q47" s="349"/>
      <c r="R47" s="348">
        <v>22495</v>
      </c>
      <c r="S47" s="349"/>
      <c r="T47" s="348">
        <v>16534</v>
      </c>
      <c r="U47" s="349"/>
      <c r="V47" s="348">
        <v>8601</v>
      </c>
      <c r="W47" s="349"/>
    </row>
    <row r="48" spans="1:23" ht="15" x14ac:dyDescent="0.25">
      <c r="A48" s="351">
        <v>2006</v>
      </c>
      <c r="B48" s="352">
        <v>18032614</v>
      </c>
      <c r="C48" s="353"/>
      <c r="D48" s="352">
        <v>202536</v>
      </c>
      <c r="E48" s="353"/>
      <c r="F48" s="352">
        <v>1155415</v>
      </c>
      <c r="G48" s="353"/>
      <c r="H48" s="352">
        <v>791978</v>
      </c>
      <c r="I48" s="353"/>
      <c r="J48" s="352">
        <v>917589</v>
      </c>
      <c r="K48" s="353"/>
      <c r="L48" s="352">
        <v>6737877</v>
      </c>
      <c r="M48" s="353"/>
      <c r="N48" s="352">
        <v>800173296</v>
      </c>
      <c r="O48" s="353"/>
      <c r="P48" s="352">
        <v>27173</v>
      </c>
      <c r="Q48" s="353"/>
      <c r="R48" s="352">
        <v>21774</v>
      </c>
      <c r="S48" s="353"/>
      <c r="T48" s="352">
        <v>18067</v>
      </c>
      <c r="U48" s="353"/>
      <c r="V48" s="352">
        <v>9598</v>
      </c>
      <c r="W48" s="353"/>
    </row>
    <row r="49" spans="1:23" ht="15" x14ac:dyDescent="0.25">
      <c r="A49" s="347">
        <v>2007</v>
      </c>
      <c r="B49" s="348">
        <v>18505615</v>
      </c>
      <c r="C49" s="349"/>
      <c r="D49" s="348">
        <v>509244</v>
      </c>
      <c r="E49" s="349"/>
      <c r="F49" s="348">
        <v>1143623</v>
      </c>
      <c r="G49" s="349"/>
      <c r="H49" s="348">
        <v>787153</v>
      </c>
      <c r="I49" s="349"/>
      <c r="J49" s="348">
        <v>811683</v>
      </c>
      <c r="K49" s="349"/>
      <c r="L49" s="348">
        <v>6498435</v>
      </c>
      <c r="M49" s="349"/>
      <c r="N49" s="348">
        <v>890011716</v>
      </c>
      <c r="O49" s="349"/>
      <c r="P49" s="348">
        <v>25428</v>
      </c>
      <c r="Q49" s="349"/>
      <c r="R49" s="348">
        <v>22533</v>
      </c>
      <c r="S49" s="349"/>
      <c r="T49" s="348">
        <v>17982</v>
      </c>
      <c r="U49" s="349"/>
      <c r="V49" s="348">
        <v>9388</v>
      </c>
      <c r="W49" s="349"/>
    </row>
    <row r="50" spans="1:23" ht="15" x14ac:dyDescent="0.25">
      <c r="A50" s="347">
        <v>2008</v>
      </c>
      <c r="B50" s="348">
        <v>19085180</v>
      </c>
      <c r="C50" s="349"/>
      <c r="D50" s="348">
        <v>367542</v>
      </c>
      <c r="E50" s="349"/>
      <c r="F50" s="348">
        <v>1162389</v>
      </c>
      <c r="G50" s="349"/>
      <c r="H50" s="348">
        <v>129957</v>
      </c>
      <c r="I50" s="349"/>
      <c r="J50" s="348">
        <v>745798</v>
      </c>
      <c r="K50" s="349"/>
      <c r="L50" s="348">
        <v>5388878</v>
      </c>
      <c r="M50" s="349"/>
      <c r="N50" s="348">
        <v>821839478</v>
      </c>
      <c r="O50" s="349"/>
      <c r="P50" s="348">
        <v>21513</v>
      </c>
      <c r="Q50" s="349"/>
      <c r="R50" s="348">
        <v>23472</v>
      </c>
      <c r="S50" s="349"/>
      <c r="T50" s="348">
        <v>18452</v>
      </c>
      <c r="U50" s="349"/>
      <c r="V50" s="348">
        <v>10479</v>
      </c>
      <c r="W50" s="349"/>
    </row>
    <row r="51" spans="1:23" ht="15" x14ac:dyDescent="0.25">
      <c r="A51" s="351">
        <v>2009</v>
      </c>
      <c r="B51" s="352">
        <v>16125984</v>
      </c>
      <c r="C51" s="356" t="s">
        <v>381</v>
      </c>
      <c r="D51" s="352">
        <v>339607</v>
      </c>
      <c r="E51" s="356" t="s">
        <v>381</v>
      </c>
      <c r="F51" s="352">
        <v>1199277</v>
      </c>
      <c r="G51" s="353"/>
      <c r="H51" s="352">
        <v>199173</v>
      </c>
      <c r="I51" s="356" t="s">
        <v>381</v>
      </c>
      <c r="J51" s="352">
        <v>842996</v>
      </c>
      <c r="K51" s="356" t="s">
        <v>381</v>
      </c>
      <c r="L51" s="352">
        <v>5953037</v>
      </c>
      <c r="M51" s="356" t="s">
        <v>381</v>
      </c>
      <c r="N51" s="352">
        <v>816402405</v>
      </c>
      <c r="O51" s="356" t="s">
        <v>381</v>
      </c>
      <c r="P51" s="352">
        <v>19098</v>
      </c>
      <c r="Q51" s="356" t="s">
        <v>381</v>
      </c>
      <c r="R51" s="352">
        <v>27105</v>
      </c>
      <c r="S51" s="356" t="s">
        <v>381</v>
      </c>
      <c r="T51" s="352">
        <v>21570</v>
      </c>
      <c r="U51" s="356" t="s">
        <v>381</v>
      </c>
      <c r="V51" s="352">
        <v>10514</v>
      </c>
      <c r="W51" s="356" t="s">
        <v>381</v>
      </c>
    </row>
    <row r="52" spans="1:23" ht="15" x14ac:dyDescent="0.25">
      <c r="A52" s="347" t="s">
        <v>675</v>
      </c>
      <c r="B52" s="348">
        <v>16907591</v>
      </c>
      <c r="C52" s="349"/>
      <c r="D52" s="348">
        <v>341508</v>
      </c>
      <c r="E52" s="349"/>
      <c r="F52" s="348">
        <v>1089652</v>
      </c>
      <c r="G52" s="349"/>
      <c r="H52" s="348">
        <v>74305</v>
      </c>
      <c r="I52" s="349"/>
      <c r="J52" s="348">
        <v>453206</v>
      </c>
      <c r="K52" s="349"/>
      <c r="L52" s="348">
        <v>3771495</v>
      </c>
      <c r="M52" s="349"/>
      <c r="N52" s="348">
        <v>844264360</v>
      </c>
      <c r="O52" s="349"/>
      <c r="P52" s="348">
        <v>17358</v>
      </c>
      <c r="Q52" s="349"/>
      <c r="R52" s="348">
        <v>28377</v>
      </c>
      <c r="S52" s="349"/>
      <c r="T52" s="348">
        <v>20338</v>
      </c>
      <c r="U52" s="349"/>
      <c r="V52" s="348">
        <v>11579</v>
      </c>
      <c r="W52" s="349"/>
    </row>
    <row r="53" spans="1:23" x14ac:dyDescent="0.2">
      <c r="A53" s="516" t="s">
        <v>153</v>
      </c>
      <c r="B53" s="517"/>
      <c r="C53" s="517"/>
      <c r="D53" s="517"/>
      <c r="E53" s="517"/>
      <c r="F53" s="517"/>
      <c r="G53" s="517"/>
      <c r="H53" s="517"/>
      <c r="I53" s="517"/>
      <c r="J53" s="517"/>
      <c r="K53" s="517"/>
      <c r="L53" s="517" t="s">
        <v>218</v>
      </c>
      <c r="M53" s="517"/>
      <c r="N53" s="517"/>
      <c r="O53" s="517"/>
      <c r="P53" s="517"/>
      <c r="Q53" s="517"/>
      <c r="R53" s="517"/>
      <c r="S53" s="517"/>
      <c r="T53" s="517"/>
      <c r="U53" s="517"/>
      <c r="V53" s="517"/>
      <c r="W53" s="518"/>
    </row>
    <row r="54" spans="1:23" x14ac:dyDescent="0.2">
      <c r="A54" s="519"/>
      <c r="B54" s="520"/>
      <c r="C54" s="520"/>
      <c r="D54" s="520"/>
      <c r="E54" s="520"/>
      <c r="F54" s="520"/>
      <c r="G54" s="520"/>
      <c r="H54" s="520"/>
      <c r="I54" s="520"/>
      <c r="J54" s="520"/>
      <c r="K54" s="520"/>
      <c r="L54" s="523" t="s">
        <v>408</v>
      </c>
      <c r="M54" s="523"/>
      <c r="N54" s="523"/>
      <c r="O54" s="523"/>
      <c r="P54" s="523"/>
      <c r="Q54" s="523"/>
      <c r="R54" s="523"/>
      <c r="S54" s="523"/>
      <c r="T54" s="523"/>
      <c r="U54" s="523"/>
      <c r="V54" s="523"/>
      <c r="W54" s="524"/>
    </row>
    <row r="55" spans="1:23" x14ac:dyDescent="0.2">
      <c r="A55" s="519"/>
      <c r="B55" s="520"/>
      <c r="C55" s="520"/>
      <c r="D55" s="520"/>
      <c r="E55" s="520"/>
      <c r="F55" s="520"/>
      <c r="G55" s="520"/>
      <c r="H55" s="520"/>
      <c r="I55" s="520"/>
      <c r="J55" s="520"/>
      <c r="K55" s="520"/>
      <c r="L55" s="523" t="s">
        <v>410</v>
      </c>
      <c r="M55" s="523"/>
      <c r="N55" s="523"/>
      <c r="O55" s="523"/>
      <c r="P55" s="523"/>
      <c r="Q55" s="523"/>
      <c r="R55" s="523"/>
      <c r="S55" s="523"/>
      <c r="T55" s="523"/>
      <c r="U55" s="523"/>
      <c r="V55" s="523"/>
      <c r="W55" s="524"/>
    </row>
    <row r="56" spans="1:23" x14ac:dyDescent="0.2">
      <c r="A56" s="519" t="s">
        <v>255</v>
      </c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1" t="s">
        <v>156</v>
      </c>
      <c r="M56" s="521"/>
      <c r="N56" s="521"/>
      <c r="O56" s="521"/>
      <c r="P56" s="521"/>
      <c r="Q56" s="521"/>
      <c r="R56" s="521"/>
      <c r="S56" s="521"/>
      <c r="T56" s="521"/>
      <c r="U56" s="521"/>
      <c r="V56" s="521"/>
      <c r="W56" s="522"/>
    </row>
    <row r="57" spans="1:23" x14ac:dyDescent="0.2">
      <c r="A57" s="525" t="s">
        <v>469</v>
      </c>
      <c r="B57" s="526"/>
      <c r="C57" s="526"/>
      <c r="D57" s="526"/>
      <c r="E57" s="526"/>
      <c r="F57" s="526"/>
      <c r="G57" s="526"/>
      <c r="H57" s="526"/>
      <c r="I57" s="526"/>
      <c r="J57" s="526"/>
      <c r="K57" s="526"/>
      <c r="L57" s="523" t="s">
        <v>402</v>
      </c>
      <c r="M57" s="523"/>
      <c r="N57" s="523"/>
      <c r="O57" s="523"/>
      <c r="P57" s="523"/>
      <c r="Q57" s="523"/>
      <c r="R57" s="523"/>
      <c r="S57" s="523"/>
      <c r="T57" s="523"/>
      <c r="U57" s="523"/>
      <c r="V57" s="523"/>
      <c r="W57" s="524"/>
    </row>
    <row r="58" spans="1:23" x14ac:dyDescent="0.2">
      <c r="A58" s="519" t="s">
        <v>256</v>
      </c>
      <c r="B58" s="520"/>
      <c r="C58" s="520"/>
      <c r="D58" s="520"/>
      <c r="E58" s="520"/>
      <c r="F58" s="520"/>
      <c r="G58" s="520"/>
      <c r="H58" s="520"/>
      <c r="I58" s="520"/>
      <c r="J58" s="520"/>
      <c r="K58" s="520"/>
      <c r="L58" s="521" t="s">
        <v>181</v>
      </c>
      <c r="M58" s="521"/>
      <c r="N58" s="521"/>
      <c r="O58" s="521"/>
      <c r="P58" s="521"/>
      <c r="Q58" s="521"/>
      <c r="R58" s="521"/>
      <c r="S58" s="521"/>
      <c r="T58" s="521"/>
      <c r="U58" s="521"/>
      <c r="V58" s="521"/>
      <c r="W58" s="522"/>
    </row>
    <row r="59" spans="1:23" x14ac:dyDescent="0.2">
      <c r="A59" s="519"/>
      <c r="B59" s="520"/>
      <c r="C59" s="520"/>
      <c r="D59" s="520"/>
      <c r="E59" s="520"/>
      <c r="F59" s="520"/>
      <c r="G59" s="520"/>
      <c r="H59" s="520"/>
      <c r="I59" s="520"/>
      <c r="J59" s="520"/>
      <c r="K59" s="520"/>
      <c r="L59" s="523" t="s">
        <v>117</v>
      </c>
      <c r="M59" s="523"/>
      <c r="N59" s="523"/>
      <c r="O59" s="523"/>
      <c r="P59" s="523"/>
      <c r="Q59" s="523"/>
      <c r="R59" s="523"/>
      <c r="S59" s="523"/>
      <c r="T59" s="523"/>
      <c r="U59" s="523"/>
      <c r="V59" s="523"/>
      <c r="W59" s="524"/>
    </row>
    <row r="60" spans="1:23" x14ac:dyDescent="0.2">
      <c r="A60" s="519" t="s">
        <v>220</v>
      </c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521" t="s">
        <v>182</v>
      </c>
      <c r="M60" s="521"/>
      <c r="N60" s="521"/>
      <c r="O60" s="521"/>
      <c r="P60" s="521"/>
      <c r="Q60" s="521"/>
      <c r="R60" s="521"/>
      <c r="S60" s="521"/>
      <c r="T60" s="521"/>
      <c r="U60" s="521"/>
      <c r="V60" s="521"/>
      <c r="W60" s="522"/>
    </row>
    <row r="61" spans="1:23" x14ac:dyDescent="0.2">
      <c r="A61" s="519"/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3" t="s">
        <v>419</v>
      </c>
      <c r="M61" s="523"/>
      <c r="N61" s="523"/>
      <c r="O61" s="523"/>
      <c r="P61" s="523"/>
      <c r="Q61" s="523"/>
      <c r="R61" s="523"/>
      <c r="S61" s="523"/>
      <c r="T61" s="523"/>
      <c r="U61" s="523"/>
      <c r="V61" s="523"/>
      <c r="W61" s="524"/>
    </row>
    <row r="62" spans="1:23" x14ac:dyDescent="0.2">
      <c r="A62" s="519"/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3" t="s">
        <v>420</v>
      </c>
      <c r="M62" s="523"/>
      <c r="N62" s="523"/>
      <c r="O62" s="523"/>
      <c r="P62" s="523"/>
      <c r="Q62" s="523"/>
      <c r="R62" s="523"/>
      <c r="S62" s="523"/>
      <c r="T62" s="523"/>
      <c r="U62" s="523"/>
      <c r="V62" s="523"/>
      <c r="W62" s="524"/>
    </row>
    <row r="63" spans="1:23" x14ac:dyDescent="0.2">
      <c r="A63" s="519" t="s">
        <v>221</v>
      </c>
      <c r="B63" s="520"/>
      <c r="C63" s="520"/>
      <c r="D63" s="520"/>
      <c r="E63" s="520"/>
      <c r="F63" s="520"/>
      <c r="G63" s="520"/>
      <c r="H63" s="520"/>
      <c r="I63" s="520"/>
      <c r="J63" s="520"/>
      <c r="K63" s="520"/>
      <c r="L63" s="523" t="s">
        <v>705</v>
      </c>
      <c r="M63" s="523"/>
      <c r="N63" s="523"/>
      <c r="O63" s="523"/>
      <c r="P63" s="523"/>
      <c r="Q63" s="523"/>
      <c r="R63" s="523"/>
      <c r="S63" s="523"/>
      <c r="T63" s="523"/>
      <c r="U63" s="523"/>
      <c r="V63" s="523"/>
      <c r="W63" s="524"/>
    </row>
    <row r="64" spans="1:23" x14ac:dyDescent="0.2">
      <c r="A64" s="519" t="s">
        <v>228</v>
      </c>
      <c r="B64" s="520"/>
      <c r="C64" s="520"/>
      <c r="D64" s="520"/>
      <c r="E64" s="520"/>
      <c r="F64" s="520"/>
      <c r="G64" s="520"/>
      <c r="H64" s="520"/>
      <c r="I64" s="520"/>
      <c r="J64" s="520"/>
      <c r="K64" s="520"/>
      <c r="L64" s="523" t="s">
        <v>257</v>
      </c>
      <c r="M64" s="523"/>
      <c r="N64" s="523"/>
      <c r="O64" s="523"/>
      <c r="P64" s="523"/>
      <c r="Q64" s="523"/>
      <c r="R64" s="523"/>
      <c r="S64" s="523"/>
      <c r="T64" s="523"/>
      <c r="U64" s="523"/>
      <c r="V64" s="523"/>
      <c r="W64" s="524"/>
    </row>
    <row r="65" spans="1:23" x14ac:dyDescent="0.2">
      <c r="A65" s="519"/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3" t="s">
        <v>706</v>
      </c>
      <c r="M65" s="523"/>
      <c r="N65" s="523"/>
      <c r="O65" s="523"/>
      <c r="P65" s="523"/>
      <c r="Q65" s="523"/>
      <c r="R65" s="523"/>
      <c r="S65" s="523"/>
      <c r="T65" s="523"/>
      <c r="U65" s="523"/>
      <c r="V65" s="523"/>
      <c r="W65" s="524"/>
    </row>
    <row r="66" spans="1:23" x14ac:dyDescent="0.2">
      <c r="A66" s="519"/>
      <c r="B66" s="520"/>
      <c r="C66" s="520"/>
      <c r="D66" s="520"/>
      <c r="E66" s="520"/>
      <c r="F66" s="520"/>
      <c r="G66" s="520"/>
      <c r="H66" s="520"/>
      <c r="I66" s="520"/>
      <c r="J66" s="520"/>
      <c r="K66" s="520"/>
      <c r="L66" s="616" t="s">
        <v>707</v>
      </c>
      <c r="M66" s="616"/>
      <c r="N66" s="616"/>
      <c r="O66" s="616"/>
      <c r="P66" s="616"/>
      <c r="Q66" s="616"/>
      <c r="R66" s="616"/>
      <c r="S66" s="616"/>
      <c r="T66" s="616"/>
      <c r="U66" s="616"/>
      <c r="V66" s="616"/>
      <c r="W66" s="617"/>
    </row>
    <row r="67" spans="1:23" x14ac:dyDescent="0.2">
      <c r="A67" s="519"/>
      <c r="B67" s="520"/>
      <c r="C67" s="520"/>
      <c r="D67" s="520"/>
      <c r="E67" s="520"/>
      <c r="F67" s="520"/>
      <c r="G67" s="520"/>
      <c r="H67" s="520"/>
      <c r="I67" s="520"/>
      <c r="J67" s="520"/>
      <c r="K67" s="520"/>
      <c r="L67" s="523" t="s">
        <v>168</v>
      </c>
      <c r="M67" s="523"/>
      <c r="N67" s="523"/>
      <c r="O67" s="523"/>
      <c r="P67" s="523"/>
      <c r="Q67" s="523"/>
      <c r="R67" s="523"/>
      <c r="S67" s="523"/>
      <c r="T67" s="523"/>
      <c r="U67" s="523"/>
      <c r="V67" s="523"/>
      <c r="W67" s="524"/>
    </row>
    <row r="68" spans="1:23" x14ac:dyDescent="0.2">
      <c r="A68" s="519"/>
      <c r="B68" s="520"/>
      <c r="C68" s="520"/>
      <c r="D68" s="520"/>
      <c r="E68" s="520"/>
      <c r="F68" s="520"/>
      <c r="G68" s="520"/>
      <c r="H68" s="520"/>
      <c r="I68" s="520"/>
      <c r="J68" s="520"/>
      <c r="K68" s="520"/>
      <c r="L68" s="523" t="s">
        <v>116</v>
      </c>
      <c r="M68" s="523"/>
      <c r="N68" s="523"/>
      <c r="O68" s="523"/>
      <c r="P68" s="523"/>
      <c r="Q68" s="523"/>
      <c r="R68" s="523"/>
      <c r="S68" s="523"/>
      <c r="T68" s="523"/>
      <c r="U68" s="523"/>
      <c r="V68" s="523"/>
      <c r="W68" s="524"/>
    </row>
    <row r="69" spans="1:23" ht="15" x14ac:dyDescent="0.2">
      <c r="A69" s="519" t="s">
        <v>229</v>
      </c>
      <c r="B69" s="520"/>
      <c r="C69" s="520"/>
      <c r="D69" s="520"/>
      <c r="E69" s="520"/>
      <c r="F69" s="520"/>
      <c r="G69" s="520"/>
      <c r="H69" s="520"/>
      <c r="I69" s="520"/>
      <c r="J69" s="520"/>
      <c r="K69" s="520"/>
      <c r="L69" s="612" t="s">
        <v>689</v>
      </c>
      <c r="M69" s="612"/>
      <c r="N69" s="612"/>
      <c r="O69" s="612"/>
      <c r="P69" s="612"/>
      <c r="Q69" s="612"/>
      <c r="R69" s="612"/>
      <c r="S69" s="612"/>
      <c r="T69" s="612"/>
      <c r="U69" s="612"/>
      <c r="V69" s="612"/>
      <c r="W69" s="613"/>
    </row>
    <row r="70" spans="1:23" x14ac:dyDescent="0.2">
      <c r="A70" s="519" t="s">
        <v>216</v>
      </c>
      <c r="B70" s="520"/>
      <c r="C70" s="520"/>
      <c r="D70" s="520"/>
      <c r="E70" s="520"/>
      <c r="F70" s="520"/>
      <c r="G70" s="520"/>
      <c r="H70" s="520"/>
      <c r="I70" s="520"/>
      <c r="J70" s="520"/>
      <c r="K70" s="520"/>
      <c r="L70" s="523" t="s">
        <v>184</v>
      </c>
      <c r="M70" s="523"/>
      <c r="N70" s="523"/>
      <c r="O70" s="523"/>
      <c r="P70" s="523"/>
      <c r="Q70" s="523"/>
      <c r="R70" s="523"/>
      <c r="S70" s="523"/>
      <c r="T70" s="523"/>
      <c r="U70" s="523"/>
      <c r="V70" s="523"/>
      <c r="W70" s="524"/>
    </row>
    <row r="71" spans="1:23" x14ac:dyDescent="0.2">
      <c r="A71" s="519"/>
      <c r="B71" s="520"/>
      <c r="C71" s="520"/>
      <c r="D71" s="520"/>
      <c r="E71" s="520"/>
      <c r="F71" s="520"/>
      <c r="G71" s="520"/>
      <c r="H71" s="520"/>
      <c r="I71" s="520"/>
      <c r="J71" s="520"/>
      <c r="K71" s="520"/>
      <c r="L71" s="523" t="s">
        <v>185</v>
      </c>
      <c r="M71" s="523"/>
      <c r="N71" s="523"/>
      <c r="O71" s="523"/>
      <c r="P71" s="523"/>
      <c r="Q71" s="523"/>
      <c r="R71" s="523"/>
      <c r="S71" s="523"/>
      <c r="T71" s="523"/>
      <c r="U71" s="523"/>
      <c r="V71" s="523"/>
      <c r="W71" s="524"/>
    </row>
    <row r="72" spans="1:23" x14ac:dyDescent="0.2">
      <c r="A72" s="519"/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3" t="s">
        <v>186</v>
      </c>
      <c r="M72" s="523"/>
      <c r="N72" s="523"/>
      <c r="O72" s="523"/>
      <c r="P72" s="523"/>
      <c r="Q72" s="523"/>
      <c r="R72" s="523"/>
      <c r="S72" s="523"/>
      <c r="T72" s="523"/>
      <c r="U72" s="523"/>
      <c r="V72" s="523"/>
      <c r="W72" s="524"/>
    </row>
    <row r="73" spans="1:23" x14ac:dyDescent="0.2">
      <c r="A73" s="519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3" t="s">
        <v>187</v>
      </c>
      <c r="M73" s="523"/>
      <c r="N73" s="523"/>
      <c r="O73" s="523"/>
      <c r="P73" s="523"/>
      <c r="Q73" s="523"/>
      <c r="R73" s="523"/>
      <c r="S73" s="523"/>
      <c r="T73" s="523"/>
      <c r="U73" s="523"/>
      <c r="V73" s="523"/>
      <c r="W73" s="524"/>
    </row>
    <row r="74" spans="1:23" x14ac:dyDescent="0.2">
      <c r="A74" s="519"/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3" t="s">
        <v>422</v>
      </c>
      <c r="M74" s="523"/>
      <c r="N74" s="523"/>
      <c r="O74" s="523"/>
      <c r="P74" s="523"/>
      <c r="Q74" s="523"/>
      <c r="R74" s="523"/>
      <c r="S74" s="523"/>
      <c r="T74" s="523"/>
      <c r="U74" s="523"/>
      <c r="V74" s="523"/>
      <c r="W74" s="524"/>
    </row>
    <row r="75" spans="1:23" x14ac:dyDescent="0.2">
      <c r="A75" s="614"/>
      <c r="B75" s="615"/>
      <c r="C75" s="615"/>
      <c r="D75" s="615"/>
      <c r="E75" s="615"/>
      <c r="F75" s="615"/>
      <c r="G75" s="615"/>
      <c r="H75" s="615"/>
      <c r="I75" s="615"/>
      <c r="J75" s="615"/>
      <c r="K75" s="615"/>
      <c r="L75" s="634" t="s">
        <v>694</v>
      </c>
      <c r="M75" s="634"/>
      <c r="N75" s="634"/>
      <c r="O75" s="634"/>
      <c r="P75" s="634"/>
      <c r="Q75" s="634"/>
      <c r="R75" s="634"/>
      <c r="S75" s="634"/>
      <c r="T75" s="634"/>
      <c r="U75" s="634"/>
      <c r="V75" s="634"/>
      <c r="W75" s="635"/>
    </row>
  </sheetData>
  <mergeCells count="61">
    <mergeCell ref="A1:W1"/>
    <mergeCell ref="A2:W2"/>
    <mergeCell ref="A3:A6"/>
    <mergeCell ref="B3:C4"/>
    <mergeCell ref="D3:M3"/>
    <mergeCell ref="N3:O4"/>
    <mergeCell ref="P3:Q4"/>
    <mergeCell ref="R3:U3"/>
    <mergeCell ref="N5:O5"/>
    <mergeCell ref="P5:Q5"/>
    <mergeCell ref="P6:Q6"/>
    <mergeCell ref="V6:W6"/>
    <mergeCell ref="V3:W4"/>
    <mergeCell ref="D4:E4"/>
    <mergeCell ref="R4:S4"/>
    <mergeCell ref="T4:U4"/>
    <mergeCell ref="F4:G4"/>
    <mergeCell ref="H4:I4"/>
    <mergeCell ref="B7:W7"/>
    <mergeCell ref="B5:C6"/>
    <mergeCell ref="D5:I6"/>
    <mergeCell ref="J5:K6"/>
    <mergeCell ref="L5:M6"/>
    <mergeCell ref="J4:K4"/>
    <mergeCell ref="L4:M4"/>
    <mergeCell ref="R5:U6"/>
    <mergeCell ref="V5:W5"/>
    <mergeCell ref="N6:O6"/>
    <mergeCell ref="A60:K62"/>
    <mergeCell ref="L60:W60"/>
    <mergeCell ref="L61:W61"/>
    <mergeCell ref="L62:W62"/>
    <mergeCell ref="B30:W30"/>
    <mergeCell ref="A53:K55"/>
    <mergeCell ref="L53:W53"/>
    <mergeCell ref="L54:W54"/>
    <mergeCell ref="L55:W55"/>
    <mergeCell ref="A56:K56"/>
    <mergeCell ref="L56:W56"/>
    <mergeCell ref="A57:K57"/>
    <mergeCell ref="L57:W57"/>
    <mergeCell ref="A58:K59"/>
    <mergeCell ref="L58:W58"/>
    <mergeCell ref="L59:W59"/>
    <mergeCell ref="A63:K63"/>
    <mergeCell ref="L63:W63"/>
    <mergeCell ref="A64:K68"/>
    <mergeCell ref="L64:W64"/>
    <mergeCell ref="L65:W65"/>
    <mergeCell ref="L66:W66"/>
    <mergeCell ref="L67:W67"/>
    <mergeCell ref="L68:W68"/>
    <mergeCell ref="A69:K69"/>
    <mergeCell ref="L69:W69"/>
    <mergeCell ref="A70:K75"/>
    <mergeCell ref="L70:W70"/>
    <mergeCell ref="L71:W71"/>
    <mergeCell ref="L72:W72"/>
    <mergeCell ref="L73:W73"/>
    <mergeCell ref="L74:W74"/>
    <mergeCell ref="L75:W75"/>
  </mergeCells>
  <hyperlinks>
    <hyperlink ref="L69" r:id="rId1" display="http://www.eia.gov/electricity/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0"/>
  <sheetViews>
    <sheetView workbookViewId="0">
      <selection activeCell="M28" sqref="M28"/>
    </sheetView>
  </sheetViews>
  <sheetFormatPr defaultRowHeight="12.75" x14ac:dyDescent="0.2"/>
  <cols>
    <col min="1" max="1" width="4.5703125" bestFit="1" customWidth="1"/>
    <col min="2" max="2" width="5.5703125" bestFit="1" customWidth="1"/>
    <col min="3" max="3" width="2.28515625" bestFit="1" customWidth="1"/>
    <col min="4" max="4" width="4.85546875" bestFit="1" customWidth="1"/>
    <col min="5" max="5" width="2.28515625" bestFit="1" customWidth="1"/>
    <col min="6" max="6" width="5.5703125" bestFit="1" customWidth="1"/>
    <col min="7" max="7" width="2.28515625" bestFit="1" customWidth="1"/>
    <col min="8" max="8" width="5.28515625" bestFit="1" customWidth="1"/>
    <col min="9" max="9" width="2.28515625" bestFit="1" customWidth="1"/>
    <col min="10" max="10" width="6.28515625" bestFit="1" customWidth="1"/>
    <col min="11" max="11" width="2.28515625" bestFit="1" customWidth="1"/>
    <col min="12" max="12" width="1.42578125" bestFit="1" customWidth="1"/>
    <col min="14" max="14" width="4.85546875" bestFit="1" customWidth="1"/>
    <col min="15" max="15" width="2.28515625" bestFit="1" customWidth="1"/>
    <col min="16" max="16" width="5.5703125" bestFit="1" customWidth="1"/>
    <col min="17" max="17" width="2.28515625" bestFit="1" customWidth="1"/>
    <col min="18" max="18" width="4.85546875" bestFit="1" customWidth="1"/>
    <col min="19" max="19" width="2.28515625" bestFit="1" customWidth="1"/>
    <col min="21" max="21" width="2.28515625" customWidth="1"/>
    <col min="22" max="22" width="3.5703125" customWidth="1"/>
    <col min="23" max="23" width="6.28515625" customWidth="1"/>
    <col min="24" max="24" width="1.7109375" customWidth="1"/>
    <col min="25" max="25" width="2.28515625" bestFit="1" customWidth="1"/>
    <col min="26" max="26" width="5.5703125" bestFit="1" customWidth="1"/>
    <col min="27" max="27" width="2.28515625" bestFit="1" customWidth="1"/>
    <col min="28" max="28" width="4.85546875" bestFit="1" customWidth="1"/>
    <col min="29" max="29" width="2.28515625" bestFit="1" customWidth="1"/>
    <col min="30" max="30" width="8.5703125" bestFit="1" customWidth="1"/>
    <col min="31" max="31" width="6.28515625" bestFit="1" customWidth="1"/>
    <col min="32" max="32" width="2.28515625" bestFit="1" customWidth="1"/>
  </cols>
  <sheetData>
    <row r="1" spans="1:32" ht="15.75" x14ac:dyDescent="0.25">
      <c r="A1" s="491" t="s">
        <v>700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  <c r="Y1" s="492"/>
      <c r="Z1" s="492"/>
      <c r="AA1" s="492"/>
      <c r="AB1" s="492"/>
      <c r="AC1" s="492"/>
      <c r="AD1" s="492"/>
      <c r="AE1" s="492"/>
      <c r="AF1" s="493"/>
    </row>
    <row r="2" spans="1:32" x14ac:dyDescent="0.2">
      <c r="A2" s="494" t="s">
        <v>463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6"/>
    </row>
    <row r="3" spans="1:32" ht="15" x14ac:dyDescent="0.25">
      <c r="A3" s="497" t="s">
        <v>332</v>
      </c>
      <c r="B3" s="503" t="s">
        <v>394</v>
      </c>
      <c r="C3" s="504"/>
      <c r="D3" s="504"/>
      <c r="E3" s="504"/>
      <c r="F3" s="504"/>
      <c r="G3" s="504"/>
      <c r="H3" s="504"/>
      <c r="I3" s="504"/>
      <c r="J3" s="504"/>
      <c r="K3" s="505"/>
      <c r="L3" s="512"/>
      <c r="M3" s="513"/>
      <c r="N3" s="503" t="s">
        <v>400</v>
      </c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5"/>
      <c r="AB3" s="503" t="s">
        <v>189</v>
      </c>
      <c r="AC3" s="505"/>
      <c r="AD3" s="328"/>
      <c r="AE3" s="503" t="s">
        <v>282</v>
      </c>
      <c r="AF3" s="505"/>
    </row>
    <row r="4" spans="1:32" ht="15" x14ac:dyDescent="0.25">
      <c r="A4" s="498"/>
      <c r="B4" s="506"/>
      <c r="C4" s="507"/>
      <c r="D4" s="507"/>
      <c r="E4" s="507"/>
      <c r="F4" s="507"/>
      <c r="G4" s="507"/>
      <c r="H4" s="507"/>
      <c r="I4" s="507"/>
      <c r="J4" s="507"/>
      <c r="K4" s="508"/>
      <c r="L4" s="514"/>
      <c r="M4" s="515"/>
      <c r="N4" s="506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8"/>
      <c r="AB4" s="506"/>
      <c r="AC4" s="508"/>
      <c r="AD4" s="328"/>
      <c r="AE4" s="506"/>
      <c r="AF4" s="508"/>
    </row>
    <row r="5" spans="1:32" x14ac:dyDescent="0.2">
      <c r="A5" s="498"/>
      <c r="B5" s="509"/>
      <c r="C5" s="510"/>
      <c r="D5" s="510"/>
      <c r="E5" s="510"/>
      <c r="F5" s="510"/>
      <c r="G5" s="510"/>
      <c r="H5" s="510"/>
      <c r="I5" s="510"/>
      <c r="J5" s="510"/>
      <c r="K5" s="511"/>
      <c r="L5" s="506" t="s">
        <v>283</v>
      </c>
      <c r="M5" s="508"/>
      <c r="N5" s="509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1"/>
      <c r="AB5" s="506"/>
      <c r="AC5" s="508"/>
      <c r="AD5" s="329" t="s">
        <v>84</v>
      </c>
      <c r="AE5" s="506"/>
      <c r="AF5" s="508"/>
    </row>
    <row r="6" spans="1:32" ht="15" x14ac:dyDescent="0.25">
      <c r="A6" s="498"/>
      <c r="B6" s="503" t="s">
        <v>145</v>
      </c>
      <c r="C6" s="505"/>
      <c r="D6" s="503" t="s">
        <v>146</v>
      </c>
      <c r="E6" s="505"/>
      <c r="F6" s="512"/>
      <c r="G6" s="513"/>
      <c r="H6" s="512"/>
      <c r="I6" s="513"/>
      <c r="J6" s="503" t="s">
        <v>282</v>
      </c>
      <c r="K6" s="505"/>
      <c r="L6" s="506" t="s">
        <v>375</v>
      </c>
      <c r="M6" s="508"/>
      <c r="N6" s="503" t="s">
        <v>378</v>
      </c>
      <c r="O6" s="505"/>
      <c r="P6" s="503" t="s">
        <v>395</v>
      </c>
      <c r="Q6" s="504"/>
      <c r="R6" s="504"/>
      <c r="S6" s="505"/>
      <c r="T6" s="345"/>
      <c r="U6" s="345"/>
      <c r="V6" s="503" t="s">
        <v>233</v>
      </c>
      <c r="W6" s="505"/>
      <c r="X6" s="503" t="s">
        <v>234</v>
      </c>
      <c r="Y6" s="505"/>
      <c r="Z6" s="503" t="s">
        <v>282</v>
      </c>
      <c r="AA6" s="505"/>
      <c r="AB6" s="506"/>
      <c r="AC6" s="508"/>
      <c r="AD6" s="329" t="s">
        <v>85</v>
      </c>
      <c r="AE6" s="506"/>
      <c r="AF6" s="508"/>
    </row>
    <row r="7" spans="1:32" ht="12.75" customHeight="1" x14ac:dyDescent="0.2">
      <c r="A7" s="498"/>
      <c r="B7" s="506"/>
      <c r="C7" s="508"/>
      <c r="D7" s="506"/>
      <c r="E7" s="508"/>
      <c r="F7" s="506" t="s">
        <v>380</v>
      </c>
      <c r="G7" s="508"/>
      <c r="H7" s="506" t="s">
        <v>505</v>
      </c>
      <c r="I7" s="508"/>
      <c r="J7" s="506"/>
      <c r="K7" s="508"/>
      <c r="L7" s="506" t="s">
        <v>377</v>
      </c>
      <c r="M7" s="508"/>
      <c r="N7" s="506" t="s">
        <v>286</v>
      </c>
      <c r="O7" s="508"/>
      <c r="P7" s="509"/>
      <c r="Q7" s="510"/>
      <c r="R7" s="510"/>
      <c r="S7" s="511"/>
      <c r="T7" s="329"/>
      <c r="U7" s="329"/>
      <c r="V7" s="506"/>
      <c r="W7" s="508"/>
      <c r="X7" s="506"/>
      <c r="Y7" s="508"/>
      <c r="Z7" s="506"/>
      <c r="AA7" s="508"/>
      <c r="AB7" s="506"/>
      <c r="AC7" s="508"/>
      <c r="AD7" s="329" t="s">
        <v>86</v>
      </c>
      <c r="AE7" s="506"/>
      <c r="AF7" s="508"/>
    </row>
    <row r="8" spans="1:32" ht="12.75" customHeight="1" x14ac:dyDescent="0.2">
      <c r="A8" s="499"/>
      <c r="B8" s="509"/>
      <c r="C8" s="511"/>
      <c r="D8" s="509"/>
      <c r="E8" s="511"/>
      <c r="F8" s="509" t="s">
        <v>134</v>
      </c>
      <c r="G8" s="511"/>
      <c r="H8" s="509" t="s">
        <v>148</v>
      </c>
      <c r="I8" s="511"/>
      <c r="J8" s="509"/>
      <c r="K8" s="511"/>
      <c r="L8" s="509"/>
      <c r="M8" s="511"/>
      <c r="N8" s="509" t="s">
        <v>135</v>
      </c>
      <c r="O8" s="511"/>
      <c r="P8" s="500" t="s">
        <v>190</v>
      </c>
      <c r="Q8" s="502"/>
      <c r="R8" s="500" t="s">
        <v>191</v>
      </c>
      <c r="S8" s="502"/>
      <c r="T8" s="330"/>
      <c r="U8" s="330"/>
      <c r="V8" s="509"/>
      <c r="W8" s="511"/>
      <c r="X8" s="509"/>
      <c r="Y8" s="511"/>
      <c r="Z8" s="509"/>
      <c r="AA8" s="511"/>
      <c r="AB8" s="509"/>
      <c r="AC8" s="511"/>
      <c r="AD8" s="330"/>
      <c r="AE8" s="509"/>
      <c r="AF8" s="511"/>
    </row>
    <row r="9" spans="1:32" ht="15.75" x14ac:dyDescent="0.2">
      <c r="A9" s="331"/>
      <c r="B9" s="500" t="s">
        <v>192</v>
      </c>
      <c r="C9" s="501"/>
      <c r="D9" s="501"/>
      <c r="E9" s="501"/>
      <c r="F9" s="501"/>
      <c r="G9" s="501"/>
      <c r="H9" s="501"/>
      <c r="I9" s="501"/>
      <c r="J9" s="501"/>
      <c r="K9" s="501"/>
      <c r="L9" s="501"/>
      <c r="M9" s="501"/>
      <c r="N9" s="501"/>
      <c r="O9" s="501"/>
      <c r="P9" s="501"/>
      <c r="Q9" s="501"/>
      <c r="R9" s="501"/>
      <c r="S9" s="501"/>
      <c r="T9" s="501"/>
      <c r="U9" s="501"/>
      <c r="V9" s="501"/>
      <c r="W9" s="501"/>
      <c r="X9" s="501"/>
      <c r="Y9" s="501"/>
      <c r="Z9" s="501"/>
      <c r="AA9" s="501"/>
      <c r="AB9" s="501"/>
      <c r="AC9" s="501"/>
      <c r="AD9" s="501"/>
      <c r="AE9" s="501"/>
      <c r="AF9" s="502"/>
    </row>
    <row r="10" spans="1:32" ht="15" x14ac:dyDescent="0.25">
      <c r="A10" s="332">
        <v>1989</v>
      </c>
      <c r="B10" s="333">
        <v>9135</v>
      </c>
      <c r="C10" s="334"/>
      <c r="D10" s="333">
        <v>6901</v>
      </c>
      <c r="E10" s="334"/>
      <c r="F10" s="333">
        <v>18424</v>
      </c>
      <c r="G10" s="334"/>
      <c r="H10" s="333">
        <v>1143</v>
      </c>
      <c r="I10" s="334"/>
      <c r="J10" s="333">
        <v>35603</v>
      </c>
      <c r="K10" s="334"/>
      <c r="L10" s="343" t="s">
        <v>691</v>
      </c>
      <c r="M10" s="335"/>
      <c r="N10" s="336">
        <v>685</v>
      </c>
      <c r="O10" s="334"/>
      <c r="P10" s="333">
        <v>1781</v>
      </c>
      <c r="Q10" s="334"/>
      <c r="R10" s="333">
        <v>9112</v>
      </c>
      <c r="S10" s="334"/>
      <c r="T10" s="335"/>
      <c r="U10" s="335"/>
      <c r="V10" s="335"/>
      <c r="W10" s="343" t="s">
        <v>691</v>
      </c>
      <c r="X10" s="343" t="s">
        <v>691</v>
      </c>
      <c r="Y10" s="334"/>
      <c r="Z10" s="333">
        <v>11578</v>
      </c>
      <c r="AA10" s="334"/>
      <c r="AB10" s="343" t="s">
        <v>691</v>
      </c>
      <c r="AC10" s="334"/>
      <c r="AD10" s="343" t="s">
        <v>701</v>
      </c>
      <c r="AE10" s="333">
        <v>47181</v>
      </c>
      <c r="AF10" s="334"/>
    </row>
    <row r="11" spans="1:32" ht="15" x14ac:dyDescent="0.25">
      <c r="A11" s="332">
        <v>1990</v>
      </c>
      <c r="B11" s="333">
        <v>9424</v>
      </c>
      <c r="C11" s="334"/>
      <c r="D11" s="333">
        <v>5697</v>
      </c>
      <c r="E11" s="334"/>
      <c r="F11" s="333">
        <v>28221</v>
      </c>
      <c r="G11" s="334"/>
      <c r="H11" s="333">
        <v>1231</v>
      </c>
      <c r="I11" s="334"/>
      <c r="J11" s="333">
        <v>44573</v>
      </c>
      <c r="K11" s="334"/>
      <c r="L11" s="343" t="s">
        <v>691</v>
      </c>
      <c r="M11" s="335"/>
      <c r="N11" s="333">
        <v>1432</v>
      </c>
      <c r="O11" s="334"/>
      <c r="P11" s="333">
        <v>1662</v>
      </c>
      <c r="Q11" s="334"/>
      <c r="R11" s="333">
        <v>15024</v>
      </c>
      <c r="S11" s="334"/>
      <c r="T11" s="335"/>
      <c r="U11" s="335"/>
      <c r="V11" s="335"/>
      <c r="W11" s="343" t="s">
        <v>691</v>
      </c>
      <c r="X11" s="343" t="s">
        <v>691</v>
      </c>
      <c r="Y11" s="334"/>
      <c r="Z11" s="333">
        <v>18118</v>
      </c>
      <c r="AA11" s="334"/>
      <c r="AB11" s="343" t="s">
        <v>691</v>
      </c>
      <c r="AC11" s="334"/>
      <c r="AD11" s="343" t="s">
        <v>701</v>
      </c>
      <c r="AE11" s="333">
        <v>62691</v>
      </c>
      <c r="AF11" s="334"/>
    </row>
    <row r="12" spans="1:32" ht="15" x14ac:dyDescent="0.25">
      <c r="A12" s="337">
        <v>1991</v>
      </c>
      <c r="B12" s="338">
        <v>8796</v>
      </c>
      <c r="C12" s="339"/>
      <c r="D12" s="338">
        <v>3419</v>
      </c>
      <c r="E12" s="339"/>
      <c r="F12" s="338">
        <v>27578</v>
      </c>
      <c r="G12" s="339"/>
      <c r="H12" s="338">
        <v>1200</v>
      </c>
      <c r="I12" s="339"/>
      <c r="J12" s="338">
        <v>40993</v>
      </c>
      <c r="K12" s="339"/>
      <c r="L12" s="344" t="s">
        <v>691</v>
      </c>
      <c r="M12" s="340"/>
      <c r="N12" s="338">
        <v>1369</v>
      </c>
      <c r="O12" s="339"/>
      <c r="P12" s="338">
        <v>1840</v>
      </c>
      <c r="Q12" s="339"/>
      <c r="R12" s="338">
        <v>15259</v>
      </c>
      <c r="S12" s="339"/>
      <c r="T12" s="340"/>
      <c r="U12" s="340"/>
      <c r="V12" s="340"/>
      <c r="W12" s="344" t="s">
        <v>691</v>
      </c>
      <c r="X12" s="344" t="s">
        <v>691</v>
      </c>
      <c r="Y12" s="339"/>
      <c r="Z12" s="338">
        <v>18468</v>
      </c>
      <c r="AA12" s="339"/>
      <c r="AB12" s="341">
        <v>6</v>
      </c>
      <c r="AC12" s="339"/>
      <c r="AD12" s="344" t="s">
        <v>701</v>
      </c>
      <c r="AE12" s="338">
        <v>59467</v>
      </c>
      <c r="AF12" s="339"/>
    </row>
    <row r="13" spans="1:32" ht="15" x14ac:dyDescent="0.25">
      <c r="A13" s="332">
        <v>1992</v>
      </c>
      <c r="B13" s="333">
        <v>8237</v>
      </c>
      <c r="C13" s="334"/>
      <c r="D13" s="333">
        <v>2559</v>
      </c>
      <c r="E13" s="334"/>
      <c r="F13" s="333">
        <v>33384</v>
      </c>
      <c r="G13" s="334"/>
      <c r="H13" s="333">
        <v>1170</v>
      </c>
      <c r="I13" s="334"/>
      <c r="J13" s="333">
        <v>45350</v>
      </c>
      <c r="K13" s="334"/>
      <c r="L13" s="343" t="s">
        <v>691</v>
      </c>
      <c r="M13" s="335"/>
      <c r="N13" s="333">
        <v>1266</v>
      </c>
      <c r="O13" s="334"/>
      <c r="P13" s="333">
        <v>1484</v>
      </c>
      <c r="Q13" s="334"/>
      <c r="R13" s="333">
        <v>16084</v>
      </c>
      <c r="S13" s="334"/>
      <c r="T13" s="335"/>
      <c r="U13" s="335"/>
      <c r="V13" s="335"/>
      <c r="W13" s="343" t="s">
        <v>691</v>
      </c>
      <c r="X13" s="343" t="s">
        <v>691</v>
      </c>
      <c r="Y13" s="334"/>
      <c r="Z13" s="333">
        <v>18834</v>
      </c>
      <c r="AA13" s="334"/>
      <c r="AB13" s="336">
        <v>6</v>
      </c>
      <c r="AC13" s="334"/>
      <c r="AD13" s="343" t="s">
        <v>701</v>
      </c>
      <c r="AE13" s="333">
        <v>64190</v>
      </c>
      <c r="AF13" s="334"/>
    </row>
    <row r="14" spans="1:32" ht="15" x14ac:dyDescent="0.25">
      <c r="A14" s="332">
        <v>1993</v>
      </c>
      <c r="B14" s="333">
        <v>9200</v>
      </c>
      <c r="C14" s="334"/>
      <c r="D14" s="333">
        <v>4022</v>
      </c>
      <c r="E14" s="334"/>
      <c r="F14" s="333">
        <v>38208</v>
      </c>
      <c r="G14" s="334"/>
      <c r="H14" s="333">
        <v>1115</v>
      </c>
      <c r="I14" s="334"/>
      <c r="J14" s="333">
        <v>52545</v>
      </c>
      <c r="K14" s="334"/>
      <c r="L14" s="343" t="s">
        <v>691</v>
      </c>
      <c r="M14" s="335"/>
      <c r="N14" s="333">
        <v>1028</v>
      </c>
      <c r="O14" s="334"/>
      <c r="P14" s="333">
        <v>1377</v>
      </c>
      <c r="Q14" s="334"/>
      <c r="R14" s="333">
        <v>15965</v>
      </c>
      <c r="S14" s="334"/>
      <c r="T14" s="335"/>
      <c r="U14" s="335"/>
      <c r="V14" s="335"/>
      <c r="W14" s="343" t="s">
        <v>691</v>
      </c>
      <c r="X14" s="343" t="s">
        <v>691</v>
      </c>
      <c r="Y14" s="334"/>
      <c r="Z14" s="333">
        <v>18370</v>
      </c>
      <c r="AA14" s="334"/>
      <c r="AB14" s="336" t="s">
        <v>464</v>
      </c>
      <c r="AC14" s="334"/>
      <c r="AD14" s="343" t="s">
        <v>701</v>
      </c>
      <c r="AE14" s="333">
        <v>70915</v>
      </c>
      <c r="AF14" s="334"/>
    </row>
    <row r="15" spans="1:32" ht="15" x14ac:dyDescent="0.25">
      <c r="A15" s="337">
        <v>1994</v>
      </c>
      <c r="B15" s="338">
        <v>9097</v>
      </c>
      <c r="C15" s="339"/>
      <c r="D15" s="338">
        <v>4144</v>
      </c>
      <c r="E15" s="339"/>
      <c r="F15" s="338">
        <v>41517</v>
      </c>
      <c r="G15" s="339"/>
      <c r="H15" s="338">
        <v>1172</v>
      </c>
      <c r="I15" s="339"/>
      <c r="J15" s="338">
        <v>55930</v>
      </c>
      <c r="K15" s="339"/>
      <c r="L15" s="344" t="s">
        <v>691</v>
      </c>
      <c r="M15" s="340"/>
      <c r="N15" s="341">
        <v>957</v>
      </c>
      <c r="O15" s="339"/>
      <c r="P15" s="341">
        <v>786</v>
      </c>
      <c r="Q15" s="339"/>
      <c r="R15" s="338">
        <v>17126</v>
      </c>
      <c r="S15" s="339"/>
      <c r="T15" s="340"/>
      <c r="U15" s="340"/>
      <c r="V15" s="340"/>
      <c r="W15" s="344" t="s">
        <v>691</v>
      </c>
      <c r="X15" s="344" t="s">
        <v>691</v>
      </c>
      <c r="Y15" s="339"/>
      <c r="Z15" s="338">
        <v>18869</v>
      </c>
      <c r="AA15" s="339"/>
      <c r="AB15" s="344" t="s">
        <v>691</v>
      </c>
      <c r="AC15" s="339"/>
      <c r="AD15" s="344" t="s">
        <v>701</v>
      </c>
      <c r="AE15" s="338">
        <v>74799</v>
      </c>
      <c r="AF15" s="339"/>
    </row>
    <row r="16" spans="1:32" ht="15" x14ac:dyDescent="0.25">
      <c r="A16" s="332">
        <v>1995</v>
      </c>
      <c r="B16" s="333">
        <v>12266</v>
      </c>
      <c r="C16" s="334"/>
      <c r="D16" s="333">
        <v>3860</v>
      </c>
      <c r="E16" s="334"/>
      <c r="F16" s="333">
        <v>43670</v>
      </c>
      <c r="G16" s="334"/>
      <c r="H16" s="343" t="s">
        <v>691</v>
      </c>
      <c r="I16" s="334"/>
      <c r="J16" s="333">
        <v>59796</v>
      </c>
      <c r="K16" s="334"/>
      <c r="L16" s="343" t="s">
        <v>691</v>
      </c>
      <c r="M16" s="335"/>
      <c r="N16" s="333">
        <v>1220</v>
      </c>
      <c r="O16" s="334"/>
      <c r="P16" s="336">
        <v>788</v>
      </c>
      <c r="Q16" s="334"/>
      <c r="R16" s="333">
        <v>21485</v>
      </c>
      <c r="S16" s="334"/>
      <c r="T16" s="335"/>
      <c r="U16" s="335"/>
      <c r="V16" s="335"/>
      <c r="W16" s="343" t="s">
        <v>691</v>
      </c>
      <c r="X16" s="343" t="s">
        <v>691</v>
      </c>
      <c r="Y16" s="334"/>
      <c r="Z16" s="333">
        <v>23493</v>
      </c>
      <c r="AA16" s="334"/>
      <c r="AB16" s="336">
        <v>2</v>
      </c>
      <c r="AC16" s="334"/>
      <c r="AD16" s="343" t="s">
        <v>701</v>
      </c>
      <c r="AE16" s="333">
        <v>83291</v>
      </c>
      <c r="AF16" s="334"/>
    </row>
    <row r="17" spans="1:32" ht="15" x14ac:dyDescent="0.25">
      <c r="A17" s="332">
        <v>1996</v>
      </c>
      <c r="B17" s="333">
        <v>14214</v>
      </c>
      <c r="C17" s="334"/>
      <c r="D17" s="333">
        <v>3850</v>
      </c>
      <c r="E17" s="334"/>
      <c r="F17" s="333">
        <v>43741</v>
      </c>
      <c r="G17" s="334"/>
      <c r="H17" s="336" t="s">
        <v>464</v>
      </c>
      <c r="I17" s="334"/>
      <c r="J17" s="333">
        <v>61805</v>
      </c>
      <c r="K17" s="334"/>
      <c r="L17" s="343" t="s">
        <v>691</v>
      </c>
      <c r="M17" s="335"/>
      <c r="N17" s="333">
        <v>1300</v>
      </c>
      <c r="O17" s="334"/>
      <c r="P17" s="336">
        <v>837</v>
      </c>
      <c r="Q17" s="334"/>
      <c r="R17" s="333">
        <v>31246</v>
      </c>
      <c r="S17" s="334"/>
      <c r="T17" s="335"/>
      <c r="U17" s="335"/>
      <c r="V17" s="335"/>
      <c r="W17" s="343" t="s">
        <v>691</v>
      </c>
      <c r="X17" s="343" t="s">
        <v>691</v>
      </c>
      <c r="Y17" s="334"/>
      <c r="Z17" s="333">
        <v>33383</v>
      </c>
      <c r="AA17" s="334"/>
      <c r="AB17" s="336">
        <v>1</v>
      </c>
      <c r="AC17" s="334"/>
      <c r="AD17" s="343" t="s">
        <v>701</v>
      </c>
      <c r="AE17" s="333">
        <v>95189</v>
      </c>
      <c r="AF17" s="334"/>
    </row>
    <row r="18" spans="1:32" ht="15" x14ac:dyDescent="0.25">
      <c r="A18" s="337">
        <v>1997</v>
      </c>
      <c r="B18" s="338">
        <v>13917</v>
      </c>
      <c r="C18" s="339"/>
      <c r="D18" s="338">
        <v>4733</v>
      </c>
      <c r="E18" s="339"/>
      <c r="F18" s="338">
        <v>39987</v>
      </c>
      <c r="G18" s="339"/>
      <c r="H18" s="341">
        <v>23</v>
      </c>
      <c r="I18" s="339"/>
      <c r="J18" s="338">
        <v>58660</v>
      </c>
      <c r="K18" s="339"/>
      <c r="L18" s="344" t="s">
        <v>691</v>
      </c>
      <c r="M18" s="340"/>
      <c r="N18" s="338">
        <v>1228</v>
      </c>
      <c r="O18" s="339"/>
      <c r="P18" s="341">
        <v>619</v>
      </c>
      <c r="Q18" s="339"/>
      <c r="R18" s="338">
        <v>33642</v>
      </c>
      <c r="S18" s="339"/>
      <c r="T18" s="340"/>
      <c r="U18" s="340"/>
      <c r="V18" s="340"/>
      <c r="W18" s="344" t="s">
        <v>691</v>
      </c>
      <c r="X18" s="344" t="s">
        <v>691</v>
      </c>
      <c r="Y18" s="339"/>
      <c r="Z18" s="338">
        <v>35489</v>
      </c>
      <c r="AA18" s="339"/>
      <c r="AB18" s="341" t="s">
        <v>464</v>
      </c>
      <c r="AC18" s="339"/>
      <c r="AD18" s="344" t="s">
        <v>701</v>
      </c>
      <c r="AE18" s="338">
        <v>94149</v>
      </c>
      <c r="AF18" s="339"/>
    </row>
    <row r="19" spans="1:32" ht="15" x14ac:dyDescent="0.25">
      <c r="A19" s="332">
        <v>1998</v>
      </c>
      <c r="B19" s="333">
        <v>10562</v>
      </c>
      <c r="C19" s="334"/>
      <c r="D19" s="333">
        <v>4816</v>
      </c>
      <c r="E19" s="334"/>
      <c r="F19" s="333">
        <v>42030</v>
      </c>
      <c r="G19" s="334"/>
      <c r="H19" s="336">
        <v>54</v>
      </c>
      <c r="I19" s="334"/>
      <c r="J19" s="333">
        <v>57462</v>
      </c>
      <c r="K19" s="334"/>
      <c r="L19" s="343" t="s">
        <v>691</v>
      </c>
      <c r="M19" s="335"/>
      <c r="N19" s="333">
        <v>1228</v>
      </c>
      <c r="O19" s="334"/>
      <c r="P19" s="336">
        <v>529</v>
      </c>
      <c r="Q19" s="334"/>
      <c r="R19" s="333">
        <v>32218</v>
      </c>
      <c r="S19" s="334"/>
      <c r="T19" s="335"/>
      <c r="U19" s="335"/>
      <c r="V19" s="335"/>
      <c r="W19" s="343" t="s">
        <v>691</v>
      </c>
      <c r="X19" s="343" t="s">
        <v>691</v>
      </c>
      <c r="Y19" s="334"/>
      <c r="Z19" s="333">
        <v>33975</v>
      </c>
      <c r="AA19" s="334"/>
      <c r="AB19" s="343" t="s">
        <v>691</v>
      </c>
      <c r="AC19" s="334"/>
      <c r="AD19" s="343" t="s">
        <v>701</v>
      </c>
      <c r="AE19" s="333">
        <v>91437</v>
      </c>
      <c r="AF19" s="334"/>
    </row>
    <row r="20" spans="1:32" ht="15" x14ac:dyDescent="0.25">
      <c r="A20" s="332">
        <v>1999</v>
      </c>
      <c r="B20" s="333">
        <v>11549</v>
      </c>
      <c r="C20" s="334"/>
      <c r="D20" s="333">
        <v>5582</v>
      </c>
      <c r="E20" s="334"/>
      <c r="F20" s="333">
        <v>39791</v>
      </c>
      <c r="G20" s="334"/>
      <c r="H20" s="336" t="s">
        <v>464</v>
      </c>
      <c r="I20" s="334"/>
      <c r="J20" s="333">
        <v>56922</v>
      </c>
      <c r="K20" s="334"/>
      <c r="L20" s="343" t="s">
        <v>691</v>
      </c>
      <c r="M20" s="335"/>
      <c r="N20" s="333">
        <v>1173</v>
      </c>
      <c r="O20" s="334"/>
      <c r="P20" s="336">
        <v>251</v>
      </c>
      <c r="Q20" s="334"/>
      <c r="R20" s="333">
        <v>33236</v>
      </c>
      <c r="S20" s="334"/>
      <c r="T20" s="335"/>
      <c r="U20" s="335"/>
      <c r="V20" s="335"/>
      <c r="W20" s="343" t="s">
        <v>691</v>
      </c>
      <c r="X20" s="343" t="s">
        <v>691</v>
      </c>
      <c r="Y20" s="334"/>
      <c r="Z20" s="333">
        <v>34660</v>
      </c>
      <c r="AA20" s="334"/>
      <c r="AB20" s="336" t="s">
        <v>464</v>
      </c>
      <c r="AC20" s="334"/>
      <c r="AD20" s="343" t="s">
        <v>701</v>
      </c>
      <c r="AE20" s="333">
        <v>91582</v>
      </c>
      <c r="AF20" s="334"/>
    </row>
    <row r="21" spans="1:32" ht="15" x14ac:dyDescent="0.25">
      <c r="A21" s="337">
        <v>2000</v>
      </c>
      <c r="B21" s="338">
        <v>12454</v>
      </c>
      <c r="C21" s="339"/>
      <c r="D21" s="338">
        <v>4922</v>
      </c>
      <c r="E21" s="339"/>
      <c r="F21" s="338">
        <v>37592</v>
      </c>
      <c r="G21" s="339"/>
      <c r="H21" s="341" t="s">
        <v>464</v>
      </c>
      <c r="I21" s="339"/>
      <c r="J21" s="338">
        <v>54968</v>
      </c>
      <c r="K21" s="339"/>
      <c r="L21" s="344" t="s">
        <v>691</v>
      </c>
      <c r="M21" s="340"/>
      <c r="N21" s="338">
        <v>1018</v>
      </c>
      <c r="O21" s="339"/>
      <c r="P21" s="341">
        <v>317</v>
      </c>
      <c r="Q21" s="339"/>
      <c r="R21" s="338">
        <v>26171</v>
      </c>
      <c r="S21" s="339"/>
      <c r="T21" s="340"/>
      <c r="U21" s="340"/>
      <c r="V21" s="340"/>
      <c r="W21" s="344" t="s">
        <v>691</v>
      </c>
      <c r="X21" s="344" t="s">
        <v>691</v>
      </c>
      <c r="Y21" s="339"/>
      <c r="Z21" s="338">
        <v>27506</v>
      </c>
      <c r="AA21" s="339"/>
      <c r="AB21" s="341">
        <v>1</v>
      </c>
      <c r="AC21" s="339"/>
      <c r="AD21" s="344" t="s">
        <v>701</v>
      </c>
      <c r="AE21" s="338">
        <v>82475</v>
      </c>
      <c r="AF21" s="339"/>
    </row>
    <row r="22" spans="1:32" ht="15" x14ac:dyDescent="0.25">
      <c r="A22" s="332">
        <v>2001</v>
      </c>
      <c r="B22" s="333">
        <v>12954</v>
      </c>
      <c r="C22" s="334"/>
      <c r="D22" s="333">
        <v>5797</v>
      </c>
      <c r="E22" s="334"/>
      <c r="F22" s="333">
        <v>36869</v>
      </c>
      <c r="G22" s="334"/>
      <c r="H22" s="336" t="s">
        <v>464</v>
      </c>
      <c r="I22" s="334"/>
      <c r="J22" s="333">
        <v>55620</v>
      </c>
      <c r="K22" s="334"/>
      <c r="L22" s="343" t="s">
        <v>691</v>
      </c>
      <c r="M22" s="335"/>
      <c r="N22" s="336">
        <v>687</v>
      </c>
      <c r="O22" s="334"/>
      <c r="P22" s="336">
        <v>218</v>
      </c>
      <c r="Q22" s="334"/>
      <c r="R22" s="333">
        <v>14908</v>
      </c>
      <c r="S22" s="334"/>
      <c r="T22" s="335"/>
      <c r="U22" s="335"/>
      <c r="V22" s="335"/>
      <c r="W22" s="343" t="s">
        <v>691</v>
      </c>
      <c r="X22" s="343" t="s">
        <v>691</v>
      </c>
      <c r="Y22" s="334"/>
      <c r="Z22" s="333">
        <v>15813</v>
      </c>
      <c r="AA22" s="334"/>
      <c r="AB22" s="333">
        <v>7466</v>
      </c>
      <c r="AC22" s="334"/>
      <c r="AD22" s="343" t="s">
        <v>701</v>
      </c>
      <c r="AE22" s="333">
        <v>78899</v>
      </c>
      <c r="AF22" s="334"/>
    </row>
    <row r="23" spans="1:32" ht="15" x14ac:dyDescent="0.25">
      <c r="A23" s="332">
        <v>2002</v>
      </c>
      <c r="B23" s="333">
        <v>9168</v>
      </c>
      <c r="C23" s="334"/>
      <c r="D23" s="333">
        <v>4002</v>
      </c>
      <c r="E23" s="334"/>
      <c r="F23" s="333">
        <v>30626</v>
      </c>
      <c r="G23" s="334"/>
      <c r="H23" s="336" t="s">
        <v>464</v>
      </c>
      <c r="I23" s="334"/>
      <c r="J23" s="333">
        <v>43796</v>
      </c>
      <c r="K23" s="334"/>
      <c r="L23" s="343" t="s">
        <v>691</v>
      </c>
      <c r="M23" s="335"/>
      <c r="N23" s="336">
        <v>130</v>
      </c>
      <c r="O23" s="334"/>
      <c r="P23" s="336">
        <v>469</v>
      </c>
      <c r="Q23" s="334"/>
      <c r="R23" s="333">
        <v>17985</v>
      </c>
      <c r="S23" s="334"/>
      <c r="T23" s="335"/>
      <c r="U23" s="335"/>
      <c r="V23" s="335"/>
      <c r="W23" s="343" t="s">
        <v>691</v>
      </c>
      <c r="X23" s="343" t="s">
        <v>691</v>
      </c>
      <c r="Y23" s="334"/>
      <c r="Z23" s="333">
        <v>18584</v>
      </c>
      <c r="AA23" s="334"/>
      <c r="AB23" s="333">
        <v>10949</v>
      </c>
      <c r="AC23" s="334"/>
      <c r="AD23" s="343" t="s">
        <v>701</v>
      </c>
      <c r="AE23" s="333">
        <v>73329</v>
      </c>
      <c r="AF23" s="334"/>
    </row>
    <row r="24" spans="1:32" ht="15" x14ac:dyDescent="0.25">
      <c r="A24" s="337">
        <v>2003</v>
      </c>
      <c r="B24" s="338">
        <v>13080</v>
      </c>
      <c r="C24" s="339"/>
      <c r="D24" s="338">
        <v>5423</v>
      </c>
      <c r="E24" s="339"/>
      <c r="F24" s="338">
        <v>39424</v>
      </c>
      <c r="G24" s="339"/>
      <c r="H24" s="344" t="s">
        <v>691</v>
      </c>
      <c r="I24" s="339"/>
      <c r="J24" s="338">
        <v>57927</v>
      </c>
      <c r="K24" s="339"/>
      <c r="L24" s="344" t="s">
        <v>691</v>
      </c>
      <c r="M24" s="340"/>
      <c r="N24" s="341">
        <v>740</v>
      </c>
      <c r="O24" s="339"/>
      <c r="P24" s="341">
        <v>437</v>
      </c>
      <c r="Q24" s="339"/>
      <c r="R24" s="338">
        <v>19413</v>
      </c>
      <c r="S24" s="339"/>
      <c r="T24" s="340"/>
      <c r="U24" s="340"/>
      <c r="V24" s="340"/>
      <c r="W24" s="344" t="s">
        <v>691</v>
      </c>
      <c r="X24" s="344" t="s">
        <v>691</v>
      </c>
      <c r="Y24" s="339"/>
      <c r="Z24" s="338">
        <v>20590</v>
      </c>
      <c r="AA24" s="339"/>
      <c r="AB24" s="338">
        <v>10795</v>
      </c>
      <c r="AC24" s="339"/>
      <c r="AD24" s="344" t="s">
        <v>701</v>
      </c>
      <c r="AE24" s="338">
        <v>89312</v>
      </c>
      <c r="AF24" s="339"/>
    </row>
    <row r="25" spans="1:32" ht="15" x14ac:dyDescent="0.25">
      <c r="A25" s="332">
        <v>2004</v>
      </c>
      <c r="B25" s="333">
        <v>8251</v>
      </c>
      <c r="C25" s="334"/>
      <c r="D25" s="333">
        <v>4577</v>
      </c>
      <c r="E25" s="334"/>
      <c r="F25" s="333">
        <v>33623</v>
      </c>
      <c r="G25" s="334"/>
      <c r="H25" s="343" t="s">
        <v>691</v>
      </c>
      <c r="I25" s="334"/>
      <c r="J25" s="333">
        <v>46450</v>
      </c>
      <c r="K25" s="334"/>
      <c r="L25" s="343" t="s">
        <v>691</v>
      </c>
      <c r="M25" s="335"/>
      <c r="N25" s="333">
        <v>1052</v>
      </c>
      <c r="O25" s="334"/>
      <c r="P25" s="336">
        <v>168</v>
      </c>
      <c r="Q25" s="334"/>
      <c r="R25" s="333">
        <v>19311</v>
      </c>
      <c r="S25" s="334"/>
      <c r="T25" s="335"/>
      <c r="U25" s="335"/>
      <c r="V25" s="335"/>
      <c r="W25" s="343" t="s">
        <v>691</v>
      </c>
      <c r="X25" s="343" t="s">
        <v>691</v>
      </c>
      <c r="Y25" s="334"/>
      <c r="Z25" s="333">
        <v>20530</v>
      </c>
      <c r="AA25" s="334"/>
      <c r="AB25" s="333">
        <v>10608</v>
      </c>
      <c r="AC25" s="334"/>
      <c r="AD25" s="343" t="s">
        <v>701</v>
      </c>
      <c r="AE25" s="333">
        <v>77589</v>
      </c>
      <c r="AF25" s="334"/>
    </row>
    <row r="26" spans="1:32" ht="15" x14ac:dyDescent="0.25">
      <c r="A26" s="332">
        <v>2005</v>
      </c>
      <c r="B26" s="333">
        <v>8314</v>
      </c>
      <c r="C26" s="334"/>
      <c r="D26" s="333">
        <v>3502</v>
      </c>
      <c r="E26" s="334"/>
      <c r="F26" s="333">
        <v>34645</v>
      </c>
      <c r="G26" s="334"/>
      <c r="H26" s="343" t="s">
        <v>691</v>
      </c>
      <c r="I26" s="334"/>
      <c r="J26" s="333">
        <v>46461</v>
      </c>
      <c r="K26" s="334"/>
      <c r="L26" s="343" t="s">
        <v>691</v>
      </c>
      <c r="M26" s="335"/>
      <c r="N26" s="336">
        <v>860</v>
      </c>
      <c r="O26" s="334"/>
      <c r="P26" s="336">
        <v>207</v>
      </c>
      <c r="Q26" s="334"/>
      <c r="R26" s="333">
        <v>19959</v>
      </c>
      <c r="S26" s="334"/>
      <c r="T26" s="335"/>
      <c r="U26" s="335"/>
      <c r="V26" s="335"/>
      <c r="W26" s="343" t="s">
        <v>691</v>
      </c>
      <c r="X26" s="343" t="s">
        <v>691</v>
      </c>
      <c r="Y26" s="334"/>
      <c r="Z26" s="333">
        <v>21027</v>
      </c>
      <c r="AA26" s="334"/>
      <c r="AB26" s="333">
        <v>10197</v>
      </c>
      <c r="AC26" s="334"/>
      <c r="AD26" s="343" t="s">
        <v>701</v>
      </c>
      <c r="AE26" s="333">
        <v>77684</v>
      </c>
      <c r="AF26" s="334"/>
    </row>
    <row r="27" spans="1:32" ht="15" x14ac:dyDescent="0.25">
      <c r="A27" s="337">
        <v>2006</v>
      </c>
      <c r="B27" s="338">
        <v>7526</v>
      </c>
      <c r="C27" s="339"/>
      <c r="D27" s="338">
        <v>1996</v>
      </c>
      <c r="E27" s="339"/>
      <c r="F27" s="338">
        <v>35473</v>
      </c>
      <c r="G27" s="339"/>
      <c r="H27" s="341" t="s">
        <v>464</v>
      </c>
      <c r="I27" s="342" t="s">
        <v>381</v>
      </c>
      <c r="J27" s="338">
        <v>44996</v>
      </c>
      <c r="K27" s="339"/>
      <c r="L27" s="344" t="s">
        <v>691</v>
      </c>
      <c r="M27" s="340"/>
      <c r="N27" s="341">
        <v>927</v>
      </c>
      <c r="O27" s="339"/>
      <c r="P27" s="341">
        <v>269</v>
      </c>
      <c r="Q27" s="339"/>
      <c r="R27" s="338">
        <v>20788</v>
      </c>
      <c r="S27" s="339"/>
      <c r="T27" s="340"/>
      <c r="U27" s="340"/>
      <c r="V27" s="340"/>
      <c r="W27" s="344" t="s">
        <v>691</v>
      </c>
      <c r="X27" s="344" t="s">
        <v>691</v>
      </c>
      <c r="Y27" s="339"/>
      <c r="Z27" s="338">
        <v>21984</v>
      </c>
      <c r="AA27" s="339"/>
      <c r="AB27" s="338">
        <v>10229</v>
      </c>
      <c r="AC27" s="339"/>
      <c r="AD27" s="344" t="s">
        <v>701</v>
      </c>
      <c r="AE27" s="338">
        <v>77208</v>
      </c>
      <c r="AF27" s="339"/>
    </row>
    <row r="28" spans="1:32" ht="15" x14ac:dyDescent="0.25">
      <c r="A28" s="332">
        <v>2007</v>
      </c>
      <c r="B28" s="333">
        <v>7833</v>
      </c>
      <c r="C28" s="334"/>
      <c r="D28" s="333">
        <v>1550</v>
      </c>
      <c r="E28" s="334"/>
      <c r="F28" s="333">
        <v>34872</v>
      </c>
      <c r="G28" s="334"/>
      <c r="H28" s="343" t="s">
        <v>691</v>
      </c>
      <c r="I28" s="334"/>
      <c r="J28" s="333">
        <v>44254</v>
      </c>
      <c r="K28" s="334"/>
      <c r="L28" s="343" t="s">
        <v>691</v>
      </c>
      <c r="M28" s="335"/>
      <c r="N28" s="336">
        <v>764</v>
      </c>
      <c r="O28" s="334"/>
      <c r="P28" s="336">
        <v>284</v>
      </c>
      <c r="Q28" s="334"/>
      <c r="R28" s="333">
        <v>19436</v>
      </c>
      <c r="S28" s="334"/>
      <c r="T28" s="335"/>
      <c r="U28" s="335"/>
      <c r="V28" s="335"/>
      <c r="W28" s="343" t="s">
        <v>691</v>
      </c>
      <c r="X28" s="343" t="s">
        <v>691</v>
      </c>
      <c r="Y28" s="334"/>
      <c r="Z28" s="333">
        <v>20484</v>
      </c>
      <c r="AA28" s="334"/>
      <c r="AB28" s="333">
        <v>10294</v>
      </c>
      <c r="AC28" s="334"/>
      <c r="AD28" s="343" t="s">
        <v>701</v>
      </c>
      <c r="AE28" s="333">
        <v>75032</v>
      </c>
      <c r="AF28" s="334"/>
    </row>
    <row r="29" spans="1:32" ht="15" x14ac:dyDescent="0.25">
      <c r="A29" s="332">
        <v>2008</v>
      </c>
      <c r="B29" s="333">
        <v>8070</v>
      </c>
      <c r="C29" s="334"/>
      <c r="D29" s="336">
        <v>994</v>
      </c>
      <c r="E29" s="334"/>
      <c r="F29" s="333">
        <v>34138</v>
      </c>
      <c r="G29" s="334"/>
      <c r="H29" s="343" t="s">
        <v>691</v>
      </c>
      <c r="I29" s="334"/>
      <c r="J29" s="333">
        <v>43201</v>
      </c>
      <c r="K29" s="334"/>
      <c r="L29" s="343" t="s">
        <v>691</v>
      </c>
      <c r="M29" s="335"/>
      <c r="N29" s="336">
        <v>591</v>
      </c>
      <c r="O29" s="334"/>
      <c r="P29" s="336">
        <v>287</v>
      </c>
      <c r="Q29" s="334"/>
      <c r="R29" s="333">
        <v>20287</v>
      </c>
      <c r="S29" s="334"/>
      <c r="T29" s="335"/>
      <c r="U29" s="335"/>
      <c r="V29" s="335"/>
      <c r="W29" s="336">
        <v>1</v>
      </c>
      <c r="X29" s="343" t="s">
        <v>691</v>
      </c>
      <c r="Y29" s="334"/>
      <c r="Z29" s="333">
        <v>21165</v>
      </c>
      <c r="AA29" s="334"/>
      <c r="AB29" s="333">
        <v>10975</v>
      </c>
      <c r="AC29" s="334"/>
      <c r="AD29" s="343" t="s">
        <v>701</v>
      </c>
      <c r="AE29" s="333">
        <v>75341</v>
      </c>
      <c r="AF29" s="334"/>
    </row>
    <row r="30" spans="1:32" ht="15" x14ac:dyDescent="0.25">
      <c r="A30" s="337">
        <v>2009</v>
      </c>
      <c r="B30" s="338">
        <v>7007</v>
      </c>
      <c r="C30" s="342" t="s">
        <v>381</v>
      </c>
      <c r="D30" s="338">
        <v>1133</v>
      </c>
      <c r="E30" s="342" t="s">
        <v>381</v>
      </c>
      <c r="F30" s="338">
        <v>35046</v>
      </c>
      <c r="G30" s="342" t="s">
        <v>381</v>
      </c>
      <c r="H30" s="344" t="s">
        <v>691</v>
      </c>
      <c r="I30" s="339"/>
      <c r="J30" s="338">
        <v>43186</v>
      </c>
      <c r="K30" s="342" t="s">
        <v>381</v>
      </c>
      <c r="L30" s="344" t="s">
        <v>691</v>
      </c>
      <c r="M30" s="340"/>
      <c r="N30" s="341">
        <v>692</v>
      </c>
      <c r="O30" s="342" t="s">
        <v>381</v>
      </c>
      <c r="P30" s="341">
        <v>274</v>
      </c>
      <c r="Q30" s="339"/>
      <c r="R30" s="338">
        <v>23092</v>
      </c>
      <c r="S30" s="342" t="s">
        <v>381</v>
      </c>
      <c r="T30" s="340"/>
      <c r="U30" s="340"/>
      <c r="V30" s="340"/>
      <c r="W30" s="341" t="s">
        <v>464</v>
      </c>
      <c r="X30" s="341">
        <v>2</v>
      </c>
      <c r="Y30" s="342" t="s">
        <v>381</v>
      </c>
      <c r="Z30" s="338">
        <v>24058</v>
      </c>
      <c r="AA30" s="342" t="s">
        <v>381</v>
      </c>
      <c r="AB30" s="338">
        <v>13030</v>
      </c>
      <c r="AC30" s="342" t="s">
        <v>381</v>
      </c>
      <c r="AD30" s="344" t="s">
        <v>701</v>
      </c>
      <c r="AE30" s="338">
        <v>80273</v>
      </c>
      <c r="AF30" s="342" t="s">
        <v>381</v>
      </c>
    </row>
    <row r="31" spans="1:32" ht="15" x14ac:dyDescent="0.25">
      <c r="A31" s="332" t="s">
        <v>675</v>
      </c>
      <c r="B31" s="333">
        <v>6893</v>
      </c>
      <c r="C31" s="334"/>
      <c r="D31" s="336">
        <v>933</v>
      </c>
      <c r="E31" s="334"/>
      <c r="F31" s="333">
        <v>36307</v>
      </c>
      <c r="G31" s="334"/>
      <c r="H31" s="343" t="s">
        <v>691</v>
      </c>
      <c r="I31" s="334"/>
      <c r="J31" s="333">
        <v>44133</v>
      </c>
      <c r="K31" s="334"/>
      <c r="L31" s="343" t="s">
        <v>691</v>
      </c>
      <c r="M31" s="335"/>
      <c r="N31" s="336">
        <v>902</v>
      </c>
      <c r="O31" s="334"/>
      <c r="P31" s="336">
        <v>287</v>
      </c>
      <c r="Q31" s="334"/>
      <c r="R31" s="333">
        <v>22317</v>
      </c>
      <c r="S31" s="334"/>
      <c r="T31" s="335"/>
      <c r="U31" s="335"/>
      <c r="V31" s="335"/>
      <c r="W31" s="336">
        <v>15</v>
      </c>
      <c r="X31" s="336">
        <v>7</v>
      </c>
      <c r="Y31" s="334"/>
      <c r="Z31" s="333">
        <v>23521</v>
      </c>
      <c r="AA31" s="334"/>
      <c r="AB31" s="333">
        <v>12656</v>
      </c>
      <c r="AC31" s="334"/>
      <c r="AD31" s="343" t="s">
        <v>701</v>
      </c>
      <c r="AE31" s="333">
        <v>80310</v>
      </c>
      <c r="AF31" s="334"/>
    </row>
    <row r="32" spans="1:32" ht="15.75" x14ac:dyDescent="0.2">
      <c r="A32" s="331"/>
      <c r="B32" s="500" t="s">
        <v>194</v>
      </c>
      <c r="C32" s="501"/>
      <c r="D32" s="501"/>
      <c r="E32" s="501"/>
      <c r="F32" s="501"/>
      <c r="G32" s="501"/>
      <c r="H32" s="501"/>
      <c r="I32" s="501"/>
      <c r="J32" s="501"/>
      <c r="K32" s="501"/>
      <c r="L32" s="501"/>
      <c r="M32" s="501"/>
      <c r="N32" s="501"/>
      <c r="O32" s="501"/>
      <c r="P32" s="501"/>
      <c r="Q32" s="501"/>
      <c r="R32" s="501"/>
      <c r="S32" s="501"/>
      <c r="T32" s="501"/>
      <c r="U32" s="501"/>
      <c r="V32" s="501"/>
      <c r="W32" s="501"/>
      <c r="X32" s="501"/>
      <c r="Y32" s="501"/>
      <c r="Z32" s="501"/>
      <c r="AA32" s="501"/>
      <c r="AB32" s="501"/>
      <c r="AC32" s="501"/>
      <c r="AD32" s="501"/>
      <c r="AE32" s="501"/>
      <c r="AF32" s="502"/>
    </row>
    <row r="33" spans="1:32" ht="15" x14ac:dyDescent="0.25">
      <c r="A33" s="332">
        <v>1989</v>
      </c>
      <c r="B33" s="333">
        <v>229229</v>
      </c>
      <c r="C33" s="334"/>
      <c r="D33" s="333">
        <v>51986</v>
      </c>
      <c r="E33" s="334"/>
      <c r="F33" s="333">
        <v>455774</v>
      </c>
      <c r="G33" s="334"/>
      <c r="H33" s="333">
        <v>82570</v>
      </c>
      <c r="I33" s="334"/>
      <c r="J33" s="333">
        <v>819559</v>
      </c>
      <c r="K33" s="334"/>
      <c r="L33" s="343" t="s">
        <v>691</v>
      </c>
      <c r="M33" s="335"/>
      <c r="N33" s="333">
        <v>28396</v>
      </c>
      <c r="O33" s="334"/>
      <c r="P33" s="333">
        <v>267410</v>
      </c>
      <c r="Q33" s="334"/>
      <c r="R33" s="333">
        <v>15399</v>
      </c>
      <c r="S33" s="334"/>
      <c r="T33" s="335"/>
      <c r="U33" s="335"/>
      <c r="V33" s="335"/>
      <c r="W33" s="343" t="s">
        <v>691</v>
      </c>
      <c r="X33" s="343" t="s">
        <v>691</v>
      </c>
      <c r="Y33" s="335"/>
      <c r="Z33" s="333">
        <v>311205</v>
      </c>
      <c r="AA33" s="334"/>
      <c r="AB33" s="333">
        <v>37014</v>
      </c>
      <c r="AC33" s="334"/>
      <c r="AD33" s="343" t="s">
        <v>701</v>
      </c>
      <c r="AE33" s="333">
        <v>1167778</v>
      </c>
      <c r="AF33" s="334"/>
    </row>
    <row r="34" spans="1:32" ht="15" x14ac:dyDescent="0.25">
      <c r="A34" s="332">
        <v>1990</v>
      </c>
      <c r="B34" s="333">
        <v>233273</v>
      </c>
      <c r="C34" s="334"/>
      <c r="D34" s="333">
        <v>78568</v>
      </c>
      <c r="E34" s="334"/>
      <c r="F34" s="333">
        <v>529936</v>
      </c>
      <c r="G34" s="334"/>
      <c r="H34" s="333">
        <v>104461</v>
      </c>
      <c r="I34" s="334"/>
      <c r="J34" s="333">
        <v>946238</v>
      </c>
      <c r="K34" s="334"/>
      <c r="L34" s="343" t="s">
        <v>691</v>
      </c>
      <c r="M34" s="335"/>
      <c r="N34" s="333">
        <v>30947</v>
      </c>
      <c r="O34" s="334"/>
      <c r="P34" s="333">
        <v>334745</v>
      </c>
      <c r="Q34" s="334"/>
      <c r="R34" s="333">
        <v>16217</v>
      </c>
      <c r="S34" s="334"/>
      <c r="T34" s="335"/>
      <c r="U34" s="335"/>
      <c r="V34" s="335"/>
      <c r="W34" s="343" t="s">
        <v>691</v>
      </c>
      <c r="X34" s="343" t="s">
        <v>691</v>
      </c>
      <c r="Y34" s="335"/>
      <c r="Z34" s="333">
        <v>381909</v>
      </c>
      <c r="AA34" s="334"/>
      <c r="AB34" s="333">
        <v>35957</v>
      </c>
      <c r="AC34" s="334"/>
      <c r="AD34" s="343" t="s">
        <v>701</v>
      </c>
      <c r="AE34" s="333">
        <v>1364104</v>
      </c>
      <c r="AF34" s="334"/>
    </row>
    <row r="35" spans="1:32" ht="15" x14ac:dyDescent="0.25">
      <c r="A35" s="337">
        <v>1991</v>
      </c>
      <c r="B35" s="338">
        <v>228066</v>
      </c>
      <c r="C35" s="339"/>
      <c r="D35" s="338">
        <v>73620</v>
      </c>
      <c r="E35" s="339"/>
      <c r="F35" s="338">
        <v>537349</v>
      </c>
      <c r="G35" s="339"/>
      <c r="H35" s="338">
        <v>117802</v>
      </c>
      <c r="I35" s="339"/>
      <c r="J35" s="338">
        <v>956837</v>
      </c>
      <c r="K35" s="339"/>
      <c r="L35" s="344" t="s">
        <v>691</v>
      </c>
      <c r="M35" s="340"/>
      <c r="N35" s="338">
        <v>29675</v>
      </c>
      <c r="O35" s="339"/>
      <c r="P35" s="338">
        <v>318464</v>
      </c>
      <c r="Q35" s="339"/>
      <c r="R35" s="338">
        <v>14124</v>
      </c>
      <c r="S35" s="339"/>
      <c r="T35" s="340"/>
      <c r="U35" s="340"/>
      <c r="V35" s="340"/>
      <c r="W35" s="344" t="s">
        <v>691</v>
      </c>
      <c r="X35" s="344" t="s">
        <v>691</v>
      </c>
      <c r="Y35" s="340"/>
      <c r="Z35" s="338">
        <v>362263</v>
      </c>
      <c r="AA35" s="339"/>
      <c r="AB35" s="338">
        <v>55010</v>
      </c>
      <c r="AC35" s="339"/>
      <c r="AD35" s="344" t="s">
        <v>701</v>
      </c>
      <c r="AE35" s="338">
        <v>1374110</v>
      </c>
      <c r="AF35" s="339"/>
    </row>
    <row r="36" spans="1:32" ht="15" x14ac:dyDescent="0.25">
      <c r="A36" s="332">
        <v>1992</v>
      </c>
      <c r="B36" s="333">
        <v>246436</v>
      </c>
      <c r="C36" s="334"/>
      <c r="D36" s="333">
        <v>83572</v>
      </c>
      <c r="E36" s="334"/>
      <c r="F36" s="333">
        <v>558713</v>
      </c>
      <c r="G36" s="334"/>
      <c r="H36" s="333">
        <v>128313</v>
      </c>
      <c r="I36" s="334"/>
      <c r="J36" s="333">
        <v>1017034</v>
      </c>
      <c r="K36" s="334"/>
      <c r="L36" s="343" t="s">
        <v>691</v>
      </c>
      <c r="M36" s="335"/>
      <c r="N36" s="333">
        <v>30508</v>
      </c>
      <c r="O36" s="334"/>
      <c r="P36" s="333">
        <v>359490</v>
      </c>
      <c r="Q36" s="334"/>
      <c r="R36" s="333">
        <v>14846</v>
      </c>
      <c r="S36" s="334"/>
      <c r="T36" s="335"/>
      <c r="U36" s="335"/>
      <c r="V36" s="335"/>
      <c r="W36" s="343" t="s">
        <v>691</v>
      </c>
      <c r="X36" s="343" t="s">
        <v>691</v>
      </c>
      <c r="Y36" s="335"/>
      <c r="Z36" s="333">
        <v>404844</v>
      </c>
      <c r="AA36" s="334"/>
      <c r="AB36" s="333">
        <v>36887</v>
      </c>
      <c r="AC36" s="334"/>
      <c r="AD36" s="343" t="s">
        <v>701</v>
      </c>
      <c r="AE36" s="333">
        <v>1458765</v>
      </c>
      <c r="AF36" s="334"/>
    </row>
    <row r="37" spans="1:32" ht="15" x14ac:dyDescent="0.25">
      <c r="A37" s="332">
        <v>1993</v>
      </c>
      <c r="B37" s="333">
        <v>256328</v>
      </c>
      <c r="C37" s="334"/>
      <c r="D37" s="333">
        <v>77068</v>
      </c>
      <c r="E37" s="334"/>
      <c r="F37" s="333">
        <v>562313</v>
      </c>
      <c r="G37" s="334"/>
      <c r="H37" s="333">
        <v>123098</v>
      </c>
      <c r="I37" s="334"/>
      <c r="J37" s="333">
        <v>1018807</v>
      </c>
      <c r="K37" s="334"/>
      <c r="L37" s="343" t="s">
        <v>691</v>
      </c>
      <c r="M37" s="335"/>
      <c r="N37" s="333">
        <v>29593</v>
      </c>
      <c r="O37" s="334"/>
      <c r="P37" s="333">
        <v>354545</v>
      </c>
      <c r="Q37" s="334"/>
      <c r="R37" s="333">
        <v>16934</v>
      </c>
      <c r="S37" s="334"/>
      <c r="T37" s="335"/>
      <c r="U37" s="335"/>
      <c r="V37" s="335"/>
      <c r="W37" s="343" t="s">
        <v>691</v>
      </c>
      <c r="X37" s="343" t="s">
        <v>691</v>
      </c>
      <c r="Y37" s="335"/>
      <c r="Z37" s="333">
        <v>401072</v>
      </c>
      <c r="AA37" s="334"/>
      <c r="AB37" s="333">
        <v>30805</v>
      </c>
      <c r="AC37" s="334"/>
      <c r="AD37" s="343" t="s">
        <v>701</v>
      </c>
      <c r="AE37" s="333">
        <v>1450684</v>
      </c>
      <c r="AF37" s="334"/>
    </row>
    <row r="38" spans="1:32" ht="15" x14ac:dyDescent="0.25">
      <c r="A38" s="337">
        <v>1994</v>
      </c>
      <c r="B38" s="338">
        <v>261208</v>
      </c>
      <c r="C38" s="339"/>
      <c r="D38" s="338">
        <v>75004</v>
      </c>
      <c r="E38" s="339"/>
      <c r="F38" s="338">
        <v>584009</v>
      </c>
      <c r="G38" s="339"/>
      <c r="H38" s="338">
        <v>123185</v>
      </c>
      <c r="I38" s="339"/>
      <c r="J38" s="338">
        <v>1043406</v>
      </c>
      <c r="K38" s="339"/>
      <c r="L38" s="344" t="s">
        <v>691</v>
      </c>
      <c r="M38" s="340"/>
      <c r="N38" s="338">
        <v>62186</v>
      </c>
      <c r="O38" s="339"/>
      <c r="P38" s="338">
        <v>363619</v>
      </c>
      <c r="Q38" s="339"/>
      <c r="R38" s="338">
        <v>14378</v>
      </c>
      <c r="S38" s="339"/>
      <c r="T38" s="340"/>
      <c r="U38" s="340"/>
      <c r="V38" s="340"/>
      <c r="W38" s="344" t="s">
        <v>691</v>
      </c>
      <c r="X38" s="344" t="s">
        <v>691</v>
      </c>
      <c r="Y38" s="340"/>
      <c r="Z38" s="338">
        <v>440183</v>
      </c>
      <c r="AA38" s="339"/>
      <c r="AB38" s="338">
        <v>37791</v>
      </c>
      <c r="AC38" s="339"/>
      <c r="AD38" s="344" t="s">
        <v>701</v>
      </c>
      <c r="AE38" s="338">
        <v>1521380</v>
      </c>
      <c r="AF38" s="339"/>
    </row>
    <row r="39" spans="1:32" ht="15" x14ac:dyDescent="0.25">
      <c r="A39" s="332">
        <v>1995</v>
      </c>
      <c r="B39" s="333">
        <v>258940</v>
      </c>
      <c r="C39" s="334"/>
      <c r="D39" s="333">
        <v>66406</v>
      </c>
      <c r="E39" s="334"/>
      <c r="F39" s="333">
        <v>617300</v>
      </c>
      <c r="G39" s="334"/>
      <c r="H39" s="333">
        <v>114353</v>
      </c>
      <c r="I39" s="334"/>
      <c r="J39" s="333">
        <v>1056999</v>
      </c>
      <c r="K39" s="334"/>
      <c r="L39" s="343" t="s">
        <v>691</v>
      </c>
      <c r="M39" s="335"/>
      <c r="N39" s="333">
        <v>54695</v>
      </c>
      <c r="O39" s="334"/>
      <c r="P39" s="333">
        <v>372752</v>
      </c>
      <c r="Q39" s="334"/>
      <c r="R39" s="333">
        <v>12536</v>
      </c>
      <c r="S39" s="334"/>
      <c r="T39" s="335"/>
      <c r="U39" s="335"/>
      <c r="V39" s="335"/>
      <c r="W39" s="343" t="s">
        <v>691</v>
      </c>
      <c r="X39" s="343" t="s">
        <v>691</v>
      </c>
      <c r="Y39" s="335"/>
      <c r="Z39" s="333">
        <v>439983</v>
      </c>
      <c r="AA39" s="334"/>
      <c r="AB39" s="333">
        <v>39945</v>
      </c>
      <c r="AC39" s="334"/>
      <c r="AD39" s="343" t="s">
        <v>701</v>
      </c>
      <c r="AE39" s="333">
        <v>1536927</v>
      </c>
      <c r="AF39" s="334"/>
    </row>
    <row r="40" spans="1:32" ht="15" x14ac:dyDescent="0.25">
      <c r="A40" s="332">
        <v>1996</v>
      </c>
      <c r="B40" s="333">
        <v>261002</v>
      </c>
      <c r="C40" s="334"/>
      <c r="D40" s="333">
        <v>74468</v>
      </c>
      <c r="E40" s="334"/>
      <c r="F40" s="333">
        <v>625839</v>
      </c>
      <c r="G40" s="334"/>
      <c r="H40" s="333">
        <v>142995</v>
      </c>
      <c r="I40" s="334"/>
      <c r="J40" s="333">
        <v>1104304</v>
      </c>
      <c r="K40" s="334"/>
      <c r="L40" s="343" t="s">
        <v>691</v>
      </c>
      <c r="M40" s="335"/>
      <c r="N40" s="333">
        <v>60773</v>
      </c>
      <c r="O40" s="334"/>
      <c r="P40" s="333">
        <v>394406</v>
      </c>
      <c r="Q40" s="334"/>
      <c r="R40" s="333">
        <v>12684</v>
      </c>
      <c r="S40" s="334"/>
      <c r="T40" s="335"/>
      <c r="U40" s="335"/>
      <c r="V40" s="335"/>
      <c r="W40" s="343" t="s">
        <v>691</v>
      </c>
      <c r="X40" s="343" t="s">
        <v>691</v>
      </c>
      <c r="Y40" s="335"/>
      <c r="Z40" s="333">
        <v>467863</v>
      </c>
      <c r="AA40" s="334"/>
      <c r="AB40" s="333">
        <v>35213</v>
      </c>
      <c r="AC40" s="334"/>
      <c r="AD40" s="343" t="s">
        <v>701</v>
      </c>
      <c r="AE40" s="333">
        <v>1607380</v>
      </c>
      <c r="AF40" s="334"/>
    </row>
    <row r="41" spans="1:32" ht="15" x14ac:dyDescent="0.25">
      <c r="A41" s="337">
        <v>1997</v>
      </c>
      <c r="B41" s="338">
        <v>259532</v>
      </c>
      <c r="C41" s="339"/>
      <c r="D41" s="338">
        <v>62724</v>
      </c>
      <c r="E41" s="339"/>
      <c r="F41" s="338">
        <v>636560</v>
      </c>
      <c r="G41" s="339"/>
      <c r="H41" s="338">
        <v>104974</v>
      </c>
      <c r="I41" s="339"/>
      <c r="J41" s="338">
        <v>1063790</v>
      </c>
      <c r="K41" s="339"/>
      <c r="L41" s="344" t="s">
        <v>691</v>
      </c>
      <c r="M41" s="340"/>
      <c r="N41" s="338">
        <v>58062</v>
      </c>
      <c r="O41" s="339"/>
      <c r="P41" s="338">
        <v>366979</v>
      </c>
      <c r="Q41" s="339"/>
      <c r="R41" s="338">
        <v>13762</v>
      </c>
      <c r="S41" s="339"/>
      <c r="T41" s="340"/>
      <c r="U41" s="340"/>
      <c r="V41" s="340"/>
      <c r="W41" s="344" t="s">
        <v>691</v>
      </c>
      <c r="X41" s="344" t="s">
        <v>691</v>
      </c>
      <c r="Y41" s="340"/>
      <c r="Z41" s="338">
        <v>438803</v>
      </c>
      <c r="AA41" s="339"/>
      <c r="AB41" s="338">
        <v>35786</v>
      </c>
      <c r="AC41" s="339"/>
      <c r="AD41" s="344" t="s">
        <v>701</v>
      </c>
      <c r="AE41" s="338">
        <v>1538379</v>
      </c>
      <c r="AF41" s="339"/>
    </row>
    <row r="42" spans="1:32" ht="15" x14ac:dyDescent="0.25">
      <c r="A42" s="332">
        <v>1998</v>
      </c>
      <c r="B42" s="333">
        <v>244512</v>
      </c>
      <c r="C42" s="334"/>
      <c r="D42" s="333">
        <v>67015</v>
      </c>
      <c r="E42" s="334"/>
      <c r="F42" s="333">
        <v>642593</v>
      </c>
      <c r="G42" s="334"/>
      <c r="H42" s="333">
        <v>102183</v>
      </c>
      <c r="I42" s="334"/>
      <c r="J42" s="333">
        <v>1056303</v>
      </c>
      <c r="K42" s="334"/>
      <c r="L42" s="343" t="s">
        <v>691</v>
      </c>
      <c r="M42" s="335"/>
      <c r="N42" s="333">
        <v>54539</v>
      </c>
      <c r="O42" s="334"/>
      <c r="P42" s="333">
        <v>349363</v>
      </c>
      <c r="Q42" s="334"/>
      <c r="R42" s="333">
        <v>12627</v>
      </c>
      <c r="S42" s="334"/>
      <c r="T42" s="335"/>
      <c r="U42" s="335"/>
      <c r="V42" s="335"/>
      <c r="W42" s="343" t="s">
        <v>691</v>
      </c>
      <c r="X42" s="343" t="s">
        <v>691</v>
      </c>
      <c r="Y42" s="335"/>
      <c r="Z42" s="333">
        <v>416529</v>
      </c>
      <c r="AA42" s="334"/>
      <c r="AB42" s="333">
        <v>34845</v>
      </c>
      <c r="AC42" s="334"/>
      <c r="AD42" s="343" t="s">
        <v>701</v>
      </c>
      <c r="AE42" s="333">
        <v>1507677</v>
      </c>
      <c r="AF42" s="334"/>
    </row>
    <row r="43" spans="1:32" ht="15" x14ac:dyDescent="0.25">
      <c r="A43" s="332">
        <v>1999</v>
      </c>
      <c r="B43" s="333">
        <v>241551</v>
      </c>
      <c r="C43" s="334"/>
      <c r="D43" s="333">
        <v>67805</v>
      </c>
      <c r="E43" s="334"/>
      <c r="F43" s="333">
        <v>660046</v>
      </c>
      <c r="G43" s="334"/>
      <c r="H43" s="333">
        <v>112064</v>
      </c>
      <c r="I43" s="334"/>
      <c r="J43" s="333">
        <v>1081466</v>
      </c>
      <c r="K43" s="334"/>
      <c r="L43" s="343" t="s">
        <v>691</v>
      </c>
      <c r="M43" s="335"/>
      <c r="N43" s="333">
        <v>48658</v>
      </c>
      <c r="O43" s="334"/>
      <c r="P43" s="333">
        <v>364498</v>
      </c>
      <c r="Q43" s="334"/>
      <c r="R43" s="333">
        <v>8491</v>
      </c>
      <c r="S43" s="334"/>
      <c r="T43" s="335"/>
      <c r="U43" s="335"/>
      <c r="V43" s="335"/>
      <c r="W43" s="343" t="s">
        <v>691</v>
      </c>
      <c r="X43" s="343" t="s">
        <v>691</v>
      </c>
      <c r="Y43" s="335"/>
      <c r="Z43" s="333">
        <v>421647</v>
      </c>
      <c r="AA43" s="334"/>
      <c r="AB43" s="333">
        <v>39361</v>
      </c>
      <c r="AC43" s="334"/>
      <c r="AD43" s="343" t="s">
        <v>701</v>
      </c>
      <c r="AE43" s="333">
        <v>1542474</v>
      </c>
      <c r="AF43" s="334"/>
    </row>
    <row r="44" spans="1:32" ht="15" x14ac:dyDescent="0.25">
      <c r="A44" s="337">
        <v>2000</v>
      </c>
      <c r="B44" s="338">
        <v>245178</v>
      </c>
      <c r="C44" s="339"/>
      <c r="D44" s="338">
        <v>61496</v>
      </c>
      <c r="E44" s="339"/>
      <c r="F44" s="338">
        <v>660406</v>
      </c>
      <c r="G44" s="339"/>
      <c r="H44" s="338">
        <v>107149</v>
      </c>
      <c r="I44" s="339"/>
      <c r="J44" s="338">
        <v>1074229</v>
      </c>
      <c r="K44" s="339"/>
      <c r="L44" s="344" t="s">
        <v>691</v>
      </c>
      <c r="M44" s="340"/>
      <c r="N44" s="338">
        <v>42183</v>
      </c>
      <c r="O44" s="339"/>
      <c r="P44" s="338">
        <v>369229</v>
      </c>
      <c r="Q44" s="339"/>
      <c r="R44" s="338">
        <v>9523</v>
      </c>
      <c r="S44" s="339"/>
      <c r="T44" s="340"/>
      <c r="U44" s="340"/>
      <c r="V44" s="340"/>
      <c r="W44" s="344" t="s">
        <v>691</v>
      </c>
      <c r="X44" s="344" t="s">
        <v>691</v>
      </c>
      <c r="Y44" s="340"/>
      <c r="Z44" s="338">
        <v>420935</v>
      </c>
      <c r="AA44" s="339"/>
      <c r="AB44" s="338">
        <v>44925</v>
      </c>
      <c r="AC44" s="339"/>
      <c r="AD44" s="344" t="s">
        <v>701</v>
      </c>
      <c r="AE44" s="338">
        <v>1540089</v>
      </c>
      <c r="AF44" s="339"/>
    </row>
    <row r="45" spans="1:32" ht="15" x14ac:dyDescent="0.25">
      <c r="A45" s="332">
        <v>2001</v>
      </c>
      <c r="B45" s="333">
        <v>227350</v>
      </c>
      <c r="C45" s="334"/>
      <c r="D45" s="333">
        <v>61806</v>
      </c>
      <c r="E45" s="334"/>
      <c r="F45" s="333">
        <v>673985</v>
      </c>
      <c r="G45" s="334"/>
      <c r="H45" s="333">
        <v>87864</v>
      </c>
      <c r="I45" s="334"/>
      <c r="J45" s="333">
        <v>1051005</v>
      </c>
      <c r="K45" s="334"/>
      <c r="L45" s="343" t="s">
        <v>691</v>
      </c>
      <c r="M45" s="335"/>
      <c r="N45" s="333">
        <v>32500</v>
      </c>
      <c r="O45" s="334"/>
      <c r="P45" s="333">
        <v>369847</v>
      </c>
      <c r="Q45" s="334"/>
      <c r="R45" s="333">
        <v>7448</v>
      </c>
      <c r="S45" s="334"/>
      <c r="T45" s="335"/>
      <c r="U45" s="335"/>
      <c r="V45" s="335"/>
      <c r="W45" s="343" t="s">
        <v>691</v>
      </c>
      <c r="X45" s="343" t="s">
        <v>691</v>
      </c>
      <c r="Y45" s="335"/>
      <c r="Z45" s="333">
        <v>409795</v>
      </c>
      <c r="AA45" s="334"/>
      <c r="AB45" s="333">
        <v>43560</v>
      </c>
      <c r="AC45" s="334"/>
      <c r="AD45" s="343" t="s">
        <v>701</v>
      </c>
      <c r="AE45" s="333">
        <v>1504360</v>
      </c>
      <c r="AF45" s="334"/>
    </row>
    <row r="46" spans="1:32" ht="15" x14ac:dyDescent="0.25">
      <c r="A46" s="332">
        <v>2002</v>
      </c>
      <c r="B46" s="333">
        <v>254821</v>
      </c>
      <c r="C46" s="334"/>
      <c r="D46" s="333">
        <v>55402</v>
      </c>
      <c r="E46" s="334"/>
      <c r="F46" s="333">
        <v>697315</v>
      </c>
      <c r="G46" s="334"/>
      <c r="H46" s="333">
        <v>105737</v>
      </c>
      <c r="I46" s="334"/>
      <c r="J46" s="333">
        <v>1113275</v>
      </c>
      <c r="K46" s="334"/>
      <c r="L46" s="343" t="s">
        <v>691</v>
      </c>
      <c r="M46" s="335"/>
      <c r="N46" s="333">
        <v>38908</v>
      </c>
      <c r="O46" s="334"/>
      <c r="P46" s="333">
        <v>463980</v>
      </c>
      <c r="Q46" s="334"/>
      <c r="R46" s="333">
        <v>15254</v>
      </c>
      <c r="S46" s="334"/>
      <c r="T46" s="335"/>
      <c r="U46" s="335"/>
      <c r="V46" s="335"/>
      <c r="W46" s="343" t="s">
        <v>691</v>
      </c>
      <c r="X46" s="343" t="s">
        <v>691</v>
      </c>
      <c r="Y46" s="335"/>
      <c r="Z46" s="333">
        <v>518142</v>
      </c>
      <c r="AA46" s="334"/>
      <c r="AB46" s="333">
        <v>43487</v>
      </c>
      <c r="AC46" s="334"/>
      <c r="AD46" s="343" t="s">
        <v>701</v>
      </c>
      <c r="AE46" s="333">
        <v>1674904</v>
      </c>
      <c r="AF46" s="334"/>
    </row>
    <row r="47" spans="1:32" ht="15" x14ac:dyDescent="0.25">
      <c r="A47" s="337">
        <v>2003</v>
      </c>
      <c r="B47" s="338">
        <v>217066</v>
      </c>
      <c r="C47" s="339"/>
      <c r="D47" s="338">
        <v>61498</v>
      </c>
      <c r="E47" s="339"/>
      <c r="F47" s="338">
        <v>687286</v>
      </c>
      <c r="G47" s="339"/>
      <c r="H47" s="338">
        <v>126739</v>
      </c>
      <c r="I47" s="339"/>
      <c r="J47" s="338">
        <v>1092589</v>
      </c>
      <c r="K47" s="339"/>
      <c r="L47" s="344" t="s">
        <v>691</v>
      </c>
      <c r="M47" s="340"/>
      <c r="N47" s="338">
        <v>43242</v>
      </c>
      <c r="O47" s="339"/>
      <c r="P47" s="338">
        <v>362460</v>
      </c>
      <c r="Q47" s="339"/>
      <c r="R47" s="338">
        <v>13194</v>
      </c>
      <c r="S47" s="339"/>
      <c r="T47" s="340"/>
      <c r="U47" s="340"/>
      <c r="V47" s="340"/>
      <c r="W47" s="344" t="s">
        <v>691</v>
      </c>
      <c r="X47" s="344" t="s">
        <v>691</v>
      </c>
      <c r="Y47" s="340"/>
      <c r="Z47" s="338">
        <v>418896</v>
      </c>
      <c r="AA47" s="339"/>
      <c r="AB47" s="338">
        <v>46183</v>
      </c>
      <c r="AC47" s="339"/>
      <c r="AD47" s="344" t="s">
        <v>701</v>
      </c>
      <c r="AE47" s="338">
        <v>1557668</v>
      </c>
      <c r="AF47" s="339"/>
    </row>
    <row r="48" spans="1:32" ht="15" x14ac:dyDescent="0.25">
      <c r="A48" s="332">
        <v>2004</v>
      </c>
      <c r="B48" s="333">
        <v>150581</v>
      </c>
      <c r="C48" s="334"/>
      <c r="D48" s="333">
        <v>41555</v>
      </c>
      <c r="E48" s="334"/>
      <c r="F48" s="333">
        <v>585132</v>
      </c>
      <c r="G48" s="334"/>
      <c r="H48" s="333">
        <v>107995</v>
      </c>
      <c r="I48" s="334"/>
      <c r="J48" s="333">
        <v>885263</v>
      </c>
      <c r="K48" s="334"/>
      <c r="L48" s="343" t="s">
        <v>691</v>
      </c>
      <c r="M48" s="335"/>
      <c r="N48" s="333">
        <v>32556</v>
      </c>
      <c r="O48" s="334"/>
      <c r="P48" s="333">
        <v>193745</v>
      </c>
      <c r="Q48" s="334"/>
      <c r="R48" s="333">
        <v>5151</v>
      </c>
      <c r="S48" s="334"/>
      <c r="T48" s="335"/>
      <c r="U48" s="335"/>
      <c r="V48" s="335"/>
      <c r="W48" s="343" t="s">
        <v>691</v>
      </c>
      <c r="X48" s="343" t="s">
        <v>691</v>
      </c>
      <c r="Y48" s="335"/>
      <c r="Z48" s="333">
        <v>231452</v>
      </c>
      <c r="AA48" s="334"/>
      <c r="AB48" s="333">
        <v>41325</v>
      </c>
      <c r="AC48" s="334"/>
      <c r="AD48" s="343" t="s">
        <v>701</v>
      </c>
      <c r="AE48" s="333">
        <v>1158039</v>
      </c>
      <c r="AF48" s="334"/>
    </row>
    <row r="49" spans="1:32" ht="15" x14ac:dyDescent="0.25">
      <c r="A49" s="332">
        <v>2005</v>
      </c>
      <c r="B49" s="333">
        <v>144889</v>
      </c>
      <c r="C49" s="334"/>
      <c r="D49" s="333">
        <v>38705</v>
      </c>
      <c r="E49" s="334"/>
      <c r="F49" s="333">
        <v>534498</v>
      </c>
      <c r="G49" s="334"/>
      <c r="H49" s="333">
        <v>85492</v>
      </c>
      <c r="I49" s="334"/>
      <c r="J49" s="333">
        <v>803584</v>
      </c>
      <c r="K49" s="334"/>
      <c r="L49" s="343" t="s">
        <v>691</v>
      </c>
      <c r="M49" s="335"/>
      <c r="N49" s="333">
        <v>31951</v>
      </c>
      <c r="O49" s="334"/>
      <c r="P49" s="333">
        <v>189263</v>
      </c>
      <c r="Q49" s="334"/>
      <c r="R49" s="333">
        <v>4758</v>
      </c>
      <c r="S49" s="334"/>
      <c r="T49" s="335"/>
      <c r="U49" s="335"/>
      <c r="V49" s="335"/>
      <c r="W49" s="343" t="s">
        <v>691</v>
      </c>
      <c r="X49" s="343" t="s">
        <v>691</v>
      </c>
      <c r="Y49" s="335"/>
      <c r="Z49" s="333">
        <v>225972</v>
      </c>
      <c r="AA49" s="334"/>
      <c r="AB49" s="333">
        <v>46374</v>
      </c>
      <c r="AC49" s="334"/>
      <c r="AD49" s="343" t="s">
        <v>701</v>
      </c>
      <c r="AE49" s="333">
        <v>1075929</v>
      </c>
      <c r="AF49" s="334"/>
    </row>
    <row r="50" spans="1:32" ht="15" x14ac:dyDescent="0.25">
      <c r="A50" s="337">
        <v>2006</v>
      </c>
      <c r="B50" s="338">
        <v>142807</v>
      </c>
      <c r="C50" s="339"/>
      <c r="D50" s="338">
        <v>30712</v>
      </c>
      <c r="E50" s="339"/>
      <c r="F50" s="338">
        <v>553687</v>
      </c>
      <c r="G50" s="339"/>
      <c r="H50" s="338">
        <v>87084</v>
      </c>
      <c r="I50" s="339"/>
      <c r="J50" s="338">
        <v>814290</v>
      </c>
      <c r="K50" s="339"/>
      <c r="L50" s="344" t="s">
        <v>691</v>
      </c>
      <c r="M50" s="340"/>
      <c r="N50" s="338">
        <v>28756</v>
      </c>
      <c r="O50" s="339"/>
      <c r="P50" s="338">
        <v>186803</v>
      </c>
      <c r="Q50" s="339"/>
      <c r="R50" s="338">
        <v>3403</v>
      </c>
      <c r="S50" s="339"/>
      <c r="T50" s="340"/>
      <c r="U50" s="340"/>
      <c r="V50" s="340"/>
      <c r="W50" s="344" t="s">
        <v>691</v>
      </c>
      <c r="X50" s="344" t="s">
        <v>691</v>
      </c>
      <c r="Y50" s="340"/>
      <c r="Z50" s="338">
        <v>218962</v>
      </c>
      <c r="AA50" s="339"/>
      <c r="AB50" s="338">
        <v>35100</v>
      </c>
      <c r="AC50" s="339"/>
      <c r="AD50" s="344" t="s">
        <v>701</v>
      </c>
      <c r="AE50" s="338">
        <v>1068353</v>
      </c>
      <c r="AF50" s="339"/>
    </row>
    <row r="51" spans="1:32" ht="15" x14ac:dyDescent="0.25">
      <c r="A51" s="332">
        <v>2007</v>
      </c>
      <c r="B51" s="333">
        <v>110727</v>
      </c>
      <c r="C51" s="334"/>
      <c r="D51" s="333">
        <v>29987</v>
      </c>
      <c r="E51" s="334"/>
      <c r="F51" s="333">
        <v>571697</v>
      </c>
      <c r="G51" s="334"/>
      <c r="H51" s="333">
        <v>87892</v>
      </c>
      <c r="I51" s="334"/>
      <c r="J51" s="333">
        <v>800302</v>
      </c>
      <c r="K51" s="334"/>
      <c r="L51" s="343" t="s">
        <v>691</v>
      </c>
      <c r="M51" s="335"/>
      <c r="N51" s="333">
        <v>15715</v>
      </c>
      <c r="O51" s="334"/>
      <c r="P51" s="333">
        <v>188220</v>
      </c>
      <c r="Q51" s="334"/>
      <c r="R51" s="333">
        <v>4378</v>
      </c>
      <c r="S51" s="334"/>
      <c r="T51" s="335"/>
      <c r="U51" s="335"/>
      <c r="V51" s="335"/>
      <c r="W51" s="343" t="s">
        <v>691</v>
      </c>
      <c r="X51" s="343" t="s">
        <v>691</v>
      </c>
      <c r="Y51" s="335"/>
      <c r="Z51" s="333">
        <v>208314</v>
      </c>
      <c r="AA51" s="334"/>
      <c r="AB51" s="333">
        <v>41111</v>
      </c>
      <c r="AC51" s="334"/>
      <c r="AD51" s="343" t="s">
        <v>701</v>
      </c>
      <c r="AE51" s="333">
        <v>1049727</v>
      </c>
      <c r="AF51" s="334"/>
    </row>
    <row r="52" spans="1:32" ht="15" x14ac:dyDescent="0.25">
      <c r="A52" s="332">
        <v>2008</v>
      </c>
      <c r="B52" s="333">
        <v>109296</v>
      </c>
      <c r="C52" s="334"/>
      <c r="D52" s="333">
        <v>20853</v>
      </c>
      <c r="E52" s="334"/>
      <c r="F52" s="333">
        <v>536899</v>
      </c>
      <c r="G52" s="334"/>
      <c r="H52" s="333">
        <v>73407</v>
      </c>
      <c r="I52" s="334"/>
      <c r="J52" s="333">
        <v>740455</v>
      </c>
      <c r="K52" s="334"/>
      <c r="L52" s="343" t="s">
        <v>691</v>
      </c>
      <c r="M52" s="335"/>
      <c r="N52" s="333">
        <v>16514</v>
      </c>
      <c r="O52" s="334"/>
      <c r="P52" s="333">
        <v>179227</v>
      </c>
      <c r="Q52" s="334"/>
      <c r="R52" s="333">
        <v>4726</v>
      </c>
      <c r="S52" s="334"/>
      <c r="T52" s="335"/>
      <c r="U52" s="335"/>
      <c r="V52" s="335"/>
      <c r="W52" s="343" t="s">
        <v>691</v>
      </c>
      <c r="X52" s="343" t="s">
        <v>691</v>
      </c>
      <c r="Y52" s="335"/>
      <c r="Z52" s="333">
        <v>200467</v>
      </c>
      <c r="AA52" s="334"/>
      <c r="AB52" s="333">
        <v>38776</v>
      </c>
      <c r="AC52" s="334"/>
      <c r="AD52" s="343" t="s">
        <v>701</v>
      </c>
      <c r="AE52" s="333">
        <v>979699</v>
      </c>
      <c r="AF52" s="334"/>
    </row>
    <row r="53" spans="1:32" x14ac:dyDescent="0.2">
      <c r="A53" s="337">
        <v>2009</v>
      </c>
      <c r="B53" s="338">
        <v>98829</v>
      </c>
      <c r="C53" s="342" t="s">
        <v>381</v>
      </c>
      <c r="D53" s="338">
        <v>19531</v>
      </c>
      <c r="E53" s="342" t="s">
        <v>381</v>
      </c>
      <c r="F53" s="338">
        <v>535111</v>
      </c>
      <c r="G53" s="342" t="s">
        <v>381</v>
      </c>
      <c r="H53" s="338">
        <v>62269</v>
      </c>
      <c r="I53" s="342" t="s">
        <v>381</v>
      </c>
      <c r="J53" s="338">
        <v>715741</v>
      </c>
      <c r="K53" s="342" t="s">
        <v>381</v>
      </c>
      <c r="L53" s="344" t="s">
        <v>691</v>
      </c>
      <c r="M53" s="340"/>
      <c r="N53" s="338">
        <v>18235</v>
      </c>
      <c r="O53" s="342" t="s">
        <v>381</v>
      </c>
      <c r="P53" s="338">
        <v>159712</v>
      </c>
      <c r="Q53" s="342" t="s">
        <v>381</v>
      </c>
      <c r="R53" s="338">
        <v>4477</v>
      </c>
      <c r="S53" s="342" t="s">
        <v>381</v>
      </c>
      <c r="T53" s="340"/>
      <c r="U53" s="340"/>
      <c r="V53" s="340"/>
      <c r="W53" s="344" t="s">
        <v>691</v>
      </c>
      <c r="X53" s="344" t="s">
        <v>691</v>
      </c>
      <c r="Y53" s="340"/>
      <c r="Z53" s="338">
        <v>182424</v>
      </c>
      <c r="AA53" s="342" t="s">
        <v>381</v>
      </c>
      <c r="AB53" s="338">
        <v>41770</v>
      </c>
      <c r="AC53" s="342" t="s">
        <v>381</v>
      </c>
      <c r="AD53" s="344" t="s">
        <v>701</v>
      </c>
      <c r="AE53" s="338">
        <v>939935</v>
      </c>
      <c r="AF53" s="342" t="s">
        <v>381</v>
      </c>
    </row>
    <row r="54" spans="1:32" ht="15" x14ac:dyDescent="0.25">
      <c r="A54" s="332" t="s">
        <v>675</v>
      </c>
      <c r="B54" s="333">
        <v>141274</v>
      </c>
      <c r="C54" s="334"/>
      <c r="D54" s="333">
        <v>14758</v>
      </c>
      <c r="E54" s="334"/>
      <c r="F54" s="333">
        <v>557553</v>
      </c>
      <c r="G54" s="334"/>
      <c r="H54" s="333">
        <v>69074</v>
      </c>
      <c r="I54" s="334"/>
      <c r="J54" s="333">
        <v>782658</v>
      </c>
      <c r="K54" s="334"/>
      <c r="L54" s="343" t="s">
        <v>691</v>
      </c>
      <c r="M54" s="335"/>
      <c r="N54" s="333">
        <v>15924</v>
      </c>
      <c r="O54" s="334"/>
      <c r="P54" s="333">
        <v>169156</v>
      </c>
      <c r="Q54" s="334"/>
      <c r="R54" s="333">
        <v>4524</v>
      </c>
      <c r="S54" s="334"/>
      <c r="T54" s="335"/>
      <c r="U54" s="335"/>
      <c r="V54" s="335"/>
      <c r="W54" s="336">
        <v>22</v>
      </c>
      <c r="X54" s="343" t="s">
        <v>691</v>
      </c>
      <c r="Y54" s="335"/>
      <c r="Z54" s="333">
        <v>189604</v>
      </c>
      <c r="AA54" s="334"/>
      <c r="AB54" s="333">
        <v>33132</v>
      </c>
      <c r="AC54" s="334"/>
      <c r="AD54" s="343" t="s">
        <v>701</v>
      </c>
      <c r="AE54" s="333">
        <v>1005394</v>
      </c>
      <c r="AF54" s="334"/>
    </row>
    <row r="55" spans="1:32" x14ac:dyDescent="0.2">
      <c r="A55" s="516" t="s">
        <v>153</v>
      </c>
      <c r="B55" s="517"/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 t="s">
        <v>195</v>
      </c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  <c r="AE55" s="517"/>
      <c r="AF55" s="518"/>
    </row>
    <row r="56" spans="1:32" x14ac:dyDescent="0.2">
      <c r="A56" s="519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3" t="s">
        <v>402</v>
      </c>
      <c r="Q56" s="523"/>
      <c r="R56" s="523"/>
      <c r="S56" s="523"/>
      <c r="T56" s="523"/>
      <c r="U56" s="523"/>
      <c r="V56" s="523"/>
      <c r="W56" s="523"/>
      <c r="X56" s="523"/>
      <c r="Y56" s="523"/>
      <c r="Z56" s="523"/>
      <c r="AA56" s="523"/>
      <c r="AB56" s="523"/>
      <c r="AC56" s="523"/>
      <c r="AD56" s="523"/>
      <c r="AE56" s="523"/>
      <c r="AF56" s="524"/>
    </row>
    <row r="57" spans="1:32" x14ac:dyDescent="0.2">
      <c r="A57" s="519" t="s">
        <v>155</v>
      </c>
      <c r="B57" s="520"/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1" t="s">
        <v>196</v>
      </c>
      <c r="Q57" s="521"/>
      <c r="R57" s="521"/>
      <c r="S57" s="521"/>
      <c r="T57" s="521"/>
      <c r="U57" s="521"/>
      <c r="V57" s="521"/>
      <c r="W57" s="521"/>
      <c r="X57" s="521"/>
      <c r="Y57" s="521"/>
      <c r="Z57" s="521"/>
      <c r="AA57" s="521"/>
      <c r="AB57" s="521"/>
      <c r="AC57" s="521"/>
      <c r="AD57" s="521"/>
      <c r="AE57" s="521"/>
      <c r="AF57" s="522"/>
    </row>
    <row r="58" spans="1:32" x14ac:dyDescent="0.2">
      <c r="A58" s="519" t="s">
        <v>157</v>
      </c>
      <c r="B58" s="520"/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1" t="s">
        <v>197</v>
      </c>
      <c r="Q58" s="521"/>
      <c r="R58" s="521"/>
      <c r="S58" s="521"/>
      <c r="T58" s="521"/>
      <c r="U58" s="521"/>
      <c r="V58" s="521"/>
      <c r="W58" s="521"/>
      <c r="X58" s="521"/>
      <c r="Y58" s="521"/>
      <c r="Z58" s="521"/>
      <c r="AA58" s="521"/>
      <c r="AB58" s="521"/>
      <c r="AC58" s="521"/>
      <c r="AD58" s="521"/>
      <c r="AE58" s="521"/>
      <c r="AF58" s="522"/>
    </row>
    <row r="59" spans="1:32" x14ac:dyDescent="0.2">
      <c r="A59" s="519" t="s">
        <v>158</v>
      </c>
      <c r="B59" s="520"/>
      <c r="C59" s="520"/>
      <c r="D59" s="520"/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3" t="s">
        <v>702</v>
      </c>
      <c r="Q59" s="523"/>
      <c r="R59" s="523"/>
      <c r="S59" s="523"/>
      <c r="T59" s="523"/>
      <c r="U59" s="523"/>
      <c r="V59" s="523"/>
      <c r="W59" s="523"/>
      <c r="X59" s="523"/>
      <c r="Y59" s="523"/>
      <c r="Z59" s="523"/>
      <c r="AA59" s="523"/>
      <c r="AB59" s="523"/>
      <c r="AC59" s="523"/>
      <c r="AD59" s="523"/>
      <c r="AE59" s="523"/>
      <c r="AF59" s="524"/>
    </row>
    <row r="60" spans="1:32" x14ac:dyDescent="0.2">
      <c r="A60" s="519" t="s">
        <v>238</v>
      </c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3" t="s">
        <v>251</v>
      </c>
      <c r="Q60" s="523"/>
      <c r="R60" s="523"/>
      <c r="S60" s="523"/>
      <c r="T60" s="523"/>
      <c r="U60" s="523"/>
      <c r="V60" s="523"/>
      <c r="W60" s="523"/>
      <c r="X60" s="523"/>
      <c r="Y60" s="523"/>
      <c r="Z60" s="523"/>
      <c r="AA60" s="523"/>
      <c r="AB60" s="523"/>
      <c r="AC60" s="523"/>
      <c r="AD60" s="523"/>
      <c r="AE60" s="523"/>
      <c r="AF60" s="524"/>
    </row>
    <row r="61" spans="1:32" x14ac:dyDescent="0.2">
      <c r="A61" s="519"/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3" t="s">
        <v>252</v>
      </c>
      <c r="Q61" s="523"/>
      <c r="R61" s="523"/>
      <c r="S61" s="523"/>
      <c r="T61" s="523"/>
      <c r="U61" s="523"/>
      <c r="V61" s="523"/>
      <c r="W61" s="523"/>
      <c r="X61" s="523"/>
      <c r="Y61" s="523"/>
      <c r="Z61" s="523"/>
      <c r="AA61" s="523"/>
      <c r="AB61" s="523"/>
      <c r="AC61" s="523"/>
      <c r="AD61" s="523"/>
      <c r="AE61" s="523"/>
      <c r="AF61" s="524"/>
    </row>
    <row r="62" spans="1:32" x14ac:dyDescent="0.2">
      <c r="A62" s="519"/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3" t="s">
        <v>253</v>
      </c>
      <c r="Q62" s="523"/>
      <c r="R62" s="523"/>
      <c r="S62" s="523"/>
      <c r="T62" s="523"/>
      <c r="U62" s="523"/>
      <c r="V62" s="523"/>
      <c r="W62" s="523"/>
      <c r="X62" s="523"/>
      <c r="Y62" s="523"/>
      <c r="Z62" s="523"/>
      <c r="AA62" s="523"/>
      <c r="AB62" s="523"/>
      <c r="AC62" s="523"/>
      <c r="AD62" s="523"/>
      <c r="AE62" s="523"/>
      <c r="AF62" s="524"/>
    </row>
    <row r="63" spans="1:32" x14ac:dyDescent="0.2">
      <c r="A63" s="519"/>
      <c r="B63" s="520"/>
      <c r="C63" s="520"/>
      <c r="D63" s="520"/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3" t="s">
        <v>415</v>
      </c>
      <c r="Q63" s="523"/>
      <c r="R63" s="523"/>
      <c r="S63" s="523"/>
      <c r="T63" s="523"/>
      <c r="U63" s="523"/>
      <c r="V63" s="523"/>
      <c r="W63" s="523"/>
      <c r="X63" s="523"/>
      <c r="Y63" s="523"/>
      <c r="Z63" s="523"/>
      <c r="AA63" s="523"/>
      <c r="AB63" s="523"/>
      <c r="AC63" s="523"/>
      <c r="AD63" s="523"/>
      <c r="AE63" s="523"/>
      <c r="AF63" s="524"/>
    </row>
    <row r="64" spans="1:32" ht="15" x14ac:dyDescent="0.2">
      <c r="A64" s="519" t="s">
        <v>199</v>
      </c>
      <c r="B64" s="520"/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612" t="s">
        <v>689</v>
      </c>
      <c r="Q64" s="612"/>
      <c r="R64" s="612"/>
      <c r="S64" s="612"/>
      <c r="T64" s="612"/>
      <c r="U64" s="612"/>
      <c r="V64" s="612"/>
      <c r="W64" s="612"/>
      <c r="X64" s="612"/>
      <c r="Y64" s="612"/>
      <c r="Z64" s="612"/>
      <c r="AA64" s="612"/>
      <c r="AB64" s="612"/>
      <c r="AC64" s="612"/>
      <c r="AD64" s="612"/>
      <c r="AE64" s="612"/>
      <c r="AF64" s="613"/>
    </row>
    <row r="65" spans="1:32" x14ac:dyDescent="0.2">
      <c r="A65" s="519" t="s">
        <v>200</v>
      </c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3" t="s">
        <v>201</v>
      </c>
      <c r="Q65" s="523"/>
      <c r="R65" s="523"/>
      <c r="S65" s="523"/>
      <c r="T65" s="523"/>
      <c r="U65" s="523"/>
      <c r="V65" s="523"/>
      <c r="W65" s="523"/>
      <c r="X65" s="523"/>
      <c r="Y65" s="523"/>
      <c r="Z65" s="523"/>
      <c r="AA65" s="523"/>
      <c r="AB65" s="523"/>
      <c r="AC65" s="523"/>
      <c r="AD65" s="523"/>
      <c r="AE65" s="523"/>
      <c r="AF65" s="524"/>
    </row>
    <row r="66" spans="1:32" x14ac:dyDescent="0.2">
      <c r="A66" s="525" t="s">
        <v>408</v>
      </c>
      <c r="B66" s="526"/>
      <c r="C66" s="526"/>
      <c r="D66" s="526"/>
      <c r="E66" s="526"/>
      <c r="F66" s="526"/>
      <c r="G66" s="526"/>
      <c r="H66" s="526"/>
      <c r="I66" s="526"/>
      <c r="J66" s="526"/>
      <c r="K66" s="526"/>
      <c r="L66" s="526"/>
      <c r="M66" s="526"/>
      <c r="N66" s="526"/>
      <c r="O66" s="526"/>
      <c r="P66" s="523" t="s">
        <v>202</v>
      </c>
      <c r="Q66" s="523"/>
      <c r="R66" s="523"/>
      <c r="S66" s="523"/>
      <c r="T66" s="523"/>
      <c r="U66" s="523"/>
      <c r="V66" s="523"/>
      <c r="W66" s="523"/>
      <c r="X66" s="523"/>
      <c r="Y66" s="523"/>
      <c r="Z66" s="523"/>
      <c r="AA66" s="523"/>
      <c r="AB66" s="523"/>
      <c r="AC66" s="523"/>
      <c r="AD66" s="523"/>
      <c r="AE66" s="523"/>
      <c r="AF66" s="524"/>
    </row>
    <row r="67" spans="1:32" x14ac:dyDescent="0.2">
      <c r="A67" s="525" t="s">
        <v>410</v>
      </c>
      <c r="B67" s="526"/>
      <c r="C67" s="526"/>
      <c r="D67" s="526"/>
      <c r="E67" s="526"/>
      <c r="F67" s="526"/>
      <c r="G67" s="526"/>
      <c r="H67" s="526"/>
      <c r="I67" s="526"/>
      <c r="J67" s="526"/>
      <c r="K67" s="526"/>
      <c r="L67" s="526"/>
      <c r="M67" s="526"/>
      <c r="N67" s="526"/>
      <c r="O67" s="526"/>
      <c r="P67" s="523" t="s">
        <v>203</v>
      </c>
      <c r="Q67" s="523"/>
      <c r="R67" s="523"/>
      <c r="S67" s="523"/>
      <c r="T67" s="523"/>
      <c r="U67" s="523"/>
      <c r="V67" s="523"/>
      <c r="W67" s="523"/>
      <c r="X67" s="523"/>
      <c r="Y67" s="523"/>
      <c r="Z67" s="523"/>
      <c r="AA67" s="523"/>
      <c r="AB67" s="523"/>
      <c r="AC67" s="523"/>
      <c r="AD67" s="523"/>
      <c r="AE67" s="523"/>
      <c r="AF67" s="524"/>
    </row>
    <row r="68" spans="1:32" x14ac:dyDescent="0.2">
      <c r="A68" s="525"/>
      <c r="B68" s="526"/>
      <c r="C68" s="526"/>
      <c r="D68" s="526"/>
      <c r="E68" s="526"/>
      <c r="F68" s="526"/>
      <c r="G68" s="526"/>
      <c r="H68" s="526"/>
      <c r="I68" s="526"/>
      <c r="J68" s="526"/>
      <c r="K68" s="526"/>
      <c r="L68" s="526"/>
      <c r="M68" s="526"/>
      <c r="N68" s="526"/>
      <c r="O68" s="526"/>
      <c r="P68" s="523" t="s">
        <v>422</v>
      </c>
      <c r="Q68" s="523"/>
      <c r="R68" s="523"/>
      <c r="S68" s="523"/>
      <c r="T68" s="523"/>
      <c r="U68" s="523"/>
      <c r="V68" s="523"/>
      <c r="W68" s="523"/>
      <c r="X68" s="523"/>
      <c r="Y68" s="523"/>
      <c r="Z68" s="523"/>
      <c r="AA68" s="523"/>
      <c r="AB68" s="523"/>
      <c r="AC68" s="523"/>
      <c r="AD68" s="523"/>
      <c r="AE68" s="523"/>
      <c r="AF68" s="524"/>
    </row>
    <row r="69" spans="1:32" x14ac:dyDescent="0.2">
      <c r="A69" s="525"/>
      <c r="B69" s="526"/>
      <c r="C69" s="526"/>
      <c r="D69" s="526"/>
      <c r="E69" s="526"/>
      <c r="F69" s="526"/>
      <c r="G69" s="526"/>
      <c r="H69" s="526"/>
      <c r="I69" s="526"/>
      <c r="J69" s="526"/>
      <c r="K69" s="526"/>
      <c r="L69" s="526"/>
      <c r="M69" s="526"/>
      <c r="N69" s="526"/>
      <c r="O69" s="526"/>
      <c r="P69" s="616" t="s">
        <v>694</v>
      </c>
      <c r="Q69" s="616"/>
      <c r="R69" s="616"/>
      <c r="S69" s="616"/>
      <c r="T69" s="616"/>
      <c r="U69" s="616"/>
      <c r="V69" s="616"/>
      <c r="W69" s="616"/>
      <c r="X69" s="616"/>
      <c r="Y69" s="616"/>
      <c r="Z69" s="616"/>
      <c r="AA69" s="616"/>
      <c r="AB69" s="616"/>
      <c r="AC69" s="616"/>
      <c r="AD69" s="616"/>
      <c r="AE69" s="616"/>
      <c r="AF69" s="617"/>
    </row>
    <row r="70" spans="1:32" ht="15" x14ac:dyDescent="0.25">
      <c r="A70" s="614" t="s">
        <v>205</v>
      </c>
      <c r="B70" s="615"/>
      <c r="C70" s="615"/>
      <c r="D70" s="615"/>
      <c r="E70" s="615"/>
      <c r="F70" s="615"/>
      <c r="G70" s="615"/>
      <c r="H70" s="615"/>
      <c r="I70" s="615"/>
      <c r="J70" s="615"/>
      <c r="K70" s="615"/>
      <c r="L70" s="615"/>
      <c r="M70" s="615"/>
      <c r="N70" s="615"/>
      <c r="O70" s="615"/>
      <c r="P70" s="529"/>
      <c r="Q70" s="529"/>
      <c r="R70" s="529"/>
      <c r="S70" s="529"/>
      <c r="T70" s="529"/>
      <c r="U70" s="529"/>
      <c r="V70" s="529"/>
      <c r="W70" s="529"/>
      <c r="X70" s="529"/>
      <c r="Y70" s="529"/>
      <c r="Z70" s="529"/>
      <c r="AA70" s="529"/>
      <c r="AB70" s="529"/>
      <c r="AC70" s="529"/>
      <c r="AD70" s="529"/>
      <c r="AE70" s="529"/>
      <c r="AF70" s="530"/>
    </row>
  </sheetData>
  <mergeCells count="61">
    <mergeCell ref="AE3:AF8"/>
    <mergeCell ref="L4:M4"/>
    <mergeCell ref="L5:M5"/>
    <mergeCell ref="V6:W8"/>
    <mergeCell ref="N6:O6"/>
    <mergeCell ref="P6:S7"/>
    <mergeCell ref="A1:AF1"/>
    <mergeCell ref="A2:AF2"/>
    <mergeCell ref="A3:A8"/>
    <mergeCell ref="B3:K5"/>
    <mergeCell ref="L3:M3"/>
    <mergeCell ref="X6:Y8"/>
    <mergeCell ref="N7:O7"/>
    <mergeCell ref="F6:G6"/>
    <mergeCell ref="H6:I6"/>
    <mergeCell ref="J6:K8"/>
    <mergeCell ref="L6:M6"/>
    <mergeCell ref="H7:I7"/>
    <mergeCell ref="L7:M7"/>
    <mergeCell ref="F8:G8"/>
    <mergeCell ref="N3:AA5"/>
    <mergeCell ref="AB3:AC8"/>
    <mergeCell ref="A57:O57"/>
    <mergeCell ref="P57:AF57"/>
    <mergeCell ref="H8:I8"/>
    <mergeCell ref="L8:M8"/>
    <mergeCell ref="N8:O8"/>
    <mergeCell ref="P8:Q8"/>
    <mergeCell ref="R8:S8"/>
    <mergeCell ref="Z6:AA8"/>
    <mergeCell ref="B6:C8"/>
    <mergeCell ref="D6:E8"/>
    <mergeCell ref="F7:G7"/>
    <mergeCell ref="B9:AF9"/>
    <mergeCell ref="B32:AF32"/>
    <mergeCell ref="A55:O56"/>
    <mergeCell ref="P55:AF55"/>
    <mergeCell ref="P56:AF56"/>
    <mergeCell ref="A58:O58"/>
    <mergeCell ref="P58:AF58"/>
    <mergeCell ref="A59:O59"/>
    <mergeCell ref="P59:AF59"/>
    <mergeCell ref="A60:O63"/>
    <mergeCell ref="P60:AF60"/>
    <mergeCell ref="P61:AF61"/>
    <mergeCell ref="P62:AF62"/>
    <mergeCell ref="P63:AF63"/>
    <mergeCell ref="A64:O64"/>
    <mergeCell ref="P64:AF64"/>
    <mergeCell ref="A65:O65"/>
    <mergeCell ref="P65:AF65"/>
    <mergeCell ref="A66:O66"/>
    <mergeCell ref="P66:AF66"/>
    <mergeCell ref="A70:O70"/>
    <mergeCell ref="P70:AF70"/>
    <mergeCell ref="A67:O67"/>
    <mergeCell ref="P67:AF67"/>
    <mergeCell ref="A68:O68"/>
    <mergeCell ref="P68:AF68"/>
    <mergeCell ref="A69:O69"/>
    <mergeCell ref="P69:AF69"/>
  </mergeCells>
  <hyperlinks>
    <hyperlink ref="P64" r:id="rId1" display="http://www.eia.gov/electricity/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9"/>
  <sheetViews>
    <sheetView showGridLines="0" workbookViewId="0">
      <selection activeCell="Y5" sqref="Y5"/>
    </sheetView>
  </sheetViews>
  <sheetFormatPr defaultRowHeight="12.75" x14ac:dyDescent="0.2"/>
  <cols>
    <col min="1" max="1" width="5.85546875" style="392" customWidth="1"/>
    <col min="2" max="2" width="11.28515625" style="392" customWidth="1"/>
    <col min="3" max="3" width="2.85546875" style="392" customWidth="1"/>
    <col min="4" max="4" width="11.140625" style="392" customWidth="1"/>
    <col min="5" max="5" width="3.28515625" style="392" customWidth="1"/>
    <col min="6" max="6" width="11" style="392" customWidth="1"/>
    <col min="7" max="7" width="3.140625" style="392" customWidth="1"/>
    <col min="8" max="8" width="8.5703125" style="392" customWidth="1"/>
    <col min="9" max="9" width="2.85546875" style="392" customWidth="1"/>
    <col min="10" max="10" width="10.28515625" style="392" customWidth="1"/>
    <col min="11" max="11" width="3.42578125" style="392" customWidth="1"/>
    <col min="12" max="12" width="10" style="392" customWidth="1"/>
    <col min="13" max="13" width="2.85546875" style="392" customWidth="1"/>
    <col min="14" max="14" width="11.7109375" style="392" customWidth="1"/>
    <col min="15" max="15" width="2.85546875" style="392" customWidth="1"/>
    <col min="16" max="16" width="7.42578125" style="392" customWidth="1"/>
    <col min="17" max="17" width="3.28515625" style="392" customWidth="1"/>
    <col min="18" max="18" width="6.85546875" style="392" customWidth="1"/>
    <col min="19" max="19" width="2.85546875" style="392" customWidth="1"/>
    <col min="20" max="20" width="7.28515625" style="392" customWidth="1"/>
    <col min="21" max="21" width="2.85546875" style="392" customWidth="1"/>
    <col min="22" max="22" width="6.85546875" style="392" customWidth="1"/>
    <col min="23" max="23" width="2.85546875" style="392" customWidth="1"/>
    <col min="24" max="16384" width="9.140625" style="392"/>
  </cols>
  <sheetData>
    <row r="1" spans="1:23" ht="15.75" customHeight="1" x14ac:dyDescent="0.25">
      <c r="A1" s="569" t="s">
        <v>843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1"/>
    </row>
    <row r="2" spans="1:23" ht="12.75" customHeight="1" x14ac:dyDescent="0.2">
      <c r="A2" s="572" t="s">
        <v>704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4"/>
    </row>
    <row r="3" spans="1:23" x14ac:dyDescent="0.2">
      <c r="A3" s="575" t="s">
        <v>332</v>
      </c>
      <c r="B3" s="581" t="s">
        <v>758</v>
      </c>
      <c r="C3" s="583"/>
      <c r="D3" s="578" t="s">
        <v>289</v>
      </c>
      <c r="E3" s="579"/>
      <c r="F3" s="579"/>
      <c r="G3" s="579"/>
      <c r="H3" s="579"/>
      <c r="I3" s="579"/>
      <c r="J3" s="579"/>
      <c r="K3" s="579"/>
      <c r="L3" s="579"/>
      <c r="M3" s="580"/>
      <c r="N3" s="581" t="s">
        <v>844</v>
      </c>
      <c r="O3" s="583"/>
      <c r="P3" s="581" t="s">
        <v>845</v>
      </c>
      <c r="Q3" s="583"/>
      <c r="R3" s="578" t="s">
        <v>395</v>
      </c>
      <c r="S3" s="579"/>
      <c r="T3" s="579"/>
      <c r="U3" s="580"/>
      <c r="V3" s="581" t="s">
        <v>757</v>
      </c>
      <c r="W3" s="583"/>
    </row>
    <row r="4" spans="1:23" x14ac:dyDescent="0.2">
      <c r="A4" s="576"/>
      <c r="B4" s="587"/>
      <c r="C4" s="589"/>
      <c r="D4" s="578" t="s">
        <v>846</v>
      </c>
      <c r="E4" s="580"/>
      <c r="F4" s="578" t="s">
        <v>847</v>
      </c>
      <c r="G4" s="580"/>
      <c r="H4" s="578" t="s">
        <v>848</v>
      </c>
      <c r="I4" s="580"/>
      <c r="J4" s="578" t="s">
        <v>849</v>
      </c>
      <c r="K4" s="580"/>
      <c r="L4" s="578" t="s">
        <v>850</v>
      </c>
      <c r="M4" s="580"/>
      <c r="N4" s="587"/>
      <c r="O4" s="589"/>
      <c r="P4" s="587"/>
      <c r="Q4" s="589"/>
      <c r="R4" s="578" t="s">
        <v>851</v>
      </c>
      <c r="S4" s="580"/>
      <c r="T4" s="578" t="s">
        <v>852</v>
      </c>
      <c r="U4" s="580"/>
      <c r="V4" s="587"/>
      <c r="W4" s="589"/>
    </row>
    <row r="5" spans="1:23" x14ac:dyDescent="0.2">
      <c r="A5" s="576"/>
      <c r="B5" s="642" t="s">
        <v>466</v>
      </c>
      <c r="C5" s="643"/>
      <c r="D5" s="642" t="s">
        <v>334</v>
      </c>
      <c r="E5" s="646"/>
      <c r="F5" s="646"/>
      <c r="G5" s="646"/>
      <c r="H5" s="646"/>
      <c r="I5" s="643"/>
      <c r="J5" s="642" t="s">
        <v>466</v>
      </c>
      <c r="K5" s="643"/>
      <c r="L5" s="642" t="s">
        <v>334</v>
      </c>
      <c r="M5" s="643"/>
      <c r="N5" s="642" t="s">
        <v>126</v>
      </c>
      <c r="O5" s="643"/>
      <c r="P5" s="642" t="s">
        <v>127</v>
      </c>
      <c r="Q5" s="643"/>
      <c r="R5" s="642" t="s">
        <v>467</v>
      </c>
      <c r="S5" s="646"/>
      <c r="T5" s="646"/>
      <c r="U5" s="643"/>
      <c r="V5" s="642" t="s">
        <v>127</v>
      </c>
      <c r="W5" s="643"/>
    </row>
    <row r="6" spans="1:23" x14ac:dyDescent="0.2">
      <c r="A6" s="577"/>
      <c r="B6" s="644"/>
      <c r="C6" s="645"/>
      <c r="D6" s="644"/>
      <c r="E6" s="647"/>
      <c r="F6" s="647"/>
      <c r="G6" s="647"/>
      <c r="H6" s="647"/>
      <c r="I6" s="645"/>
      <c r="J6" s="644"/>
      <c r="K6" s="645"/>
      <c r="L6" s="644"/>
      <c r="M6" s="645"/>
      <c r="N6" s="644" t="s">
        <v>468</v>
      </c>
      <c r="O6" s="645"/>
      <c r="P6" s="644" t="s">
        <v>128</v>
      </c>
      <c r="Q6" s="645"/>
      <c r="R6" s="644"/>
      <c r="S6" s="647"/>
      <c r="T6" s="647"/>
      <c r="U6" s="645"/>
      <c r="V6" s="644" t="s">
        <v>128</v>
      </c>
      <c r="W6" s="645"/>
    </row>
    <row r="7" spans="1:23" ht="13.5" x14ac:dyDescent="0.2">
      <c r="A7" s="409"/>
      <c r="B7" s="578" t="s">
        <v>796</v>
      </c>
      <c r="C7" s="579"/>
      <c r="D7" s="579"/>
      <c r="E7" s="579"/>
      <c r="F7" s="579"/>
      <c r="G7" s="579"/>
      <c r="H7" s="579"/>
      <c r="I7" s="579"/>
      <c r="J7" s="579"/>
      <c r="K7" s="579"/>
      <c r="L7" s="579"/>
      <c r="M7" s="579"/>
      <c r="N7" s="579"/>
      <c r="O7" s="579"/>
      <c r="P7" s="579"/>
      <c r="Q7" s="579"/>
      <c r="R7" s="579"/>
      <c r="S7" s="579"/>
      <c r="T7" s="579"/>
      <c r="U7" s="579"/>
      <c r="V7" s="579"/>
      <c r="W7" s="580"/>
    </row>
    <row r="8" spans="1:23" x14ac:dyDescent="0.2">
      <c r="A8" s="397">
        <v>1989</v>
      </c>
      <c r="B8" s="398">
        <v>767378330</v>
      </c>
      <c r="C8" s="399"/>
      <c r="D8" s="398">
        <v>25574094</v>
      </c>
      <c r="E8" s="399"/>
      <c r="F8" s="398">
        <v>241960194</v>
      </c>
      <c r="G8" s="399"/>
      <c r="H8" s="398">
        <v>3460</v>
      </c>
      <c r="I8" s="399"/>
      <c r="J8" s="398">
        <v>517385</v>
      </c>
      <c r="K8" s="399"/>
      <c r="L8" s="398">
        <v>270124673</v>
      </c>
      <c r="M8" s="399"/>
      <c r="N8" s="398">
        <v>2790567343</v>
      </c>
      <c r="O8" s="399"/>
      <c r="P8" s="400" t="s">
        <v>176</v>
      </c>
      <c r="Q8" s="399"/>
      <c r="R8" s="398">
        <v>59070</v>
      </c>
      <c r="S8" s="399"/>
      <c r="T8" s="398">
        <v>110545</v>
      </c>
      <c r="U8" s="399"/>
      <c r="V8" s="400" t="s">
        <v>176</v>
      </c>
      <c r="W8" s="399"/>
    </row>
    <row r="9" spans="1:23" x14ac:dyDescent="0.2">
      <c r="A9" s="397">
        <v>1990</v>
      </c>
      <c r="B9" s="398">
        <v>774213235</v>
      </c>
      <c r="C9" s="399"/>
      <c r="D9" s="398">
        <v>14956486</v>
      </c>
      <c r="E9" s="399"/>
      <c r="F9" s="398">
        <v>181231027</v>
      </c>
      <c r="G9" s="399"/>
      <c r="H9" s="398">
        <v>17030</v>
      </c>
      <c r="I9" s="399"/>
      <c r="J9" s="398">
        <v>1008199</v>
      </c>
      <c r="K9" s="399"/>
      <c r="L9" s="398">
        <v>201245538</v>
      </c>
      <c r="M9" s="399"/>
      <c r="N9" s="398">
        <v>2794109725</v>
      </c>
      <c r="O9" s="399"/>
      <c r="P9" s="400">
        <v>4</v>
      </c>
      <c r="Q9" s="399"/>
      <c r="R9" s="398">
        <v>87413</v>
      </c>
      <c r="S9" s="399"/>
      <c r="T9" s="398">
        <v>161687</v>
      </c>
      <c r="U9" s="399"/>
      <c r="V9" s="400" t="s">
        <v>176</v>
      </c>
      <c r="W9" s="399"/>
    </row>
    <row r="10" spans="1:23" x14ac:dyDescent="0.2">
      <c r="A10" s="403">
        <v>1991</v>
      </c>
      <c r="B10" s="404">
        <v>773182794</v>
      </c>
      <c r="C10" s="405"/>
      <c r="D10" s="404">
        <v>13821887</v>
      </c>
      <c r="E10" s="405"/>
      <c r="F10" s="404">
        <v>171156738</v>
      </c>
      <c r="G10" s="405"/>
      <c r="H10" s="404">
        <v>50540</v>
      </c>
      <c r="I10" s="405"/>
      <c r="J10" s="404">
        <v>973749</v>
      </c>
      <c r="K10" s="405"/>
      <c r="L10" s="404">
        <v>189897910</v>
      </c>
      <c r="M10" s="405"/>
      <c r="N10" s="404">
        <v>2822158571</v>
      </c>
      <c r="O10" s="405"/>
      <c r="P10" s="406">
        <v>44</v>
      </c>
      <c r="Q10" s="405"/>
      <c r="R10" s="404">
        <v>84750</v>
      </c>
      <c r="S10" s="405"/>
      <c r="T10" s="404">
        <v>194798</v>
      </c>
      <c r="U10" s="405"/>
      <c r="V10" s="406" t="s">
        <v>176</v>
      </c>
      <c r="W10" s="405"/>
    </row>
    <row r="11" spans="1:23" x14ac:dyDescent="0.2">
      <c r="A11" s="397">
        <v>1992</v>
      </c>
      <c r="B11" s="398">
        <v>781185824</v>
      </c>
      <c r="C11" s="399"/>
      <c r="D11" s="398">
        <v>11998033</v>
      </c>
      <c r="E11" s="399"/>
      <c r="F11" s="398">
        <v>135779477</v>
      </c>
      <c r="G11" s="399"/>
      <c r="H11" s="398">
        <v>48200</v>
      </c>
      <c r="I11" s="399"/>
      <c r="J11" s="398">
        <v>1320369</v>
      </c>
      <c r="K11" s="399"/>
      <c r="L11" s="398">
        <v>154427555</v>
      </c>
      <c r="M11" s="399"/>
      <c r="N11" s="398">
        <v>2828996497</v>
      </c>
      <c r="O11" s="399"/>
      <c r="P11" s="400">
        <v>43</v>
      </c>
      <c r="Q11" s="399"/>
      <c r="R11" s="398">
        <v>94367</v>
      </c>
      <c r="S11" s="399"/>
      <c r="T11" s="398">
        <v>231786</v>
      </c>
      <c r="U11" s="399"/>
      <c r="V11" s="400" t="s">
        <v>176</v>
      </c>
      <c r="W11" s="399"/>
    </row>
    <row r="12" spans="1:23" x14ac:dyDescent="0.2">
      <c r="A12" s="397">
        <v>1993</v>
      </c>
      <c r="B12" s="398">
        <v>816558233</v>
      </c>
      <c r="C12" s="399"/>
      <c r="D12" s="398">
        <v>13460366</v>
      </c>
      <c r="E12" s="399"/>
      <c r="F12" s="398">
        <v>149286502</v>
      </c>
      <c r="G12" s="399"/>
      <c r="H12" s="398">
        <v>11080</v>
      </c>
      <c r="I12" s="399"/>
      <c r="J12" s="398">
        <v>1552589</v>
      </c>
      <c r="K12" s="399"/>
      <c r="L12" s="398">
        <v>170520893</v>
      </c>
      <c r="M12" s="399"/>
      <c r="N12" s="398">
        <v>2755092589</v>
      </c>
      <c r="O12" s="399"/>
      <c r="P12" s="400">
        <v>122</v>
      </c>
      <c r="Q12" s="399"/>
      <c r="R12" s="398">
        <v>101262</v>
      </c>
      <c r="S12" s="399"/>
      <c r="T12" s="398">
        <v>237353</v>
      </c>
      <c r="U12" s="399"/>
      <c r="V12" s="400" t="s">
        <v>176</v>
      </c>
      <c r="W12" s="399"/>
    </row>
    <row r="13" spans="1:23" x14ac:dyDescent="0.2">
      <c r="A13" s="403">
        <v>1994</v>
      </c>
      <c r="B13" s="404">
        <v>821209026</v>
      </c>
      <c r="C13" s="405"/>
      <c r="D13" s="404">
        <v>16692892</v>
      </c>
      <c r="E13" s="405"/>
      <c r="F13" s="404">
        <v>134666136</v>
      </c>
      <c r="G13" s="405"/>
      <c r="H13" s="404">
        <v>51530</v>
      </c>
      <c r="I13" s="405"/>
      <c r="J13" s="404">
        <v>1192922</v>
      </c>
      <c r="K13" s="405"/>
      <c r="L13" s="404">
        <v>157375168</v>
      </c>
      <c r="M13" s="405"/>
      <c r="N13" s="404">
        <v>3064560886</v>
      </c>
      <c r="O13" s="405"/>
      <c r="P13" s="406">
        <v>96</v>
      </c>
      <c r="Q13" s="405"/>
      <c r="R13" s="404">
        <v>112291</v>
      </c>
      <c r="S13" s="405"/>
      <c r="T13" s="404">
        <v>247597</v>
      </c>
      <c r="U13" s="405"/>
      <c r="V13" s="406" t="s">
        <v>176</v>
      </c>
      <c r="W13" s="405"/>
    </row>
    <row r="14" spans="1:23" x14ac:dyDescent="0.2">
      <c r="A14" s="397">
        <v>1995</v>
      </c>
      <c r="B14" s="398">
        <v>832928005</v>
      </c>
      <c r="C14" s="399"/>
      <c r="D14" s="398">
        <v>16168597</v>
      </c>
      <c r="E14" s="399"/>
      <c r="F14" s="398">
        <v>86584336</v>
      </c>
      <c r="G14" s="399"/>
      <c r="H14" s="398">
        <v>133490</v>
      </c>
      <c r="I14" s="399"/>
      <c r="J14" s="398">
        <v>1082188</v>
      </c>
      <c r="K14" s="399"/>
      <c r="L14" s="398">
        <v>108297363</v>
      </c>
      <c r="M14" s="399"/>
      <c r="N14" s="398">
        <v>3287571384</v>
      </c>
      <c r="O14" s="399"/>
      <c r="P14" s="400">
        <v>87</v>
      </c>
      <c r="Q14" s="399"/>
      <c r="R14" s="398">
        <v>84341</v>
      </c>
      <c r="S14" s="399"/>
      <c r="T14" s="398">
        <v>262128</v>
      </c>
      <c r="U14" s="399"/>
      <c r="V14" s="400" t="s">
        <v>176</v>
      </c>
      <c r="W14" s="399"/>
    </row>
    <row r="15" spans="1:23" x14ac:dyDescent="0.2">
      <c r="A15" s="397">
        <v>1996</v>
      </c>
      <c r="B15" s="398">
        <v>878824782</v>
      </c>
      <c r="C15" s="399"/>
      <c r="D15" s="398">
        <v>17360707</v>
      </c>
      <c r="E15" s="399"/>
      <c r="F15" s="398">
        <v>96385817</v>
      </c>
      <c r="G15" s="399"/>
      <c r="H15" s="398">
        <v>49830</v>
      </c>
      <c r="I15" s="399"/>
      <c r="J15" s="398">
        <v>1010428</v>
      </c>
      <c r="K15" s="399"/>
      <c r="L15" s="398">
        <v>118848494</v>
      </c>
      <c r="M15" s="399"/>
      <c r="N15" s="398">
        <v>2823724112</v>
      </c>
      <c r="O15" s="399"/>
      <c r="P15" s="400">
        <v>71</v>
      </c>
      <c r="Q15" s="399"/>
      <c r="R15" s="398">
        <v>93682</v>
      </c>
      <c r="S15" s="399"/>
      <c r="T15" s="398">
        <v>257810</v>
      </c>
      <c r="U15" s="399"/>
      <c r="V15" s="400" t="s">
        <v>176</v>
      </c>
      <c r="W15" s="399"/>
    </row>
    <row r="16" spans="1:23" x14ac:dyDescent="0.2">
      <c r="A16" s="403">
        <v>1997</v>
      </c>
      <c r="B16" s="404">
        <v>904245388</v>
      </c>
      <c r="C16" s="405"/>
      <c r="D16" s="404">
        <v>17702402</v>
      </c>
      <c r="E16" s="405"/>
      <c r="F16" s="404">
        <v>109989245</v>
      </c>
      <c r="G16" s="405"/>
      <c r="H16" s="404">
        <v>29810</v>
      </c>
      <c r="I16" s="405"/>
      <c r="J16" s="404">
        <v>1686956</v>
      </c>
      <c r="K16" s="405"/>
      <c r="L16" s="404">
        <v>136156237</v>
      </c>
      <c r="M16" s="405"/>
      <c r="N16" s="404">
        <v>3039227494</v>
      </c>
      <c r="O16" s="405"/>
      <c r="P16" s="406">
        <v>642</v>
      </c>
      <c r="Q16" s="405"/>
      <c r="R16" s="404">
        <v>90665</v>
      </c>
      <c r="S16" s="405"/>
      <c r="T16" s="404">
        <v>265647</v>
      </c>
      <c r="U16" s="405"/>
      <c r="V16" s="406" t="s">
        <v>176</v>
      </c>
      <c r="W16" s="405"/>
    </row>
    <row r="17" spans="1:23" x14ac:dyDescent="0.2">
      <c r="A17" s="397">
        <v>1998</v>
      </c>
      <c r="B17" s="398">
        <v>920353489</v>
      </c>
      <c r="C17" s="399"/>
      <c r="D17" s="398">
        <v>22293290</v>
      </c>
      <c r="E17" s="399"/>
      <c r="F17" s="398">
        <v>163541304</v>
      </c>
      <c r="G17" s="399"/>
      <c r="H17" s="398">
        <v>294720</v>
      </c>
      <c r="I17" s="399"/>
      <c r="J17" s="398">
        <v>2201540</v>
      </c>
      <c r="K17" s="399"/>
      <c r="L17" s="398">
        <v>197137014</v>
      </c>
      <c r="M17" s="399"/>
      <c r="N17" s="398">
        <v>3543931490</v>
      </c>
      <c r="O17" s="399"/>
      <c r="P17" s="398">
        <v>1345</v>
      </c>
      <c r="Q17" s="399"/>
      <c r="R17" s="398">
        <v>94587</v>
      </c>
      <c r="S17" s="399"/>
      <c r="T17" s="398">
        <v>263030</v>
      </c>
      <c r="U17" s="399"/>
      <c r="V17" s="400" t="s">
        <v>176</v>
      </c>
      <c r="W17" s="399"/>
    </row>
    <row r="18" spans="1:23" x14ac:dyDescent="0.2">
      <c r="A18" s="397">
        <v>1999</v>
      </c>
      <c r="B18" s="398">
        <v>924691817</v>
      </c>
      <c r="C18" s="399"/>
      <c r="D18" s="398">
        <v>22876985</v>
      </c>
      <c r="E18" s="399"/>
      <c r="F18" s="398">
        <v>149192935</v>
      </c>
      <c r="G18" s="399"/>
      <c r="H18" s="398">
        <v>379620</v>
      </c>
      <c r="I18" s="399"/>
      <c r="J18" s="398">
        <v>1891101</v>
      </c>
      <c r="K18" s="399"/>
      <c r="L18" s="398">
        <v>181905045</v>
      </c>
      <c r="M18" s="399"/>
      <c r="N18" s="398">
        <v>3729175019</v>
      </c>
      <c r="O18" s="399"/>
      <c r="P18" s="400">
        <v>696</v>
      </c>
      <c r="Q18" s="399"/>
      <c r="R18" s="398">
        <v>105156</v>
      </c>
      <c r="S18" s="399"/>
      <c r="T18" s="398">
        <v>263777</v>
      </c>
      <c r="U18" s="399"/>
      <c r="V18" s="400" t="s">
        <v>176</v>
      </c>
      <c r="W18" s="399"/>
    </row>
    <row r="19" spans="1:23" x14ac:dyDescent="0.2">
      <c r="A19" s="403">
        <v>2000</v>
      </c>
      <c r="B19" s="404">
        <v>967079797</v>
      </c>
      <c r="C19" s="405"/>
      <c r="D19" s="404">
        <v>28001015</v>
      </c>
      <c r="E19" s="405"/>
      <c r="F19" s="404">
        <v>135419448</v>
      </c>
      <c r="G19" s="405"/>
      <c r="H19" s="404">
        <v>93530</v>
      </c>
      <c r="I19" s="405"/>
      <c r="J19" s="404">
        <v>1457072</v>
      </c>
      <c r="K19" s="405"/>
      <c r="L19" s="404">
        <v>170799353</v>
      </c>
      <c r="M19" s="405"/>
      <c r="N19" s="404">
        <v>4092729334</v>
      </c>
      <c r="O19" s="405"/>
      <c r="P19" s="404">
        <v>1951</v>
      </c>
      <c r="Q19" s="405"/>
      <c r="R19" s="404">
        <v>104976</v>
      </c>
      <c r="S19" s="405"/>
      <c r="T19" s="404">
        <v>266511</v>
      </c>
      <c r="U19" s="405"/>
      <c r="V19" s="406" t="s">
        <v>176</v>
      </c>
      <c r="W19" s="405"/>
    </row>
    <row r="20" spans="1:23" x14ac:dyDescent="0.2">
      <c r="A20" s="397">
        <v>2001</v>
      </c>
      <c r="B20" s="398">
        <v>946068093</v>
      </c>
      <c r="C20" s="399"/>
      <c r="D20" s="398">
        <v>27695343</v>
      </c>
      <c r="E20" s="399"/>
      <c r="F20" s="398">
        <v>157090409</v>
      </c>
      <c r="G20" s="399"/>
      <c r="H20" s="398">
        <v>26080</v>
      </c>
      <c r="I20" s="399"/>
      <c r="J20" s="398">
        <v>1826548</v>
      </c>
      <c r="K20" s="399"/>
      <c r="L20" s="398">
        <v>193944572</v>
      </c>
      <c r="M20" s="399"/>
      <c r="N20" s="398">
        <v>4163929653</v>
      </c>
      <c r="O20" s="399"/>
      <c r="P20" s="400">
        <v>92</v>
      </c>
      <c r="Q20" s="399"/>
      <c r="R20" s="398">
        <v>96307</v>
      </c>
      <c r="S20" s="399"/>
      <c r="T20" s="398">
        <v>179162</v>
      </c>
      <c r="U20" s="399"/>
      <c r="V20" s="398">
        <v>98270</v>
      </c>
      <c r="W20" s="399"/>
    </row>
    <row r="21" spans="1:23" x14ac:dyDescent="0.2">
      <c r="A21" s="397">
        <v>2002</v>
      </c>
      <c r="B21" s="398">
        <v>960076989</v>
      </c>
      <c r="C21" s="399"/>
      <c r="D21" s="398">
        <v>21521272</v>
      </c>
      <c r="E21" s="399"/>
      <c r="F21" s="398">
        <v>102622025</v>
      </c>
      <c r="G21" s="399"/>
      <c r="H21" s="398">
        <v>443713</v>
      </c>
      <c r="I21" s="399"/>
      <c r="J21" s="398">
        <v>3924988</v>
      </c>
      <c r="K21" s="399"/>
      <c r="L21" s="398">
        <v>144211950</v>
      </c>
      <c r="M21" s="399"/>
      <c r="N21" s="398">
        <v>4258466572</v>
      </c>
      <c r="O21" s="399"/>
      <c r="P21" s="398">
        <v>5536</v>
      </c>
      <c r="Q21" s="399"/>
      <c r="R21" s="398">
        <v>117599</v>
      </c>
      <c r="S21" s="399"/>
      <c r="T21" s="398">
        <v>193322</v>
      </c>
      <c r="U21" s="399"/>
      <c r="V21" s="398">
        <v>116523</v>
      </c>
      <c r="W21" s="399"/>
    </row>
    <row r="22" spans="1:23" x14ac:dyDescent="0.2">
      <c r="A22" s="403">
        <v>2003</v>
      </c>
      <c r="B22" s="404">
        <v>983538473</v>
      </c>
      <c r="C22" s="405"/>
      <c r="D22" s="404">
        <v>25950800</v>
      </c>
      <c r="E22" s="405"/>
      <c r="F22" s="404">
        <v>136049926</v>
      </c>
      <c r="G22" s="405"/>
      <c r="H22" s="404">
        <v>935586</v>
      </c>
      <c r="I22" s="405"/>
      <c r="J22" s="404">
        <v>4793591</v>
      </c>
      <c r="K22" s="405"/>
      <c r="L22" s="404">
        <v>186904267</v>
      </c>
      <c r="M22" s="405"/>
      <c r="N22" s="404">
        <v>3780313828</v>
      </c>
      <c r="O22" s="405"/>
      <c r="P22" s="404">
        <v>6249</v>
      </c>
      <c r="Q22" s="405"/>
      <c r="R22" s="404">
        <v>127452</v>
      </c>
      <c r="S22" s="405"/>
      <c r="T22" s="404">
        <v>185290</v>
      </c>
      <c r="U22" s="405"/>
      <c r="V22" s="404">
        <v>119722</v>
      </c>
      <c r="W22" s="405"/>
    </row>
    <row r="23" spans="1:23" x14ac:dyDescent="0.2">
      <c r="A23" s="397">
        <v>2004</v>
      </c>
      <c r="B23" s="398">
        <v>994773728</v>
      </c>
      <c r="C23" s="399"/>
      <c r="D23" s="398">
        <v>17943958</v>
      </c>
      <c r="E23" s="399"/>
      <c r="F23" s="398">
        <v>137735826</v>
      </c>
      <c r="G23" s="399"/>
      <c r="H23" s="398">
        <v>1440789</v>
      </c>
      <c r="I23" s="399"/>
      <c r="J23" s="398">
        <v>6095998</v>
      </c>
      <c r="K23" s="399"/>
      <c r="L23" s="398">
        <v>187600563</v>
      </c>
      <c r="M23" s="399"/>
      <c r="N23" s="398">
        <v>4141534683</v>
      </c>
      <c r="O23" s="399"/>
      <c r="P23" s="398">
        <v>5250</v>
      </c>
      <c r="Q23" s="399"/>
      <c r="R23" s="398">
        <v>134057</v>
      </c>
      <c r="S23" s="399"/>
      <c r="T23" s="398">
        <v>189931</v>
      </c>
      <c r="U23" s="399"/>
      <c r="V23" s="398">
        <v>122451</v>
      </c>
      <c r="W23" s="399"/>
    </row>
    <row r="24" spans="1:23" x14ac:dyDescent="0.2">
      <c r="A24" s="397">
        <v>2005</v>
      </c>
      <c r="B24" s="398">
        <v>1015639877</v>
      </c>
      <c r="C24" s="399"/>
      <c r="D24" s="398">
        <v>18689400</v>
      </c>
      <c r="E24" s="399"/>
      <c r="F24" s="398">
        <v>137082479</v>
      </c>
      <c r="G24" s="399"/>
      <c r="H24" s="398">
        <v>1675601</v>
      </c>
      <c r="I24" s="399"/>
      <c r="J24" s="398">
        <v>6875916</v>
      </c>
      <c r="K24" s="399"/>
      <c r="L24" s="398">
        <v>191827061</v>
      </c>
      <c r="M24" s="399"/>
      <c r="N24" s="398">
        <v>4592270783</v>
      </c>
      <c r="O24" s="399"/>
      <c r="P24" s="400">
        <v>135</v>
      </c>
      <c r="Q24" s="399"/>
      <c r="R24" s="398">
        <v>143286</v>
      </c>
      <c r="S24" s="399"/>
      <c r="T24" s="398">
        <v>188843</v>
      </c>
      <c r="U24" s="399"/>
      <c r="V24" s="398">
        <v>107791</v>
      </c>
      <c r="W24" s="399"/>
    </row>
    <row r="25" spans="1:23" x14ac:dyDescent="0.2">
      <c r="A25" s="403">
        <v>2006</v>
      </c>
      <c r="B25" s="404">
        <v>1004769303</v>
      </c>
      <c r="C25" s="405"/>
      <c r="D25" s="404">
        <v>12375143</v>
      </c>
      <c r="E25" s="405"/>
      <c r="F25" s="404">
        <v>55191663</v>
      </c>
      <c r="G25" s="405"/>
      <c r="H25" s="404">
        <v>991002</v>
      </c>
      <c r="I25" s="405"/>
      <c r="J25" s="404">
        <v>5987867</v>
      </c>
      <c r="K25" s="405"/>
      <c r="L25" s="404">
        <v>98497143</v>
      </c>
      <c r="M25" s="405"/>
      <c r="N25" s="404">
        <v>5091048880</v>
      </c>
      <c r="O25" s="405"/>
      <c r="P25" s="406">
        <v>407</v>
      </c>
      <c r="Q25" s="405"/>
      <c r="R25" s="404">
        <v>141228</v>
      </c>
      <c r="S25" s="405"/>
      <c r="T25" s="404">
        <v>198426</v>
      </c>
      <c r="U25" s="405"/>
      <c r="V25" s="404">
        <v>107450</v>
      </c>
      <c r="W25" s="405"/>
    </row>
    <row r="26" spans="1:23" x14ac:dyDescent="0.2">
      <c r="A26" s="397">
        <v>2007</v>
      </c>
      <c r="B26" s="398">
        <v>1022840448</v>
      </c>
      <c r="C26" s="399"/>
      <c r="D26" s="398">
        <v>14625712</v>
      </c>
      <c r="E26" s="399"/>
      <c r="F26" s="398">
        <v>60928868</v>
      </c>
      <c r="G26" s="399"/>
      <c r="H26" s="398">
        <v>1708589</v>
      </c>
      <c r="I26" s="399"/>
      <c r="J26" s="398">
        <v>4710955</v>
      </c>
      <c r="K26" s="399"/>
      <c r="L26" s="398">
        <v>100817944</v>
      </c>
      <c r="M26" s="399"/>
      <c r="N26" s="398">
        <v>5611600279</v>
      </c>
      <c r="O26" s="399"/>
      <c r="P26" s="398">
        <v>1585</v>
      </c>
      <c r="Q26" s="399"/>
      <c r="R26" s="398">
        <v>141988</v>
      </c>
      <c r="S26" s="399"/>
      <c r="T26" s="398">
        <v>203307</v>
      </c>
      <c r="U26" s="399"/>
      <c r="V26" s="398">
        <v>107125</v>
      </c>
      <c r="W26" s="399"/>
    </row>
    <row r="27" spans="1:23" x14ac:dyDescent="0.2">
      <c r="A27" s="397">
        <v>2008</v>
      </c>
      <c r="B27" s="398">
        <v>1017806305</v>
      </c>
      <c r="C27" s="399"/>
      <c r="D27" s="398">
        <v>11950157</v>
      </c>
      <c r="E27" s="399"/>
      <c r="F27" s="398">
        <v>36059202</v>
      </c>
      <c r="G27" s="399"/>
      <c r="H27" s="398">
        <v>2478485</v>
      </c>
      <c r="I27" s="399"/>
      <c r="J27" s="398">
        <v>4254356</v>
      </c>
      <c r="K27" s="399"/>
      <c r="L27" s="398">
        <v>71759624</v>
      </c>
      <c r="M27" s="399"/>
      <c r="N27" s="398">
        <v>5520491461</v>
      </c>
      <c r="O27" s="399"/>
      <c r="P27" s="398">
        <v>1837</v>
      </c>
      <c r="Q27" s="399"/>
      <c r="R27" s="398">
        <v>135801</v>
      </c>
      <c r="S27" s="399"/>
      <c r="T27" s="398">
        <v>223491</v>
      </c>
      <c r="U27" s="399"/>
      <c r="V27" s="398">
        <v>112016</v>
      </c>
      <c r="W27" s="399"/>
    </row>
    <row r="28" spans="1:23" x14ac:dyDescent="0.2">
      <c r="A28" s="403">
        <v>2009</v>
      </c>
      <c r="B28" s="404">
        <v>913566211</v>
      </c>
      <c r="C28" s="405"/>
      <c r="D28" s="404">
        <v>11508712</v>
      </c>
      <c r="E28" s="405"/>
      <c r="F28" s="404">
        <v>26568561</v>
      </c>
      <c r="G28" s="405"/>
      <c r="H28" s="404">
        <v>1910974</v>
      </c>
      <c r="I28" s="405"/>
      <c r="J28" s="404">
        <v>3641849</v>
      </c>
      <c r="K28" s="405"/>
      <c r="L28" s="404">
        <v>58197492</v>
      </c>
      <c r="M28" s="405"/>
      <c r="N28" s="404">
        <v>5750588584</v>
      </c>
      <c r="O28" s="405"/>
      <c r="P28" s="404">
        <v>2226</v>
      </c>
      <c r="Q28" s="405"/>
      <c r="R28" s="404">
        <v>133354</v>
      </c>
      <c r="S28" s="405"/>
      <c r="T28" s="404">
        <v>222499</v>
      </c>
      <c r="U28" s="405"/>
      <c r="V28" s="404">
        <v>104647</v>
      </c>
      <c r="W28" s="405"/>
    </row>
    <row r="29" spans="1:23" x14ac:dyDescent="0.2">
      <c r="A29" s="397">
        <v>2010</v>
      </c>
      <c r="B29" s="398">
        <v>954513556</v>
      </c>
      <c r="C29" s="402" t="s">
        <v>381</v>
      </c>
      <c r="D29" s="398">
        <v>13336573</v>
      </c>
      <c r="E29" s="402" t="s">
        <v>381</v>
      </c>
      <c r="F29" s="398">
        <v>22469978</v>
      </c>
      <c r="G29" s="402" t="s">
        <v>381</v>
      </c>
      <c r="H29" s="398">
        <v>1776684</v>
      </c>
      <c r="I29" s="402" t="s">
        <v>381</v>
      </c>
      <c r="J29" s="398">
        <v>4463765</v>
      </c>
      <c r="K29" s="402" t="s">
        <v>381</v>
      </c>
      <c r="L29" s="398">
        <v>59902060</v>
      </c>
      <c r="M29" s="402" t="s">
        <v>381</v>
      </c>
      <c r="N29" s="398">
        <v>6239465770</v>
      </c>
      <c r="O29" s="402" t="s">
        <v>381</v>
      </c>
      <c r="P29" s="398">
        <v>1012</v>
      </c>
      <c r="Q29" s="402" t="s">
        <v>381</v>
      </c>
      <c r="R29" s="398">
        <v>152809</v>
      </c>
      <c r="S29" s="402" t="s">
        <v>381</v>
      </c>
      <c r="T29" s="398">
        <v>227606</v>
      </c>
      <c r="U29" s="402" t="s">
        <v>381</v>
      </c>
      <c r="V29" s="398">
        <v>105379</v>
      </c>
      <c r="W29" s="402" t="s">
        <v>381</v>
      </c>
    </row>
    <row r="30" spans="1:23" x14ac:dyDescent="0.2">
      <c r="A30" s="397">
        <v>2011</v>
      </c>
      <c r="B30" s="433">
        <v>913538522</v>
      </c>
      <c r="C30" s="402"/>
      <c r="D30" s="398">
        <v>10374403</v>
      </c>
      <c r="E30" s="402"/>
      <c r="F30" s="398">
        <v>12816700</v>
      </c>
      <c r="G30" s="402"/>
      <c r="H30" s="398">
        <v>1546164</v>
      </c>
      <c r="I30" s="402"/>
      <c r="J30" s="398">
        <v>4058866</v>
      </c>
      <c r="K30" s="402"/>
      <c r="L30" s="433">
        <v>47779227</v>
      </c>
      <c r="M30" s="402"/>
      <c r="N30" s="433">
        <v>6432802888</v>
      </c>
      <c r="O30" s="402"/>
      <c r="P30" s="433">
        <v>588</v>
      </c>
      <c r="Q30" s="402"/>
      <c r="R30" s="433">
        <v>145071</v>
      </c>
      <c r="S30" s="402"/>
      <c r="T30" s="433">
        <v>220061</v>
      </c>
      <c r="U30" s="402"/>
      <c r="V30" s="433">
        <v>122189</v>
      </c>
      <c r="W30" s="402"/>
    </row>
    <row r="31" spans="1:23" x14ac:dyDescent="0.2">
      <c r="A31" s="397">
        <v>2012</v>
      </c>
      <c r="B31" s="433">
        <v>806977850</v>
      </c>
      <c r="C31" s="399"/>
      <c r="D31" s="398">
        <v>10374403</v>
      </c>
      <c r="E31" s="399"/>
      <c r="F31" s="398">
        <v>12816700</v>
      </c>
      <c r="G31" s="399"/>
      <c r="H31" s="398">
        <v>1546164</v>
      </c>
      <c r="I31" s="399"/>
      <c r="J31" s="398">
        <v>4058866</v>
      </c>
      <c r="K31" s="399"/>
      <c r="L31" s="433">
        <v>33666007</v>
      </c>
      <c r="M31" s="399"/>
      <c r="N31" s="433">
        <v>7868452759</v>
      </c>
      <c r="O31" s="399"/>
      <c r="P31" s="438">
        <v>2</v>
      </c>
      <c r="Q31" s="399"/>
      <c r="R31" s="433">
        <v>144716</v>
      </c>
      <c r="S31" s="399"/>
      <c r="T31" s="433">
        <v>231047</v>
      </c>
      <c r="U31" s="399"/>
      <c r="V31" s="433">
        <v>121710</v>
      </c>
      <c r="W31" s="399"/>
    </row>
    <row r="32" spans="1:23" ht="13.5" x14ac:dyDescent="0.2">
      <c r="A32" s="409"/>
      <c r="B32" s="578" t="s">
        <v>797</v>
      </c>
      <c r="C32" s="579"/>
      <c r="D32" s="579"/>
      <c r="E32" s="579"/>
      <c r="F32" s="579"/>
      <c r="G32" s="579"/>
      <c r="H32" s="579"/>
      <c r="I32" s="579"/>
      <c r="J32" s="579"/>
      <c r="K32" s="579"/>
      <c r="L32" s="579"/>
      <c r="M32" s="579"/>
      <c r="N32" s="579"/>
      <c r="O32" s="579"/>
      <c r="P32" s="579"/>
      <c r="Q32" s="579"/>
      <c r="R32" s="579"/>
      <c r="S32" s="579"/>
      <c r="T32" s="579"/>
      <c r="U32" s="579"/>
      <c r="V32" s="579"/>
      <c r="W32" s="580"/>
    </row>
    <row r="33" spans="1:23" x14ac:dyDescent="0.2">
      <c r="A33" s="397">
        <v>1989</v>
      </c>
      <c r="B33" s="398">
        <v>4172612</v>
      </c>
      <c r="C33" s="399"/>
      <c r="D33" s="398">
        <v>461790</v>
      </c>
      <c r="E33" s="399"/>
      <c r="F33" s="398">
        <v>747439</v>
      </c>
      <c r="G33" s="399"/>
      <c r="H33" s="398">
        <v>5598</v>
      </c>
      <c r="I33" s="399"/>
      <c r="J33" s="400" t="s">
        <v>176</v>
      </c>
      <c r="K33" s="399"/>
      <c r="L33" s="398">
        <v>1214827</v>
      </c>
      <c r="M33" s="399"/>
      <c r="N33" s="398">
        <v>232946065</v>
      </c>
      <c r="O33" s="399"/>
      <c r="P33" s="398">
        <v>6647</v>
      </c>
      <c r="Q33" s="399"/>
      <c r="R33" s="398">
        <v>16323</v>
      </c>
      <c r="S33" s="399"/>
      <c r="T33" s="398">
        <v>15723</v>
      </c>
      <c r="U33" s="399"/>
      <c r="V33" s="398">
        <v>2061</v>
      </c>
      <c r="W33" s="399"/>
    </row>
    <row r="34" spans="1:23" x14ac:dyDescent="0.2">
      <c r="A34" s="397">
        <v>1990</v>
      </c>
      <c r="B34" s="398">
        <v>7087522</v>
      </c>
      <c r="C34" s="399"/>
      <c r="D34" s="398">
        <v>1437614</v>
      </c>
      <c r="E34" s="399"/>
      <c r="F34" s="398">
        <v>2054166</v>
      </c>
      <c r="G34" s="399"/>
      <c r="H34" s="398">
        <v>7489</v>
      </c>
      <c r="I34" s="399"/>
      <c r="J34" s="400" t="s">
        <v>176</v>
      </c>
      <c r="K34" s="399"/>
      <c r="L34" s="398">
        <v>3499269</v>
      </c>
      <c r="M34" s="399"/>
      <c r="N34" s="398">
        <v>353179234</v>
      </c>
      <c r="O34" s="399"/>
      <c r="P34" s="398">
        <v>6054</v>
      </c>
      <c r="Q34" s="399"/>
      <c r="R34" s="398">
        <v>18487</v>
      </c>
      <c r="S34" s="399"/>
      <c r="T34" s="398">
        <v>18280</v>
      </c>
      <c r="U34" s="399"/>
      <c r="V34" s="400">
        <v>78</v>
      </c>
      <c r="W34" s="399"/>
    </row>
    <row r="35" spans="1:23" x14ac:dyDescent="0.2">
      <c r="A35" s="403">
        <v>1991</v>
      </c>
      <c r="B35" s="404">
        <v>9470386</v>
      </c>
      <c r="C35" s="405"/>
      <c r="D35" s="404">
        <v>432677</v>
      </c>
      <c r="E35" s="405"/>
      <c r="F35" s="404">
        <v>472616</v>
      </c>
      <c r="G35" s="405"/>
      <c r="H35" s="404">
        <v>6965</v>
      </c>
      <c r="I35" s="405"/>
      <c r="J35" s="406" t="s">
        <v>176</v>
      </c>
      <c r="K35" s="405"/>
      <c r="L35" s="404">
        <v>912258</v>
      </c>
      <c r="M35" s="405"/>
      <c r="N35" s="404">
        <v>393897543</v>
      </c>
      <c r="O35" s="405"/>
      <c r="P35" s="404">
        <v>6439</v>
      </c>
      <c r="Q35" s="405"/>
      <c r="R35" s="404">
        <v>19586</v>
      </c>
      <c r="S35" s="405"/>
      <c r="T35" s="404">
        <v>22350</v>
      </c>
      <c r="U35" s="405"/>
      <c r="V35" s="404">
        <v>3550</v>
      </c>
      <c r="W35" s="405"/>
    </row>
    <row r="36" spans="1:23" x14ac:dyDescent="0.2">
      <c r="A36" s="397">
        <v>1992</v>
      </c>
      <c r="B36" s="398">
        <v>12204149</v>
      </c>
      <c r="C36" s="399"/>
      <c r="D36" s="398">
        <v>471390</v>
      </c>
      <c r="E36" s="399"/>
      <c r="F36" s="398">
        <v>1901549</v>
      </c>
      <c r="G36" s="399"/>
      <c r="H36" s="398">
        <v>69374</v>
      </c>
      <c r="I36" s="399"/>
      <c r="J36" s="398">
        <v>169810</v>
      </c>
      <c r="K36" s="399"/>
      <c r="L36" s="398">
        <v>3291363</v>
      </c>
      <c r="M36" s="399"/>
      <c r="N36" s="398">
        <v>495966697</v>
      </c>
      <c r="O36" s="399"/>
      <c r="P36" s="398">
        <v>11753</v>
      </c>
      <c r="Q36" s="399"/>
      <c r="R36" s="398">
        <v>25206</v>
      </c>
      <c r="S36" s="399"/>
      <c r="T36" s="398">
        <v>20023</v>
      </c>
      <c r="U36" s="399"/>
      <c r="V36" s="398">
        <v>3441</v>
      </c>
      <c r="W36" s="399"/>
    </row>
    <row r="37" spans="1:23" x14ac:dyDescent="0.2">
      <c r="A37" s="397">
        <v>1993</v>
      </c>
      <c r="B37" s="398">
        <v>13292884</v>
      </c>
      <c r="C37" s="399"/>
      <c r="D37" s="398">
        <v>1098481</v>
      </c>
      <c r="E37" s="399"/>
      <c r="F37" s="398">
        <v>2120491</v>
      </c>
      <c r="G37" s="399"/>
      <c r="H37" s="398">
        <v>201779</v>
      </c>
      <c r="I37" s="399"/>
      <c r="J37" s="398">
        <v>1018482</v>
      </c>
      <c r="K37" s="399"/>
      <c r="L37" s="398">
        <v>8513161</v>
      </c>
      <c r="M37" s="399"/>
      <c r="N37" s="398">
        <v>589146667</v>
      </c>
      <c r="O37" s="399"/>
      <c r="P37" s="398">
        <v>11895</v>
      </c>
      <c r="Q37" s="399"/>
      <c r="R37" s="398">
        <v>27980</v>
      </c>
      <c r="S37" s="399"/>
      <c r="T37" s="398">
        <v>17912</v>
      </c>
      <c r="U37" s="399"/>
      <c r="V37" s="398">
        <v>2908</v>
      </c>
      <c r="W37" s="399"/>
    </row>
    <row r="38" spans="1:23" x14ac:dyDescent="0.2">
      <c r="A38" s="403">
        <v>1994</v>
      </c>
      <c r="B38" s="404">
        <v>14904410</v>
      </c>
      <c r="C38" s="405"/>
      <c r="D38" s="404">
        <v>3547973</v>
      </c>
      <c r="E38" s="405"/>
      <c r="F38" s="404">
        <v>2531460</v>
      </c>
      <c r="G38" s="405"/>
      <c r="H38" s="404">
        <v>615326</v>
      </c>
      <c r="I38" s="405"/>
      <c r="J38" s="404">
        <v>1063348</v>
      </c>
      <c r="K38" s="405"/>
      <c r="L38" s="404">
        <v>12011499</v>
      </c>
      <c r="M38" s="405"/>
      <c r="N38" s="404">
        <v>693922880</v>
      </c>
      <c r="O38" s="405"/>
      <c r="P38" s="404">
        <v>11928</v>
      </c>
      <c r="Q38" s="405"/>
      <c r="R38" s="404">
        <v>21751</v>
      </c>
      <c r="S38" s="405"/>
      <c r="T38" s="404">
        <v>21630</v>
      </c>
      <c r="U38" s="405"/>
      <c r="V38" s="404">
        <v>1892</v>
      </c>
      <c r="W38" s="405"/>
    </row>
    <row r="39" spans="1:23" x14ac:dyDescent="0.2">
      <c r="A39" s="397">
        <v>1995</v>
      </c>
      <c r="B39" s="398">
        <v>14926033</v>
      </c>
      <c r="C39" s="399"/>
      <c r="D39" s="398">
        <v>1897684</v>
      </c>
      <c r="E39" s="399"/>
      <c r="F39" s="398">
        <v>2311017</v>
      </c>
      <c r="G39" s="399"/>
      <c r="H39" s="398">
        <v>307441</v>
      </c>
      <c r="I39" s="399"/>
      <c r="J39" s="398">
        <v>1369904</v>
      </c>
      <c r="K39" s="399"/>
      <c r="L39" s="398">
        <v>11365662</v>
      </c>
      <c r="M39" s="399"/>
      <c r="N39" s="398">
        <v>806201739</v>
      </c>
      <c r="O39" s="399"/>
      <c r="P39" s="398">
        <v>18080</v>
      </c>
      <c r="Q39" s="399"/>
      <c r="R39" s="398">
        <v>22018</v>
      </c>
      <c r="S39" s="399"/>
      <c r="T39" s="398">
        <v>19542</v>
      </c>
      <c r="U39" s="399"/>
      <c r="V39" s="398">
        <v>2017</v>
      </c>
      <c r="W39" s="399"/>
    </row>
    <row r="40" spans="1:23" x14ac:dyDescent="0.2">
      <c r="A40" s="397">
        <v>1996</v>
      </c>
      <c r="B40" s="398">
        <v>15575336</v>
      </c>
      <c r="C40" s="399"/>
      <c r="D40" s="398">
        <v>1110912</v>
      </c>
      <c r="E40" s="399"/>
      <c r="F40" s="398">
        <v>2409574</v>
      </c>
      <c r="G40" s="399"/>
      <c r="H40" s="398">
        <v>516810</v>
      </c>
      <c r="I40" s="399"/>
      <c r="J40" s="398">
        <v>1456480</v>
      </c>
      <c r="K40" s="399"/>
      <c r="L40" s="398">
        <v>11319696</v>
      </c>
      <c r="M40" s="399"/>
      <c r="N40" s="398">
        <v>836086143</v>
      </c>
      <c r="O40" s="399"/>
      <c r="P40" s="398">
        <v>15494</v>
      </c>
      <c r="Q40" s="399"/>
      <c r="R40" s="398">
        <v>23797</v>
      </c>
      <c r="S40" s="399"/>
      <c r="T40" s="398">
        <v>22039</v>
      </c>
      <c r="U40" s="399"/>
      <c r="V40" s="398">
        <v>1908</v>
      </c>
      <c r="W40" s="399"/>
    </row>
    <row r="41" spans="1:23" x14ac:dyDescent="0.2">
      <c r="A41" s="403">
        <v>1997</v>
      </c>
      <c r="B41" s="404">
        <v>14763524</v>
      </c>
      <c r="C41" s="405"/>
      <c r="D41" s="404">
        <v>943536</v>
      </c>
      <c r="E41" s="405"/>
      <c r="F41" s="404">
        <v>2433571</v>
      </c>
      <c r="G41" s="405"/>
      <c r="H41" s="404">
        <v>99876</v>
      </c>
      <c r="I41" s="405"/>
      <c r="J41" s="404">
        <v>1513773</v>
      </c>
      <c r="K41" s="405"/>
      <c r="L41" s="404">
        <v>11045848</v>
      </c>
      <c r="M41" s="405"/>
      <c r="N41" s="404">
        <v>863967837</v>
      </c>
      <c r="O41" s="405"/>
      <c r="P41" s="404">
        <v>13773</v>
      </c>
      <c r="Q41" s="405"/>
      <c r="R41" s="404">
        <v>26058</v>
      </c>
      <c r="S41" s="405"/>
      <c r="T41" s="404">
        <v>25918</v>
      </c>
      <c r="U41" s="405"/>
      <c r="V41" s="406">
        <v>632</v>
      </c>
      <c r="W41" s="405"/>
    </row>
    <row r="42" spans="1:23" x14ac:dyDescent="0.2">
      <c r="A42" s="397">
        <v>1998</v>
      </c>
      <c r="B42" s="398">
        <v>13772555</v>
      </c>
      <c r="C42" s="399"/>
      <c r="D42" s="398">
        <v>872362</v>
      </c>
      <c r="E42" s="399"/>
      <c r="F42" s="398">
        <v>2333517</v>
      </c>
      <c r="G42" s="399"/>
      <c r="H42" s="398">
        <v>116683</v>
      </c>
      <c r="I42" s="399"/>
      <c r="J42" s="398">
        <v>1797484</v>
      </c>
      <c r="K42" s="399"/>
      <c r="L42" s="398">
        <v>12309982</v>
      </c>
      <c r="M42" s="399"/>
      <c r="N42" s="398">
        <v>871881094</v>
      </c>
      <c r="O42" s="399"/>
      <c r="P42" s="398">
        <v>21406</v>
      </c>
      <c r="Q42" s="399"/>
      <c r="R42" s="398">
        <v>30094</v>
      </c>
      <c r="S42" s="399"/>
      <c r="T42" s="398">
        <v>24323</v>
      </c>
      <c r="U42" s="399"/>
      <c r="V42" s="398">
        <v>1615</v>
      </c>
      <c r="W42" s="399"/>
    </row>
    <row r="43" spans="1:23" x14ac:dyDescent="0.2">
      <c r="A43" s="397">
        <v>1999</v>
      </c>
      <c r="B43" s="398">
        <v>13196643</v>
      </c>
      <c r="C43" s="399"/>
      <c r="D43" s="398">
        <v>997814</v>
      </c>
      <c r="E43" s="399"/>
      <c r="F43" s="398">
        <v>2728050</v>
      </c>
      <c r="G43" s="399"/>
      <c r="H43" s="398">
        <v>134038</v>
      </c>
      <c r="I43" s="399"/>
      <c r="J43" s="398">
        <v>1716088</v>
      </c>
      <c r="K43" s="399"/>
      <c r="L43" s="398">
        <v>12440342</v>
      </c>
      <c r="M43" s="399"/>
      <c r="N43" s="398">
        <v>914599602</v>
      </c>
      <c r="O43" s="399"/>
      <c r="P43" s="398">
        <v>13627</v>
      </c>
      <c r="Q43" s="399"/>
      <c r="R43" s="398">
        <v>20283</v>
      </c>
      <c r="S43" s="399"/>
      <c r="T43" s="398">
        <v>26297</v>
      </c>
      <c r="U43" s="399"/>
      <c r="V43" s="398">
        <v>1426</v>
      </c>
      <c r="W43" s="399"/>
    </row>
    <row r="44" spans="1:23" x14ac:dyDescent="0.2">
      <c r="A44" s="403">
        <v>2000</v>
      </c>
      <c r="B44" s="404">
        <v>15633554</v>
      </c>
      <c r="C44" s="405"/>
      <c r="D44" s="404">
        <v>1720923</v>
      </c>
      <c r="E44" s="405"/>
      <c r="F44" s="404">
        <v>2627424</v>
      </c>
      <c r="G44" s="405"/>
      <c r="H44" s="404">
        <v>309557</v>
      </c>
      <c r="I44" s="405"/>
      <c r="J44" s="404">
        <v>1697778</v>
      </c>
      <c r="K44" s="405"/>
      <c r="L44" s="404">
        <v>13146794</v>
      </c>
      <c r="M44" s="405"/>
      <c r="N44" s="404">
        <v>921341406</v>
      </c>
      <c r="O44" s="405"/>
      <c r="P44" s="404">
        <v>16871</v>
      </c>
      <c r="Q44" s="405"/>
      <c r="R44" s="404">
        <v>21311</v>
      </c>
      <c r="S44" s="405"/>
      <c r="T44" s="404">
        <v>27877</v>
      </c>
      <c r="U44" s="405"/>
      <c r="V44" s="404">
        <v>1279</v>
      </c>
      <c r="W44" s="405"/>
    </row>
    <row r="45" spans="1:23" x14ac:dyDescent="0.2">
      <c r="A45" s="397">
        <v>2001</v>
      </c>
      <c r="B45" s="398">
        <v>15455310</v>
      </c>
      <c r="C45" s="399"/>
      <c r="D45" s="398">
        <v>1360220</v>
      </c>
      <c r="E45" s="399"/>
      <c r="F45" s="398">
        <v>2059140</v>
      </c>
      <c r="G45" s="399"/>
      <c r="H45" s="398">
        <v>347440</v>
      </c>
      <c r="I45" s="399"/>
      <c r="J45" s="398">
        <v>1481600</v>
      </c>
      <c r="K45" s="399"/>
      <c r="L45" s="398">
        <v>11174800</v>
      </c>
      <c r="M45" s="399"/>
      <c r="N45" s="398">
        <v>978562960</v>
      </c>
      <c r="O45" s="399"/>
      <c r="P45" s="398">
        <v>9352</v>
      </c>
      <c r="Q45" s="399"/>
      <c r="R45" s="398">
        <v>19643</v>
      </c>
      <c r="S45" s="399"/>
      <c r="T45" s="398">
        <v>26157</v>
      </c>
      <c r="U45" s="399"/>
      <c r="V45" s="398">
        <v>10856</v>
      </c>
      <c r="W45" s="399"/>
    </row>
    <row r="46" spans="1:23" x14ac:dyDescent="0.2">
      <c r="A46" s="397">
        <v>2002</v>
      </c>
      <c r="B46" s="398">
        <v>15174397</v>
      </c>
      <c r="C46" s="399"/>
      <c r="D46" s="398">
        <v>288616</v>
      </c>
      <c r="E46" s="399"/>
      <c r="F46" s="398">
        <v>1954526</v>
      </c>
      <c r="G46" s="399"/>
      <c r="H46" s="398">
        <v>799775</v>
      </c>
      <c r="I46" s="399"/>
      <c r="J46" s="398">
        <v>1779881</v>
      </c>
      <c r="K46" s="399"/>
      <c r="L46" s="398">
        <v>11942322</v>
      </c>
      <c r="M46" s="399"/>
      <c r="N46" s="398">
        <v>1149812204</v>
      </c>
      <c r="O46" s="399"/>
      <c r="P46" s="398">
        <v>19958</v>
      </c>
      <c r="Q46" s="399"/>
      <c r="R46" s="398">
        <v>23007</v>
      </c>
      <c r="S46" s="399"/>
      <c r="T46" s="398">
        <v>30330</v>
      </c>
      <c r="U46" s="399"/>
      <c r="V46" s="398">
        <v>20284</v>
      </c>
      <c r="W46" s="399"/>
    </row>
    <row r="47" spans="1:23" x14ac:dyDescent="0.2">
      <c r="A47" s="403">
        <v>2003</v>
      </c>
      <c r="B47" s="404">
        <v>19497520</v>
      </c>
      <c r="C47" s="405"/>
      <c r="D47" s="404">
        <v>1490654</v>
      </c>
      <c r="E47" s="405"/>
      <c r="F47" s="404">
        <v>1310751</v>
      </c>
      <c r="G47" s="405"/>
      <c r="H47" s="404">
        <v>1001839</v>
      </c>
      <c r="I47" s="405"/>
      <c r="J47" s="404">
        <v>925636</v>
      </c>
      <c r="K47" s="405"/>
      <c r="L47" s="404">
        <v>8431424</v>
      </c>
      <c r="M47" s="405"/>
      <c r="N47" s="404">
        <v>1128934576</v>
      </c>
      <c r="O47" s="405"/>
      <c r="P47" s="404">
        <v>23317</v>
      </c>
      <c r="Q47" s="405"/>
      <c r="R47" s="404">
        <v>28945</v>
      </c>
      <c r="S47" s="405"/>
      <c r="T47" s="404">
        <v>30756</v>
      </c>
      <c r="U47" s="405"/>
      <c r="V47" s="404">
        <v>16486</v>
      </c>
      <c r="W47" s="405"/>
    </row>
    <row r="48" spans="1:23" x14ac:dyDescent="0.2">
      <c r="A48" s="397">
        <v>2004</v>
      </c>
      <c r="B48" s="398">
        <v>17684964</v>
      </c>
      <c r="C48" s="399"/>
      <c r="D48" s="398">
        <v>849515</v>
      </c>
      <c r="E48" s="399"/>
      <c r="F48" s="398">
        <v>1094913</v>
      </c>
      <c r="G48" s="399"/>
      <c r="H48" s="398">
        <v>1070396</v>
      </c>
      <c r="I48" s="399"/>
      <c r="J48" s="398">
        <v>1038817</v>
      </c>
      <c r="K48" s="399"/>
      <c r="L48" s="398">
        <v>8208910</v>
      </c>
      <c r="M48" s="399"/>
      <c r="N48" s="398">
        <v>933804387</v>
      </c>
      <c r="O48" s="399"/>
      <c r="P48" s="398">
        <v>21899</v>
      </c>
      <c r="Q48" s="399"/>
      <c r="R48" s="398">
        <v>16164</v>
      </c>
      <c r="S48" s="399"/>
      <c r="T48" s="398">
        <v>15730</v>
      </c>
      <c r="U48" s="399"/>
      <c r="V48" s="398">
        <v>8931</v>
      </c>
      <c r="W48" s="399"/>
    </row>
    <row r="49" spans="1:23" x14ac:dyDescent="0.2">
      <c r="A49" s="397">
        <v>2005</v>
      </c>
      <c r="B49" s="398">
        <v>17927024</v>
      </c>
      <c r="C49" s="399"/>
      <c r="D49" s="398">
        <v>760432</v>
      </c>
      <c r="E49" s="399"/>
      <c r="F49" s="398">
        <v>1254279</v>
      </c>
      <c r="G49" s="399"/>
      <c r="H49" s="398">
        <v>914952</v>
      </c>
      <c r="I49" s="399"/>
      <c r="J49" s="398">
        <v>1000667</v>
      </c>
      <c r="K49" s="399"/>
      <c r="L49" s="398">
        <v>7932999</v>
      </c>
      <c r="M49" s="399"/>
      <c r="N49" s="398">
        <v>892509341</v>
      </c>
      <c r="O49" s="399"/>
      <c r="P49" s="398">
        <v>24289</v>
      </c>
      <c r="Q49" s="399"/>
      <c r="R49" s="398">
        <v>22495</v>
      </c>
      <c r="S49" s="399"/>
      <c r="T49" s="398">
        <v>16534</v>
      </c>
      <c r="U49" s="399"/>
      <c r="V49" s="398">
        <v>8601</v>
      </c>
      <c r="W49" s="399"/>
    </row>
    <row r="50" spans="1:23" x14ac:dyDescent="0.2">
      <c r="A50" s="403">
        <v>2006</v>
      </c>
      <c r="B50" s="404">
        <v>18032614</v>
      </c>
      <c r="C50" s="405"/>
      <c r="D50" s="404">
        <v>202536</v>
      </c>
      <c r="E50" s="405"/>
      <c r="F50" s="404">
        <v>1155415</v>
      </c>
      <c r="G50" s="405"/>
      <c r="H50" s="404">
        <v>791978</v>
      </c>
      <c r="I50" s="405"/>
      <c r="J50" s="404">
        <v>917589</v>
      </c>
      <c r="K50" s="405"/>
      <c r="L50" s="404">
        <v>6737877</v>
      </c>
      <c r="M50" s="405"/>
      <c r="N50" s="404">
        <v>800173296</v>
      </c>
      <c r="O50" s="405"/>
      <c r="P50" s="404">
        <v>27173</v>
      </c>
      <c r="Q50" s="405"/>
      <c r="R50" s="404">
        <v>21774</v>
      </c>
      <c r="S50" s="405"/>
      <c r="T50" s="404">
        <v>18067</v>
      </c>
      <c r="U50" s="405"/>
      <c r="V50" s="404">
        <v>9598</v>
      </c>
      <c r="W50" s="405"/>
    </row>
    <row r="51" spans="1:23" x14ac:dyDescent="0.2">
      <c r="A51" s="397">
        <v>2007</v>
      </c>
      <c r="B51" s="398">
        <v>18505615</v>
      </c>
      <c r="C51" s="399"/>
      <c r="D51" s="398">
        <v>509244</v>
      </c>
      <c r="E51" s="399"/>
      <c r="F51" s="398">
        <v>1143623</v>
      </c>
      <c r="G51" s="399"/>
      <c r="H51" s="398">
        <v>787153</v>
      </c>
      <c r="I51" s="399"/>
      <c r="J51" s="398">
        <v>811683</v>
      </c>
      <c r="K51" s="399"/>
      <c r="L51" s="398">
        <v>6498435</v>
      </c>
      <c r="M51" s="399"/>
      <c r="N51" s="398">
        <v>890011716</v>
      </c>
      <c r="O51" s="399"/>
      <c r="P51" s="398">
        <v>25428</v>
      </c>
      <c r="Q51" s="399"/>
      <c r="R51" s="398">
        <v>22533</v>
      </c>
      <c r="S51" s="399"/>
      <c r="T51" s="398">
        <v>17982</v>
      </c>
      <c r="U51" s="399"/>
      <c r="V51" s="398">
        <v>9388</v>
      </c>
      <c r="W51" s="399"/>
    </row>
    <row r="52" spans="1:23" x14ac:dyDescent="0.2">
      <c r="A52" s="397">
        <v>2008</v>
      </c>
      <c r="B52" s="398">
        <v>19085180</v>
      </c>
      <c r="C52" s="399"/>
      <c r="D52" s="398">
        <v>367542</v>
      </c>
      <c r="E52" s="399"/>
      <c r="F52" s="398">
        <v>1162389</v>
      </c>
      <c r="G52" s="399"/>
      <c r="H52" s="398">
        <v>129957</v>
      </c>
      <c r="I52" s="399"/>
      <c r="J52" s="398">
        <v>745798</v>
      </c>
      <c r="K52" s="399"/>
      <c r="L52" s="398">
        <v>5388878</v>
      </c>
      <c r="M52" s="399"/>
      <c r="N52" s="398">
        <v>821839478</v>
      </c>
      <c r="O52" s="399"/>
      <c r="P52" s="398">
        <v>21513</v>
      </c>
      <c r="Q52" s="399"/>
      <c r="R52" s="398">
        <v>23472</v>
      </c>
      <c r="S52" s="399"/>
      <c r="T52" s="398">
        <v>18452</v>
      </c>
      <c r="U52" s="399"/>
      <c r="V52" s="398">
        <v>10479</v>
      </c>
      <c r="W52" s="399"/>
    </row>
    <row r="53" spans="1:23" x14ac:dyDescent="0.2">
      <c r="A53" s="403">
        <v>2009</v>
      </c>
      <c r="B53" s="404">
        <v>16125984</v>
      </c>
      <c r="C53" s="405"/>
      <c r="D53" s="404">
        <v>339607</v>
      </c>
      <c r="E53" s="405"/>
      <c r="F53" s="404">
        <v>1199277</v>
      </c>
      <c r="G53" s="405"/>
      <c r="H53" s="404">
        <v>199173</v>
      </c>
      <c r="I53" s="405"/>
      <c r="J53" s="404">
        <v>842996</v>
      </c>
      <c r="K53" s="405"/>
      <c r="L53" s="404">
        <v>5953037</v>
      </c>
      <c r="M53" s="405"/>
      <c r="N53" s="404">
        <v>816402405</v>
      </c>
      <c r="O53" s="405"/>
      <c r="P53" s="404">
        <v>19098</v>
      </c>
      <c r="Q53" s="405"/>
      <c r="R53" s="404">
        <v>27105</v>
      </c>
      <c r="S53" s="405"/>
      <c r="T53" s="404">
        <v>21570</v>
      </c>
      <c r="U53" s="405"/>
      <c r="V53" s="404">
        <v>10514</v>
      </c>
      <c r="W53" s="405"/>
    </row>
    <row r="54" spans="1:23" x14ac:dyDescent="0.2">
      <c r="A54" s="397">
        <v>2010</v>
      </c>
      <c r="B54" s="398">
        <v>16731364</v>
      </c>
      <c r="C54" s="402" t="s">
        <v>381</v>
      </c>
      <c r="D54" s="398">
        <v>340032</v>
      </c>
      <c r="E54" s="402" t="s">
        <v>381</v>
      </c>
      <c r="F54" s="398">
        <v>1089652</v>
      </c>
      <c r="G54" s="399"/>
      <c r="H54" s="398">
        <v>71225</v>
      </c>
      <c r="I54" s="402" t="s">
        <v>381</v>
      </c>
      <c r="J54" s="398">
        <v>214863</v>
      </c>
      <c r="K54" s="402" t="s">
        <v>381</v>
      </c>
      <c r="L54" s="398">
        <v>2575224</v>
      </c>
      <c r="M54" s="402" t="s">
        <v>381</v>
      </c>
      <c r="N54" s="398">
        <v>845950062</v>
      </c>
      <c r="O54" s="402" t="s">
        <v>381</v>
      </c>
      <c r="P54" s="398">
        <v>18579</v>
      </c>
      <c r="Q54" s="402" t="s">
        <v>381</v>
      </c>
      <c r="R54" s="398">
        <v>24430</v>
      </c>
      <c r="S54" s="402" t="s">
        <v>381</v>
      </c>
      <c r="T54" s="398">
        <v>21060</v>
      </c>
      <c r="U54" s="402" t="s">
        <v>381</v>
      </c>
      <c r="V54" s="398">
        <v>10210</v>
      </c>
      <c r="W54" s="402" t="s">
        <v>381</v>
      </c>
    </row>
    <row r="55" spans="1:23" x14ac:dyDescent="0.2">
      <c r="A55" s="397">
        <v>2011</v>
      </c>
      <c r="B55" s="433">
        <v>15318017</v>
      </c>
      <c r="C55" s="402"/>
      <c r="D55" s="398">
        <v>138596</v>
      </c>
      <c r="E55" s="402"/>
      <c r="F55" s="398">
        <v>1096846</v>
      </c>
      <c r="G55" s="399"/>
      <c r="H55" s="398">
        <v>17709</v>
      </c>
      <c r="I55" s="402"/>
      <c r="J55" s="398">
        <v>222630</v>
      </c>
      <c r="K55" s="402"/>
      <c r="L55" s="433">
        <v>2325294</v>
      </c>
      <c r="M55" s="402"/>
      <c r="N55" s="433">
        <v>832390897</v>
      </c>
      <c r="O55" s="402"/>
      <c r="P55" s="433">
        <v>17133</v>
      </c>
      <c r="Q55" s="402"/>
      <c r="R55" s="433">
        <v>20511</v>
      </c>
      <c r="S55" s="402"/>
      <c r="T55" s="433">
        <v>20818</v>
      </c>
      <c r="U55" s="402"/>
      <c r="V55" s="433">
        <v>10418</v>
      </c>
      <c r="W55" s="402"/>
    </row>
    <row r="56" spans="1:23" x14ac:dyDescent="0.2">
      <c r="A56" s="397">
        <v>2012</v>
      </c>
      <c r="B56" s="433">
        <v>13784076</v>
      </c>
      <c r="C56" s="399"/>
      <c r="D56" s="398">
        <v>138596</v>
      </c>
      <c r="E56" s="399"/>
      <c r="F56" s="398">
        <v>1096846</v>
      </c>
      <c r="G56" s="399"/>
      <c r="H56" s="398">
        <v>17709</v>
      </c>
      <c r="I56" s="399"/>
      <c r="J56" s="398">
        <v>222630</v>
      </c>
      <c r="K56" s="399"/>
      <c r="L56" s="433">
        <v>2271009</v>
      </c>
      <c r="M56" s="399"/>
      <c r="N56" s="433">
        <v>918353159</v>
      </c>
      <c r="O56" s="399"/>
      <c r="P56" s="433">
        <v>19000</v>
      </c>
      <c r="Q56" s="399"/>
      <c r="R56" s="433">
        <v>26224</v>
      </c>
      <c r="S56" s="399"/>
      <c r="T56" s="433">
        <v>18870</v>
      </c>
      <c r="U56" s="399"/>
      <c r="V56" s="433">
        <v>10577</v>
      </c>
      <c r="W56" s="399"/>
    </row>
    <row r="57" spans="1:23" x14ac:dyDescent="0.2">
      <c r="A57" s="594" t="s">
        <v>768</v>
      </c>
      <c r="B57" s="595"/>
      <c r="C57" s="595"/>
      <c r="D57" s="595"/>
      <c r="E57" s="595"/>
      <c r="F57" s="595"/>
      <c r="G57" s="595"/>
      <c r="H57" s="595"/>
      <c r="I57" s="595"/>
      <c r="J57" s="595"/>
      <c r="K57" s="595"/>
      <c r="L57" s="595" t="s">
        <v>853</v>
      </c>
      <c r="M57" s="595"/>
      <c r="N57" s="595"/>
      <c r="O57" s="595"/>
      <c r="P57" s="595"/>
      <c r="Q57" s="595"/>
      <c r="R57" s="595"/>
      <c r="S57" s="595"/>
      <c r="T57" s="595"/>
      <c r="U57" s="595"/>
      <c r="V57" s="595"/>
      <c r="W57" s="596"/>
    </row>
    <row r="58" spans="1:23" x14ac:dyDescent="0.2">
      <c r="A58" s="597"/>
      <c r="B58" s="598"/>
      <c r="C58" s="598"/>
      <c r="D58" s="598"/>
      <c r="E58" s="598"/>
      <c r="F58" s="598"/>
      <c r="G58" s="598"/>
      <c r="H58" s="598"/>
      <c r="I58" s="598"/>
      <c r="J58" s="598"/>
      <c r="K58" s="598"/>
      <c r="L58" s="600" t="s">
        <v>408</v>
      </c>
      <c r="M58" s="600"/>
      <c r="N58" s="600"/>
      <c r="O58" s="600"/>
      <c r="P58" s="600"/>
      <c r="Q58" s="600"/>
      <c r="R58" s="600"/>
      <c r="S58" s="600"/>
      <c r="T58" s="600"/>
      <c r="U58" s="600"/>
      <c r="V58" s="600"/>
      <c r="W58" s="601"/>
    </row>
    <row r="59" spans="1:23" x14ac:dyDescent="0.2">
      <c r="A59" s="597"/>
      <c r="B59" s="598"/>
      <c r="C59" s="598"/>
      <c r="D59" s="598"/>
      <c r="E59" s="598"/>
      <c r="F59" s="598"/>
      <c r="G59" s="598"/>
      <c r="H59" s="598"/>
      <c r="I59" s="598"/>
      <c r="J59" s="598"/>
      <c r="K59" s="598"/>
      <c r="L59" s="600" t="s">
        <v>410</v>
      </c>
      <c r="M59" s="600"/>
      <c r="N59" s="600"/>
      <c r="O59" s="600"/>
      <c r="P59" s="600"/>
      <c r="Q59" s="600"/>
      <c r="R59" s="600"/>
      <c r="S59" s="600"/>
      <c r="T59" s="600"/>
      <c r="U59" s="600"/>
      <c r="V59" s="600"/>
      <c r="W59" s="601"/>
    </row>
    <row r="60" spans="1:23" x14ac:dyDescent="0.2">
      <c r="A60" s="597" t="s">
        <v>854</v>
      </c>
      <c r="B60" s="598"/>
      <c r="C60" s="598"/>
      <c r="D60" s="598"/>
      <c r="E60" s="598"/>
      <c r="F60" s="598"/>
      <c r="G60" s="598"/>
      <c r="H60" s="598"/>
      <c r="I60" s="598"/>
      <c r="J60" s="598"/>
      <c r="K60" s="598"/>
      <c r="L60" s="598" t="s">
        <v>771</v>
      </c>
      <c r="M60" s="598"/>
      <c r="N60" s="598"/>
      <c r="O60" s="598"/>
      <c r="P60" s="598"/>
      <c r="Q60" s="598"/>
      <c r="R60" s="598"/>
      <c r="S60" s="598"/>
      <c r="T60" s="598"/>
      <c r="U60" s="598"/>
      <c r="V60" s="598"/>
      <c r="W60" s="599"/>
    </row>
    <row r="61" spans="1:23" x14ac:dyDescent="0.2">
      <c r="A61" s="602" t="s">
        <v>469</v>
      </c>
      <c r="B61" s="600"/>
      <c r="C61" s="600"/>
      <c r="D61" s="600"/>
      <c r="E61" s="600"/>
      <c r="F61" s="600"/>
      <c r="G61" s="600"/>
      <c r="H61" s="600"/>
      <c r="I61" s="600"/>
      <c r="J61" s="600"/>
      <c r="K61" s="600"/>
      <c r="L61" s="600" t="s">
        <v>402</v>
      </c>
      <c r="M61" s="600"/>
      <c r="N61" s="600"/>
      <c r="O61" s="600"/>
      <c r="P61" s="600"/>
      <c r="Q61" s="600"/>
      <c r="R61" s="600"/>
      <c r="S61" s="600"/>
      <c r="T61" s="600"/>
      <c r="U61" s="600"/>
      <c r="V61" s="600"/>
      <c r="W61" s="601"/>
    </row>
    <row r="62" spans="1:23" x14ac:dyDescent="0.2">
      <c r="A62" s="597" t="s">
        <v>855</v>
      </c>
      <c r="B62" s="598"/>
      <c r="C62" s="598"/>
      <c r="D62" s="598"/>
      <c r="E62" s="598"/>
      <c r="F62" s="598"/>
      <c r="G62" s="598"/>
      <c r="H62" s="598"/>
      <c r="I62" s="598"/>
      <c r="J62" s="598"/>
      <c r="K62" s="598"/>
      <c r="L62" s="598" t="s">
        <v>798</v>
      </c>
      <c r="M62" s="598"/>
      <c r="N62" s="598"/>
      <c r="O62" s="598"/>
      <c r="P62" s="598"/>
      <c r="Q62" s="598"/>
      <c r="R62" s="598"/>
      <c r="S62" s="598"/>
      <c r="T62" s="598"/>
      <c r="U62" s="598"/>
      <c r="V62" s="598"/>
      <c r="W62" s="599"/>
    </row>
    <row r="63" spans="1:23" x14ac:dyDescent="0.2">
      <c r="A63" s="597"/>
      <c r="B63" s="598"/>
      <c r="C63" s="598"/>
      <c r="D63" s="598"/>
      <c r="E63" s="598"/>
      <c r="F63" s="598"/>
      <c r="G63" s="598"/>
      <c r="H63" s="598"/>
      <c r="I63" s="598"/>
      <c r="J63" s="598"/>
      <c r="K63" s="598"/>
      <c r="L63" s="600" t="s">
        <v>117</v>
      </c>
      <c r="M63" s="600"/>
      <c r="N63" s="600"/>
      <c r="O63" s="600"/>
      <c r="P63" s="600"/>
      <c r="Q63" s="600"/>
      <c r="R63" s="600"/>
      <c r="S63" s="600"/>
      <c r="T63" s="600"/>
      <c r="U63" s="600"/>
      <c r="V63" s="600"/>
      <c r="W63" s="601"/>
    </row>
    <row r="64" spans="1:23" x14ac:dyDescent="0.2">
      <c r="A64" s="597" t="s">
        <v>856</v>
      </c>
      <c r="B64" s="598"/>
      <c r="C64" s="598"/>
      <c r="D64" s="598"/>
      <c r="E64" s="598"/>
      <c r="F64" s="598"/>
      <c r="G64" s="598"/>
      <c r="H64" s="598"/>
      <c r="I64" s="598"/>
      <c r="J64" s="598"/>
      <c r="K64" s="598"/>
      <c r="L64" s="598" t="s">
        <v>799</v>
      </c>
      <c r="M64" s="598"/>
      <c r="N64" s="598"/>
      <c r="O64" s="598"/>
      <c r="P64" s="598"/>
      <c r="Q64" s="598"/>
      <c r="R64" s="598"/>
      <c r="S64" s="598"/>
      <c r="T64" s="598"/>
      <c r="U64" s="598"/>
      <c r="V64" s="598"/>
      <c r="W64" s="599"/>
    </row>
    <row r="65" spans="1:23" x14ac:dyDescent="0.2">
      <c r="A65" s="597"/>
      <c r="B65" s="598"/>
      <c r="C65" s="598"/>
      <c r="D65" s="598"/>
      <c r="E65" s="598"/>
      <c r="F65" s="598"/>
      <c r="G65" s="598"/>
      <c r="H65" s="598"/>
      <c r="I65" s="598"/>
      <c r="J65" s="598"/>
      <c r="K65" s="598"/>
      <c r="L65" s="600" t="s">
        <v>419</v>
      </c>
      <c r="M65" s="600"/>
      <c r="N65" s="600"/>
      <c r="O65" s="600"/>
      <c r="P65" s="600"/>
      <c r="Q65" s="600"/>
      <c r="R65" s="600"/>
      <c r="S65" s="600"/>
      <c r="T65" s="600"/>
      <c r="U65" s="600"/>
      <c r="V65" s="600"/>
      <c r="W65" s="601"/>
    </row>
    <row r="66" spans="1:23" x14ac:dyDescent="0.2">
      <c r="A66" s="597"/>
      <c r="B66" s="598"/>
      <c r="C66" s="598"/>
      <c r="D66" s="598"/>
      <c r="E66" s="598"/>
      <c r="F66" s="598"/>
      <c r="G66" s="598"/>
      <c r="H66" s="598"/>
      <c r="I66" s="598"/>
      <c r="J66" s="598"/>
      <c r="K66" s="598"/>
      <c r="L66" s="600" t="s">
        <v>420</v>
      </c>
      <c r="M66" s="600"/>
      <c r="N66" s="600"/>
      <c r="O66" s="600"/>
      <c r="P66" s="600"/>
      <c r="Q66" s="600"/>
      <c r="R66" s="600"/>
      <c r="S66" s="600"/>
      <c r="T66" s="600"/>
      <c r="U66" s="600"/>
      <c r="V66" s="600"/>
      <c r="W66" s="601"/>
    </row>
    <row r="67" spans="1:23" x14ac:dyDescent="0.2">
      <c r="A67" s="597" t="s">
        <v>857</v>
      </c>
      <c r="B67" s="598"/>
      <c r="C67" s="598"/>
      <c r="D67" s="598"/>
      <c r="E67" s="598"/>
      <c r="F67" s="598"/>
      <c r="G67" s="598"/>
      <c r="H67" s="598"/>
      <c r="I67" s="598"/>
      <c r="J67" s="598"/>
      <c r="K67" s="598"/>
      <c r="L67" s="600" t="s">
        <v>858</v>
      </c>
      <c r="M67" s="600"/>
      <c r="N67" s="600"/>
      <c r="O67" s="600"/>
      <c r="P67" s="600"/>
      <c r="Q67" s="600"/>
      <c r="R67" s="600"/>
      <c r="S67" s="600"/>
      <c r="T67" s="600"/>
      <c r="U67" s="600"/>
      <c r="V67" s="600"/>
      <c r="W67" s="601"/>
    </row>
    <row r="68" spans="1:23" x14ac:dyDescent="0.2">
      <c r="A68" s="597" t="s">
        <v>859</v>
      </c>
      <c r="B68" s="598"/>
      <c r="C68" s="598"/>
      <c r="D68" s="598"/>
      <c r="E68" s="598"/>
      <c r="F68" s="598"/>
      <c r="G68" s="598"/>
      <c r="H68" s="598"/>
      <c r="I68" s="598"/>
      <c r="J68" s="598"/>
      <c r="K68" s="598"/>
      <c r="L68" s="600" t="s">
        <v>860</v>
      </c>
      <c r="M68" s="600"/>
      <c r="N68" s="600"/>
      <c r="O68" s="600"/>
      <c r="P68" s="600"/>
      <c r="Q68" s="600"/>
      <c r="R68" s="600"/>
      <c r="S68" s="600"/>
      <c r="T68" s="600"/>
      <c r="U68" s="600"/>
      <c r="V68" s="600"/>
      <c r="W68" s="601"/>
    </row>
    <row r="69" spans="1:23" x14ac:dyDescent="0.2">
      <c r="A69" s="597"/>
      <c r="B69" s="598"/>
      <c r="C69" s="598"/>
      <c r="D69" s="598"/>
      <c r="E69" s="598"/>
      <c r="F69" s="598"/>
      <c r="G69" s="598"/>
      <c r="H69" s="598"/>
      <c r="I69" s="598"/>
      <c r="J69" s="598"/>
      <c r="K69" s="598"/>
      <c r="L69" s="600" t="s">
        <v>706</v>
      </c>
      <c r="M69" s="600"/>
      <c r="N69" s="600"/>
      <c r="O69" s="600"/>
      <c r="P69" s="600"/>
      <c r="Q69" s="600"/>
      <c r="R69" s="600"/>
      <c r="S69" s="600"/>
      <c r="T69" s="600"/>
      <c r="U69" s="600"/>
      <c r="V69" s="600"/>
      <c r="W69" s="601"/>
    </row>
    <row r="70" spans="1:23" x14ac:dyDescent="0.2">
      <c r="A70" s="597"/>
      <c r="B70" s="598"/>
      <c r="C70" s="598"/>
      <c r="D70" s="598"/>
      <c r="E70" s="598"/>
      <c r="F70" s="598"/>
      <c r="G70" s="598"/>
      <c r="H70" s="598"/>
      <c r="I70" s="598"/>
      <c r="J70" s="598"/>
      <c r="K70" s="598"/>
      <c r="L70" s="620" t="s">
        <v>861</v>
      </c>
      <c r="M70" s="620"/>
      <c r="N70" s="620"/>
      <c r="O70" s="620"/>
      <c r="P70" s="620"/>
      <c r="Q70" s="620"/>
      <c r="R70" s="620"/>
      <c r="S70" s="620"/>
      <c r="T70" s="620"/>
      <c r="U70" s="620"/>
      <c r="V70" s="620"/>
      <c r="W70" s="621"/>
    </row>
    <row r="71" spans="1:23" x14ac:dyDescent="0.2">
      <c r="A71" s="597"/>
      <c r="B71" s="598"/>
      <c r="C71" s="598"/>
      <c r="D71" s="598"/>
      <c r="E71" s="598"/>
      <c r="F71" s="598"/>
      <c r="G71" s="598"/>
      <c r="H71" s="598"/>
      <c r="I71" s="598"/>
      <c r="J71" s="598"/>
      <c r="K71" s="598"/>
      <c r="L71" s="600" t="s">
        <v>789</v>
      </c>
      <c r="M71" s="600"/>
      <c r="N71" s="600"/>
      <c r="O71" s="600"/>
      <c r="P71" s="600"/>
      <c r="Q71" s="600"/>
      <c r="R71" s="600"/>
      <c r="S71" s="600"/>
      <c r="T71" s="600"/>
      <c r="U71" s="600"/>
      <c r="V71" s="600"/>
      <c r="W71" s="601"/>
    </row>
    <row r="72" spans="1:23" x14ac:dyDescent="0.2">
      <c r="A72" s="597"/>
      <c r="B72" s="598"/>
      <c r="C72" s="598"/>
      <c r="D72" s="598"/>
      <c r="E72" s="598"/>
      <c r="F72" s="598"/>
      <c r="G72" s="598"/>
      <c r="H72" s="598"/>
      <c r="I72" s="598"/>
      <c r="J72" s="598"/>
      <c r="K72" s="598"/>
      <c r="L72" s="600" t="s">
        <v>116</v>
      </c>
      <c r="M72" s="600"/>
      <c r="N72" s="600"/>
      <c r="O72" s="600"/>
      <c r="P72" s="600"/>
      <c r="Q72" s="600"/>
      <c r="R72" s="600"/>
      <c r="S72" s="600"/>
      <c r="T72" s="600"/>
      <c r="U72" s="600"/>
      <c r="V72" s="600"/>
      <c r="W72" s="601"/>
    </row>
    <row r="73" spans="1:23" ht="12.75" customHeight="1" x14ac:dyDescent="0.2">
      <c r="A73" s="597" t="s">
        <v>862</v>
      </c>
      <c r="B73" s="598"/>
      <c r="C73" s="598"/>
      <c r="D73" s="598"/>
      <c r="E73" s="598"/>
      <c r="F73" s="598"/>
      <c r="G73" s="598"/>
      <c r="H73" s="598"/>
      <c r="I73" s="598"/>
      <c r="J73" s="598"/>
      <c r="K73" s="598"/>
      <c r="L73" s="603" t="s">
        <v>689</v>
      </c>
      <c r="M73" s="603"/>
      <c r="N73" s="603"/>
      <c r="O73" s="603"/>
      <c r="P73" s="603"/>
      <c r="Q73" s="603"/>
      <c r="R73" s="603"/>
      <c r="S73" s="603"/>
      <c r="T73" s="603"/>
      <c r="U73" s="603"/>
      <c r="V73" s="603"/>
      <c r="W73" s="604"/>
    </row>
    <row r="74" spans="1:23" x14ac:dyDescent="0.2">
      <c r="A74" s="597" t="s">
        <v>863</v>
      </c>
      <c r="B74" s="598"/>
      <c r="C74" s="598"/>
      <c r="D74" s="598"/>
      <c r="E74" s="598"/>
      <c r="F74" s="598"/>
      <c r="G74" s="598"/>
      <c r="H74" s="598"/>
      <c r="I74" s="598"/>
      <c r="J74" s="598"/>
      <c r="K74" s="598"/>
      <c r="L74" s="600" t="s">
        <v>803</v>
      </c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1"/>
    </row>
    <row r="75" spans="1:23" x14ac:dyDescent="0.2">
      <c r="A75" s="597"/>
      <c r="B75" s="598"/>
      <c r="C75" s="598"/>
      <c r="D75" s="598"/>
      <c r="E75" s="598"/>
      <c r="F75" s="598"/>
      <c r="G75" s="598"/>
      <c r="H75" s="598"/>
      <c r="I75" s="598"/>
      <c r="J75" s="598"/>
      <c r="K75" s="598"/>
      <c r="L75" s="600" t="s">
        <v>804</v>
      </c>
      <c r="M75" s="600"/>
      <c r="N75" s="600"/>
      <c r="O75" s="600"/>
      <c r="P75" s="600"/>
      <c r="Q75" s="600"/>
      <c r="R75" s="600"/>
      <c r="S75" s="600"/>
      <c r="T75" s="600"/>
      <c r="U75" s="600"/>
      <c r="V75" s="600"/>
      <c r="W75" s="601"/>
    </row>
    <row r="76" spans="1:23" x14ac:dyDescent="0.2">
      <c r="A76" s="597"/>
      <c r="B76" s="598"/>
      <c r="C76" s="598"/>
      <c r="D76" s="598"/>
      <c r="E76" s="598"/>
      <c r="F76" s="598"/>
      <c r="G76" s="598"/>
      <c r="H76" s="598"/>
      <c r="I76" s="598"/>
      <c r="J76" s="598"/>
      <c r="K76" s="598"/>
      <c r="L76" s="600" t="s">
        <v>805</v>
      </c>
      <c r="M76" s="600"/>
      <c r="N76" s="600"/>
      <c r="O76" s="600"/>
      <c r="P76" s="600"/>
      <c r="Q76" s="600"/>
      <c r="R76" s="600"/>
      <c r="S76" s="600"/>
      <c r="T76" s="600"/>
      <c r="U76" s="600"/>
      <c r="V76" s="600"/>
      <c r="W76" s="601"/>
    </row>
    <row r="77" spans="1:23" x14ac:dyDescent="0.2">
      <c r="A77" s="597"/>
      <c r="B77" s="598"/>
      <c r="C77" s="598"/>
      <c r="D77" s="598"/>
      <c r="E77" s="598"/>
      <c r="F77" s="598"/>
      <c r="G77" s="598"/>
      <c r="H77" s="598"/>
      <c r="I77" s="598"/>
      <c r="J77" s="598"/>
      <c r="K77" s="598"/>
      <c r="L77" s="600" t="s">
        <v>806</v>
      </c>
      <c r="M77" s="600"/>
      <c r="N77" s="600"/>
      <c r="O77" s="600"/>
      <c r="P77" s="600"/>
      <c r="Q77" s="600"/>
      <c r="R77" s="600"/>
      <c r="S77" s="600"/>
      <c r="T77" s="600"/>
      <c r="U77" s="600"/>
      <c r="V77" s="600"/>
      <c r="W77" s="601"/>
    </row>
    <row r="78" spans="1:23" x14ac:dyDescent="0.2">
      <c r="A78" s="597"/>
      <c r="B78" s="598"/>
      <c r="C78" s="598"/>
      <c r="D78" s="598"/>
      <c r="E78" s="598"/>
      <c r="F78" s="598"/>
      <c r="G78" s="598"/>
      <c r="H78" s="598"/>
      <c r="I78" s="598"/>
      <c r="J78" s="598"/>
      <c r="K78" s="598"/>
      <c r="L78" s="600" t="s">
        <v>422</v>
      </c>
      <c r="M78" s="600"/>
      <c r="N78" s="600"/>
      <c r="O78" s="600"/>
      <c r="P78" s="600"/>
      <c r="Q78" s="600"/>
      <c r="R78" s="600"/>
      <c r="S78" s="600"/>
      <c r="T78" s="600"/>
      <c r="U78" s="600"/>
      <c r="V78" s="600"/>
      <c r="W78" s="601"/>
    </row>
    <row r="79" spans="1:23" x14ac:dyDescent="0.2">
      <c r="A79" s="618"/>
      <c r="B79" s="619"/>
      <c r="C79" s="619"/>
      <c r="D79" s="619"/>
      <c r="E79" s="619"/>
      <c r="F79" s="619"/>
      <c r="G79" s="619"/>
      <c r="H79" s="619"/>
      <c r="I79" s="619"/>
      <c r="J79" s="619"/>
      <c r="K79" s="619"/>
      <c r="L79" s="648" t="s">
        <v>809</v>
      </c>
      <c r="M79" s="648"/>
      <c r="N79" s="648"/>
      <c r="O79" s="648"/>
      <c r="P79" s="648"/>
      <c r="Q79" s="648"/>
      <c r="R79" s="648"/>
      <c r="S79" s="648"/>
      <c r="T79" s="648"/>
      <c r="U79" s="648"/>
      <c r="V79" s="648"/>
      <c r="W79" s="649"/>
    </row>
  </sheetData>
  <mergeCells count="61">
    <mergeCell ref="A73:K73"/>
    <mergeCell ref="L73:W73"/>
    <mergeCell ref="A74:K79"/>
    <mergeCell ref="L74:W74"/>
    <mergeCell ref="L75:W75"/>
    <mergeCell ref="L76:W76"/>
    <mergeCell ref="L77:W77"/>
    <mergeCell ref="L78:W78"/>
    <mergeCell ref="L79:W79"/>
    <mergeCell ref="A67:K67"/>
    <mergeCell ref="L67:W67"/>
    <mergeCell ref="A68:K72"/>
    <mergeCell ref="L68:W68"/>
    <mergeCell ref="L69:W69"/>
    <mergeCell ref="L70:W70"/>
    <mergeCell ref="L71:W71"/>
    <mergeCell ref="L72:W72"/>
    <mergeCell ref="A64:K66"/>
    <mergeCell ref="L64:W64"/>
    <mergeCell ref="L65:W65"/>
    <mergeCell ref="L66:W66"/>
    <mergeCell ref="B32:W32"/>
    <mergeCell ref="A57:K59"/>
    <mergeCell ref="L57:W57"/>
    <mergeCell ref="L58:W58"/>
    <mergeCell ref="L59:W59"/>
    <mergeCell ref="A60:K60"/>
    <mergeCell ref="L60:W60"/>
    <mergeCell ref="A61:K61"/>
    <mergeCell ref="L61:W61"/>
    <mergeCell ref="A62:K63"/>
    <mergeCell ref="L62:W62"/>
    <mergeCell ref="L63:W63"/>
    <mergeCell ref="B7:W7"/>
    <mergeCell ref="B5:C6"/>
    <mergeCell ref="D5:I6"/>
    <mergeCell ref="J5:K6"/>
    <mergeCell ref="L5:M6"/>
    <mergeCell ref="N5:O5"/>
    <mergeCell ref="P5:Q5"/>
    <mergeCell ref="R5:U6"/>
    <mergeCell ref="V5:W5"/>
    <mergeCell ref="N6:O6"/>
    <mergeCell ref="P6:Q6"/>
    <mergeCell ref="V6:W6"/>
    <mergeCell ref="T4:U4"/>
    <mergeCell ref="A1:W1"/>
    <mergeCell ref="A2:W2"/>
    <mergeCell ref="A3:A6"/>
    <mergeCell ref="B3:C4"/>
    <mergeCell ref="D3:M3"/>
    <mergeCell ref="N3:O4"/>
    <mergeCell ref="P3:Q4"/>
    <mergeCell ref="R3:U3"/>
    <mergeCell ref="V3:W4"/>
    <mergeCell ref="D4:E4"/>
    <mergeCell ref="F4:G4"/>
    <mergeCell ref="H4:I4"/>
    <mergeCell ref="J4:K4"/>
    <mergeCell ref="L4:M4"/>
    <mergeCell ref="R4:S4"/>
  </mergeCells>
  <hyperlinks>
    <hyperlink ref="L73" r:id="rId1" display="http://www.eia.gov/electricity/"/>
  </hyperlinks>
  <pageMargins left="0.75" right="0.75" top="1" bottom="1" header="0.5" footer="0.5"/>
  <pageSetup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workbookViewId="0">
      <selection activeCell="A32" sqref="A32:K33"/>
    </sheetView>
  </sheetViews>
  <sheetFormatPr defaultRowHeight="12.75" x14ac:dyDescent="0.2"/>
  <cols>
    <col min="1" max="1" width="5.42578125" customWidth="1"/>
    <col min="2" max="2" width="8" customWidth="1"/>
    <col min="3" max="3" width="2.7109375" customWidth="1"/>
    <col min="4" max="4" width="10.42578125" customWidth="1"/>
    <col min="5" max="5" width="4" customWidth="1"/>
    <col min="6" max="6" width="10.42578125" customWidth="1"/>
    <col min="7" max="7" width="3.7109375" customWidth="1"/>
    <col min="8" max="8" width="8" customWidth="1"/>
    <col min="9" max="9" width="3.28515625" customWidth="1"/>
    <col min="10" max="10" width="9.85546875" customWidth="1"/>
    <col min="11" max="11" width="3.85546875" customWidth="1"/>
    <col min="12" max="12" width="9.28515625" customWidth="1"/>
    <col min="13" max="13" width="3" customWidth="1"/>
    <col min="14" max="14" width="11.42578125" customWidth="1"/>
    <col min="15" max="15" width="3" customWidth="1"/>
    <col min="16" max="16" width="8.42578125" customWidth="1"/>
    <col min="17" max="17" width="4" customWidth="1"/>
    <col min="18" max="18" width="6.5703125" customWidth="1"/>
    <col min="19" max="19" width="3" customWidth="1"/>
    <col min="20" max="20" width="6.5703125" customWidth="1"/>
    <col min="21" max="21" width="3" customWidth="1"/>
    <col min="22" max="22" width="5.5703125" customWidth="1"/>
    <col min="23" max="23" width="3" customWidth="1"/>
  </cols>
  <sheetData>
    <row r="1" spans="1:23" ht="15.75" customHeight="1" x14ac:dyDescent="0.25">
      <c r="A1" s="654" t="s">
        <v>499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6"/>
    </row>
    <row r="2" spans="1:23" ht="15.75" customHeight="1" x14ac:dyDescent="0.25">
      <c r="A2" s="657" t="s">
        <v>206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8"/>
      <c r="W2" s="659"/>
    </row>
    <row r="3" spans="1:23" x14ac:dyDescent="0.2">
      <c r="A3" s="660" t="s">
        <v>332</v>
      </c>
      <c r="B3" s="663" t="s">
        <v>145</v>
      </c>
      <c r="C3" s="664"/>
      <c r="D3" s="650" t="s">
        <v>289</v>
      </c>
      <c r="E3" s="667"/>
      <c r="F3" s="667"/>
      <c r="G3" s="667"/>
      <c r="H3" s="667"/>
      <c r="I3" s="667"/>
      <c r="J3" s="667"/>
      <c r="K3" s="667"/>
      <c r="L3" s="667"/>
      <c r="M3" s="651"/>
      <c r="N3" s="663" t="s">
        <v>207</v>
      </c>
      <c r="O3" s="664"/>
      <c r="P3" s="663" t="s">
        <v>208</v>
      </c>
      <c r="Q3" s="664"/>
      <c r="R3" s="650" t="s">
        <v>395</v>
      </c>
      <c r="S3" s="667"/>
      <c r="T3" s="667"/>
      <c r="U3" s="651"/>
      <c r="V3" s="663" t="s">
        <v>144</v>
      </c>
      <c r="W3" s="664"/>
    </row>
    <row r="4" spans="1:23" x14ac:dyDescent="0.2">
      <c r="A4" s="661"/>
      <c r="B4" s="665"/>
      <c r="C4" s="666"/>
      <c r="D4" s="650" t="s">
        <v>209</v>
      </c>
      <c r="E4" s="651"/>
      <c r="F4" s="650" t="s">
        <v>210</v>
      </c>
      <c r="G4" s="651"/>
      <c r="H4" s="650" t="s">
        <v>211</v>
      </c>
      <c r="I4" s="651"/>
      <c r="J4" s="650" t="s">
        <v>212</v>
      </c>
      <c r="K4" s="651"/>
      <c r="L4" s="650" t="s">
        <v>213</v>
      </c>
      <c r="M4" s="651"/>
      <c r="N4" s="665"/>
      <c r="O4" s="666"/>
      <c r="P4" s="665"/>
      <c r="Q4" s="666"/>
      <c r="R4" s="650" t="s">
        <v>214</v>
      </c>
      <c r="S4" s="651"/>
      <c r="T4" s="650" t="s">
        <v>215</v>
      </c>
      <c r="U4" s="651"/>
      <c r="V4" s="665"/>
      <c r="W4" s="666"/>
    </row>
    <row r="5" spans="1:23" x14ac:dyDescent="0.2">
      <c r="A5" s="661"/>
      <c r="B5" s="652" t="s">
        <v>466</v>
      </c>
      <c r="C5" s="653"/>
      <c r="D5" s="652" t="s">
        <v>334</v>
      </c>
      <c r="E5" s="668"/>
      <c r="F5" s="668"/>
      <c r="G5" s="668"/>
      <c r="H5" s="668"/>
      <c r="I5" s="653"/>
      <c r="J5" s="652" t="s">
        <v>466</v>
      </c>
      <c r="K5" s="653"/>
      <c r="L5" s="652" t="s">
        <v>334</v>
      </c>
      <c r="M5" s="653"/>
      <c r="N5" s="652" t="s">
        <v>126</v>
      </c>
      <c r="O5" s="653"/>
      <c r="P5" s="652" t="s">
        <v>127</v>
      </c>
      <c r="Q5" s="653"/>
      <c r="R5" s="652" t="s">
        <v>467</v>
      </c>
      <c r="S5" s="668"/>
      <c r="T5" s="668"/>
      <c r="U5" s="653"/>
      <c r="V5" s="652" t="s">
        <v>127</v>
      </c>
      <c r="W5" s="653"/>
    </row>
    <row r="6" spans="1:23" x14ac:dyDescent="0.2">
      <c r="A6" s="662"/>
      <c r="B6" s="669"/>
      <c r="C6" s="671"/>
      <c r="D6" s="669"/>
      <c r="E6" s="670"/>
      <c r="F6" s="670"/>
      <c r="G6" s="670"/>
      <c r="H6" s="670"/>
      <c r="I6" s="671"/>
      <c r="J6" s="669"/>
      <c r="K6" s="671"/>
      <c r="L6" s="669"/>
      <c r="M6" s="671"/>
      <c r="N6" s="669" t="s">
        <v>468</v>
      </c>
      <c r="O6" s="671"/>
      <c r="P6" s="669" t="s">
        <v>128</v>
      </c>
      <c r="Q6" s="671"/>
      <c r="R6" s="669"/>
      <c r="S6" s="670"/>
      <c r="T6" s="670"/>
      <c r="U6" s="671"/>
      <c r="V6" s="669" t="s">
        <v>128</v>
      </c>
      <c r="W6" s="671"/>
    </row>
    <row r="7" spans="1:23" x14ac:dyDescent="0.2">
      <c r="A7" s="261">
        <v>1989</v>
      </c>
      <c r="B7" s="262">
        <v>638798</v>
      </c>
      <c r="C7" s="60"/>
      <c r="D7" s="262">
        <v>119640</v>
      </c>
      <c r="E7" s="60"/>
      <c r="F7" s="262">
        <v>1471031</v>
      </c>
      <c r="G7" s="60"/>
      <c r="H7" s="263">
        <v>762</v>
      </c>
      <c r="I7" s="60"/>
      <c r="J7" s="263" t="s">
        <v>176</v>
      </c>
      <c r="K7" s="60"/>
      <c r="L7" s="262">
        <v>1591433</v>
      </c>
      <c r="M7" s="60"/>
      <c r="N7" s="262">
        <v>81669945</v>
      </c>
      <c r="O7" s="60"/>
      <c r="P7" s="262">
        <v>2804</v>
      </c>
      <c r="Q7" s="60"/>
      <c r="R7" s="262">
        <v>24182</v>
      </c>
      <c r="S7" s="60"/>
      <c r="T7" s="262">
        <v>5687</v>
      </c>
      <c r="U7" s="60"/>
      <c r="V7" s="263">
        <v>848</v>
      </c>
      <c r="W7" s="60"/>
    </row>
    <row r="8" spans="1:23" x14ac:dyDescent="0.2">
      <c r="A8" s="261">
        <v>1990</v>
      </c>
      <c r="B8" s="262">
        <v>1265888</v>
      </c>
      <c r="C8" s="60"/>
      <c r="D8" s="262">
        <v>173196</v>
      </c>
      <c r="E8" s="60"/>
      <c r="F8" s="262">
        <v>1629964</v>
      </c>
      <c r="G8" s="60"/>
      <c r="H8" s="262">
        <v>1741</v>
      </c>
      <c r="I8" s="60"/>
      <c r="J8" s="263" t="s">
        <v>176</v>
      </c>
      <c r="K8" s="60"/>
      <c r="L8" s="262">
        <v>1804901</v>
      </c>
      <c r="M8" s="60"/>
      <c r="N8" s="262">
        <v>97329686</v>
      </c>
      <c r="O8" s="60"/>
      <c r="P8" s="262">
        <v>4778</v>
      </c>
      <c r="Q8" s="60"/>
      <c r="R8" s="262">
        <v>22616</v>
      </c>
      <c r="S8" s="60"/>
      <c r="T8" s="262">
        <v>8024</v>
      </c>
      <c r="U8" s="60"/>
      <c r="V8" s="263">
        <v>36</v>
      </c>
      <c r="W8" s="60"/>
    </row>
    <row r="9" spans="1:23" x14ac:dyDescent="0.2">
      <c r="A9" s="264">
        <v>1991</v>
      </c>
      <c r="B9" s="265">
        <v>1220864</v>
      </c>
      <c r="C9" s="237"/>
      <c r="D9" s="265">
        <v>104193</v>
      </c>
      <c r="E9" s="237"/>
      <c r="F9" s="265">
        <v>995374</v>
      </c>
      <c r="G9" s="237"/>
      <c r="H9" s="265">
        <v>1395</v>
      </c>
      <c r="I9" s="237"/>
      <c r="J9" s="266" t="s">
        <v>176</v>
      </c>
      <c r="K9" s="237"/>
      <c r="L9" s="265">
        <v>1100962</v>
      </c>
      <c r="M9" s="237"/>
      <c r="N9" s="265">
        <v>99868387</v>
      </c>
      <c r="O9" s="237"/>
      <c r="P9" s="265">
        <v>4924</v>
      </c>
      <c r="Q9" s="237"/>
      <c r="R9" s="265">
        <v>21459</v>
      </c>
      <c r="S9" s="237"/>
      <c r="T9" s="265">
        <v>11408</v>
      </c>
      <c r="U9" s="237"/>
      <c r="V9" s="266">
        <v>737</v>
      </c>
      <c r="W9" s="237"/>
    </row>
    <row r="10" spans="1:23" x14ac:dyDescent="0.2">
      <c r="A10" s="261">
        <v>1992</v>
      </c>
      <c r="B10" s="262">
        <v>1703691</v>
      </c>
      <c r="C10" s="60"/>
      <c r="D10" s="262">
        <v>153940</v>
      </c>
      <c r="E10" s="60"/>
      <c r="F10" s="262">
        <v>1044961</v>
      </c>
      <c r="G10" s="60"/>
      <c r="H10" s="262">
        <v>10126</v>
      </c>
      <c r="I10" s="60"/>
      <c r="J10" s="262">
        <v>4040</v>
      </c>
      <c r="K10" s="60"/>
      <c r="L10" s="262">
        <v>1229227</v>
      </c>
      <c r="M10" s="60"/>
      <c r="N10" s="262">
        <v>122907823</v>
      </c>
      <c r="O10" s="60"/>
      <c r="P10" s="262">
        <v>6033</v>
      </c>
      <c r="Q10" s="60"/>
      <c r="R10" s="262">
        <v>20648</v>
      </c>
      <c r="S10" s="60"/>
      <c r="T10" s="262">
        <v>10427</v>
      </c>
      <c r="U10" s="60"/>
      <c r="V10" s="262">
        <v>1930</v>
      </c>
      <c r="W10" s="60"/>
    </row>
    <row r="11" spans="1:23" x14ac:dyDescent="0.2">
      <c r="A11" s="261">
        <v>1993</v>
      </c>
      <c r="B11" s="262">
        <v>1794066</v>
      </c>
      <c r="C11" s="60"/>
      <c r="D11" s="262">
        <v>290169</v>
      </c>
      <c r="E11" s="60"/>
      <c r="F11" s="262">
        <v>1073589</v>
      </c>
      <c r="G11" s="60"/>
      <c r="H11" s="262">
        <v>26531</v>
      </c>
      <c r="I11" s="60"/>
      <c r="J11" s="262">
        <v>40098</v>
      </c>
      <c r="K11" s="60"/>
      <c r="L11" s="262">
        <v>1590779</v>
      </c>
      <c r="M11" s="60"/>
      <c r="N11" s="262">
        <v>128743043</v>
      </c>
      <c r="O11" s="60"/>
      <c r="P11" s="262">
        <v>3865</v>
      </c>
      <c r="Q11" s="60"/>
      <c r="R11" s="262">
        <v>20590</v>
      </c>
      <c r="S11" s="60"/>
      <c r="T11" s="262">
        <v>9522</v>
      </c>
      <c r="U11" s="60"/>
      <c r="V11" s="262">
        <v>1654</v>
      </c>
      <c r="W11" s="60"/>
    </row>
    <row r="12" spans="1:23" x14ac:dyDescent="0.2">
      <c r="A12" s="264">
        <v>1994</v>
      </c>
      <c r="B12" s="265">
        <v>2240760</v>
      </c>
      <c r="C12" s="237"/>
      <c r="D12" s="265">
        <v>371317</v>
      </c>
      <c r="E12" s="237"/>
      <c r="F12" s="265">
        <v>1024190</v>
      </c>
      <c r="G12" s="237"/>
      <c r="H12" s="265">
        <v>104034</v>
      </c>
      <c r="I12" s="237"/>
      <c r="J12" s="265">
        <v>58362</v>
      </c>
      <c r="K12" s="237"/>
      <c r="L12" s="265">
        <v>1791351</v>
      </c>
      <c r="M12" s="237"/>
      <c r="N12" s="265">
        <v>144061760</v>
      </c>
      <c r="O12" s="237"/>
      <c r="P12" s="265">
        <v>6487</v>
      </c>
      <c r="Q12" s="237"/>
      <c r="R12" s="265">
        <v>18293</v>
      </c>
      <c r="S12" s="237"/>
      <c r="T12" s="265">
        <v>12327</v>
      </c>
      <c r="U12" s="237"/>
      <c r="V12" s="265">
        <v>1100</v>
      </c>
      <c r="W12" s="237"/>
    </row>
    <row r="13" spans="1:23" x14ac:dyDescent="0.2">
      <c r="A13" s="261">
        <v>1995</v>
      </c>
      <c r="B13" s="262">
        <v>2376437</v>
      </c>
      <c r="C13" s="60"/>
      <c r="D13" s="262">
        <v>486266</v>
      </c>
      <c r="E13" s="60"/>
      <c r="F13" s="262">
        <v>1127353</v>
      </c>
      <c r="G13" s="60"/>
      <c r="H13" s="262">
        <v>58199</v>
      </c>
      <c r="I13" s="60"/>
      <c r="J13" s="262">
        <v>222396</v>
      </c>
      <c r="K13" s="60"/>
      <c r="L13" s="262">
        <v>2783798</v>
      </c>
      <c r="M13" s="60"/>
      <c r="N13" s="262">
        <v>142752561</v>
      </c>
      <c r="O13" s="60"/>
      <c r="P13" s="262">
        <v>5430</v>
      </c>
      <c r="Q13" s="60"/>
      <c r="R13" s="262">
        <v>19053</v>
      </c>
      <c r="S13" s="60"/>
      <c r="T13" s="262">
        <v>14582</v>
      </c>
      <c r="U13" s="60"/>
      <c r="V13" s="263">
        <v>313</v>
      </c>
      <c r="W13" s="60"/>
    </row>
    <row r="14" spans="1:23" x14ac:dyDescent="0.2">
      <c r="A14" s="261">
        <v>1996</v>
      </c>
      <c r="B14" s="262">
        <v>2520474</v>
      </c>
      <c r="C14" s="60"/>
      <c r="D14" s="262">
        <v>308498</v>
      </c>
      <c r="E14" s="60"/>
      <c r="F14" s="262">
        <v>1155446</v>
      </c>
      <c r="G14" s="60"/>
      <c r="H14" s="262">
        <v>86080</v>
      </c>
      <c r="I14" s="60"/>
      <c r="J14" s="262">
        <v>174890</v>
      </c>
      <c r="K14" s="60"/>
      <c r="L14" s="262">
        <v>2424474</v>
      </c>
      <c r="M14" s="60"/>
      <c r="N14" s="262">
        <v>147091097</v>
      </c>
      <c r="O14" s="60"/>
      <c r="P14" s="262">
        <v>4912</v>
      </c>
      <c r="Q14" s="60"/>
      <c r="R14" s="262">
        <v>20381</v>
      </c>
      <c r="S14" s="60"/>
      <c r="T14" s="262">
        <v>20564</v>
      </c>
      <c r="U14" s="60"/>
      <c r="V14" s="263">
        <v>392</v>
      </c>
      <c r="W14" s="60"/>
    </row>
    <row r="15" spans="1:23" x14ac:dyDescent="0.2">
      <c r="A15" s="264">
        <v>1997</v>
      </c>
      <c r="B15" s="265">
        <v>2354686</v>
      </c>
      <c r="C15" s="237"/>
      <c r="D15" s="265">
        <v>342704</v>
      </c>
      <c r="E15" s="237"/>
      <c r="F15" s="265">
        <v>1245739</v>
      </c>
      <c r="G15" s="237"/>
      <c r="H15" s="265">
        <v>22544</v>
      </c>
      <c r="I15" s="237"/>
      <c r="J15" s="265">
        <v>171047</v>
      </c>
      <c r="K15" s="237"/>
      <c r="L15" s="265">
        <v>2466222</v>
      </c>
      <c r="M15" s="237"/>
      <c r="N15" s="265">
        <v>161607653</v>
      </c>
      <c r="O15" s="237"/>
      <c r="P15" s="265">
        <v>9684</v>
      </c>
      <c r="Q15" s="237"/>
      <c r="R15" s="265">
        <v>20269</v>
      </c>
      <c r="S15" s="237"/>
      <c r="T15" s="265">
        <v>17416</v>
      </c>
      <c r="U15" s="237"/>
      <c r="V15" s="266">
        <v>37</v>
      </c>
      <c r="W15" s="237"/>
    </row>
    <row r="16" spans="1:23" x14ac:dyDescent="0.2">
      <c r="A16" s="261">
        <v>1998</v>
      </c>
      <c r="B16" s="262">
        <v>2493255</v>
      </c>
      <c r="C16" s="60"/>
      <c r="D16" s="262">
        <v>134008</v>
      </c>
      <c r="E16" s="60"/>
      <c r="F16" s="262">
        <v>653003</v>
      </c>
      <c r="G16" s="60"/>
      <c r="H16" s="262">
        <v>19277</v>
      </c>
      <c r="I16" s="60"/>
      <c r="J16" s="262">
        <v>103046</v>
      </c>
      <c r="K16" s="60"/>
      <c r="L16" s="262">
        <v>1321518</v>
      </c>
      <c r="M16" s="60"/>
      <c r="N16" s="262">
        <v>172471046</v>
      </c>
      <c r="O16" s="60"/>
      <c r="P16" s="262">
        <v>6329</v>
      </c>
      <c r="Q16" s="60"/>
      <c r="R16" s="262">
        <v>12026</v>
      </c>
      <c r="S16" s="60"/>
      <c r="T16" s="262">
        <v>20436</v>
      </c>
      <c r="U16" s="60"/>
      <c r="V16" s="263">
        <v>87</v>
      </c>
      <c r="W16" s="60"/>
    </row>
    <row r="17" spans="1:23" x14ac:dyDescent="0.2">
      <c r="A17" s="261">
        <v>1999</v>
      </c>
      <c r="B17" s="262">
        <v>3033297</v>
      </c>
      <c r="C17" s="60"/>
      <c r="D17" s="262">
        <v>182966</v>
      </c>
      <c r="E17" s="60"/>
      <c r="F17" s="262">
        <v>571970</v>
      </c>
      <c r="G17" s="60"/>
      <c r="H17" s="262">
        <v>30442</v>
      </c>
      <c r="I17" s="60"/>
      <c r="J17" s="262">
        <v>127562</v>
      </c>
      <c r="K17" s="60"/>
      <c r="L17" s="262">
        <v>1423188</v>
      </c>
      <c r="M17" s="60"/>
      <c r="N17" s="262">
        <v>175756598</v>
      </c>
      <c r="O17" s="60"/>
      <c r="P17" s="262">
        <v>4435</v>
      </c>
      <c r="Q17" s="60"/>
      <c r="R17" s="262">
        <v>12587</v>
      </c>
      <c r="S17" s="60"/>
      <c r="T17" s="262">
        <v>25124</v>
      </c>
      <c r="U17" s="60"/>
      <c r="V17" s="263">
        <v>35</v>
      </c>
      <c r="W17" s="60"/>
    </row>
    <row r="18" spans="1:23" x14ac:dyDescent="0.2">
      <c r="A18" s="264">
        <v>2000</v>
      </c>
      <c r="B18" s="265">
        <v>3107496</v>
      </c>
      <c r="C18" s="237"/>
      <c r="D18" s="265">
        <v>294347</v>
      </c>
      <c r="E18" s="237"/>
      <c r="F18" s="265">
        <v>466586</v>
      </c>
      <c r="G18" s="237"/>
      <c r="H18" s="265">
        <v>50613</v>
      </c>
      <c r="I18" s="237"/>
      <c r="J18" s="265">
        <v>120082</v>
      </c>
      <c r="K18" s="237"/>
      <c r="L18" s="265">
        <v>1411956</v>
      </c>
      <c r="M18" s="237"/>
      <c r="N18" s="265">
        <v>192253294</v>
      </c>
      <c r="O18" s="237"/>
      <c r="P18" s="265">
        <v>6641</v>
      </c>
      <c r="Q18" s="237"/>
      <c r="R18" s="265">
        <v>8034</v>
      </c>
      <c r="S18" s="237"/>
      <c r="T18" s="265">
        <v>24045</v>
      </c>
      <c r="U18" s="237"/>
      <c r="V18" s="266">
        <v>48</v>
      </c>
      <c r="W18" s="237"/>
    </row>
    <row r="19" spans="1:23" x14ac:dyDescent="0.2">
      <c r="A19" s="261">
        <v>2001</v>
      </c>
      <c r="B19" s="262">
        <v>2909530</v>
      </c>
      <c r="C19" s="60"/>
      <c r="D19" s="262">
        <v>218770</v>
      </c>
      <c r="E19" s="60"/>
      <c r="F19" s="262">
        <v>354660</v>
      </c>
      <c r="G19" s="60"/>
      <c r="H19" s="262">
        <v>3000</v>
      </c>
      <c r="I19" s="60"/>
      <c r="J19" s="262">
        <v>119000</v>
      </c>
      <c r="K19" s="60"/>
      <c r="L19" s="262">
        <v>1171430</v>
      </c>
      <c r="M19" s="60"/>
      <c r="N19" s="262">
        <v>199808000</v>
      </c>
      <c r="O19" s="60"/>
      <c r="P19" s="262">
        <v>5849</v>
      </c>
      <c r="Q19" s="60"/>
      <c r="R19" s="262">
        <v>10434</v>
      </c>
      <c r="S19" s="60"/>
      <c r="T19" s="262">
        <v>5407</v>
      </c>
      <c r="U19" s="60"/>
      <c r="V19" s="262">
        <v>4179</v>
      </c>
      <c r="W19" s="60"/>
    </row>
    <row r="20" spans="1:23" x14ac:dyDescent="0.2">
      <c r="A20" s="261">
        <v>2002</v>
      </c>
      <c r="B20" s="262">
        <v>2255325</v>
      </c>
      <c r="C20" s="60"/>
      <c r="D20" s="262">
        <v>65779</v>
      </c>
      <c r="E20" s="60"/>
      <c r="F20" s="262">
        <v>196857</v>
      </c>
      <c r="G20" s="60"/>
      <c r="H20" s="262">
        <v>23014</v>
      </c>
      <c r="I20" s="60"/>
      <c r="J20" s="262">
        <v>111082</v>
      </c>
      <c r="K20" s="60"/>
      <c r="L20" s="262">
        <v>841060</v>
      </c>
      <c r="M20" s="60"/>
      <c r="N20" s="262">
        <v>263618637</v>
      </c>
      <c r="O20" s="60"/>
      <c r="P20" s="262">
        <v>7448</v>
      </c>
      <c r="Q20" s="60"/>
      <c r="R20" s="262">
        <v>9585</v>
      </c>
      <c r="S20" s="60"/>
      <c r="T20" s="262">
        <v>6130</v>
      </c>
      <c r="U20" s="60"/>
      <c r="V20" s="262">
        <v>5915</v>
      </c>
      <c r="W20" s="60"/>
    </row>
    <row r="21" spans="1:23" x14ac:dyDescent="0.2">
      <c r="A21" s="264">
        <v>2003</v>
      </c>
      <c r="B21" s="265">
        <v>2080169</v>
      </c>
      <c r="C21" s="237"/>
      <c r="D21" s="265">
        <v>190291</v>
      </c>
      <c r="E21" s="237"/>
      <c r="F21" s="265">
        <v>918820</v>
      </c>
      <c r="G21" s="237"/>
      <c r="H21" s="265">
        <v>88152</v>
      </c>
      <c r="I21" s="237"/>
      <c r="J21" s="265">
        <v>79798</v>
      </c>
      <c r="K21" s="237"/>
      <c r="L21" s="265">
        <v>1596253</v>
      </c>
      <c r="M21" s="237"/>
      <c r="N21" s="265">
        <v>225966807</v>
      </c>
      <c r="O21" s="237"/>
      <c r="P21" s="265">
        <v>11601</v>
      </c>
      <c r="Q21" s="237"/>
      <c r="R21" s="265">
        <v>10893</v>
      </c>
      <c r="S21" s="237"/>
      <c r="T21" s="265">
        <v>13834</v>
      </c>
      <c r="U21" s="237"/>
      <c r="V21" s="265">
        <v>4120</v>
      </c>
      <c r="W21" s="237"/>
    </row>
    <row r="22" spans="1:23" x14ac:dyDescent="0.2">
      <c r="A22" s="261">
        <v>2004</v>
      </c>
      <c r="B22" s="262">
        <v>3809321</v>
      </c>
      <c r="C22" s="267" t="s">
        <v>381</v>
      </c>
      <c r="D22" s="262">
        <v>313502</v>
      </c>
      <c r="E22" s="60"/>
      <c r="F22" s="262">
        <v>985113</v>
      </c>
      <c r="G22" s="60"/>
      <c r="H22" s="262">
        <v>202016</v>
      </c>
      <c r="I22" s="60"/>
      <c r="J22" s="262">
        <v>237482</v>
      </c>
      <c r="K22" s="60"/>
      <c r="L22" s="262">
        <v>2688040</v>
      </c>
      <c r="M22" s="267" t="s">
        <v>381</v>
      </c>
      <c r="N22" s="262">
        <v>388423749</v>
      </c>
      <c r="O22" s="267" t="s">
        <v>381</v>
      </c>
      <c r="P22" s="262">
        <v>31132</v>
      </c>
      <c r="Q22" s="60"/>
      <c r="R22" s="262">
        <v>14968</v>
      </c>
      <c r="S22" s="60"/>
      <c r="T22" s="262">
        <v>17216</v>
      </c>
      <c r="U22" s="60"/>
      <c r="V22" s="262">
        <v>6839</v>
      </c>
      <c r="W22" s="60"/>
    </row>
    <row r="23" spans="1:23" x14ac:dyDescent="0.2">
      <c r="A23" s="261">
        <v>2005</v>
      </c>
      <c r="B23" s="262">
        <v>3917660</v>
      </c>
      <c r="C23" s="60"/>
      <c r="D23" s="262">
        <v>225357</v>
      </c>
      <c r="E23" s="60"/>
      <c r="F23" s="262">
        <v>1071885</v>
      </c>
      <c r="G23" s="60"/>
      <c r="H23" s="262">
        <v>94766</v>
      </c>
      <c r="I23" s="60"/>
      <c r="J23" s="262">
        <v>206376</v>
      </c>
      <c r="K23" s="60"/>
      <c r="L23" s="262">
        <v>2423885</v>
      </c>
      <c r="M23" s="267" t="s">
        <v>381</v>
      </c>
      <c r="N23" s="262">
        <v>384365021</v>
      </c>
      <c r="O23" s="60"/>
      <c r="P23" s="262">
        <v>59569</v>
      </c>
      <c r="Q23" s="60"/>
      <c r="R23" s="262">
        <v>19193</v>
      </c>
      <c r="S23" s="60"/>
      <c r="T23" s="262">
        <v>15345</v>
      </c>
      <c r="U23" s="60"/>
      <c r="V23" s="262">
        <v>6723</v>
      </c>
      <c r="W23" s="60"/>
    </row>
    <row r="24" spans="1:23" x14ac:dyDescent="0.2">
      <c r="A24" s="264">
        <v>2006</v>
      </c>
      <c r="B24" s="265">
        <v>3834114</v>
      </c>
      <c r="C24" s="237"/>
      <c r="D24" s="265">
        <v>68802</v>
      </c>
      <c r="E24" s="237"/>
      <c r="F24" s="265">
        <v>997817</v>
      </c>
      <c r="G24" s="237"/>
      <c r="H24" s="265">
        <v>86851</v>
      </c>
      <c r="I24" s="237"/>
      <c r="J24" s="265">
        <v>195205</v>
      </c>
      <c r="K24" s="237"/>
      <c r="L24" s="265">
        <v>2129492</v>
      </c>
      <c r="M24" s="268" t="s">
        <v>381</v>
      </c>
      <c r="N24" s="265">
        <v>330877823</v>
      </c>
      <c r="O24" s="237"/>
      <c r="P24" s="265">
        <v>36963</v>
      </c>
      <c r="Q24" s="237"/>
      <c r="R24" s="265">
        <v>18814</v>
      </c>
      <c r="S24" s="237"/>
      <c r="T24" s="265">
        <v>14175</v>
      </c>
      <c r="U24" s="237"/>
      <c r="V24" s="265">
        <v>7741</v>
      </c>
      <c r="W24" s="237"/>
    </row>
    <row r="25" spans="1:23" x14ac:dyDescent="0.2">
      <c r="A25" s="261">
        <v>2007</v>
      </c>
      <c r="B25" s="262">
        <v>3795424</v>
      </c>
      <c r="C25" s="60"/>
      <c r="D25" s="262">
        <v>191812</v>
      </c>
      <c r="E25" s="60"/>
      <c r="F25" s="262">
        <v>1013834</v>
      </c>
      <c r="G25" s="60"/>
      <c r="H25" s="262">
        <v>97785</v>
      </c>
      <c r="I25" s="60"/>
      <c r="J25" s="262">
        <v>162167</v>
      </c>
      <c r="K25" s="60"/>
      <c r="L25" s="262">
        <v>2114266</v>
      </c>
      <c r="M25" s="60"/>
      <c r="N25" s="262">
        <v>339796332</v>
      </c>
      <c r="O25" s="60"/>
      <c r="P25" s="262">
        <v>34384</v>
      </c>
      <c r="Q25" s="60"/>
      <c r="R25" s="262">
        <v>21435</v>
      </c>
      <c r="S25" s="60"/>
      <c r="T25" s="262">
        <v>16203</v>
      </c>
      <c r="U25" s="60"/>
      <c r="V25" s="262">
        <v>7553</v>
      </c>
      <c r="W25" s="60"/>
    </row>
    <row r="26" spans="1:23" x14ac:dyDescent="0.2">
      <c r="A26" s="261">
        <v>2008</v>
      </c>
      <c r="B26" s="262">
        <v>3688604</v>
      </c>
      <c r="C26" s="267" t="s">
        <v>381</v>
      </c>
      <c r="D26" s="262">
        <v>229622</v>
      </c>
      <c r="E26" s="267" t="s">
        <v>381</v>
      </c>
      <c r="F26" s="262">
        <v>1019332</v>
      </c>
      <c r="G26" s="267" t="s">
        <v>381</v>
      </c>
      <c r="H26" s="262">
        <v>61546</v>
      </c>
      <c r="I26" s="267" t="s">
        <v>381</v>
      </c>
      <c r="J26" s="262">
        <v>119306</v>
      </c>
      <c r="K26" s="267" t="s">
        <v>381</v>
      </c>
      <c r="L26" s="262">
        <v>1907030</v>
      </c>
      <c r="M26" s="267" t="s">
        <v>381</v>
      </c>
      <c r="N26" s="262">
        <v>326047713</v>
      </c>
      <c r="O26" s="267" t="s">
        <v>381</v>
      </c>
      <c r="P26" s="262">
        <v>37899</v>
      </c>
      <c r="Q26" s="267" t="s">
        <v>381</v>
      </c>
      <c r="R26" s="262">
        <v>18075</v>
      </c>
      <c r="S26" s="267" t="s">
        <v>381</v>
      </c>
      <c r="T26" s="262">
        <v>15984</v>
      </c>
      <c r="U26" s="267" t="s">
        <v>381</v>
      </c>
      <c r="V26" s="262">
        <v>8165</v>
      </c>
      <c r="W26" s="267" t="s">
        <v>381</v>
      </c>
    </row>
    <row r="27" spans="1:23" x14ac:dyDescent="0.2">
      <c r="A27" s="264" t="s">
        <v>136</v>
      </c>
      <c r="B27" s="265">
        <v>3339340</v>
      </c>
      <c r="C27" s="237"/>
      <c r="D27" s="265">
        <v>324227</v>
      </c>
      <c r="E27" s="237"/>
      <c r="F27" s="265">
        <v>1014585</v>
      </c>
      <c r="G27" s="237"/>
      <c r="H27" s="265">
        <v>96786</v>
      </c>
      <c r="I27" s="237"/>
      <c r="J27" s="265">
        <v>130819</v>
      </c>
      <c r="K27" s="237"/>
      <c r="L27" s="265">
        <v>2089693</v>
      </c>
      <c r="M27" s="237"/>
      <c r="N27" s="265">
        <v>326423861</v>
      </c>
      <c r="O27" s="237"/>
      <c r="P27" s="265">
        <v>34158</v>
      </c>
      <c r="Q27" s="237"/>
      <c r="R27" s="265">
        <v>19458</v>
      </c>
      <c r="S27" s="237"/>
      <c r="T27" s="265">
        <v>19118</v>
      </c>
      <c r="U27" s="237"/>
      <c r="V27" s="265">
        <v>8203</v>
      </c>
      <c r="W27" s="237"/>
    </row>
    <row r="28" spans="1:23" x14ac:dyDescent="0.2">
      <c r="A28" s="677" t="s">
        <v>153</v>
      </c>
      <c r="B28" s="678"/>
      <c r="C28" s="678"/>
      <c r="D28" s="678"/>
      <c r="E28" s="678"/>
      <c r="F28" s="678"/>
      <c r="G28" s="678"/>
      <c r="H28" s="678"/>
      <c r="I28" s="678"/>
      <c r="J28" s="678"/>
      <c r="K28" s="678"/>
      <c r="L28" s="678" t="s">
        <v>216</v>
      </c>
      <c r="M28" s="678"/>
      <c r="N28" s="678"/>
      <c r="O28" s="678"/>
      <c r="P28" s="678"/>
      <c r="Q28" s="678"/>
      <c r="R28" s="678"/>
      <c r="S28" s="678"/>
      <c r="T28" s="678"/>
      <c r="U28" s="678"/>
      <c r="V28" s="678"/>
      <c r="W28" s="679"/>
    </row>
    <row r="29" spans="1:23" x14ac:dyDescent="0.2">
      <c r="A29" s="672" t="s">
        <v>217</v>
      </c>
      <c r="B29" s="673"/>
      <c r="C29" s="673"/>
      <c r="D29" s="673"/>
      <c r="E29" s="673"/>
      <c r="F29" s="673"/>
      <c r="G29" s="673"/>
      <c r="H29" s="673"/>
      <c r="I29" s="673"/>
      <c r="J29" s="673"/>
      <c r="K29" s="673"/>
      <c r="L29" s="673" t="s">
        <v>218</v>
      </c>
      <c r="M29" s="673"/>
      <c r="N29" s="673"/>
      <c r="O29" s="673"/>
      <c r="P29" s="673"/>
      <c r="Q29" s="673"/>
      <c r="R29" s="673"/>
      <c r="S29" s="673"/>
      <c r="T29" s="673"/>
      <c r="U29" s="673"/>
      <c r="V29" s="673"/>
      <c r="W29" s="674"/>
    </row>
    <row r="30" spans="1:23" x14ac:dyDescent="0.2">
      <c r="A30" s="672"/>
      <c r="B30" s="673"/>
      <c r="C30" s="673"/>
      <c r="D30" s="673"/>
      <c r="E30" s="673"/>
      <c r="F30" s="673"/>
      <c r="G30" s="673"/>
      <c r="H30" s="673"/>
      <c r="I30" s="673"/>
      <c r="J30" s="673"/>
      <c r="K30" s="673"/>
      <c r="L30" s="675" t="s">
        <v>408</v>
      </c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6"/>
    </row>
    <row r="31" spans="1:23" x14ac:dyDescent="0.2">
      <c r="A31" s="672"/>
      <c r="B31" s="673"/>
      <c r="C31" s="673"/>
      <c r="D31" s="673"/>
      <c r="E31" s="673"/>
      <c r="F31" s="673"/>
      <c r="G31" s="673"/>
      <c r="H31" s="673"/>
      <c r="I31" s="673"/>
      <c r="J31" s="673"/>
      <c r="K31" s="673"/>
      <c r="L31" s="675" t="s">
        <v>410</v>
      </c>
      <c r="M31" s="675"/>
      <c r="N31" s="675"/>
      <c r="O31" s="675"/>
      <c r="P31" s="675"/>
      <c r="Q31" s="675"/>
      <c r="R31" s="675"/>
      <c r="S31" s="675"/>
      <c r="T31" s="675"/>
      <c r="U31" s="675"/>
      <c r="V31" s="675"/>
      <c r="W31" s="676"/>
    </row>
    <row r="32" spans="1:23" x14ac:dyDescent="0.2">
      <c r="A32" s="672" t="s">
        <v>219</v>
      </c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 t="s">
        <v>156</v>
      </c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674"/>
    </row>
    <row r="33" spans="1:23" x14ac:dyDescent="0.2">
      <c r="A33" s="672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5" t="s">
        <v>402</v>
      </c>
      <c r="M33" s="675"/>
      <c r="N33" s="675"/>
      <c r="O33" s="675"/>
      <c r="P33" s="675"/>
      <c r="Q33" s="675"/>
      <c r="R33" s="675"/>
      <c r="S33" s="675"/>
      <c r="T33" s="675"/>
      <c r="U33" s="675"/>
      <c r="V33" s="675"/>
      <c r="W33" s="676"/>
    </row>
    <row r="34" spans="1:23" x14ac:dyDescent="0.2">
      <c r="A34" s="672" t="s">
        <v>220</v>
      </c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5" t="s">
        <v>470</v>
      </c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6"/>
    </row>
    <row r="35" spans="1:23" x14ac:dyDescent="0.2">
      <c r="A35" s="672" t="s">
        <v>221</v>
      </c>
      <c r="B35" s="673"/>
      <c r="C35" s="673"/>
      <c r="D35" s="673"/>
      <c r="E35" s="673"/>
      <c r="F35" s="673"/>
      <c r="G35" s="673"/>
      <c r="H35" s="673"/>
      <c r="I35" s="673"/>
      <c r="J35" s="673"/>
      <c r="K35" s="673"/>
      <c r="L35" s="675" t="s">
        <v>222</v>
      </c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6"/>
    </row>
    <row r="36" spans="1:23" x14ac:dyDescent="0.2">
      <c r="A36" s="672"/>
      <c r="B36" s="673"/>
      <c r="C36" s="673"/>
      <c r="D36" s="673"/>
      <c r="E36" s="673"/>
      <c r="F36" s="673"/>
      <c r="G36" s="673"/>
      <c r="H36" s="673"/>
      <c r="I36" s="673"/>
      <c r="J36" s="673"/>
      <c r="K36" s="673"/>
      <c r="L36" s="675" t="s">
        <v>223</v>
      </c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6"/>
    </row>
    <row r="37" spans="1:23" x14ac:dyDescent="0.2">
      <c r="A37" s="672"/>
      <c r="B37" s="673"/>
      <c r="C37" s="673"/>
      <c r="D37" s="673"/>
      <c r="E37" s="673"/>
      <c r="F37" s="673"/>
      <c r="G37" s="673"/>
      <c r="H37" s="673"/>
      <c r="I37" s="673"/>
      <c r="J37" s="673"/>
      <c r="K37" s="673"/>
      <c r="L37" s="675" t="s">
        <v>224</v>
      </c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6"/>
    </row>
    <row r="38" spans="1:23" x14ac:dyDescent="0.2">
      <c r="A38" s="672"/>
      <c r="B38" s="673"/>
      <c r="C38" s="673"/>
      <c r="D38" s="673"/>
      <c r="E38" s="673"/>
      <c r="F38" s="673"/>
      <c r="G38" s="673"/>
      <c r="H38" s="673"/>
      <c r="I38" s="673"/>
      <c r="J38" s="673"/>
      <c r="K38" s="673"/>
      <c r="L38" s="675" t="s">
        <v>225</v>
      </c>
      <c r="M38" s="675"/>
      <c r="N38" s="675"/>
      <c r="O38" s="675"/>
      <c r="P38" s="675"/>
      <c r="Q38" s="675"/>
      <c r="R38" s="675"/>
      <c r="S38" s="675"/>
      <c r="T38" s="675"/>
      <c r="U38" s="675"/>
      <c r="V38" s="675"/>
      <c r="W38" s="676"/>
    </row>
    <row r="39" spans="1:23" x14ac:dyDescent="0.2">
      <c r="A39" s="672"/>
      <c r="B39" s="673"/>
      <c r="C39" s="673"/>
      <c r="D39" s="673"/>
      <c r="E39" s="673"/>
      <c r="F39" s="673"/>
      <c r="G39" s="673"/>
      <c r="H39" s="673"/>
      <c r="I39" s="673"/>
      <c r="J39" s="673"/>
      <c r="K39" s="673"/>
      <c r="L39" s="675" t="s">
        <v>226</v>
      </c>
      <c r="M39" s="675"/>
      <c r="N39" s="675"/>
      <c r="O39" s="675"/>
      <c r="P39" s="675"/>
      <c r="Q39" s="675"/>
      <c r="R39" s="675"/>
      <c r="S39" s="675"/>
      <c r="T39" s="675"/>
      <c r="U39" s="675"/>
      <c r="V39" s="675"/>
      <c r="W39" s="676"/>
    </row>
    <row r="40" spans="1:23" x14ac:dyDescent="0.2">
      <c r="A40" s="672"/>
      <c r="B40" s="673"/>
      <c r="C40" s="673"/>
      <c r="D40" s="673"/>
      <c r="E40" s="673"/>
      <c r="F40" s="673"/>
      <c r="G40" s="673"/>
      <c r="H40" s="673"/>
      <c r="I40" s="673"/>
      <c r="J40" s="673"/>
      <c r="K40" s="673"/>
      <c r="L40" s="675" t="s">
        <v>227</v>
      </c>
      <c r="M40" s="675"/>
      <c r="N40" s="675"/>
      <c r="O40" s="675"/>
      <c r="P40" s="675"/>
      <c r="Q40" s="675"/>
      <c r="R40" s="675"/>
      <c r="S40" s="675"/>
      <c r="T40" s="675"/>
      <c r="U40" s="675"/>
      <c r="V40" s="675"/>
      <c r="W40" s="676"/>
    </row>
    <row r="41" spans="1:23" x14ac:dyDescent="0.2">
      <c r="A41" s="672" t="s">
        <v>228</v>
      </c>
      <c r="B41" s="673"/>
      <c r="C41" s="673"/>
      <c r="D41" s="673"/>
      <c r="E41" s="673"/>
      <c r="F41" s="673"/>
      <c r="G41" s="673"/>
      <c r="H41" s="673"/>
      <c r="I41" s="673"/>
      <c r="J41" s="673"/>
      <c r="K41" s="673"/>
      <c r="L41" s="675" t="s">
        <v>161</v>
      </c>
      <c r="M41" s="675"/>
      <c r="N41" s="675"/>
      <c r="O41" s="675"/>
      <c r="P41" s="675"/>
      <c r="Q41" s="675"/>
      <c r="R41" s="675"/>
      <c r="S41" s="675"/>
      <c r="T41" s="675"/>
      <c r="U41" s="675"/>
      <c r="V41" s="675"/>
      <c r="W41" s="676"/>
    </row>
    <row r="42" spans="1:23" x14ac:dyDescent="0.2">
      <c r="A42" s="672" t="s">
        <v>229</v>
      </c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5" t="s">
        <v>201</v>
      </c>
      <c r="M42" s="675"/>
      <c r="N42" s="675"/>
      <c r="O42" s="675"/>
      <c r="P42" s="675"/>
      <c r="Q42" s="675"/>
      <c r="R42" s="675"/>
      <c r="S42" s="675"/>
      <c r="T42" s="675"/>
      <c r="U42" s="675"/>
      <c r="V42" s="675"/>
      <c r="W42" s="676"/>
    </row>
    <row r="43" spans="1:23" x14ac:dyDescent="0.2">
      <c r="A43" s="672"/>
      <c r="B43" s="673"/>
      <c r="C43" s="673"/>
      <c r="D43" s="673"/>
      <c r="E43" s="673"/>
      <c r="F43" s="673"/>
      <c r="G43" s="673"/>
      <c r="H43" s="673"/>
      <c r="I43" s="673"/>
      <c r="J43" s="673"/>
      <c r="K43" s="673"/>
      <c r="L43" s="675" t="s">
        <v>202</v>
      </c>
      <c r="M43" s="675"/>
      <c r="N43" s="675"/>
      <c r="O43" s="675"/>
      <c r="P43" s="675"/>
      <c r="Q43" s="675"/>
      <c r="R43" s="675"/>
      <c r="S43" s="675"/>
      <c r="T43" s="675"/>
      <c r="U43" s="675"/>
      <c r="V43" s="675"/>
      <c r="W43" s="676"/>
    </row>
    <row r="44" spans="1:23" x14ac:dyDescent="0.2">
      <c r="A44" s="672"/>
      <c r="B44" s="673"/>
      <c r="C44" s="673"/>
      <c r="D44" s="673"/>
      <c r="E44" s="673"/>
      <c r="F44" s="673"/>
      <c r="G44" s="673"/>
      <c r="H44" s="673"/>
      <c r="I44" s="673"/>
      <c r="J44" s="673"/>
      <c r="K44" s="673"/>
      <c r="L44" s="675" t="s">
        <v>230</v>
      </c>
      <c r="M44" s="675"/>
      <c r="N44" s="675"/>
      <c r="O44" s="675"/>
      <c r="P44" s="675"/>
      <c r="Q44" s="675"/>
      <c r="R44" s="675"/>
      <c r="S44" s="675"/>
      <c r="T44" s="675"/>
      <c r="U44" s="675"/>
      <c r="V44" s="675"/>
      <c r="W44" s="676"/>
    </row>
    <row r="45" spans="1:23" x14ac:dyDescent="0.2">
      <c r="A45" s="680"/>
      <c r="B45" s="681"/>
      <c r="C45" s="681"/>
      <c r="D45" s="681"/>
      <c r="E45" s="681"/>
      <c r="F45" s="681"/>
      <c r="G45" s="681"/>
      <c r="H45" s="681"/>
      <c r="I45" s="681"/>
      <c r="J45" s="681"/>
      <c r="K45" s="681"/>
      <c r="L45" s="682" t="s">
        <v>231</v>
      </c>
      <c r="M45" s="682"/>
      <c r="N45" s="682"/>
      <c r="O45" s="682"/>
      <c r="P45" s="682"/>
      <c r="Q45" s="682"/>
      <c r="R45" s="682"/>
      <c r="S45" s="682"/>
      <c r="T45" s="682"/>
      <c r="U45" s="682"/>
      <c r="V45" s="682"/>
      <c r="W45" s="683"/>
    </row>
  </sheetData>
  <mergeCells count="52">
    <mergeCell ref="A41:K41"/>
    <mergeCell ref="L41:W41"/>
    <mergeCell ref="A42:K45"/>
    <mergeCell ref="L42:W42"/>
    <mergeCell ref="L43:W43"/>
    <mergeCell ref="L44:W44"/>
    <mergeCell ref="L45:W45"/>
    <mergeCell ref="A35:K40"/>
    <mergeCell ref="L35:W35"/>
    <mergeCell ref="L36:W36"/>
    <mergeCell ref="L37:W37"/>
    <mergeCell ref="L38:W38"/>
    <mergeCell ref="L39:W39"/>
    <mergeCell ref="L40:W40"/>
    <mergeCell ref="V6:W6"/>
    <mergeCell ref="A32:K33"/>
    <mergeCell ref="L32:W32"/>
    <mergeCell ref="L33:W33"/>
    <mergeCell ref="A34:K34"/>
    <mergeCell ref="L34:W34"/>
    <mergeCell ref="H4:I4"/>
    <mergeCell ref="L4:M4"/>
    <mergeCell ref="V3:W4"/>
    <mergeCell ref="A29:K31"/>
    <mergeCell ref="L29:W29"/>
    <mergeCell ref="L30:W30"/>
    <mergeCell ref="L31:W31"/>
    <mergeCell ref="A28:K28"/>
    <mergeCell ref="L28:W28"/>
    <mergeCell ref="B5:C6"/>
    <mergeCell ref="D5:I6"/>
    <mergeCell ref="J5:K6"/>
    <mergeCell ref="L5:M6"/>
    <mergeCell ref="V5:W5"/>
    <mergeCell ref="N6:O6"/>
    <mergeCell ref="P6:Q6"/>
    <mergeCell ref="J4:K4"/>
    <mergeCell ref="P5:Q5"/>
    <mergeCell ref="A1:W1"/>
    <mergeCell ref="A2:W2"/>
    <mergeCell ref="A3:A6"/>
    <mergeCell ref="B3:C4"/>
    <mergeCell ref="D3:M3"/>
    <mergeCell ref="N3:O4"/>
    <mergeCell ref="P3:Q4"/>
    <mergeCell ref="R3:U3"/>
    <mergeCell ref="N5:O5"/>
    <mergeCell ref="R5:U6"/>
    <mergeCell ref="D4:E4"/>
    <mergeCell ref="R4:S4"/>
    <mergeCell ref="T4:U4"/>
    <mergeCell ref="F4:G4"/>
  </mergeCells>
  <phoneticPr fontId="29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workbookViewId="0">
      <selection activeCell="V27" sqref="V27"/>
    </sheetView>
  </sheetViews>
  <sheetFormatPr defaultRowHeight="12.75" x14ac:dyDescent="0.2"/>
  <cols>
    <col min="1" max="1" width="4.5703125" bestFit="1" customWidth="1"/>
    <col min="2" max="2" width="6.5703125" bestFit="1" customWidth="1"/>
    <col min="3" max="3" width="2.28515625" bestFit="1" customWidth="1"/>
    <col min="4" max="4" width="5.5703125" bestFit="1" customWidth="1"/>
    <col min="5" max="5" width="2.28515625" bestFit="1" customWidth="1"/>
    <col min="6" max="6" width="6.28515625" bestFit="1" customWidth="1"/>
    <col min="7" max="7" width="2.42578125" customWidth="1"/>
    <col min="8" max="8" width="5.28515625" bestFit="1" customWidth="1"/>
    <col min="9" max="9" width="2.28515625" bestFit="1" customWidth="1"/>
    <col min="10" max="10" width="5.5703125" bestFit="1" customWidth="1"/>
    <col min="11" max="11" width="2.28515625" bestFit="1" customWidth="1"/>
    <col min="12" max="12" width="6.5703125" bestFit="1" customWidth="1"/>
    <col min="13" max="13" width="2.28515625" bestFit="1" customWidth="1"/>
    <col min="14" max="14" width="8" bestFit="1" customWidth="1"/>
    <col min="15" max="15" width="2.28515625" bestFit="1" customWidth="1"/>
    <col min="16" max="16" width="4.85546875" bestFit="1" customWidth="1"/>
    <col min="17" max="17" width="2.28515625" bestFit="1" customWidth="1"/>
    <col min="18" max="18" width="4.85546875" bestFit="1" customWidth="1"/>
    <col min="19" max="19" width="2.28515625" bestFit="1" customWidth="1"/>
    <col min="20" max="20" width="4.85546875" bestFit="1" customWidth="1"/>
    <col min="21" max="21" width="2.28515625" bestFit="1" customWidth="1"/>
    <col min="22" max="22" width="4.140625" bestFit="1" customWidth="1"/>
    <col min="23" max="23" width="2.28515625" bestFit="1" customWidth="1"/>
  </cols>
  <sheetData>
    <row r="1" spans="1:23" ht="15.75" x14ac:dyDescent="0.25">
      <c r="A1" s="491" t="s">
        <v>499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3"/>
    </row>
    <row r="2" spans="1:23" ht="15.75" x14ac:dyDescent="0.25">
      <c r="A2" s="685" t="s">
        <v>695</v>
      </c>
      <c r="B2" s="686"/>
      <c r="C2" s="686"/>
      <c r="D2" s="686"/>
      <c r="E2" s="686"/>
      <c r="F2" s="686"/>
      <c r="G2" s="686"/>
      <c r="H2" s="686"/>
      <c r="I2" s="686"/>
      <c r="J2" s="686"/>
      <c r="K2" s="686"/>
      <c r="L2" s="686"/>
      <c r="M2" s="686"/>
      <c r="N2" s="686"/>
      <c r="O2" s="686"/>
      <c r="P2" s="686"/>
      <c r="Q2" s="686"/>
      <c r="R2" s="686"/>
      <c r="S2" s="686"/>
      <c r="T2" s="686"/>
      <c r="U2" s="686"/>
      <c r="V2" s="686"/>
      <c r="W2" s="687"/>
    </row>
    <row r="3" spans="1:23" x14ac:dyDescent="0.2">
      <c r="A3" s="497" t="s">
        <v>332</v>
      </c>
      <c r="B3" s="503" t="s">
        <v>145</v>
      </c>
      <c r="C3" s="505"/>
      <c r="D3" s="500" t="s">
        <v>289</v>
      </c>
      <c r="E3" s="501"/>
      <c r="F3" s="501"/>
      <c r="G3" s="501"/>
      <c r="H3" s="501"/>
      <c r="I3" s="501"/>
      <c r="J3" s="501"/>
      <c r="K3" s="501"/>
      <c r="L3" s="501"/>
      <c r="M3" s="502"/>
      <c r="N3" s="503" t="s">
        <v>207</v>
      </c>
      <c r="O3" s="505"/>
      <c r="P3" s="503" t="s">
        <v>208</v>
      </c>
      <c r="Q3" s="505"/>
      <c r="R3" s="500" t="s">
        <v>395</v>
      </c>
      <c r="S3" s="501"/>
      <c r="T3" s="501"/>
      <c r="U3" s="502"/>
      <c r="V3" s="503" t="s">
        <v>144</v>
      </c>
      <c r="W3" s="505"/>
    </row>
    <row r="4" spans="1:23" ht="18.75" customHeight="1" x14ac:dyDescent="0.2">
      <c r="A4" s="498"/>
      <c r="B4" s="509"/>
      <c r="C4" s="511"/>
      <c r="D4" s="500" t="s">
        <v>209</v>
      </c>
      <c r="E4" s="502"/>
      <c r="F4" s="500" t="s">
        <v>210</v>
      </c>
      <c r="G4" s="502"/>
      <c r="H4" s="500" t="s">
        <v>211</v>
      </c>
      <c r="I4" s="502"/>
      <c r="J4" s="500" t="s">
        <v>212</v>
      </c>
      <c r="K4" s="502"/>
      <c r="L4" s="500" t="s">
        <v>213</v>
      </c>
      <c r="M4" s="502"/>
      <c r="N4" s="509"/>
      <c r="O4" s="511"/>
      <c r="P4" s="509"/>
      <c r="Q4" s="511"/>
      <c r="R4" s="500" t="s">
        <v>214</v>
      </c>
      <c r="S4" s="502"/>
      <c r="T4" s="500" t="s">
        <v>215</v>
      </c>
      <c r="U4" s="502"/>
      <c r="V4" s="509"/>
      <c r="W4" s="511"/>
    </row>
    <row r="5" spans="1:23" x14ac:dyDescent="0.2">
      <c r="A5" s="498"/>
      <c r="B5" s="636" t="s">
        <v>466</v>
      </c>
      <c r="C5" s="637"/>
      <c r="D5" s="636" t="s">
        <v>334</v>
      </c>
      <c r="E5" s="640"/>
      <c r="F5" s="640"/>
      <c r="G5" s="640"/>
      <c r="H5" s="640"/>
      <c r="I5" s="637"/>
      <c r="J5" s="636" t="s">
        <v>466</v>
      </c>
      <c r="K5" s="637"/>
      <c r="L5" s="636" t="s">
        <v>334</v>
      </c>
      <c r="M5" s="637"/>
      <c r="N5" s="636" t="s">
        <v>126</v>
      </c>
      <c r="O5" s="637"/>
      <c r="P5" s="636" t="s">
        <v>127</v>
      </c>
      <c r="Q5" s="637"/>
      <c r="R5" s="636" t="s">
        <v>467</v>
      </c>
      <c r="S5" s="640"/>
      <c r="T5" s="640"/>
      <c r="U5" s="637"/>
      <c r="V5" s="636" t="s">
        <v>127</v>
      </c>
      <c r="W5" s="637"/>
    </row>
    <row r="6" spans="1:23" x14ac:dyDescent="0.2">
      <c r="A6" s="499"/>
      <c r="B6" s="638"/>
      <c r="C6" s="639"/>
      <c r="D6" s="638"/>
      <c r="E6" s="641"/>
      <c r="F6" s="641"/>
      <c r="G6" s="641"/>
      <c r="H6" s="641"/>
      <c r="I6" s="639"/>
      <c r="J6" s="638"/>
      <c r="K6" s="639"/>
      <c r="L6" s="638"/>
      <c r="M6" s="639"/>
      <c r="N6" s="638" t="s">
        <v>468</v>
      </c>
      <c r="O6" s="639"/>
      <c r="P6" s="638" t="s">
        <v>128</v>
      </c>
      <c r="Q6" s="639"/>
      <c r="R6" s="638"/>
      <c r="S6" s="641"/>
      <c r="T6" s="641"/>
      <c r="U6" s="639"/>
      <c r="V6" s="638" t="s">
        <v>128</v>
      </c>
      <c r="W6" s="639"/>
    </row>
    <row r="7" spans="1:23" ht="15" x14ac:dyDescent="0.25">
      <c r="A7" s="307">
        <v>1989</v>
      </c>
      <c r="B7" s="308">
        <v>638798</v>
      </c>
      <c r="C7" s="309"/>
      <c r="D7" s="308">
        <v>119640</v>
      </c>
      <c r="E7" s="309"/>
      <c r="F7" s="308">
        <v>1471031</v>
      </c>
      <c r="G7" s="308"/>
      <c r="H7" s="310">
        <v>762</v>
      </c>
      <c r="I7" s="309"/>
      <c r="J7" s="316" t="s">
        <v>691</v>
      </c>
      <c r="K7" s="309"/>
      <c r="L7" s="308">
        <v>1591433</v>
      </c>
      <c r="M7" s="309"/>
      <c r="N7" s="308">
        <v>81669945</v>
      </c>
      <c r="O7" s="309"/>
      <c r="P7" s="308">
        <v>2804</v>
      </c>
      <c r="Q7" s="309"/>
      <c r="R7" s="308">
        <v>24182</v>
      </c>
      <c r="S7" s="309"/>
      <c r="T7" s="308">
        <v>5687</v>
      </c>
      <c r="U7" s="309"/>
      <c r="V7" s="310">
        <v>848</v>
      </c>
      <c r="W7" s="309"/>
    </row>
    <row r="8" spans="1:23" ht="15" x14ac:dyDescent="0.25">
      <c r="A8" s="307">
        <v>1990</v>
      </c>
      <c r="B8" s="308">
        <v>1265888</v>
      </c>
      <c r="C8" s="309"/>
      <c r="D8" s="308">
        <v>173196</v>
      </c>
      <c r="E8" s="309"/>
      <c r="F8" s="308">
        <v>1629964</v>
      </c>
      <c r="G8" s="308"/>
      <c r="H8" s="308">
        <v>1741</v>
      </c>
      <c r="I8" s="309"/>
      <c r="J8" s="316" t="s">
        <v>691</v>
      </c>
      <c r="K8" s="309"/>
      <c r="L8" s="308">
        <v>1804901</v>
      </c>
      <c r="M8" s="309"/>
      <c r="N8" s="308">
        <v>97329686</v>
      </c>
      <c r="O8" s="309"/>
      <c r="P8" s="308">
        <v>4778</v>
      </c>
      <c r="Q8" s="309"/>
      <c r="R8" s="308">
        <v>22616</v>
      </c>
      <c r="S8" s="309"/>
      <c r="T8" s="308">
        <v>8024</v>
      </c>
      <c r="U8" s="309"/>
      <c r="V8" s="310">
        <v>36</v>
      </c>
      <c r="W8" s="309"/>
    </row>
    <row r="9" spans="1:23" ht="15" x14ac:dyDescent="0.25">
      <c r="A9" s="311">
        <v>1991</v>
      </c>
      <c r="B9" s="312">
        <v>1220864</v>
      </c>
      <c r="C9" s="313"/>
      <c r="D9" s="312">
        <v>104193</v>
      </c>
      <c r="E9" s="313"/>
      <c r="F9" s="312">
        <v>995374</v>
      </c>
      <c r="G9" s="312"/>
      <c r="H9" s="312">
        <v>1395</v>
      </c>
      <c r="I9" s="313"/>
      <c r="J9" s="317" t="s">
        <v>691</v>
      </c>
      <c r="K9" s="313"/>
      <c r="L9" s="312">
        <v>1100962</v>
      </c>
      <c r="M9" s="313"/>
      <c r="N9" s="312">
        <v>99868387</v>
      </c>
      <c r="O9" s="313"/>
      <c r="P9" s="312">
        <v>4924</v>
      </c>
      <c r="Q9" s="313"/>
      <c r="R9" s="312">
        <v>21459</v>
      </c>
      <c r="S9" s="313"/>
      <c r="T9" s="312">
        <v>11408</v>
      </c>
      <c r="U9" s="313"/>
      <c r="V9" s="314">
        <v>737</v>
      </c>
      <c r="W9" s="313"/>
    </row>
    <row r="10" spans="1:23" ht="15" x14ac:dyDescent="0.25">
      <c r="A10" s="307">
        <v>1992</v>
      </c>
      <c r="B10" s="308">
        <v>1703691</v>
      </c>
      <c r="C10" s="309"/>
      <c r="D10" s="308">
        <v>153940</v>
      </c>
      <c r="E10" s="309"/>
      <c r="F10" s="308">
        <v>1044961</v>
      </c>
      <c r="G10" s="308"/>
      <c r="H10" s="308">
        <v>10126</v>
      </c>
      <c r="I10" s="309"/>
      <c r="J10" s="308">
        <v>4040</v>
      </c>
      <c r="K10" s="309"/>
      <c r="L10" s="308">
        <v>1229227</v>
      </c>
      <c r="M10" s="309"/>
      <c r="N10" s="308">
        <v>122907823</v>
      </c>
      <c r="O10" s="309"/>
      <c r="P10" s="308">
        <v>6033</v>
      </c>
      <c r="Q10" s="309"/>
      <c r="R10" s="308">
        <v>20648</v>
      </c>
      <c r="S10" s="309"/>
      <c r="T10" s="308">
        <v>10427</v>
      </c>
      <c r="U10" s="309"/>
      <c r="V10" s="308">
        <v>1930</v>
      </c>
      <c r="W10" s="309"/>
    </row>
    <row r="11" spans="1:23" ht="15" x14ac:dyDescent="0.25">
      <c r="A11" s="307">
        <v>1993</v>
      </c>
      <c r="B11" s="308">
        <v>1794066</v>
      </c>
      <c r="C11" s="309"/>
      <c r="D11" s="308">
        <v>290169</v>
      </c>
      <c r="E11" s="309"/>
      <c r="F11" s="308">
        <v>1073589</v>
      </c>
      <c r="G11" s="308"/>
      <c r="H11" s="308">
        <v>26531</v>
      </c>
      <c r="I11" s="309"/>
      <c r="J11" s="308">
        <v>40098</v>
      </c>
      <c r="K11" s="309"/>
      <c r="L11" s="308">
        <v>1590779</v>
      </c>
      <c r="M11" s="309"/>
      <c r="N11" s="308">
        <v>128743043</v>
      </c>
      <c r="O11" s="309"/>
      <c r="P11" s="308">
        <v>3865</v>
      </c>
      <c r="Q11" s="309"/>
      <c r="R11" s="308">
        <v>20590</v>
      </c>
      <c r="S11" s="309"/>
      <c r="T11" s="308">
        <v>9522</v>
      </c>
      <c r="U11" s="309"/>
      <c r="V11" s="308">
        <v>1654</v>
      </c>
      <c r="W11" s="309"/>
    </row>
    <row r="12" spans="1:23" ht="15" x14ac:dyDescent="0.25">
      <c r="A12" s="311">
        <v>1994</v>
      </c>
      <c r="B12" s="312">
        <v>2240760</v>
      </c>
      <c r="C12" s="313"/>
      <c r="D12" s="312">
        <v>371317</v>
      </c>
      <c r="E12" s="313"/>
      <c r="F12" s="312">
        <v>1024190</v>
      </c>
      <c r="G12" s="312"/>
      <c r="H12" s="312">
        <v>104034</v>
      </c>
      <c r="I12" s="313"/>
      <c r="J12" s="312">
        <v>58362</v>
      </c>
      <c r="K12" s="313"/>
      <c r="L12" s="312">
        <v>1791351</v>
      </c>
      <c r="M12" s="313"/>
      <c r="N12" s="312">
        <v>144061760</v>
      </c>
      <c r="O12" s="313"/>
      <c r="P12" s="312">
        <v>6487</v>
      </c>
      <c r="Q12" s="313"/>
      <c r="R12" s="312">
        <v>18293</v>
      </c>
      <c r="S12" s="313"/>
      <c r="T12" s="312">
        <v>12327</v>
      </c>
      <c r="U12" s="313"/>
      <c r="V12" s="312">
        <v>1100</v>
      </c>
      <c r="W12" s="313"/>
    </row>
    <row r="13" spans="1:23" ht="15" x14ac:dyDescent="0.25">
      <c r="A13" s="307">
        <v>1995</v>
      </c>
      <c r="B13" s="308">
        <v>2376437</v>
      </c>
      <c r="C13" s="309"/>
      <c r="D13" s="308">
        <v>486266</v>
      </c>
      <c r="E13" s="309"/>
      <c r="F13" s="308">
        <v>1127353</v>
      </c>
      <c r="G13" s="308"/>
      <c r="H13" s="308">
        <v>58199</v>
      </c>
      <c r="I13" s="309"/>
      <c r="J13" s="308">
        <v>222396</v>
      </c>
      <c r="K13" s="309"/>
      <c r="L13" s="308">
        <v>2783798</v>
      </c>
      <c r="M13" s="309"/>
      <c r="N13" s="308">
        <v>142752561</v>
      </c>
      <c r="O13" s="309"/>
      <c r="P13" s="308">
        <v>5430</v>
      </c>
      <c r="Q13" s="309"/>
      <c r="R13" s="308">
        <v>19053</v>
      </c>
      <c r="S13" s="309"/>
      <c r="T13" s="308">
        <v>14582</v>
      </c>
      <c r="U13" s="309"/>
      <c r="V13" s="310">
        <v>313</v>
      </c>
      <c r="W13" s="309"/>
    </row>
    <row r="14" spans="1:23" ht="15" x14ac:dyDescent="0.25">
      <c r="A14" s="307">
        <v>1996</v>
      </c>
      <c r="B14" s="308">
        <v>2520474</v>
      </c>
      <c r="C14" s="309"/>
      <c r="D14" s="308">
        <v>308498</v>
      </c>
      <c r="E14" s="309"/>
      <c r="F14" s="308">
        <v>1155446</v>
      </c>
      <c r="G14" s="308"/>
      <c r="H14" s="308">
        <v>86080</v>
      </c>
      <c r="I14" s="309"/>
      <c r="J14" s="308">
        <v>174890</v>
      </c>
      <c r="K14" s="309"/>
      <c r="L14" s="308">
        <v>2424474</v>
      </c>
      <c r="M14" s="309"/>
      <c r="N14" s="308">
        <v>147091097</v>
      </c>
      <c r="O14" s="309"/>
      <c r="P14" s="308">
        <v>4912</v>
      </c>
      <c r="Q14" s="309"/>
      <c r="R14" s="308">
        <v>20381</v>
      </c>
      <c r="S14" s="309"/>
      <c r="T14" s="308">
        <v>20564</v>
      </c>
      <c r="U14" s="309"/>
      <c r="V14" s="310">
        <v>392</v>
      </c>
      <c r="W14" s="309"/>
    </row>
    <row r="15" spans="1:23" ht="15" x14ac:dyDescent="0.25">
      <c r="A15" s="311">
        <v>1997</v>
      </c>
      <c r="B15" s="312">
        <v>2354686</v>
      </c>
      <c r="C15" s="313"/>
      <c r="D15" s="312">
        <v>342704</v>
      </c>
      <c r="E15" s="313"/>
      <c r="F15" s="312">
        <v>1245739</v>
      </c>
      <c r="G15" s="312"/>
      <c r="H15" s="312">
        <v>22544</v>
      </c>
      <c r="I15" s="313"/>
      <c r="J15" s="312">
        <v>171047</v>
      </c>
      <c r="K15" s="313"/>
      <c r="L15" s="312">
        <v>2466222</v>
      </c>
      <c r="M15" s="313"/>
      <c r="N15" s="312">
        <v>161607653</v>
      </c>
      <c r="O15" s="313"/>
      <c r="P15" s="312">
        <v>9684</v>
      </c>
      <c r="Q15" s="313"/>
      <c r="R15" s="312">
        <v>20269</v>
      </c>
      <c r="S15" s="313"/>
      <c r="T15" s="312">
        <v>17416</v>
      </c>
      <c r="U15" s="313"/>
      <c r="V15" s="314">
        <v>37</v>
      </c>
      <c r="W15" s="313"/>
    </row>
    <row r="16" spans="1:23" ht="15" x14ac:dyDescent="0.25">
      <c r="A16" s="307">
        <v>1998</v>
      </c>
      <c r="B16" s="308">
        <v>2493255</v>
      </c>
      <c r="C16" s="309"/>
      <c r="D16" s="308">
        <v>134008</v>
      </c>
      <c r="E16" s="309"/>
      <c r="F16" s="308">
        <v>653003</v>
      </c>
      <c r="G16" s="308"/>
      <c r="H16" s="308">
        <v>19277</v>
      </c>
      <c r="I16" s="309"/>
      <c r="J16" s="308">
        <v>103046</v>
      </c>
      <c r="K16" s="309"/>
      <c r="L16" s="308">
        <v>1321518</v>
      </c>
      <c r="M16" s="309"/>
      <c r="N16" s="308">
        <v>172471046</v>
      </c>
      <c r="O16" s="309"/>
      <c r="P16" s="308">
        <v>6329</v>
      </c>
      <c r="Q16" s="309"/>
      <c r="R16" s="308">
        <v>12026</v>
      </c>
      <c r="S16" s="309"/>
      <c r="T16" s="308">
        <v>20436</v>
      </c>
      <c r="U16" s="309"/>
      <c r="V16" s="310">
        <v>87</v>
      </c>
      <c r="W16" s="309"/>
    </row>
    <row r="17" spans="1:23" ht="15" x14ac:dyDescent="0.25">
      <c r="A17" s="307">
        <v>1999</v>
      </c>
      <c r="B17" s="308">
        <v>3033297</v>
      </c>
      <c r="C17" s="309"/>
      <c r="D17" s="308">
        <v>182966</v>
      </c>
      <c r="E17" s="309"/>
      <c r="F17" s="308">
        <v>571970</v>
      </c>
      <c r="G17" s="308"/>
      <c r="H17" s="308">
        <v>30442</v>
      </c>
      <c r="I17" s="309"/>
      <c r="J17" s="308">
        <v>127562</v>
      </c>
      <c r="K17" s="309"/>
      <c r="L17" s="308">
        <v>1423188</v>
      </c>
      <c r="M17" s="309"/>
      <c r="N17" s="308">
        <v>175756598</v>
      </c>
      <c r="O17" s="309"/>
      <c r="P17" s="308">
        <v>4435</v>
      </c>
      <c r="Q17" s="309"/>
      <c r="R17" s="308">
        <v>12587</v>
      </c>
      <c r="S17" s="309"/>
      <c r="T17" s="308">
        <v>25124</v>
      </c>
      <c r="U17" s="309"/>
      <c r="V17" s="310">
        <v>35</v>
      </c>
      <c r="W17" s="309"/>
    </row>
    <row r="18" spans="1:23" ht="15" x14ac:dyDescent="0.25">
      <c r="A18" s="311">
        <v>2000</v>
      </c>
      <c r="B18" s="312">
        <v>3107496</v>
      </c>
      <c r="C18" s="313"/>
      <c r="D18" s="312">
        <v>294347</v>
      </c>
      <c r="E18" s="313"/>
      <c r="F18" s="312">
        <v>466586</v>
      </c>
      <c r="G18" s="312"/>
      <c r="H18" s="312">
        <v>50613</v>
      </c>
      <c r="I18" s="313"/>
      <c r="J18" s="312">
        <v>120082</v>
      </c>
      <c r="K18" s="313"/>
      <c r="L18" s="312">
        <v>1411956</v>
      </c>
      <c r="M18" s="313"/>
      <c r="N18" s="312">
        <v>192253294</v>
      </c>
      <c r="O18" s="313"/>
      <c r="P18" s="312">
        <v>6641</v>
      </c>
      <c r="Q18" s="313"/>
      <c r="R18" s="312">
        <v>8034</v>
      </c>
      <c r="S18" s="313"/>
      <c r="T18" s="312">
        <v>24045</v>
      </c>
      <c r="U18" s="313"/>
      <c r="V18" s="314">
        <v>48</v>
      </c>
      <c r="W18" s="313"/>
    </row>
    <row r="19" spans="1:23" ht="15" x14ac:dyDescent="0.25">
      <c r="A19" s="307">
        <v>2001</v>
      </c>
      <c r="B19" s="308">
        <v>2909530</v>
      </c>
      <c r="C19" s="309"/>
      <c r="D19" s="308">
        <v>218770</v>
      </c>
      <c r="E19" s="309"/>
      <c r="F19" s="308">
        <v>354660</v>
      </c>
      <c r="G19" s="308"/>
      <c r="H19" s="308">
        <v>3000</v>
      </c>
      <c r="I19" s="309"/>
      <c r="J19" s="308">
        <v>119000</v>
      </c>
      <c r="K19" s="309"/>
      <c r="L19" s="308">
        <v>1171430</v>
      </c>
      <c r="M19" s="309"/>
      <c r="N19" s="308">
        <v>199808000</v>
      </c>
      <c r="O19" s="309"/>
      <c r="P19" s="308">
        <v>5849</v>
      </c>
      <c r="Q19" s="309"/>
      <c r="R19" s="308">
        <v>10434</v>
      </c>
      <c r="S19" s="309"/>
      <c r="T19" s="308">
        <v>5407</v>
      </c>
      <c r="U19" s="309"/>
      <c r="V19" s="308">
        <v>4179</v>
      </c>
      <c r="W19" s="309"/>
    </row>
    <row r="20" spans="1:23" ht="15" x14ac:dyDescent="0.25">
      <c r="A20" s="307">
        <v>2002</v>
      </c>
      <c r="B20" s="308">
        <v>2255325</v>
      </c>
      <c r="C20" s="309"/>
      <c r="D20" s="308">
        <v>65779</v>
      </c>
      <c r="E20" s="309"/>
      <c r="F20" s="308">
        <v>196857</v>
      </c>
      <c r="G20" s="308"/>
      <c r="H20" s="308">
        <v>23014</v>
      </c>
      <c r="I20" s="309"/>
      <c r="J20" s="308">
        <v>111082</v>
      </c>
      <c r="K20" s="309"/>
      <c r="L20" s="308">
        <v>841060</v>
      </c>
      <c r="M20" s="309"/>
      <c r="N20" s="308">
        <v>263618637</v>
      </c>
      <c r="O20" s="309"/>
      <c r="P20" s="308">
        <v>7448</v>
      </c>
      <c r="Q20" s="309"/>
      <c r="R20" s="308">
        <v>9585</v>
      </c>
      <c r="S20" s="309"/>
      <c r="T20" s="308">
        <v>6130</v>
      </c>
      <c r="U20" s="309"/>
      <c r="V20" s="308">
        <v>5915</v>
      </c>
      <c r="W20" s="309"/>
    </row>
    <row r="21" spans="1:23" ht="15" x14ac:dyDescent="0.25">
      <c r="A21" s="311">
        <v>2003</v>
      </c>
      <c r="B21" s="312">
        <v>2080169</v>
      </c>
      <c r="C21" s="313"/>
      <c r="D21" s="312">
        <v>190291</v>
      </c>
      <c r="E21" s="313"/>
      <c r="F21" s="312">
        <v>918820</v>
      </c>
      <c r="G21" s="312"/>
      <c r="H21" s="312">
        <v>88152</v>
      </c>
      <c r="I21" s="313"/>
      <c r="J21" s="312">
        <v>79798</v>
      </c>
      <c r="K21" s="313"/>
      <c r="L21" s="312">
        <v>1596253</v>
      </c>
      <c r="M21" s="313"/>
      <c r="N21" s="312">
        <v>225966807</v>
      </c>
      <c r="O21" s="313"/>
      <c r="P21" s="312">
        <v>11601</v>
      </c>
      <c r="Q21" s="313"/>
      <c r="R21" s="312">
        <v>10893</v>
      </c>
      <c r="S21" s="313"/>
      <c r="T21" s="312">
        <v>13834</v>
      </c>
      <c r="U21" s="313"/>
      <c r="V21" s="312">
        <v>4120</v>
      </c>
      <c r="W21" s="313"/>
    </row>
    <row r="22" spans="1:23" ht="15" x14ac:dyDescent="0.25">
      <c r="A22" s="307">
        <v>2004</v>
      </c>
      <c r="B22" s="308">
        <v>3809321</v>
      </c>
      <c r="C22" s="309"/>
      <c r="D22" s="308">
        <v>313502</v>
      </c>
      <c r="E22" s="309"/>
      <c r="F22" s="308">
        <v>985113</v>
      </c>
      <c r="G22" s="308"/>
      <c r="H22" s="308">
        <v>202016</v>
      </c>
      <c r="I22" s="309"/>
      <c r="J22" s="308">
        <v>237482</v>
      </c>
      <c r="K22" s="309"/>
      <c r="L22" s="308">
        <v>2688040</v>
      </c>
      <c r="M22" s="309"/>
      <c r="N22" s="308">
        <v>388423749</v>
      </c>
      <c r="O22" s="309"/>
      <c r="P22" s="308">
        <v>31132</v>
      </c>
      <c r="Q22" s="309"/>
      <c r="R22" s="308">
        <v>14968</v>
      </c>
      <c r="S22" s="309"/>
      <c r="T22" s="308">
        <v>17216</v>
      </c>
      <c r="U22" s="309"/>
      <c r="V22" s="308">
        <v>6839</v>
      </c>
      <c r="W22" s="309"/>
    </row>
    <row r="23" spans="1:23" ht="15" x14ac:dyDescent="0.25">
      <c r="A23" s="307">
        <v>2005</v>
      </c>
      <c r="B23" s="308">
        <v>3917660</v>
      </c>
      <c r="C23" s="309"/>
      <c r="D23" s="308">
        <v>225357</v>
      </c>
      <c r="E23" s="309"/>
      <c r="F23" s="308">
        <v>1071885</v>
      </c>
      <c r="G23" s="308"/>
      <c r="H23" s="308">
        <v>94766</v>
      </c>
      <c r="I23" s="309"/>
      <c r="J23" s="308">
        <v>206376</v>
      </c>
      <c r="K23" s="309"/>
      <c r="L23" s="308">
        <v>2423885</v>
      </c>
      <c r="M23" s="309"/>
      <c r="N23" s="308">
        <v>384365021</v>
      </c>
      <c r="O23" s="309"/>
      <c r="P23" s="308">
        <v>59569</v>
      </c>
      <c r="Q23" s="309"/>
      <c r="R23" s="308">
        <v>19193</v>
      </c>
      <c r="S23" s="309"/>
      <c r="T23" s="308">
        <v>15345</v>
      </c>
      <c r="U23" s="309"/>
      <c r="V23" s="308">
        <v>6723</v>
      </c>
      <c r="W23" s="309"/>
    </row>
    <row r="24" spans="1:23" ht="15" x14ac:dyDescent="0.25">
      <c r="A24" s="311">
        <v>2006</v>
      </c>
      <c r="B24" s="312">
        <v>3834114</v>
      </c>
      <c r="C24" s="313"/>
      <c r="D24" s="312">
        <v>68802</v>
      </c>
      <c r="E24" s="313"/>
      <c r="F24" s="312">
        <v>997817</v>
      </c>
      <c r="G24" s="312"/>
      <c r="H24" s="312">
        <v>86851</v>
      </c>
      <c r="I24" s="313"/>
      <c r="J24" s="312">
        <v>195205</v>
      </c>
      <c r="K24" s="313"/>
      <c r="L24" s="312">
        <v>2129492</v>
      </c>
      <c r="M24" s="313"/>
      <c r="N24" s="312">
        <v>330877823</v>
      </c>
      <c r="O24" s="313"/>
      <c r="P24" s="312">
        <v>36963</v>
      </c>
      <c r="Q24" s="313"/>
      <c r="R24" s="312">
        <v>18814</v>
      </c>
      <c r="S24" s="313"/>
      <c r="T24" s="312">
        <v>14175</v>
      </c>
      <c r="U24" s="313"/>
      <c r="V24" s="312">
        <v>7741</v>
      </c>
      <c r="W24" s="313"/>
    </row>
    <row r="25" spans="1:23" ht="15" x14ac:dyDescent="0.25">
      <c r="A25" s="307">
        <v>2007</v>
      </c>
      <c r="B25" s="308">
        <v>3795424</v>
      </c>
      <c r="C25" s="309"/>
      <c r="D25" s="308">
        <v>191812</v>
      </c>
      <c r="E25" s="309"/>
      <c r="F25" s="308">
        <v>1013834</v>
      </c>
      <c r="G25" s="308"/>
      <c r="H25" s="308">
        <v>97785</v>
      </c>
      <c r="I25" s="309"/>
      <c r="J25" s="308">
        <v>162167</v>
      </c>
      <c r="K25" s="309"/>
      <c r="L25" s="308">
        <v>2114266</v>
      </c>
      <c r="M25" s="309"/>
      <c r="N25" s="308">
        <v>339796332</v>
      </c>
      <c r="O25" s="309"/>
      <c r="P25" s="308">
        <v>34384</v>
      </c>
      <c r="Q25" s="309"/>
      <c r="R25" s="308">
        <v>21435</v>
      </c>
      <c r="S25" s="309"/>
      <c r="T25" s="308">
        <v>16203</v>
      </c>
      <c r="U25" s="309"/>
      <c r="V25" s="308">
        <v>7553</v>
      </c>
      <c r="W25" s="309"/>
    </row>
    <row r="26" spans="1:23" ht="15" x14ac:dyDescent="0.25">
      <c r="A26" s="307">
        <v>2008</v>
      </c>
      <c r="B26" s="308">
        <v>3688604</v>
      </c>
      <c r="C26" s="309"/>
      <c r="D26" s="308">
        <v>229622</v>
      </c>
      <c r="E26" s="309"/>
      <c r="F26" s="308">
        <v>1019332</v>
      </c>
      <c r="G26" s="308"/>
      <c r="H26" s="308">
        <v>61546</v>
      </c>
      <c r="I26" s="309"/>
      <c r="J26" s="308">
        <v>119306</v>
      </c>
      <c r="K26" s="309"/>
      <c r="L26" s="308">
        <v>1907030</v>
      </c>
      <c r="M26" s="309"/>
      <c r="N26" s="308">
        <v>326047713</v>
      </c>
      <c r="O26" s="309"/>
      <c r="P26" s="308">
        <v>37899</v>
      </c>
      <c r="Q26" s="309"/>
      <c r="R26" s="308">
        <v>18075</v>
      </c>
      <c r="S26" s="309"/>
      <c r="T26" s="308">
        <v>15984</v>
      </c>
      <c r="U26" s="309"/>
      <c r="V26" s="308">
        <v>8165</v>
      </c>
      <c r="W26" s="309"/>
    </row>
    <row r="27" spans="1:23" x14ac:dyDescent="0.2">
      <c r="A27" s="311">
        <v>2009</v>
      </c>
      <c r="B27" s="312">
        <v>3934756</v>
      </c>
      <c r="C27" s="315" t="s">
        <v>381</v>
      </c>
      <c r="D27" s="312">
        <v>186672</v>
      </c>
      <c r="E27" s="315" t="s">
        <v>381</v>
      </c>
      <c r="F27" s="312">
        <v>1014585</v>
      </c>
      <c r="G27" s="312"/>
      <c r="H27" s="312">
        <v>99728</v>
      </c>
      <c r="I27" s="315" t="s">
        <v>381</v>
      </c>
      <c r="J27" s="312">
        <v>125814</v>
      </c>
      <c r="K27" s="315" t="s">
        <v>381</v>
      </c>
      <c r="L27" s="312">
        <v>1930055</v>
      </c>
      <c r="M27" s="315" t="s">
        <v>381</v>
      </c>
      <c r="N27" s="312">
        <v>305541987</v>
      </c>
      <c r="O27" s="315" t="s">
        <v>381</v>
      </c>
      <c r="P27" s="312">
        <v>33812</v>
      </c>
      <c r="Q27" s="315" t="s">
        <v>381</v>
      </c>
      <c r="R27" s="312">
        <v>19587</v>
      </c>
      <c r="S27" s="315" t="s">
        <v>381</v>
      </c>
      <c r="T27" s="312">
        <v>16897</v>
      </c>
      <c r="U27" s="315" t="s">
        <v>381</v>
      </c>
      <c r="V27" s="312">
        <v>8434</v>
      </c>
      <c r="W27" s="315" t="s">
        <v>381</v>
      </c>
    </row>
    <row r="28" spans="1:23" ht="15" x14ac:dyDescent="0.25">
      <c r="A28" s="307" t="s">
        <v>675</v>
      </c>
      <c r="B28" s="308">
        <v>4265934</v>
      </c>
      <c r="C28" s="309"/>
      <c r="D28" s="308">
        <v>134576</v>
      </c>
      <c r="E28" s="309"/>
      <c r="F28" s="308">
        <v>943594</v>
      </c>
      <c r="G28" s="308"/>
      <c r="H28" s="308">
        <v>49351</v>
      </c>
      <c r="I28" s="309"/>
      <c r="J28" s="308">
        <v>118695</v>
      </c>
      <c r="K28" s="309"/>
      <c r="L28" s="308">
        <v>1720996</v>
      </c>
      <c r="M28" s="309"/>
      <c r="N28" s="308">
        <v>321850694</v>
      </c>
      <c r="O28" s="309"/>
      <c r="P28" s="308">
        <v>31967</v>
      </c>
      <c r="Q28" s="309"/>
      <c r="R28" s="308">
        <v>23334</v>
      </c>
      <c r="S28" s="309"/>
      <c r="T28" s="308">
        <v>15652</v>
      </c>
      <c r="U28" s="309"/>
      <c r="V28" s="308">
        <v>8925</v>
      </c>
      <c r="W28" s="309"/>
    </row>
    <row r="29" spans="1:23" x14ac:dyDescent="0.2">
      <c r="A29" s="516" t="s">
        <v>153</v>
      </c>
      <c r="B29" s="517"/>
      <c r="C29" s="517"/>
      <c r="D29" s="517"/>
      <c r="E29" s="517"/>
      <c r="F29" s="517"/>
      <c r="G29" s="517"/>
      <c r="H29" s="517"/>
      <c r="I29" s="517"/>
      <c r="J29" s="517"/>
      <c r="K29" s="517"/>
      <c r="L29" s="517"/>
      <c r="M29" s="517" t="s">
        <v>216</v>
      </c>
      <c r="N29" s="517"/>
      <c r="O29" s="517"/>
      <c r="P29" s="517"/>
      <c r="Q29" s="517"/>
      <c r="R29" s="517"/>
      <c r="S29" s="517"/>
      <c r="T29" s="517"/>
      <c r="U29" s="517"/>
      <c r="V29" s="517"/>
      <c r="W29" s="518"/>
    </row>
    <row r="30" spans="1:23" x14ac:dyDescent="0.2">
      <c r="A30" s="519" t="s">
        <v>217</v>
      </c>
      <c r="B30" s="520"/>
      <c r="C30" s="520"/>
      <c r="D30" s="520"/>
      <c r="E30" s="520"/>
      <c r="F30" s="520"/>
      <c r="G30" s="520"/>
      <c r="H30" s="520"/>
      <c r="I30" s="520"/>
      <c r="J30" s="520"/>
      <c r="K30" s="520"/>
      <c r="L30" s="520"/>
      <c r="M30" s="521" t="s">
        <v>218</v>
      </c>
      <c r="N30" s="521"/>
      <c r="O30" s="521"/>
      <c r="P30" s="521"/>
      <c r="Q30" s="521"/>
      <c r="R30" s="521"/>
      <c r="S30" s="521"/>
      <c r="T30" s="521"/>
      <c r="U30" s="521"/>
      <c r="V30" s="521"/>
      <c r="W30" s="522"/>
    </row>
    <row r="31" spans="1:23" x14ac:dyDescent="0.2">
      <c r="A31" s="519"/>
      <c r="B31" s="520"/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3" t="s">
        <v>408</v>
      </c>
      <c r="N31" s="523"/>
      <c r="O31" s="523"/>
      <c r="P31" s="523"/>
      <c r="Q31" s="523"/>
      <c r="R31" s="523"/>
      <c r="S31" s="523"/>
      <c r="T31" s="523"/>
      <c r="U31" s="523"/>
      <c r="V31" s="523"/>
      <c r="W31" s="524"/>
    </row>
    <row r="32" spans="1:23" x14ac:dyDescent="0.2">
      <c r="A32" s="519"/>
      <c r="B32" s="520"/>
      <c r="C32" s="520"/>
      <c r="D32" s="520"/>
      <c r="E32" s="520"/>
      <c r="F32" s="520"/>
      <c r="G32" s="520"/>
      <c r="H32" s="520"/>
      <c r="I32" s="520"/>
      <c r="J32" s="520"/>
      <c r="K32" s="520"/>
      <c r="L32" s="520"/>
      <c r="M32" s="523" t="s">
        <v>410</v>
      </c>
      <c r="N32" s="523"/>
      <c r="O32" s="523"/>
      <c r="P32" s="523"/>
      <c r="Q32" s="523"/>
      <c r="R32" s="523"/>
      <c r="S32" s="523"/>
      <c r="T32" s="523"/>
      <c r="U32" s="523"/>
      <c r="V32" s="523"/>
      <c r="W32" s="524"/>
    </row>
    <row r="33" spans="1:23" x14ac:dyDescent="0.2">
      <c r="A33" s="519" t="s">
        <v>219</v>
      </c>
      <c r="B33" s="520"/>
      <c r="C33" s="520"/>
      <c r="D33" s="520"/>
      <c r="E33" s="520"/>
      <c r="F33" s="520"/>
      <c r="G33" s="520"/>
      <c r="H33" s="520"/>
      <c r="I33" s="520"/>
      <c r="J33" s="520"/>
      <c r="K33" s="520"/>
      <c r="L33" s="520"/>
      <c r="M33" s="521" t="s">
        <v>156</v>
      </c>
      <c r="N33" s="521"/>
      <c r="O33" s="521"/>
      <c r="P33" s="521"/>
      <c r="Q33" s="521"/>
      <c r="R33" s="521"/>
      <c r="S33" s="521"/>
      <c r="T33" s="521"/>
      <c r="U33" s="521"/>
      <c r="V33" s="521"/>
      <c r="W33" s="522"/>
    </row>
    <row r="34" spans="1:23" x14ac:dyDescent="0.2">
      <c r="A34" s="519"/>
      <c r="B34" s="520"/>
      <c r="C34" s="520"/>
      <c r="D34" s="520"/>
      <c r="E34" s="520"/>
      <c r="F34" s="520"/>
      <c r="G34" s="520"/>
      <c r="H34" s="520"/>
      <c r="I34" s="520"/>
      <c r="J34" s="520"/>
      <c r="K34" s="520"/>
      <c r="L34" s="520"/>
      <c r="M34" s="523" t="s">
        <v>402</v>
      </c>
      <c r="N34" s="523"/>
      <c r="O34" s="523"/>
      <c r="P34" s="523"/>
      <c r="Q34" s="523"/>
      <c r="R34" s="523"/>
      <c r="S34" s="523"/>
      <c r="T34" s="523"/>
      <c r="U34" s="523"/>
      <c r="V34" s="523"/>
      <c r="W34" s="524"/>
    </row>
    <row r="35" spans="1:23" x14ac:dyDescent="0.2">
      <c r="A35" s="519" t="s">
        <v>220</v>
      </c>
      <c r="B35" s="520"/>
      <c r="C35" s="520"/>
      <c r="D35" s="520"/>
      <c r="E35" s="520"/>
      <c r="F35" s="520"/>
      <c r="G35" s="520"/>
      <c r="H35" s="520"/>
      <c r="I35" s="520"/>
      <c r="J35" s="520"/>
      <c r="K35" s="520"/>
      <c r="L35" s="520"/>
      <c r="M35" s="523" t="s">
        <v>696</v>
      </c>
      <c r="N35" s="523"/>
      <c r="O35" s="523"/>
      <c r="P35" s="523"/>
      <c r="Q35" s="523"/>
      <c r="R35" s="523"/>
      <c r="S35" s="523"/>
      <c r="T35" s="523"/>
      <c r="U35" s="523"/>
      <c r="V35" s="523"/>
      <c r="W35" s="524"/>
    </row>
    <row r="36" spans="1:23" x14ac:dyDescent="0.2">
      <c r="A36" s="519" t="s">
        <v>221</v>
      </c>
      <c r="B36" s="520"/>
      <c r="C36" s="520"/>
      <c r="D36" s="520"/>
      <c r="E36" s="520"/>
      <c r="F36" s="520"/>
      <c r="G36" s="520"/>
      <c r="H36" s="520"/>
      <c r="I36" s="520"/>
      <c r="J36" s="520"/>
      <c r="K36" s="520"/>
      <c r="L36" s="520"/>
      <c r="M36" s="523" t="s">
        <v>222</v>
      </c>
      <c r="N36" s="523"/>
      <c r="O36" s="523"/>
      <c r="P36" s="523"/>
      <c r="Q36" s="523"/>
      <c r="R36" s="523"/>
      <c r="S36" s="523"/>
      <c r="T36" s="523"/>
      <c r="U36" s="523"/>
      <c r="V36" s="523"/>
      <c r="W36" s="524"/>
    </row>
    <row r="37" spans="1:23" x14ac:dyDescent="0.2">
      <c r="A37" s="519"/>
      <c r="B37" s="520"/>
      <c r="C37" s="520"/>
      <c r="D37" s="520"/>
      <c r="E37" s="520"/>
      <c r="F37" s="520"/>
      <c r="G37" s="520"/>
      <c r="H37" s="520"/>
      <c r="I37" s="520"/>
      <c r="J37" s="520"/>
      <c r="K37" s="520"/>
      <c r="L37" s="520"/>
      <c r="M37" s="523" t="s">
        <v>223</v>
      </c>
      <c r="N37" s="523"/>
      <c r="O37" s="523"/>
      <c r="P37" s="523"/>
      <c r="Q37" s="523"/>
      <c r="R37" s="523"/>
      <c r="S37" s="523"/>
      <c r="T37" s="523"/>
      <c r="U37" s="523"/>
      <c r="V37" s="523"/>
      <c r="W37" s="524"/>
    </row>
    <row r="38" spans="1:23" x14ac:dyDescent="0.2">
      <c r="A38" s="519"/>
      <c r="B38" s="520"/>
      <c r="C38" s="520"/>
      <c r="D38" s="520"/>
      <c r="E38" s="520"/>
      <c r="F38" s="520"/>
      <c r="G38" s="520"/>
      <c r="H38" s="520"/>
      <c r="I38" s="520"/>
      <c r="J38" s="520"/>
      <c r="K38" s="520"/>
      <c r="L38" s="520"/>
      <c r="M38" s="523" t="s">
        <v>224</v>
      </c>
      <c r="N38" s="523"/>
      <c r="O38" s="523"/>
      <c r="P38" s="523"/>
      <c r="Q38" s="523"/>
      <c r="R38" s="523"/>
      <c r="S38" s="523"/>
      <c r="T38" s="523"/>
      <c r="U38" s="523"/>
      <c r="V38" s="523"/>
      <c r="W38" s="524"/>
    </row>
    <row r="39" spans="1:23" x14ac:dyDescent="0.2">
      <c r="A39" s="519"/>
      <c r="B39" s="520"/>
      <c r="C39" s="520"/>
      <c r="D39" s="520"/>
      <c r="E39" s="520"/>
      <c r="F39" s="520"/>
      <c r="G39" s="520"/>
      <c r="H39" s="520"/>
      <c r="I39" s="520"/>
      <c r="J39" s="520"/>
      <c r="K39" s="520"/>
      <c r="L39" s="520"/>
      <c r="M39" s="523" t="s">
        <v>225</v>
      </c>
      <c r="N39" s="523"/>
      <c r="O39" s="523"/>
      <c r="P39" s="523"/>
      <c r="Q39" s="523"/>
      <c r="R39" s="523"/>
      <c r="S39" s="523"/>
      <c r="T39" s="523"/>
      <c r="U39" s="523"/>
      <c r="V39" s="523"/>
      <c r="W39" s="524"/>
    </row>
    <row r="40" spans="1:23" x14ac:dyDescent="0.2">
      <c r="A40" s="519"/>
      <c r="B40" s="520"/>
      <c r="C40" s="520"/>
      <c r="D40" s="520"/>
      <c r="E40" s="520"/>
      <c r="F40" s="520"/>
      <c r="G40" s="520"/>
      <c r="H40" s="520"/>
      <c r="I40" s="520"/>
      <c r="J40" s="520"/>
      <c r="K40" s="520"/>
      <c r="L40" s="520"/>
      <c r="M40" s="523" t="s">
        <v>226</v>
      </c>
      <c r="N40" s="523"/>
      <c r="O40" s="523"/>
      <c r="P40" s="523"/>
      <c r="Q40" s="523"/>
      <c r="R40" s="523"/>
      <c r="S40" s="523"/>
      <c r="T40" s="523"/>
      <c r="U40" s="523"/>
      <c r="V40" s="523"/>
      <c r="W40" s="524"/>
    </row>
    <row r="41" spans="1:23" x14ac:dyDescent="0.2">
      <c r="A41" s="519"/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3" t="s">
        <v>227</v>
      </c>
      <c r="N41" s="523"/>
      <c r="O41" s="523"/>
      <c r="P41" s="523"/>
      <c r="Q41" s="523"/>
      <c r="R41" s="523"/>
      <c r="S41" s="523"/>
      <c r="T41" s="523"/>
      <c r="U41" s="523"/>
      <c r="V41" s="523"/>
      <c r="W41" s="524"/>
    </row>
    <row r="42" spans="1:23" ht="15" x14ac:dyDescent="0.2">
      <c r="A42" s="519" t="s">
        <v>228</v>
      </c>
      <c r="B42" s="520"/>
      <c r="C42" s="520"/>
      <c r="D42" s="520"/>
      <c r="E42" s="520"/>
      <c r="F42" s="520"/>
      <c r="G42" s="520"/>
      <c r="H42" s="520"/>
      <c r="I42" s="520"/>
      <c r="J42" s="520"/>
      <c r="K42" s="520"/>
      <c r="L42" s="520"/>
      <c r="M42" s="612" t="s">
        <v>689</v>
      </c>
      <c r="N42" s="612"/>
      <c r="O42" s="612"/>
      <c r="P42" s="612"/>
      <c r="Q42" s="612"/>
      <c r="R42" s="612"/>
      <c r="S42" s="612"/>
      <c r="T42" s="612"/>
      <c r="U42" s="612"/>
      <c r="V42" s="612"/>
      <c r="W42" s="613"/>
    </row>
    <row r="43" spans="1:23" x14ac:dyDescent="0.2">
      <c r="A43" s="519" t="s">
        <v>229</v>
      </c>
      <c r="B43" s="520"/>
      <c r="C43" s="520"/>
      <c r="D43" s="520"/>
      <c r="E43" s="520"/>
      <c r="F43" s="520"/>
      <c r="G43" s="520"/>
      <c r="H43" s="520"/>
      <c r="I43" s="520"/>
      <c r="J43" s="520"/>
      <c r="K43" s="520"/>
      <c r="L43" s="520"/>
      <c r="M43" s="523" t="s">
        <v>201</v>
      </c>
      <c r="N43" s="523"/>
      <c r="O43" s="523"/>
      <c r="P43" s="523"/>
      <c r="Q43" s="523"/>
      <c r="R43" s="523"/>
      <c r="S43" s="523"/>
      <c r="T43" s="523"/>
      <c r="U43" s="523"/>
      <c r="V43" s="523"/>
      <c r="W43" s="524"/>
    </row>
    <row r="44" spans="1:23" x14ac:dyDescent="0.2">
      <c r="A44" s="519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M44" s="523" t="s">
        <v>202</v>
      </c>
      <c r="N44" s="523"/>
      <c r="O44" s="523"/>
      <c r="P44" s="523"/>
      <c r="Q44" s="523"/>
      <c r="R44" s="523"/>
      <c r="S44" s="523"/>
      <c r="T44" s="523"/>
      <c r="U44" s="523"/>
      <c r="V44" s="523"/>
      <c r="W44" s="524"/>
    </row>
    <row r="45" spans="1:23" x14ac:dyDescent="0.2">
      <c r="A45" s="519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M45" s="523" t="s">
        <v>230</v>
      </c>
      <c r="N45" s="523"/>
      <c r="O45" s="523"/>
      <c r="P45" s="523"/>
      <c r="Q45" s="523"/>
      <c r="R45" s="523"/>
      <c r="S45" s="523"/>
      <c r="T45" s="523"/>
      <c r="U45" s="523"/>
      <c r="V45" s="523"/>
      <c r="W45" s="524"/>
    </row>
    <row r="46" spans="1:23" x14ac:dyDescent="0.2">
      <c r="A46" s="614"/>
      <c r="B46" s="615"/>
      <c r="C46" s="615"/>
      <c r="D46" s="615"/>
      <c r="E46" s="615"/>
      <c r="F46" s="615"/>
      <c r="G46" s="615"/>
      <c r="H46" s="615"/>
      <c r="I46" s="615"/>
      <c r="J46" s="615"/>
      <c r="K46" s="615"/>
      <c r="L46" s="615"/>
      <c r="M46" s="532" t="s">
        <v>697</v>
      </c>
      <c r="N46" s="532"/>
      <c r="O46" s="532"/>
      <c r="P46" s="532"/>
      <c r="Q46" s="532"/>
      <c r="R46" s="532"/>
      <c r="S46" s="532"/>
      <c r="T46" s="532"/>
      <c r="U46" s="532"/>
      <c r="V46" s="532"/>
      <c r="W46" s="684"/>
    </row>
  </sheetData>
  <mergeCells count="52">
    <mergeCell ref="T4:U4"/>
    <mergeCell ref="B5:C6"/>
    <mergeCell ref="D5:I6"/>
    <mergeCell ref="J5:K6"/>
    <mergeCell ref="L5:M6"/>
    <mergeCell ref="N5:O5"/>
    <mergeCell ref="F4:G4"/>
    <mergeCell ref="H4:I4"/>
    <mergeCell ref="J4:K4"/>
    <mergeCell ref="L4:M4"/>
    <mergeCell ref="R4:S4"/>
    <mergeCell ref="A1:W1"/>
    <mergeCell ref="A2:W2"/>
    <mergeCell ref="A3:A6"/>
    <mergeCell ref="B3:C4"/>
    <mergeCell ref="D3:M3"/>
    <mergeCell ref="P5:Q5"/>
    <mergeCell ref="R5:U6"/>
    <mergeCell ref="V5:W5"/>
    <mergeCell ref="N6:O6"/>
    <mergeCell ref="P6:Q6"/>
    <mergeCell ref="V6:W6"/>
    <mergeCell ref="N3:O4"/>
    <mergeCell ref="P3:Q4"/>
    <mergeCell ref="R3:U3"/>
    <mergeCell ref="V3:W4"/>
    <mergeCell ref="D4:E4"/>
    <mergeCell ref="A29:L29"/>
    <mergeCell ref="M29:W29"/>
    <mergeCell ref="A30:L32"/>
    <mergeCell ref="M30:W30"/>
    <mergeCell ref="M31:W31"/>
    <mergeCell ref="M32:W32"/>
    <mergeCell ref="A33:L34"/>
    <mergeCell ref="M33:W33"/>
    <mergeCell ref="M34:W34"/>
    <mergeCell ref="A35:L35"/>
    <mergeCell ref="M35:W35"/>
    <mergeCell ref="M40:W40"/>
    <mergeCell ref="M41:W41"/>
    <mergeCell ref="A42:L42"/>
    <mergeCell ref="M42:W42"/>
    <mergeCell ref="A43:L46"/>
    <mergeCell ref="M43:W43"/>
    <mergeCell ref="M44:W44"/>
    <mergeCell ref="M45:W45"/>
    <mergeCell ref="M46:W46"/>
    <mergeCell ref="A36:L41"/>
    <mergeCell ref="M36:W36"/>
    <mergeCell ref="M37:W37"/>
    <mergeCell ref="M38:W38"/>
    <mergeCell ref="M39:W39"/>
  </mergeCells>
  <hyperlinks>
    <hyperlink ref="M42" r:id="rId1" display="http://www.eia.gov/electricity/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J736"/>
  <sheetViews>
    <sheetView workbookViewId="0">
      <selection activeCell="A36" sqref="A36"/>
    </sheetView>
  </sheetViews>
  <sheetFormatPr defaultRowHeight="12.75" x14ac:dyDescent="0.2"/>
  <cols>
    <col min="1" max="1" width="6.7109375" style="10" customWidth="1"/>
    <col min="2" max="2" width="6.85546875" style="10" customWidth="1"/>
    <col min="3" max="3" width="9.140625" style="10"/>
    <col min="4" max="5" width="11" style="10" customWidth="1"/>
    <col min="6" max="7" width="10.5703125" style="10" customWidth="1"/>
    <col min="8" max="8" width="9.140625" style="10"/>
    <col min="9" max="10" width="12" style="10" customWidth="1"/>
    <col min="11" max="11" width="11.85546875" style="10" customWidth="1"/>
    <col min="12" max="12" width="15.7109375" style="10" customWidth="1"/>
    <col min="13" max="13" width="9.140625" style="10"/>
    <col min="14" max="15" width="10.7109375" style="10" customWidth="1"/>
    <col min="16" max="16" width="11" style="10" customWidth="1"/>
    <col min="17" max="18" width="9.85546875" style="10" customWidth="1"/>
    <col min="19" max="20" width="11" style="10" customWidth="1"/>
    <col min="21" max="21" width="9.85546875" style="10" customWidth="1"/>
    <col min="22" max="22" width="11" style="10" customWidth="1"/>
    <col min="23" max="23" width="9.85546875" style="10" customWidth="1"/>
    <col min="24" max="24" width="9.140625" style="10"/>
    <col min="25" max="26" width="11.7109375" style="10" customWidth="1"/>
    <col min="27" max="27" width="11.140625" style="10" customWidth="1"/>
    <col min="28" max="28" width="10.140625" style="10" customWidth="1"/>
    <col min="29" max="30" width="13.140625" style="10" customWidth="1"/>
    <col min="31" max="31" width="10.140625" style="10" customWidth="1"/>
    <col min="32" max="32" width="9.140625" style="10"/>
    <col min="33" max="33" width="10.140625" style="10" customWidth="1"/>
    <col min="34" max="34" width="9.140625" style="10"/>
    <col min="35" max="36" width="10.7109375" style="10" customWidth="1"/>
    <col min="37" max="37" width="10.42578125" style="10" customWidth="1"/>
    <col min="38" max="38" width="10.5703125" style="10" customWidth="1"/>
    <col min="39" max="40" width="9.140625" style="10"/>
    <col min="41" max="42" width="10.85546875" style="10" customWidth="1"/>
    <col min="43" max="43" width="6.42578125" style="10" customWidth="1"/>
    <col min="44" max="44" width="9.140625" style="10"/>
    <col min="45" max="46" width="11.85546875" style="10" customWidth="1"/>
    <col min="47" max="47" width="9.85546875" style="10" customWidth="1"/>
    <col min="48" max="48" width="9.140625" style="10"/>
    <col min="49" max="50" width="11.140625" style="10" customWidth="1"/>
    <col min="51" max="51" width="9.140625" style="10"/>
    <col min="52" max="52" width="9.5703125" style="10" customWidth="1"/>
    <col min="53" max="53" width="9.140625" style="10"/>
    <col min="54" max="55" width="11.42578125" style="10" customWidth="1"/>
    <col min="56" max="58" width="9.140625" style="10"/>
    <col min="59" max="60" width="11.7109375" style="10" customWidth="1"/>
    <col min="61" max="61" width="10.85546875" style="10" customWidth="1"/>
    <col min="62" max="62" width="7.140625" style="10" customWidth="1"/>
    <col min="63" max="63" width="12.85546875" style="10" customWidth="1"/>
    <col min="64" max="64" width="14.42578125" style="10" customWidth="1"/>
    <col min="65" max="65" width="11" style="10" customWidth="1"/>
    <col min="66" max="66" width="9.140625" style="10"/>
    <col min="67" max="68" width="11.140625" style="10" customWidth="1"/>
    <col min="69" max="69" width="10.42578125" style="10" customWidth="1"/>
    <col min="70" max="70" width="9.140625" style="10"/>
    <col min="71" max="71" width="10" style="10" customWidth="1"/>
    <col min="72" max="72" width="10.85546875" style="10" customWidth="1"/>
    <col min="73" max="73" width="9.85546875" style="10" customWidth="1"/>
    <col min="74" max="74" width="17.140625" style="10" customWidth="1"/>
    <col min="75" max="75" width="11.5703125" style="10" bestFit="1" customWidth="1"/>
    <col min="76" max="16384" width="9.140625" style="10"/>
  </cols>
  <sheetData>
    <row r="1" spans="1:88" ht="15.75" x14ac:dyDescent="0.25">
      <c r="A1" s="9"/>
      <c r="B1" s="9"/>
      <c r="D1" s="11" t="s">
        <v>601</v>
      </c>
      <c r="E1" s="11"/>
      <c r="AQ1" s="12"/>
      <c r="AS1" s="207" t="s">
        <v>73</v>
      </c>
    </row>
    <row r="2" spans="1:88" x14ac:dyDescent="0.2">
      <c r="A2" s="9"/>
      <c r="B2" s="9"/>
      <c r="Y2" s="479" t="s">
        <v>577</v>
      </c>
      <c r="Z2" s="479"/>
      <c r="AA2" s="480"/>
      <c r="AB2" s="480"/>
      <c r="AC2" s="480"/>
      <c r="AD2" s="480"/>
      <c r="AE2" s="480"/>
      <c r="AF2" s="49"/>
      <c r="AG2" s="49"/>
      <c r="AH2" s="49"/>
      <c r="AI2" s="49"/>
      <c r="AJ2" s="49"/>
      <c r="AQ2" s="12"/>
    </row>
    <row r="3" spans="1:88" x14ac:dyDescent="0.2">
      <c r="A3" s="9"/>
      <c r="B3" s="9"/>
      <c r="D3" s="131" t="s">
        <v>92</v>
      </c>
      <c r="AA3" s="77" t="s">
        <v>588</v>
      </c>
      <c r="AE3" s="85"/>
      <c r="AQ3" s="12"/>
      <c r="CE3" s="77"/>
    </row>
    <row r="4" spans="1:88" ht="44.25" customHeight="1" x14ac:dyDescent="0.2">
      <c r="A4" s="9"/>
      <c r="B4" s="9"/>
      <c r="D4" s="13" t="s">
        <v>60</v>
      </c>
      <c r="E4" s="13"/>
      <c r="G4" s="103"/>
      <c r="I4" s="13" t="s">
        <v>345</v>
      </c>
      <c r="J4" s="13"/>
      <c r="L4" s="103"/>
      <c r="N4" s="481" t="s">
        <v>586</v>
      </c>
      <c r="O4" s="481"/>
      <c r="P4" s="482"/>
      <c r="Q4" s="482"/>
      <c r="R4" s="68"/>
      <c r="S4" s="483" t="s">
        <v>72</v>
      </c>
      <c r="T4" s="483"/>
      <c r="U4" s="484"/>
      <c r="V4" s="484"/>
      <c r="W4" s="68"/>
      <c r="X4" s="16"/>
      <c r="Y4" s="481" t="s">
        <v>581</v>
      </c>
      <c r="Z4" s="481"/>
      <c r="AA4" s="482"/>
      <c r="AB4" s="16"/>
      <c r="AC4" s="483" t="s">
        <v>582</v>
      </c>
      <c r="AD4" s="483"/>
      <c r="AE4" s="484"/>
      <c r="AF4" s="16"/>
      <c r="AG4" s="13" t="s">
        <v>614</v>
      </c>
      <c r="AH4" s="13"/>
      <c r="AI4" s="13" t="str">
        <f>index_label</f>
        <v>1990 = 1</v>
      </c>
      <c r="AQ4" s="12"/>
      <c r="AS4" s="13" t="s">
        <v>298</v>
      </c>
      <c r="AT4" s="13"/>
      <c r="AW4" s="13" t="s">
        <v>299</v>
      </c>
      <c r="AX4" s="13"/>
      <c r="BB4" s="13" t="s">
        <v>300</v>
      </c>
      <c r="BC4" s="13"/>
      <c r="BD4" s="13"/>
      <c r="BG4" s="13" t="s">
        <v>301</v>
      </c>
      <c r="BH4" s="13"/>
      <c r="BK4" s="13" t="s">
        <v>302</v>
      </c>
      <c r="BL4" s="13"/>
      <c r="BO4" s="13" t="s">
        <v>303</v>
      </c>
      <c r="BP4" s="13"/>
      <c r="BS4" s="13" t="s">
        <v>304</v>
      </c>
      <c r="BT4" s="13"/>
      <c r="BW4" s="13" t="s">
        <v>305</v>
      </c>
      <c r="CA4" s="13" t="s">
        <v>306</v>
      </c>
      <c r="CE4" s="13" t="s">
        <v>306</v>
      </c>
    </row>
    <row r="5" spans="1:88" x14ac:dyDescent="0.2">
      <c r="A5" s="198" t="s">
        <v>379</v>
      </c>
      <c r="B5" s="9"/>
      <c r="S5" s="77" t="s">
        <v>578</v>
      </c>
      <c r="T5" s="77"/>
      <c r="AG5" s="14" t="s">
        <v>308</v>
      </c>
      <c r="AH5" s="14" t="s">
        <v>309</v>
      </c>
      <c r="AI5" s="14" t="s">
        <v>310</v>
      </c>
      <c r="AJ5" s="94" t="s">
        <v>548</v>
      </c>
      <c r="AK5" s="14" t="s">
        <v>311</v>
      </c>
      <c r="AL5" s="14" t="s">
        <v>312</v>
      </c>
      <c r="AM5" s="14" t="s">
        <v>313</v>
      </c>
      <c r="AO5" s="94" t="s">
        <v>592</v>
      </c>
      <c r="AQ5" s="12"/>
      <c r="BB5" s="13" t="s">
        <v>314</v>
      </c>
      <c r="BC5" s="13"/>
      <c r="BD5" s="13"/>
      <c r="CA5" s="10" t="s">
        <v>315</v>
      </c>
      <c r="CE5" s="10" t="s">
        <v>316</v>
      </c>
    </row>
    <row r="6" spans="1:88" ht="54.6" customHeight="1" x14ac:dyDescent="0.2">
      <c r="A6" s="9"/>
      <c r="B6" s="9"/>
      <c r="D6" s="36" t="s">
        <v>349</v>
      </c>
      <c r="E6" s="36" t="s">
        <v>599</v>
      </c>
      <c r="F6" s="36" t="s">
        <v>600</v>
      </c>
      <c r="G6" s="37" t="s">
        <v>282</v>
      </c>
      <c r="H6" s="16"/>
      <c r="I6" s="37" t="str">
        <f>D6</f>
        <v>Electric Power Sector</v>
      </c>
      <c r="J6" s="37" t="str">
        <f>E6</f>
        <v>Commercial Sector</v>
      </c>
      <c r="K6" s="37" t="str">
        <f>F6</f>
        <v>Industrial Sector</v>
      </c>
      <c r="L6" s="37" t="str">
        <f>G6</f>
        <v>Total</v>
      </c>
      <c r="M6" s="16"/>
      <c r="N6" s="37" t="str">
        <f>D6</f>
        <v>Electric Power Sector</v>
      </c>
      <c r="O6" s="37" t="str">
        <f>E6</f>
        <v>Commercial Sector</v>
      </c>
      <c r="P6" s="37" t="str">
        <f>F6</f>
        <v>Industrial Sector</v>
      </c>
      <c r="Q6" s="37" t="s">
        <v>282</v>
      </c>
      <c r="R6" s="17"/>
      <c r="S6" s="37" t="str">
        <f>I6</f>
        <v>Electric Power Sector</v>
      </c>
      <c r="T6" s="37" t="str">
        <f>J6</f>
        <v>Commercial Sector</v>
      </c>
      <c r="U6" s="37" t="str">
        <f>K6</f>
        <v>Industrial Sector</v>
      </c>
      <c r="V6" s="37" t="s">
        <v>282</v>
      </c>
      <c r="W6" s="17"/>
      <c r="X6" s="16"/>
      <c r="Y6" s="37" t="str">
        <f>D6</f>
        <v>Electric Power Sector</v>
      </c>
      <c r="Z6" s="37" t="str">
        <f>E6</f>
        <v>Commercial Sector</v>
      </c>
      <c r="AA6" s="37" t="str">
        <f>F6</f>
        <v>Industrial Sector</v>
      </c>
      <c r="AB6" s="89"/>
      <c r="AC6" s="37" t="str">
        <f>D6</f>
        <v>Electric Power Sector</v>
      </c>
      <c r="AD6" s="37" t="str">
        <f>E6</f>
        <v>Commercial Sector</v>
      </c>
      <c r="AE6" s="37" t="str">
        <f>F6</f>
        <v>Industrial Sector</v>
      </c>
      <c r="AF6" s="16"/>
      <c r="AG6" s="44" t="s">
        <v>347</v>
      </c>
      <c r="AH6" s="121" t="s">
        <v>317</v>
      </c>
      <c r="AI6" s="44" t="s">
        <v>602</v>
      </c>
      <c r="AJ6" s="44" t="s">
        <v>590</v>
      </c>
      <c r="AK6" s="44" t="s">
        <v>271</v>
      </c>
      <c r="AL6" s="122" t="s">
        <v>319</v>
      </c>
      <c r="AM6" s="121" t="s">
        <v>320</v>
      </c>
      <c r="AN6" s="121"/>
      <c r="AO6" s="123" t="s">
        <v>546</v>
      </c>
      <c r="AP6" s="113"/>
      <c r="AQ6" s="12"/>
      <c r="AS6" s="37" t="str">
        <f>D6</f>
        <v>Electric Power Sector</v>
      </c>
      <c r="AT6" s="37" t="str">
        <f>E6</f>
        <v>Commercial Sector</v>
      </c>
      <c r="AU6" s="37" t="str">
        <f>F6</f>
        <v>Industrial Sector</v>
      </c>
      <c r="AV6" s="125"/>
      <c r="AW6" s="37" t="str">
        <f>D6</f>
        <v>Electric Power Sector</v>
      </c>
      <c r="AX6" s="37" t="str">
        <f>E6</f>
        <v>Commercial Sector</v>
      </c>
      <c r="AY6" s="37" t="str">
        <f>F6</f>
        <v>Industrial Sector</v>
      </c>
      <c r="AZ6" s="37" t="s">
        <v>282</v>
      </c>
      <c r="BA6" s="16"/>
      <c r="BB6" s="37" t="str">
        <f>D6</f>
        <v>Electric Power Sector</v>
      </c>
      <c r="BC6" s="37" t="str">
        <f>E6</f>
        <v>Commercial Sector</v>
      </c>
      <c r="BD6" s="37" t="str">
        <f>F6</f>
        <v>Industrial Sector</v>
      </c>
      <c r="BE6" s="16"/>
      <c r="BF6" s="16"/>
      <c r="BG6" s="37" t="str">
        <f>D6</f>
        <v>Electric Power Sector</v>
      </c>
      <c r="BH6" s="37" t="str">
        <f>E6</f>
        <v>Commercial Sector</v>
      </c>
      <c r="BI6" s="37" t="str">
        <f>F6</f>
        <v>Industrial Sector</v>
      </c>
      <c r="BJ6" s="16"/>
      <c r="BK6" s="37" t="str">
        <f>D6</f>
        <v>Electric Power Sector</v>
      </c>
      <c r="BL6" s="37" t="str">
        <f>E6</f>
        <v>Commercial Sector</v>
      </c>
      <c r="BM6" s="15" t="str">
        <f>F6</f>
        <v>Industrial Sector</v>
      </c>
      <c r="BN6" s="16"/>
      <c r="BO6" s="37" t="str">
        <f>D6</f>
        <v>Electric Power Sector</v>
      </c>
      <c r="BP6" s="37" t="str">
        <f>E6</f>
        <v>Commercial Sector</v>
      </c>
      <c r="BQ6" s="37" t="str">
        <f>F6</f>
        <v>Industrial Sector</v>
      </c>
      <c r="BR6" s="16"/>
      <c r="BS6" s="37" t="str">
        <f>D6</f>
        <v>Electric Power Sector</v>
      </c>
      <c r="BT6" s="37" t="str">
        <f>E6</f>
        <v>Commercial Sector</v>
      </c>
      <c r="BU6" s="37" t="str">
        <f>F6</f>
        <v>Industrial Sector</v>
      </c>
      <c r="BV6" s="16"/>
      <c r="BW6" s="130" t="s">
        <v>321</v>
      </c>
      <c r="BX6" s="130" t="s">
        <v>322</v>
      </c>
      <c r="BY6" s="130" t="s">
        <v>322</v>
      </c>
      <c r="BZ6" s="125"/>
      <c r="CA6" s="130" t="s">
        <v>321</v>
      </c>
      <c r="CB6" s="130" t="s">
        <v>322</v>
      </c>
      <c r="CC6" s="126" t="s">
        <v>322</v>
      </c>
      <c r="CD6" s="125"/>
      <c r="CE6" s="126" t="s">
        <v>321</v>
      </c>
      <c r="CF6" s="130" t="s">
        <v>322</v>
      </c>
      <c r="CG6" s="126" t="s">
        <v>322</v>
      </c>
      <c r="CH6" s="125"/>
      <c r="CI6" s="125"/>
      <c r="CJ6" s="125"/>
    </row>
    <row r="7" spans="1:88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38" t="str">
        <f>$A7</f>
        <v>Primary</v>
      </c>
      <c r="H7" s="16"/>
      <c r="I7" s="38"/>
      <c r="J7" s="38"/>
      <c r="K7" s="38"/>
      <c r="L7" s="38"/>
      <c r="M7" s="16"/>
      <c r="N7" s="21"/>
      <c r="O7" s="21"/>
      <c r="P7" s="21"/>
      <c r="Q7" s="21"/>
      <c r="R7" s="17"/>
      <c r="S7" s="21"/>
      <c r="T7" s="21"/>
      <c r="U7" s="21"/>
      <c r="V7" s="21"/>
      <c r="W7" s="17"/>
      <c r="X7" s="16"/>
      <c r="Y7" s="21"/>
      <c r="Z7" s="21"/>
      <c r="AA7" s="21"/>
      <c r="AB7" s="17"/>
      <c r="AC7" s="22"/>
      <c r="AD7" s="22"/>
      <c r="AE7" s="21"/>
      <c r="AF7" s="16"/>
      <c r="AG7" s="23"/>
      <c r="AH7" s="23"/>
      <c r="AI7" s="23"/>
      <c r="AJ7" s="23"/>
      <c r="AK7" s="23"/>
      <c r="AL7" s="24" t="s">
        <v>323</v>
      </c>
      <c r="AM7" s="25" t="s">
        <v>324</v>
      </c>
      <c r="AN7" s="25"/>
      <c r="AO7" s="92" t="s">
        <v>547</v>
      </c>
      <c r="AP7" s="114"/>
      <c r="AQ7" s="12"/>
      <c r="BW7" s="10" t="s">
        <v>325</v>
      </c>
      <c r="BX7" s="10" t="s">
        <v>325</v>
      </c>
      <c r="BY7" s="10" t="str">
        <f>index_label</f>
        <v>1990 = 1</v>
      </c>
      <c r="CA7" s="10" t="s">
        <v>325</v>
      </c>
      <c r="CB7" s="10" t="s">
        <v>325</v>
      </c>
      <c r="CC7" s="10" t="str">
        <f>index_label</f>
        <v>1990 = 1</v>
      </c>
      <c r="CE7" s="10" t="s">
        <v>325</v>
      </c>
      <c r="CF7" s="10" t="s">
        <v>325</v>
      </c>
      <c r="CG7" s="10" t="str">
        <f>index_label</f>
        <v>1990 = 1</v>
      </c>
    </row>
    <row r="8" spans="1:88" ht="22.5" customHeight="1" thickBot="1" x14ac:dyDescent="0.25">
      <c r="A8" s="9"/>
      <c r="B8" s="9"/>
      <c r="D8" s="38" t="s">
        <v>326</v>
      </c>
      <c r="E8" s="38" t="s">
        <v>326</v>
      </c>
      <c r="F8" s="38" t="s">
        <v>327</v>
      </c>
      <c r="G8" s="38" t="s">
        <v>327</v>
      </c>
      <c r="H8" s="16"/>
      <c r="I8" s="39" t="s">
        <v>331</v>
      </c>
      <c r="J8" s="39" t="s">
        <v>331</v>
      </c>
      <c r="K8" s="39" t="s">
        <v>331</v>
      </c>
      <c r="L8" s="39" t="s">
        <v>331</v>
      </c>
      <c r="M8" s="16"/>
      <c r="N8" s="40" t="s">
        <v>346</v>
      </c>
      <c r="O8" s="40" t="s">
        <v>346</v>
      </c>
      <c r="P8" s="40" t="s">
        <v>346</v>
      </c>
      <c r="Q8" s="40" t="s">
        <v>346</v>
      </c>
      <c r="R8" s="108"/>
      <c r="S8" s="38" t="str">
        <f>index_label</f>
        <v>1990 = 1</v>
      </c>
      <c r="T8" s="38" t="str">
        <f>index_label</f>
        <v>1990 = 1</v>
      </c>
      <c r="U8" s="38" t="str">
        <f>index_label</f>
        <v>1990 = 1</v>
      </c>
      <c r="V8" s="38" t="str">
        <f>index_label</f>
        <v>1990 = 1</v>
      </c>
      <c r="W8" s="108"/>
      <c r="X8" s="16"/>
      <c r="Y8" s="38" t="str">
        <f>index_label</f>
        <v>1990 = 1</v>
      </c>
      <c r="Z8" s="38" t="str">
        <f>index_label</f>
        <v>1990 = 1</v>
      </c>
      <c r="AA8" s="38" t="str">
        <f>index_label</f>
        <v>1990 = 1</v>
      </c>
      <c r="AB8" s="17"/>
      <c r="AC8" s="38" t="s">
        <v>328</v>
      </c>
      <c r="AD8" s="38" t="s">
        <v>328</v>
      </c>
      <c r="AE8" s="38" t="s">
        <v>328</v>
      </c>
      <c r="AF8" s="16"/>
      <c r="AG8" s="138" t="str">
        <f>index_label</f>
        <v>1990 = 1</v>
      </c>
      <c r="AH8" s="138" t="str">
        <f t="shared" ref="AH8:AO8" si="0">index_label</f>
        <v>1990 = 1</v>
      </c>
      <c r="AI8" s="138" t="str">
        <f t="shared" si="0"/>
        <v>1990 = 1</v>
      </c>
      <c r="AJ8" s="138" t="str">
        <f t="shared" si="0"/>
        <v>1990 = 1</v>
      </c>
      <c r="AK8" s="138" t="str">
        <f t="shared" si="0"/>
        <v>1990 = 1</v>
      </c>
      <c r="AL8" s="138" t="str">
        <f t="shared" si="0"/>
        <v>1990 = 1</v>
      </c>
      <c r="AM8" s="138" t="str">
        <f t="shared" si="0"/>
        <v>1990 = 1</v>
      </c>
      <c r="AN8" s="138"/>
      <c r="AO8" s="138" t="str">
        <f t="shared" si="0"/>
        <v>1990 = 1</v>
      </c>
      <c r="AP8" s="115"/>
      <c r="AQ8" s="12"/>
      <c r="BW8" s="28"/>
      <c r="BX8" s="28"/>
      <c r="BY8" s="28"/>
      <c r="CA8" s="28"/>
      <c r="CB8" s="28"/>
      <c r="CC8" s="28"/>
      <c r="CE8" s="28"/>
      <c r="CF8" s="28"/>
      <c r="CG8" s="28"/>
    </row>
    <row r="9" spans="1:88" x14ac:dyDescent="0.2">
      <c r="A9" s="198" t="s">
        <v>379</v>
      </c>
      <c r="B9" s="9">
        <v>1949</v>
      </c>
      <c r="D9" s="29">
        <f>Elec_Power_Sector!F9</f>
        <v>4334.0500070000007</v>
      </c>
      <c r="E9" s="118">
        <f t="shared" ref="E9:F48" si="1">0.000001</f>
        <v>9.9999999999999995E-7</v>
      </c>
      <c r="F9" s="118">
        <f t="shared" si="1"/>
        <v>9.9999999999999995E-7</v>
      </c>
      <c r="G9" s="29">
        <f>SUM(D9:F9)</f>
        <v>4334.0500090000014</v>
      </c>
      <c r="I9" s="29">
        <f>Elec_Power_Sector!J9</f>
        <v>291542.50765917724</v>
      </c>
      <c r="J9" s="83">
        <f t="shared" ref="J9:J48" si="2">E9/J$77*1000000</f>
        <v>9.0090936062898675E-5</v>
      </c>
      <c r="K9" s="83">
        <f t="shared" ref="K9:K48" si="3">F9/K$77*1000000</f>
        <v>9.8193447727222118E-5</v>
      </c>
      <c r="L9" s="29">
        <f t="shared" ref="L9:L40" si="4">SUM(I9:K9)</f>
        <v>291542.50784746162</v>
      </c>
      <c r="N9" s="41">
        <f t="shared" ref="N9:N40" si="5">D9/I9*1000000</f>
        <v>14865.928271655835</v>
      </c>
      <c r="O9" s="79">
        <f t="shared" ref="O9:P40" si="6">E9/J9*1000000</f>
        <v>11099.895768669017</v>
      </c>
      <c r="P9" s="79">
        <f t="shared" si="6"/>
        <v>10183.978902319064</v>
      </c>
      <c r="Q9" s="41">
        <f t="shared" ref="Q9:Q40" si="7">G9/L9*1000000</f>
        <v>14865.928268915166</v>
      </c>
      <c r="R9" s="124"/>
      <c r="S9" s="107">
        <f t="shared" ref="S9:S40" si="8">N9/N$74</f>
        <v>1.4226940445099048</v>
      </c>
      <c r="T9" s="107">
        <f t="shared" ref="T9:T40" si="9">O9/O$74</f>
        <v>1.0335141860888919</v>
      </c>
      <c r="U9" s="116">
        <f t="shared" ref="U9:U40" si="10">P9/P$74</f>
        <v>0.97553137840779736</v>
      </c>
      <c r="V9" s="107">
        <f t="shared" ref="V9:V40" si="11">Q9/Q$74</f>
        <v>1.4226749147686895</v>
      </c>
      <c r="W9" s="86"/>
      <c r="Y9" s="106">
        <f>Elec_Power_Sector!AF9</f>
        <v>1.4386433838951611</v>
      </c>
      <c r="Z9" s="117">
        <f t="shared" ref="Z9:AA48" si="12">Z$49</f>
        <v>1.0249982080107563</v>
      </c>
      <c r="AA9" s="117">
        <f t="shared" si="12"/>
        <v>0.97754291698856355</v>
      </c>
      <c r="AB9" s="31"/>
      <c r="AC9" s="87">
        <f>Elec_Power_Sector!AJ9</f>
        <v>0.98891359176683213</v>
      </c>
      <c r="AD9" s="117">
        <f t="shared" ref="AD9:AE48" si="13">AD$49</f>
        <v>1.0083082858209702</v>
      </c>
      <c r="AE9" s="117">
        <f t="shared" si="13"/>
        <v>0.99794225036486073</v>
      </c>
      <c r="AG9" s="34">
        <f t="shared" ref="AG9:AG40" si="14">L9/L$74</f>
        <v>9.5860022462657374E-2</v>
      </c>
      <c r="AH9" s="34">
        <f t="shared" ref="AH9:AH40" si="15">Q9/Q$74</f>
        <v>1.4226749147686895</v>
      </c>
      <c r="AI9" s="34">
        <f t="shared" ref="AI9:AI40" si="16">CC9</f>
        <v>1.0008677065177456</v>
      </c>
      <c r="AJ9" s="34">
        <f t="shared" ref="AJ9:AJ40" si="17">CG9</f>
        <v>0.98883352308323769</v>
      </c>
      <c r="AK9" s="34">
        <f t="shared" ref="AK9:AK40" si="18">BY9</f>
        <v>1.4374932082268437</v>
      </c>
      <c r="AL9" s="34">
        <f t="shared" ref="AL9:AL40" si="19">AG9*AI9*AJ9*AK9</f>
        <v>0.13637764475851508</v>
      </c>
      <c r="AM9" s="34">
        <f t="shared" ref="AM9:AM40" si="20">AG9*AH9</f>
        <v>0.13637764928678572</v>
      </c>
      <c r="AN9" s="34"/>
      <c r="AO9" s="34">
        <f t="shared" ref="AO9:AO40" si="21">AI9*AJ9</f>
        <v>0.98969154037618234</v>
      </c>
      <c r="AP9" s="32"/>
      <c r="AQ9" s="12"/>
      <c r="AS9" s="31">
        <f t="shared" ref="AS9:AT40" si="22">D9/$G9</f>
        <v>0.99999999953853769</v>
      </c>
      <c r="AT9" s="31">
        <f t="shared" si="22"/>
        <v>2.3073107092059851E-10</v>
      </c>
      <c r="AU9" s="31">
        <f t="shared" ref="AU9:AU40" si="23">F9/$G9</f>
        <v>2.3073107092059851E-10</v>
      </c>
      <c r="AW9" s="31"/>
      <c r="AX9" s="31"/>
      <c r="AY9" s="31"/>
      <c r="AZ9" s="31"/>
      <c r="BA9" s="31"/>
      <c r="BB9" s="31"/>
      <c r="BC9" s="31"/>
      <c r="BD9" s="31"/>
      <c r="BG9" s="31"/>
      <c r="BH9" s="31"/>
      <c r="BI9" s="31"/>
      <c r="BK9" s="31">
        <f t="shared" ref="BK9:BL40" si="24">I9/$L9</f>
        <v>0.9999999993541786</v>
      </c>
      <c r="BL9" s="31"/>
      <c r="BM9" s="31">
        <f t="shared" ref="BM9:BM40" si="25">K9/$L9</f>
        <v>3.3680662367972101E-10</v>
      </c>
      <c r="BO9" s="31"/>
      <c r="BP9" s="31"/>
      <c r="BQ9" s="31"/>
      <c r="BS9" s="31"/>
      <c r="BT9" s="31"/>
      <c r="BU9" s="31"/>
      <c r="BW9" s="31">
        <f t="shared" ref="BW9:BW40" si="26">EXP(SUMPRODUCT($BB9:$BD9,BG9:BI9))</f>
        <v>1</v>
      </c>
      <c r="BX9" s="31">
        <v>1</v>
      </c>
      <c r="BY9" s="31">
        <f t="shared" ref="BY9:BY40" si="27">BX9/BX$74</f>
        <v>1.4374932082268437</v>
      </c>
      <c r="BZ9" s="31"/>
      <c r="CA9" s="31">
        <f t="shared" ref="CA9:CA40" si="28">EXP(SUMPRODUCT($BB9:$BD9,BO9:BQ9))</f>
        <v>1</v>
      </c>
      <c r="CB9" s="31">
        <v>1</v>
      </c>
      <c r="CC9" s="31">
        <f t="shared" ref="CC9:CC40" si="29">CB9/CB$74</f>
        <v>1.0008677065177456</v>
      </c>
      <c r="CD9" s="31"/>
      <c r="CE9" s="31">
        <f t="shared" ref="CE9:CE40" si="30">EXP(SUMPRODUCT($BB9:$BD9,BS9:BU9))</f>
        <v>1</v>
      </c>
      <c r="CF9" s="31">
        <v>1</v>
      </c>
      <c r="CG9" s="31">
        <f t="shared" ref="CG9:CG40" si="31">CF9/CF$74</f>
        <v>0.98883352308323769</v>
      </c>
    </row>
    <row r="10" spans="1:88" x14ac:dyDescent="0.2">
      <c r="A10" s="198" t="s">
        <v>379</v>
      </c>
      <c r="B10" s="9">
        <f t="shared" ref="B10:B41" si="32">B9+1</f>
        <v>1950</v>
      </c>
      <c r="D10" s="29">
        <f>Elec_Power_Sector!F10</f>
        <v>4673.1890069999999</v>
      </c>
      <c r="E10" s="118">
        <f t="shared" si="1"/>
        <v>9.9999999999999995E-7</v>
      </c>
      <c r="F10" s="118">
        <f t="shared" si="1"/>
        <v>9.9999999999999995E-7</v>
      </c>
      <c r="G10" s="29">
        <f t="shared" ref="G10:G40" si="33">SUM(D10:F10)</f>
        <v>4673.1890090000006</v>
      </c>
      <c r="I10" s="29">
        <f>Elec_Power_Sector!J10</f>
        <v>329532.61580203433</v>
      </c>
      <c r="J10" s="83">
        <f t="shared" si="2"/>
        <v>9.0090936062898675E-5</v>
      </c>
      <c r="K10" s="83">
        <f t="shared" si="3"/>
        <v>9.8193447727222118E-5</v>
      </c>
      <c r="L10" s="29">
        <f t="shared" si="4"/>
        <v>329532.61599031871</v>
      </c>
      <c r="N10" s="41">
        <f t="shared" si="5"/>
        <v>14181.26395660757</v>
      </c>
      <c r="O10" s="79">
        <f t="shared" si="6"/>
        <v>11099.895768669017</v>
      </c>
      <c r="P10" s="79">
        <f t="shared" si="6"/>
        <v>10183.978902319064</v>
      </c>
      <c r="Q10" s="41">
        <f t="shared" si="7"/>
        <v>14181.263954574055</v>
      </c>
      <c r="R10" s="124"/>
      <c r="S10" s="107">
        <f t="shared" si="8"/>
        <v>1.3571705315675728</v>
      </c>
      <c r="T10" s="107">
        <f t="shared" si="9"/>
        <v>1.0335141860888919</v>
      </c>
      <c r="U10" s="116">
        <f t="shared" si="10"/>
        <v>0.97553137840779736</v>
      </c>
      <c r="V10" s="107">
        <f t="shared" si="11"/>
        <v>1.357152282920185</v>
      </c>
      <c r="W10" s="41"/>
      <c r="Y10" s="106">
        <f>Elec_Power_Sector!AF10</f>
        <v>1.3718042476283951</v>
      </c>
      <c r="Z10" s="117">
        <f t="shared" si="12"/>
        <v>1.0249982080107563</v>
      </c>
      <c r="AA10" s="117">
        <f t="shared" si="12"/>
        <v>0.97754291698856355</v>
      </c>
      <c r="AB10" s="31"/>
      <c r="AC10" s="87">
        <f>Elec_Power_Sector!AJ10</f>
        <v>0.98933247048599249</v>
      </c>
      <c r="AD10" s="117">
        <f t="shared" si="13"/>
        <v>1.0083082858209702</v>
      </c>
      <c r="AE10" s="117">
        <f t="shared" si="13"/>
        <v>0.99794225036486073</v>
      </c>
      <c r="AG10" s="34">
        <f t="shared" si="14"/>
        <v>0.10835128024465621</v>
      </c>
      <c r="AH10" s="34">
        <f t="shared" si="15"/>
        <v>1.357152282920185</v>
      </c>
      <c r="AI10" s="34">
        <f t="shared" si="16"/>
        <v>1.0008677065177456</v>
      </c>
      <c r="AJ10" s="34">
        <f t="shared" si="17"/>
        <v>0.98925236788714788</v>
      </c>
      <c r="AK10" s="34">
        <f t="shared" si="18"/>
        <v>1.3707075089624554</v>
      </c>
      <c r="AL10" s="34">
        <f t="shared" si="19"/>
        <v>0.14704918245581061</v>
      </c>
      <c r="AM10" s="34">
        <f t="shared" si="20"/>
        <v>0.14704918734135991</v>
      </c>
      <c r="AN10" s="34"/>
      <c r="AO10" s="34">
        <f t="shared" si="21"/>
        <v>0.9901107486144588</v>
      </c>
      <c r="AP10" s="32"/>
      <c r="AQ10" s="12"/>
      <c r="AS10" s="31">
        <f t="shared" si="22"/>
        <v>0.99999999957202657</v>
      </c>
      <c r="AT10" s="31">
        <f t="shared" si="22"/>
        <v>2.1398663697832895E-10</v>
      </c>
      <c r="AU10" s="31">
        <f t="shared" si="23"/>
        <v>2.1398663697832895E-10</v>
      </c>
      <c r="AW10" s="31">
        <f t="shared" ref="AW10:AX41" si="34">(AS10-AS9)/LN(AS10/AS9)</f>
        <v>1.0000033152269288</v>
      </c>
      <c r="AX10" s="31">
        <f t="shared" si="34"/>
        <v>2.222537377765275E-10</v>
      </c>
      <c r="AY10" s="31">
        <f t="shared" ref="AY10:AY41" si="35">(AU10-AU9)/LN(AU10/AU9)</f>
        <v>2.222537377765275E-10</v>
      </c>
      <c r="AZ10" s="31">
        <f>SUM(AW10:AY10)</f>
        <v>1.0000033156714363</v>
      </c>
      <c r="BA10" s="31"/>
      <c r="BB10" s="31">
        <f t="shared" ref="BB10:BC41" si="36">AW10/$AZ10</f>
        <v>0.9999999995554939</v>
      </c>
      <c r="BC10" s="31">
        <f t="shared" si="36"/>
        <v>2.2225300085860092E-10</v>
      </c>
      <c r="BD10" s="31">
        <f t="shared" ref="BD10:BD41" si="37">AY10/$AZ10</f>
        <v>2.2225300085860092E-10</v>
      </c>
      <c r="BG10" s="31">
        <f t="shared" ref="BG10:BH41" si="38">LN(Y10/Y9)</f>
        <v>-4.757373255198457E-2</v>
      </c>
      <c r="BH10" s="31">
        <f t="shared" si="38"/>
        <v>0</v>
      </c>
      <c r="BI10" s="31">
        <f t="shared" ref="BI10:BI41" si="39">LN(AA10/AA9)</f>
        <v>0</v>
      </c>
      <c r="BK10" s="31">
        <f t="shared" si="24"/>
        <v>0.99999999942863205</v>
      </c>
      <c r="BL10" s="31">
        <f t="shared" si="24"/>
        <v>2.7339004302246501E-10</v>
      </c>
      <c r="BM10" s="31">
        <f t="shared" si="25"/>
        <v>2.979779328735913E-10</v>
      </c>
      <c r="BO10" s="31">
        <f t="shared" ref="BO10:BP49" si="40">LN(BK10/BK9)</f>
        <v>7.4453332385430748E-11</v>
      </c>
      <c r="BP10" s="31" t="e">
        <f t="shared" si="40"/>
        <v>#DIV/0!</v>
      </c>
      <c r="BQ10" s="31">
        <f t="shared" ref="BQ10:BQ48" si="41">LN(BM10/BM9)</f>
        <v>-0.12248951567852277</v>
      </c>
      <c r="BS10" s="31">
        <f t="shared" ref="BS10:BT41" si="42">LN(AC10/AC9)</f>
        <v>4.2348495812839402E-4</v>
      </c>
      <c r="BT10" s="31">
        <f t="shared" si="42"/>
        <v>0</v>
      </c>
      <c r="BU10" s="31">
        <f t="shared" ref="BU10:BU41" si="43">LN(AE10/AE9)</f>
        <v>0</v>
      </c>
      <c r="BV10" s="120"/>
      <c r="BW10" s="120">
        <f t="shared" si="26"/>
        <v>0.95354016361109017</v>
      </c>
      <c r="BX10" s="31">
        <f t="shared" ref="BX10:BX41" si="44">IF(ISERR(BW10),BX9,BW10*BX9)</f>
        <v>0.95354016361109017</v>
      </c>
      <c r="BY10" s="31">
        <f t="shared" si="27"/>
        <v>1.3707075089624554</v>
      </c>
      <c r="BZ10" s="31"/>
      <c r="CA10" s="31" t="e">
        <f t="shared" si="28"/>
        <v>#DIV/0!</v>
      </c>
      <c r="CB10" s="31">
        <f t="shared" ref="CB10:CB41" si="45">IF(ISERR(CA10),CB9,CA10*CB9)</f>
        <v>1</v>
      </c>
      <c r="CC10" s="31">
        <f t="shared" si="29"/>
        <v>1.0008677065177456</v>
      </c>
      <c r="CD10" s="31"/>
      <c r="CE10" s="31">
        <f t="shared" si="30"/>
        <v>1.0004235746403543</v>
      </c>
      <c r="CF10" s="31">
        <f t="shared" ref="CF10:CF41" si="46">IF(ISERR(CE10),CF9,CE10*CF9)</f>
        <v>1.0004235746403543</v>
      </c>
      <c r="CG10" s="31">
        <f t="shared" si="31"/>
        <v>0.98925236788714788</v>
      </c>
    </row>
    <row r="11" spans="1:88" x14ac:dyDescent="0.2">
      <c r="A11" s="198" t="s">
        <v>379</v>
      </c>
      <c r="B11" s="9">
        <f t="shared" si="32"/>
        <v>1951</v>
      </c>
      <c r="D11" s="29">
        <f>Elec_Power_Sector!F11</f>
        <v>5063.3700070000004</v>
      </c>
      <c r="E11" s="118">
        <f t="shared" si="1"/>
        <v>9.9999999999999995E-7</v>
      </c>
      <c r="F11" s="118">
        <f t="shared" si="1"/>
        <v>9.9999999999999995E-7</v>
      </c>
      <c r="G11" s="29">
        <f t="shared" si="33"/>
        <v>5063.3700090000011</v>
      </c>
      <c r="I11" s="29">
        <f>Elec_Power_Sector!J11</f>
        <v>371043.6020877487</v>
      </c>
      <c r="J11" s="83">
        <f t="shared" si="2"/>
        <v>9.0090936062898675E-5</v>
      </c>
      <c r="K11" s="83">
        <f t="shared" si="3"/>
        <v>9.8193447727222118E-5</v>
      </c>
      <c r="L11" s="29">
        <f t="shared" si="4"/>
        <v>371043.60227603308</v>
      </c>
      <c r="N11" s="41">
        <f t="shared" si="5"/>
        <v>13646.293800809308</v>
      </c>
      <c r="O11" s="79">
        <f t="shared" si="6"/>
        <v>11099.895768669017</v>
      </c>
      <c r="P11" s="79">
        <f t="shared" si="6"/>
        <v>10183.978902319064</v>
      </c>
      <c r="Q11" s="41">
        <f t="shared" si="7"/>
        <v>13646.293799274761</v>
      </c>
      <c r="R11" s="124"/>
      <c r="S11" s="107">
        <f t="shared" si="8"/>
        <v>1.3059729984746764</v>
      </c>
      <c r="T11" s="107">
        <f t="shared" si="9"/>
        <v>1.0335141860888919</v>
      </c>
      <c r="U11" s="116">
        <f t="shared" si="10"/>
        <v>0.97553137840779736</v>
      </c>
      <c r="V11" s="107">
        <f t="shared" si="11"/>
        <v>1.305955438274724</v>
      </c>
      <c r="W11" s="41"/>
      <c r="Y11" s="106">
        <f>Elec_Power_Sector!AF11</f>
        <v>1.319241702304911</v>
      </c>
      <c r="Z11" s="117">
        <f t="shared" si="12"/>
        <v>1.0249982080107563</v>
      </c>
      <c r="AA11" s="117">
        <f t="shared" si="12"/>
        <v>0.97754291698856355</v>
      </c>
      <c r="AB11" s="31"/>
      <c r="AC11" s="87">
        <f>Elec_Power_Sector!AJ11</f>
        <v>0.98994214001803493</v>
      </c>
      <c r="AD11" s="117">
        <f t="shared" si="13"/>
        <v>1.0083082858209702</v>
      </c>
      <c r="AE11" s="117">
        <f t="shared" si="13"/>
        <v>0.99794225036486073</v>
      </c>
      <c r="AG11" s="34">
        <f t="shared" si="14"/>
        <v>0.12200021297551421</v>
      </c>
      <c r="AH11" s="34">
        <f t="shared" si="15"/>
        <v>1.305955438274724</v>
      </c>
      <c r="AI11" s="34">
        <f t="shared" si="16"/>
        <v>1.0008677065328875</v>
      </c>
      <c r="AJ11" s="34">
        <f t="shared" si="17"/>
        <v>0.9898619880562477</v>
      </c>
      <c r="AK11" s="34">
        <f t="shared" si="18"/>
        <v>1.3181869866936393</v>
      </c>
      <c r="AL11" s="34">
        <f t="shared" si="19"/>
        <v>0.1593268363125864</v>
      </c>
      <c r="AM11" s="34">
        <f t="shared" si="20"/>
        <v>0.15932684160604732</v>
      </c>
      <c r="AN11" s="34"/>
      <c r="AO11" s="34">
        <f t="shared" si="21"/>
        <v>0.9907208977699411</v>
      </c>
      <c r="AP11" s="32"/>
      <c r="AQ11" s="12"/>
      <c r="AS11" s="31">
        <f t="shared" si="22"/>
        <v>0.99999999960500607</v>
      </c>
      <c r="AT11" s="31">
        <f t="shared" si="22"/>
        <v>1.9749692363436355E-10</v>
      </c>
      <c r="AU11" s="31">
        <f t="shared" si="23"/>
        <v>1.9749692363436355E-10</v>
      </c>
      <c r="AW11" s="31">
        <f t="shared" si="34"/>
        <v>1.0000033664304508</v>
      </c>
      <c r="AX11" s="31">
        <f t="shared" si="34"/>
        <v>2.0563159883374057E-10</v>
      </c>
      <c r="AY11" s="31">
        <f t="shared" si="35"/>
        <v>2.0563159883374057E-10</v>
      </c>
      <c r="AZ11" s="31">
        <f t="shared" ref="AZ11:AZ61" si="47">SUM(AW11:AY11)</f>
        <v>1.0000033668417139</v>
      </c>
      <c r="BA11" s="31"/>
      <c r="BB11" s="31">
        <f t="shared" si="36"/>
        <v>0.99999999958873831</v>
      </c>
      <c r="BC11" s="31">
        <f t="shared" si="36"/>
        <v>2.0563090650702688E-10</v>
      </c>
      <c r="BD11" s="31">
        <f t="shared" si="37"/>
        <v>2.0563090650702688E-10</v>
      </c>
      <c r="BG11" s="31">
        <f t="shared" si="38"/>
        <v>-3.9069738891202591E-2</v>
      </c>
      <c r="BH11" s="31">
        <f t="shared" si="38"/>
        <v>0</v>
      </c>
      <c r="BI11" s="31">
        <f t="shared" si="39"/>
        <v>0</v>
      </c>
      <c r="BK11" s="31">
        <f t="shared" si="24"/>
        <v>0.99999999949255458</v>
      </c>
      <c r="BL11" s="31">
        <f t="shared" si="24"/>
        <v>2.4280417587116001E-10</v>
      </c>
      <c r="BM11" s="31">
        <f t="shared" si="25"/>
        <v>2.646412635196776E-10</v>
      </c>
      <c r="BO11" s="31">
        <f t="shared" si="40"/>
        <v>6.3922644952984804E-11</v>
      </c>
      <c r="BP11" s="31">
        <f t="shared" si="40"/>
        <v>-0.11864424669494585</v>
      </c>
      <c r="BQ11" s="31">
        <f t="shared" si="41"/>
        <v>-0.1186442466949461</v>
      </c>
      <c r="BS11" s="31">
        <f t="shared" si="42"/>
        <v>6.1605352596230483E-4</v>
      </c>
      <c r="BT11" s="31">
        <f t="shared" si="42"/>
        <v>0</v>
      </c>
      <c r="BU11" s="31">
        <f t="shared" si="43"/>
        <v>0</v>
      </c>
      <c r="BV11" s="120"/>
      <c r="BW11" s="120">
        <f t="shared" si="26"/>
        <v>0.96168364007243889</v>
      </c>
      <c r="BX11" s="31">
        <f t="shared" si="44"/>
        <v>0.91700397549678214</v>
      </c>
      <c r="BY11" s="31">
        <f t="shared" si="27"/>
        <v>1.3181869866936393</v>
      </c>
      <c r="BZ11" s="31"/>
      <c r="CA11" s="31">
        <f t="shared" si="28"/>
        <v>1.0000000000151288</v>
      </c>
      <c r="CB11" s="31">
        <f t="shared" si="45"/>
        <v>1.0000000000151288</v>
      </c>
      <c r="CC11" s="31">
        <f t="shared" si="29"/>
        <v>1.0008677065328875</v>
      </c>
      <c r="CD11" s="31"/>
      <c r="CE11" s="31">
        <f t="shared" si="30"/>
        <v>1.0006162433256558</v>
      </c>
      <c r="CF11" s="31">
        <f t="shared" si="46"/>
        <v>1.0010400789910552</v>
      </c>
      <c r="CG11" s="31">
        <f t="shared" si="31"/>
        <v>0.9898619880562477</v>
      </c>
    </row>
    <row r="12" spans="1:88" x14ac:dyDescent="0.2">
      <c r="A12" s="198" t="s">
        <v>379</v>
      </c>
      <c r="B12" s="9">
        <f t="shared" si="32"/>
        <v>1952</v>
      </c>
      <c r="D12" s="29">
        <f>Elec_Power_Sector!F12</f>
        <v>5330.4430069999999</v>
      </c>
      <c r="E12" s="118">
        <f t="shared" si="1"/>
        <v>9.9999999999999995E-7</v>
      </c>
      <c r="F12" s="118">
        <f t="shared" si="1"/>
        <v>9.9999999999999995E-7</v>
      </c>
      <c r="G12" s="29">
        <f t="shared" si="33"/>
        <v>5330.4430090000005</v>
      </c>
      <c r="I12" s="29">
        <f>Elec_Power_Sector!J12</f>
        <v>399661.25937346293</v>
      </c>
      <c r="J12" s="83">
        <f t="shared" si="2"/>
        <v>9.0090936062898675E-5</v>
      </c>
      <c r="K12" s="83">
        <f t="shared" si="3"/>
        <v>9.8193447727222118E-5</v>
      </c>
      <c r="L12" s="29">
        <f t="shared" si="4"/>
        <v>399661.25956174731</v>
      </c>
      <c r="N12" s="41">
        <f t="shared" si="5"/>
        <v>13337.402317543554</v>
      </c>
      <c r="O12" s="79">
        <f t="shared" si="6"/>
        <v>11099.895768669017</v>
      </c>
      <c r="P12" s="79">
        <f t="shared" si="6"/>
        <v>10183.978902319064</v>
      </c>
      <c r="Q12" s="41">
        <f t="shared" si="7"/>
        <v>13337.40231626441</v>
      </c>
      <c r="R12" s="124"/>
      <c r="S12" s="107">
        <f t="shared" si="8"/>
        <v>1.2764115701123513</v>
      </c>
      <c r="T12" s="107">
        <f t="shared" si="9"/>
        <v>1.0335141860888919</v>
      </c>
      <c r="U12" s="116">
        <f t="shared" si="10"/>
        <v>0.97553137840779736</v>
      </c>
      <c r="V12" s="107">
        <f t="shared" si="11"/>
        <v>1.2763944074184523</v>
      </c>
      <c r="W12" s="41"/>
      <c r="Y12" s="106">
        <f>Elec_Power_Sector!AF12</f>
        <v>1.2888469813427179</v>
      </c>
      <c r="Z12" s="117">
        <f t="shared" si="12"/>
        <v>1.0249982080107563</v>
      </c>
      <c r="AA12" s="117">
        <f t="shared" si="12"/>
        <v>0.97754291698856355</v>
      </c>
      <c r="AB12" s="31"/>
      <c r="AC12" s="87">
        <f>Elec_Power_Sector!AJ12</f>
        <v>0.99035148865834766</v>
      </c>
      <c r="AD12" s="117">
        <f t="shared" si="13"/>
        <v>1.0083082858209702</v>
      </c>
      <c r="AE12" s="117">
        <f t="shared" si="13"/>
        <v>0.99794225036486073</v>
      </c>
      <c r="AG12" s="34">
        <f t="shared" si="14"/>
        <v>0.13140978172242407</v>
      </c>
      <c r="AH12" s="34">
        <f t="shared" si="15"/>
        <v>1.2763944074184523</v>
      </c>
      <c r="AI12" s="34">
        <f t="shared" si="16"/>
        <v>1.000867706540624</v>
      </c>
      <c r="AJ12" s="34">
        <f t="shared" si="17"/>
        <v>0.9902713035529539</v>
      </c>
      <c r="AK12" s="34">
        <f t="shared" si="18"/>
        <v>1.2878165659047123</v>
      </c>
      <c r="AL12" s="34">
        <f t="shared" si="19"/>
        <v>0.1677307048979112</v>
      </c>
      <c r="AM12" s="34">
        <f t="shared" si="20"/>
        <v>0.16773071047058163</v>
      </c>
      <c r="AN12" s="34"/>
      <c r="AO12" s="34">
        <f t="shared" si="21"/>
        <v>0.99113056844003899</v>
      </c>
      <c r="AP12" s="32"/>
      <c r="AQ12" s="12"/>
      <c r="AS12" s="31">
        <f t="shared" si="22"/>
        <v>0.99999999962479658</v>
      </c>
      <c r="AT12" s="31">
        <f t="shared" si="22"/>
        <v>1.8760166806240774E-10</v>
      </c>
      <c r="AU12" s="31">
        <f t="shared" si="23"/>
        <v>1.8760166806240774E-10</v>
      </c>
      <c r="AW12" s="31">
        <f t="shared" si="34"/>
        <v>1.0000056099192391</v>
      </c>
      <c r="AX12" s="31">
        <f t="shared" si="34"/>
        <v>1.9250691132195578E-10</v>
      </c>
      <c r="AY12" s="31">
        <f t="shared" si="35"/>
        <v>1.9250691132195578E-10</v>
      </c>
      <c r="AZ12" s="31">
        <f t="shared" si="47"/>
        <v>1.0000056103042529</v>
      </c>
      <c r="BA12" s="31"/>
      <c r="BB12" s="31">
        <f t="shared" si="36"/>
        <v>0.99999999961498831</v>
      </c>
      <c r="BC12" s="31">
        <f t="shared" si="36"/>
        <v>1.9250583130567169E-10</v>
      </c>
      <c r="BD12" s="31">
        <f t="shared" si="37"/>
        <v>1.9250583130567169E-10</v>
      </c>
      <c r="BG12" s="31">
        <f t="shared" si="38"/>
        <v>-2.3309097805504851E-2</v>
      </c>
      <c r="BH12" s="31">
        <f t="shared" si="38"/>
        <v>0</v>
      </c>
      <c r="BI12" s="31">
        <f t="shared" si="39"/>
        <v>0</v>
      </c>
      <c r="BK12" s="31">
        <f t="shared" si="24"/>
        <v>0.99999999952889007</v>
      </c>
      <c r="BL12" s="31">
        <f t="shared" si="24"/>
        <v>2.2541823583724081E-10</v>
      </c>
      <c r="BM12" s="31">
        <f t="shared" si="25"/>
        <v>2.4569168358949065E-10</v>
      </c>
      <c r="BO12" s="31">
        <f t="shared" si="40"/>
        <v>3.6335379149271994E-11</v>
      </c>
      <c r="BP12" s="31">
        <f t="shared" si="40"/>
        <v>-7.4297755179142888E-2</v>
      </c>
      <c r="BQ12" s="31">
        <f t="shared" si="41"/>
        <v>-7.4297755179142763E-2</v>
      </c>
      <c r="BS12" s="31">
        <f t="shared" si="42"/>
        <v>4.1342217155614991E-4</v>
      </c>
      <c r="BT12" s="31">
        <f t="shared" si="42"/>
        <v>0</v>
      </c>
      <c r="BU12" s="31">
        <f t="shared" si="43"/>
        <v>0</v>
      </c>
      <c r="BV12" s="120"/>
      <c r="BW12" s="120">
        <f t="shared" si="26"/>
        <v>0.97696046077263743</v>
      </c>
      <c r="BX12" s="31">
        <f t="shared" si="44"/>
        <v>0.89587662643167665</v>
      </c>
      <c r="BY12" s="31">
        <f t="shared" si="27"/>
        <v>1.2878165659047123</v>
      </c>
      <c r="BZ12" s="31"/>
      <c r="CA12" s="31">
        <f t="shared" si="28"/>
        <v>1.0000000000077298</v>
      </c>
      <c r="CB12" s="31">
        <f t="shared" si="45"/>
        <v>1.0000000000228586</v>
      </c>
      <c r="CC12" s="31">
        <f t="shared" si="29"/>
        <v>1.000867706540624</v>
      </c>
      <c r="CD12" s="31"/>
      <c r="CE12" s="31">
        <f t="shared" si="30"/>
        <v>1.000413507642121</v>
      </c>
      <c r="CF12" s="31">
        <f t="shared" si="46"/>
        <v>1.0014540167137873</v>
      </c>
      <c r="CG12" s="31">
        <f t="shared" si="31"/>
        <v>0.9902713035529539</v>
      </c>
    </row>
    <row r="13" spans="1:88" x14ac:dyDescent="0.2">
      <c r="A13" s="198" t="s">
        <v>379</v>
      </c>
      <c r="B13" s="9">
        <f t="shared" si="32"/>
        <v>1953</v>
      </c>
      <c r="D13" s="29">
        <f>Elec_Power_Sector!F13</f>
        <v>5723.5030070000003</v>
      </c>
      <c r="E13" s="118">
        <f t="shared" si="1"/>
        <v>9.9999999999999995E-7</v>
      </c>
      <c r="F13" s="118">
        <f t="shared" si="1"/>
        <v>9.9999999999999995E-7</v>
      </c>
      <c r="G13" s="29">
        <f t="shared" si="33"/>
        <v>5723.5030090000009</v>
      </c>
      <c r="I13" s="29">
        <f>Elec_Power_Sector!J13</f>
        <v>442992.09765917726</v>
      </c>
      <c r="J13" s="83">
        <f t="shared" si="2"/>
        <v>9.0090936062898675E-5</v>
      </c>
      <c r="K13" s="83">
        <f t="shared" si="3"/>
        <v>9.8193447727222118E-5</v>
      </c>
      <c r="L13" s="29">
        <f t="shared" si="4"/>
        <v>442992.09784746164</v>
      </c>
      <c r="N13" s="41">
        <f t="shared" si="5"/>
        <v>12920.10181952154</v>
      </c>
      <c r="O13" s="79">
        <f t="shared" si="6"/>
        <v>11099.895768669017</v>
      </c>
      <c r="P13" s="79">
        <f t="shared" si="6"/>
        <v>10183.978902319064</v>
      </c>
      <c r="Q13" s="41">
        <f t="shared" si="7"/>
        <v>12920.101818544881</v>
      </c>
      <c r="R13" s="124"/>
      <c r="S13" s="107">
        <f t="shared" si="8"/>
        <v>1.2364752188493831</v>
      </c>
      <c r="T13" s="107">
        <f t="shared" si="9"/>
        <v>1.0335141860888919</v>
      </c>
      <c r="U13" s="116">
        <f t="shared" si="10"/>
        <v>0.97553137840779736</v>
      </c>
      <c r="V13" s="107">
        <f t="shared" si="11"/>
        <v>1.2364585931667811</v>
      </c>
      <c r="W13" s="41"/>
      <c r="Y13" s="106">
        <f>Elec_Power_Sector!AF13</f>
        <v>1.2471143138468284</v>
      </c>
      <c r="Z13" s="117">
        <f t="shared" si="12"/>
        <v>1.0249982080107563</v>
      </c>
      <c r="AA13" s="117">
        <f t="shared" si="12"/>
        <v>0.97754291698856355</v>
      </c>
      <c r="AB13" s="31"/>
      <c r="AC13" s="87">
        <f>Elec_Power_Sector!AJ13</f>
        <v>0.99146899606116479</v>
      </c>
      <c r="AD13" s="117">
        <f t="shared" si="13"/>
        <v>1.0083082858209702</v>
      </c>
      <c r="AE13" s="117">
        <f t="shared" si="13"/>
        <v>0.99794225036486073</v>
      </c>
      <c r="AG13" s="34">
        <f t="shared" si="14"/>
        <v>0.14565708707100675</v>
      </c>
      <c r="AH13" s="34">
        <f t="shared" si="15"/>
        <v>1.2364585931667811</v>
      </c>
      <c r="AI13" s="34">
        <f t="shared" si="16"/>
        <v>1.0008677065494331</v>
      </c>
      <c r="AJ13" s="34">
        <f t="shared" si="17"/>
        <v>0.99138872047491555</v>
      </c>
      <c r="AK13" s="34">
        <f t="shared" si="18"/>
        <v>1.246117263117454</v>
      </c>
      <c r="AL13" s="34">
        <f t="shared" si="19"/>
        <v>0.18009895098099629</v>
      </c>
      <c r="AM13" s="34">
        <f t="shared" si="20"/>
        <v>0.18009895696458833</v>
      </c>
      <c r="AN13" s="34"/>
      <c r="AO13" s="34">
        <f t="shared" si="21"/>
        <v>0.99224895496070575</v>
      </c>
      <c r="AP13" s="32"/>
      <c r="AQ13" s="12"/>
      <c r="AS13" s="31">
        <f t="shared" si="22"/>
        <v>0.99999999965056352</v>
      </c>
      <c r="AT13" s="31">
        <f t="shared" si="22"/>
        <v>1.7471817494068513E-10</v>
      </c>
      <c r="AU13" s="31">
        <f t="shared" si="23"/>
        <v>1.7471817494068513E-10</v>
      </c>
      <c r="AW13" s="31">
        <f t="shared" si="34"/>
        <v>1.0000000000128835</v>
      </c>
      <c r="AX13" s="31">
        <f t="shared" si="34"/>
        <v>1.8108354313004085E-10</v>
      </c>
      <c r="AY13" s="31">
        <f t="shared" si="35"/>
        <v>1.8108354313004085E-10</v>
      </c>
      <c r="AZ13" s="31">
        <f t="shared" si="47"/>
        <v>1.0000000003750507</v>
      </c>
      <c r="BA13" s="31"/>
      <c r="BB13" s="31">
        <f t="shared" si="36"/>
        <v>0.99999999963783281</v>
      </c>
      <c r="BC13" s="31">
        <f t="shared" si="36"/>
        <v>1.8108354306212534E-10</v>
      </c>
      <c r="BD13" s="31">
        <f t="shared" si="37"/>
        <v>1.8108354306212534E-10</v>
      </c>
      <c r="BG13" s="31">
        <f t="shared" si="38"/>
        <v>-3.291567218757905E-2</v>
      </c>
      <c r="BH13" s="31">
        <f t="shared" si="38"/>
        <v>0</v>
      </c>
      <c r="BI13" s="31">
        <f t="shared" si="39"/>
        <v>0</v>
      </c>
      <c r="BK13" s="31">
        <f t="shared" si="24"/>
        <v>0.99999999957497121</v>
      </c>
      <c r="BL13" s="31">
        <f t="shared" si="24"/>
        <v>2.0336917182193232E-10</v>
      </c>
      <c r="BM13" s="31">
        <f t="shared" si="25"/>
        <v>2.2165959213347798E-10</v>
      </c>
      <c r="BO13" s="31">
        <f t="shared" si="40"/>
        <v>4.6081138903634934E-11</v>
      </c>
      <c r="BP13" s="31">
        <f t="shared" si="40"/>
        <v>-0.10293459483853529</v>
      </c>
      <c r="BQ13" s="31">
        <f t="shared" si="41"/>
        <v>-0.10293459483853541</v>
      </c>
      <c r="BS13" s="31">
        <f t="shared" si="42"/>
        <v>1.1277585733665628E-3</v>
      </c>
      <c r="BT13" s="31">
        <f t="shared" si="42"/>
        <v>0</v>
      </c>
      <c r="BU13" s="31">
        <f t="shared" si="43"/>
        <v>0</v>
      </c>
      <c r="BV13" s="120"/>
      <c r="BW13" s="120">
        <f t="shared" si="26"/>
        <v>0.96762015345099717</v>
      </c>
      <c r="BX13" s="31">
        <f t="shared" si="44"/>
        <v>0.8668682787409806</v>
      </c>
      <c r="BY13" s="31">
        <f t="shared" si="27"/>
        <v>1.246117263117454</v>
      </c>
      <c r="BZ13" s="31"/>
      <c r="CA13" s="31">
        <f t="shared" si="28"/>
        <v>1.0000000000088016</v>
      </c>
      <c r="CB13" s="31">
        <f t="shared" si="45"/>
        <v>1.0000000000316602</v>
      </c>
      <c r="CC13" s="31">
        <f t="shared" si="29"/>
        <v>1.0008677065494331</v>
      </c>
      <c r="CD13" s="31"/>
      <c r="CE13" s="31">
        <f t="shared" si="30"/>
        <v>1.0011283947317795</v>
      </c>
      <c r="CF13" s="31">
        <f t="shared" si="46"/>
        <v>1.0025840521503666</v>
      </c>
      <c r="CG13" s="31">
        <f t="shared" si="31"/>
        <v>0.99138872047491555</v>
      </c>
    </row>
    <row r="14" spans="1:88" x14ac:dyDescent="0.2">
      <c r="A14" s="198" t="s">
        <v>379</v>
      </c>
      <c r="B14" s="9">
        <f t="shared" si="32"/>
        <v>1954</v>
      </c>
      <c r="D14" s="29">
        <f>Elec_Power_Sector!F14</f>
        <v>5771.7620070000012</v>
      </c>
      <c r="E14" s="118">
        <f t="shared" si="1"/>
        <v>9.9999999999999995E-7</v>
      </c>
      <c r="F14" s="118">
        <f t="shared" si="1"/>
        <v>9.9999999999999995E-7</v>
      </c>
      <c r="G14" s="29">
        <f t="shared" si="33"/>
        <v>5771.7620090000019</v>
      </c>
      <c r="I14" s="29">
        <f>Elec_Power_Sector!J14</f>
        <v>471881.34923060588</v>
      </c>
      <c r="J14" s="83">
        <f t="shared" si="2"/>
        <v>9.0090936062898675E-5</v>
      </c>
      <c r="K14" s="83">
        <f t="shared" si="3"/>
        <v>9.8193447727222118E-5</v>
      </c>
      <c r="L14" s="29">
        <f t="shared" si="4"/>
        <v>471881.34941889026</v>
      </c>
      <c r="N14" s="41">
        <f t="shared" si="5"/>
        <v>12231.384046881185</v>
      </c>
      <c r="O14" s="79">
        <f t="shared" si="6"/>
        <v>11099.895768669017</v>
      </c>
      <c r="P14" s="79">
        <f t="shared" si="6"/>
        <v>10183.978902319064</v>
      </c>
      <c r="Q14" s="41">
        <f t="shared" si="7"/>
        <v>12231.38404623912</v>
      </c>
      <c r="R14" s="124"/>
      <c r="S14" s="107">
        <f t="shared" si="8"/>
        <v>1.1705637832781672</v>
      </c>
      <c r="T14" s="107">
        <f t="shared" si="9"/>
        <v>1.0335141860888919</v>
      </c>
      <c r="U14" s="116">
        <f t="shared" si="10"/>
        <v>0.97553137840779736</v>
      </c>
      <c r="V14" s="107">
        <f t="shared" si="11"/>
        <v>1.1705480438697287</v>
      </c>
      <c r="W14" s="41"/>
      <c r="Y14" s="106">
        <f>Elec_Power_Sector!AF14</f>
        <v>1.1809876991968782</v>
      </c>
      <c r="Z14" s="117">
        <f t="shared" si="12"/>
        <v>1.0249982080107563</v>
      </c>
      <c r="AA14" s="117">
        <f t="shared" si="12"/>
        <v>0.97754291698856355</v>
      </c>
      <c r="AB14" s="31"/>
      <c r="AC14" s="87">
        <f>Elec_Power_Sector!AJ14</f>
        <v>0.99117352720406293</v>
      </c>
      <c r="AD14" s="117">
        <f t="shared" si="13"/>
        <v>1.0083082858209702</v>
      </c>
      <c r="AE14" s="117">
        <f t="shared" si="13"/>
        <v>0.99794225036486073</v>
      </c>
      <c r="AG14" s="34">
        <f t="shared" si="14"/>
        <v>0.15515595680706407</v>
      </c>
      <c r="AH14" s="34">
        <f t="shared" si="15"/>
        <v>1.1705480438697287</v>
      </c>
      <c r="AI14" s="34">
        <f t="shared" si="16"/>
        <v>1.000867706553475</v>
      </c>
      <c r="AJ14" s="34">
        <f t="shared" si="17"/>
        <v>0.99109327554093962</v>
      </c>
      <c r="AK14" s="34">
        <f t="shared" si="18"/>
        <v>1.180043515808159</v>
      </c>
      <c r="AL14" s="34">
        <f t="shared" si="19"/>
        <v>0.18161749570120092</v>
      </c>
      <c r="AM14" s="34">
        <f t="shared" si="20"/>
        <v>0.18161750173524496</v>
      </c>
      <c r="AN14" s="34"/>
      <c r="AO14" s="34">
        <f t="shared" si="21"/>
        <v>0.99195325367123155</v>
      </c>
      <c r="AP14" s="32"/>
      <c r="AQ14" s="12"/>
      <c r="AS14" s="31">
        <f t="shared" si="22"/>
        <v>0.99999999965348529</v>
      </c>
      <c r="AT14" s="31">
        <f t="shared" si="22"/>
        <v>1.7325731699274568E-10</v>
      </c>
      <c r="AU14" s="31">
        <f t="shared" si="23"/>
        <v>1.7325731699274568E-10</v>
      </c>
      <c r="AW14" s="31">
        <f t="shared" si="34"/>
        <v>1.0000379996974633</v>
      </c>
      <c r="AX14" s="31">
        <f t="shared" si="34"/>
        <v>1.7398672380853391E-10</v>
      </c>
      <c r="AY14" s="31">
        <f t="shared" si="35"/>
        <v>1.7398672380853391E-10</v>
      </c>
      <c r="AZ14" s="31">
        <f t="shared" si="47"/>
        <v>1.000038000045437</v>
      </c>
      <c r="BA14" s="31"/>
      <c r="BB14" s="31">
        <f t="shared" si="36"/>
        <v>0.99999999965203956</v>
      </c>
      <c r="BC14" s="31">
        <f t="shared" si="36"/>
        <v>1.7398011255635164E-10</v>
      </c>
      <c r="BD14" s="31">
        <f t="shared" si="37"/>
        <v>1.7398011255635164E-10</v>
      </c>
      <c r="BG14" s="31">
        <f t="shared" si="38"/>
        <v>-5.4481212006113618E-2</v>
      </c>
      <c r="BH14" s="31">
        <f t="shared" si="38"/>
        <v>0</v>
      </c>
      <c r="BI14" s="31">
        <f t="shared" si="39"/>
        <v>0</v>
      </c>
      <c r="BK14" s="31">
        <f t="shared" si="24"/>
        <v>0.99999999960099206</v>
      </c>
      <c r="BL14" s="31">
        <f t="shared" si="24"/>
        <v>1.9091862005956231E-10</v>
      </c>
      <c r="BM14" s="31">
        <f t="shared" si="25"/>
        <v>2.0808927466225319E-10</v>
      </c>
      <c r="BO14" s="31">
        <f t="shared" si="40"/>
        <v>2.6020963161616023E-11</v>
      </c>
      <c r="BP14" s="31">
        <f t="shared" si="40"/>
        <v>-6.3175643564987102E-2</v>
      </c>
      <c r="BQ14" s="31">
        <f t="shared" si="41"/>
        <v>-6.3175643564986977E-2</v>
      </c>
      <c r="BS14" s="31">
        <f t="shared" si="42"/>
        <v>-2.9805560591191361E-4</v>
      </c>
      <c r="BT14" s="31">
        <f t="shared" si="42"/>
        <v>0</v>
      </c>
      <c r="BU14" s="31">
        <f t="shared" si="43"/>
        <v>0</v>
      </c>
      <c r="BV14" s="120"/>
      <c r="BW14" s="120">
        <f t="shared" si="26"/>
        <v>0.94697630049358605</v>
      </c>
      <c r="BX14" s="31">
        <f t="shared" si="44"/>
        <v>0.82090371561737652</v>
      </c>
      <c r="BY14" s="31">
        <f t="shared" si="27"/>
        <v>1.180043515808159</v>
      </c>
      <c r="BZ14" s="31"/>
      <c r="CA14" s="31">
        <f t="shared" si="28"/>
        <v>1.0000000000040383</v>
      </c>
      <c r="CB14" s="31">
        <f t="shared" si="45"/>
        <v>1.0000000000356986</v>
      </c>
      <c r="CC14" s="31">
        <f t="shared" si="29"/>
        <v>1.000867706553475</v>
      </c>
      <c r="CD14" s="31"/>
      <c r="CE14" s="31">
        <f t="shared" si="30"/>
        <v>0.99970198880835115</v>
      </c>
      <c r="CF14" s="31">
        <f t="shared" si="46"/>
        <v>1.0022852708822572</v>
      </c>
      <c r="CG14" s="31">
        <f t="shared" si="31"/>
        <v>0.99109327554093962</v>
      </c>
    </row>
    <row r="15" spans="1:88" x14ac:dyDescent="0.2">
      <c r="A15" s="198" t="s">
        <v>379</v>
      </c>
      <c r="B15" s="9">
        <f t="shared" si="32"/>
        <v>1955</v>
      </c>
      <c r="D15" s="29">
        <f>Elec_Power_Sector!F15</f>
        <v>6447.5910070000009</v>
      </c>
      <c r="E15" s="118">
        <f t="shared" si="1"/>
        <v>9.9999999999999995E-7</v>
      </c>
      <c r="F15" s="118">
        <f t="shared" si="1"/>
        <v>9.9999999999999995E-7</v>
      </c>
      <c r="G15" s="29">
        <f t="shared" si="33"/>
        <v>6447.5910090000016</v>
      </c>
      <c r="I15" s="29">
        <f>Elec_Power_Sector!J15</f>
        <v>547223.51665917737</v>
      </c>
      <c r="J15" s="83">
        <f t="shared" si="2"/>
        <v>9.0090936062898675E-5</v>
      </c>
      <c r="K15" s="83">
        <f t="shared" si="3"/>
        <v>9.8193447727222118E-5</v>
      </c>
      <c r="L15" s="29">
        <f t="shared" si="4"/>
        <v>547223.51684746169</v>
      </c>
      <c r="N15" s="41">
        <f t="shared" si="5"/>
        <v>11782.371938915958</v>
      </c>
      <c r="O15" s="79">
        <f t="shared" si="6"/>
        <v>11099.895768669017</v>
      </c>
      <c r="P15" s="79">
        <f t="shared" si="6"/>
        <v>10183.978902319064</v>
      </c>
      <c r="Q15" s="41">
        <f t="shared" si="7"/>
        <v>11782.371938516788</v>
      </c>
      <c r="R15" s="124"/>
      <c r="S15" s="107">
        <f t="shared" si="8"/>
        <v>1.1275925782352267</v>
      </c>
      <c r="T15" s="107">
        <f t="shared" si="9"/>
        <v>1.0335141860888919</v>
      </c>
      <c r="U15" s="116">
        <f t="shared" si="10"/>
        <v>0.97553137840779736</v>
      </c>
      <c r="V15" s="107">
        <f t="shared" si="11"/>
        <v>1.1275774166388874</v>
      </c>
      <c r="W15" s="41"/>
      <c r="Y15" s="106">
        <f>Elec_Power_Sector!AF15</f>
        <v>1.1403287341797532</v>
      </c>
      <c r="Z15" s="117">
        <f t="shared" si="12"/>
        <v>1.0249982080107563</v>
      </c>
      <c r="AA15" s="117">
        <f t="shared" si="12"/>
        <v>0.97754291698856355</v>
      </c>
      <c r="AB15" s="31"/>
      <c r="AC15" s="87">
        <f>Elec_Power_Sector!AJ15</f>
        <v>0.98883112037840193</v>
      </c>
      <c r="AD15" s="117">
        <f t="shared" si="13"/>
        <v>1.0083082858209702</v>
      </c>
      <c r="AE15" s="117">
        <f t="shared" si="13"/>
        <v>0.99794225036486073</v>
      </c>
      <c r="AG15" s="34">
        <f t="shared" si="14"/>
        <v>0.17992868005559612</v>
      </c>
      <c r="AH15" s="34">
        <f t="shared" si="15"/>
        <v>1.1275774166388874</v>
      </c>
      <c r="AI15" s="34">
        <f t="shared" si="16"/>
        <v>1.0008677065598273</v>
      </c>
      <c r="AJ15" s="34">
        <f t="shared" si="17"/>
        <v>0.98875105837208332</v>
      </c>
      <c r="AK15" s="34">
        <f t="shared" si="18"/>
        <v>1.1394170570862834</v>
      </c>
      <c r="AL15" s="34">
        <f t="shared" si="19"/>
        <v>0.20288350949574982</v>
      </c>
      <c r="AM15" s="34">
        <f t="shared" si="20"/>
        <v>0.20288351623633399</v>
      </c>
      <c r="AN15" s="34"/>
      <c r="AO15" s="34">
        <f t="shared" si="21"/>
        <v>0.98960900415146891</v>
      </c>
      <c r="AP15" s="32"/>
      <c r="AQ15" s="12"/>
      <c r="AS15" s="31">
        <f t="shared" si="22"/>
        <v>0.99999999968980657</v>
      </c>
      <c r="AT15" s="31">
        <f t="shared" si="22"/>
        <v>1.5509668628238509E-10</v>
      </c>
      <c r="AU15" s="31">
        <f t="shared" si="23"/>
        <v>1.5509668628238509E-10</v>
      </c>
      <c r="AW15" s="31">
        <f t="shared" si="34"/>
        <v>1.0000030567012925</v>
      </c>
      <c r="AX15" s="31">
        <f t="shared" si="34"/>
        <v>1.6400945991387647E-10</v>
      </c>
      <c r="AY15" s="31">
        <f t="shared" si="35"/>
        <v>1.6400945991387647E-10</v>
      </c>
      <c r="AZ15" s="31">
        <f t="shared" si="47"/>
        <v>1.0000030570293115</v>
      </c>
      <c r="BA15" s="31"/>
      <c r="BB15" s="31">
        <f t="shared" si="36"/>
        <v>0.99999999967198205</v>
      </c>
      <c r="BC15" s="31">
        <f t="shared" si="36"/>
        <v>1.6400895853368289E-10</v>
      </c>
      <c r="BD15" s="31">
        <f t="shared" si="37"/>
        <v>1.6400895853368289E-10</v>
      </c>
      <c r="BG15" s="31">
        <f t="shared" si="38"/>
        <v>-3.5034537425055072E-2</v>
      </c>
      <c r="BH15" s="31">
        <f t="shared" si="38"/>
        <v>0</v>
      </c>
      <c r="BI15" s="31">
        <f t="shared" si="39"/>
        <v>0</v>
      </c>
      <c r="BK15" s="31">
        <f t="shared" si="24"/>
        <v>0.9999999996559279</v>
      </c>
      <c r="BL15" s="31">
        <f t="shared" si="24"/>
        <v>1.6463279316267301E-10</v>
      </c>
      <c r="BM15" s="31">
        <f t="shared" si="25"/>
        <v>1.7943937843335322E-10</v>
      </c>
      <c r="BO15" s="31">
        <f t="shared" si="40"/>
        <v>5.49358336583881E-11</v>
      </c>
      <c r="BP15" s="31">
        <f t="shared" si="40"/>
        <v>-0.14812976644487838</v>
      </c>
      <c r="BQ15" s="31">
        <f t="shared" si="41"/>
        <v>-0.14812976644487852</v>
      </c>
      <c r="BS15" s="31">
        <f t="shared" si="42"/>
        <v>-2.3660630507138947E-3</v>
      </c>
      <c r="BT15" s="31">
        <f t="shared" si="42"/>
        <v>0</v>
      </c>
      <c r="BU15" s="31">
        <f t="shared" si="43"/>
        <v>0</v>
      </c>
      <c r="BV15" s="120"/>
      <c r="BW15" s="120">
        <f t="shared" si="26"/>
        <v>0.96557206731986278</v>
      </c>
      <c r="BX15" s="31">
        <f t="shared" si="44"/>
        <v>0.79264169775922699</v>
      </c>
      <c r="BY15" s="31">
        <f t="shared" si="27"/>
        <v>1.1394170570862834</v>
      </c>
      <c r="BZ15" s="31"/>
      <c r="CA15" s="31">
        <f t="shared" si="28"/>
        <v>1.0000000000063467</v>
      </c>
      <c r="CB15" s="31">
        <f t="shared" si="45"/>
        <v>1.0000000000420453</v>
      </c>
      <c r="CC15" s="31">
        <f t="shared" si="29"/>
        <v>1.0008677065598273</v>
      </c>
      <c r="CD15" s="31"/>
      <c r="CE15" s="31">
        <f t="shared" si="30"/>
        <v>0.99763673387090845</v>
      </c>
      <c r="CF15" s="31">
        <f t="shared" si="46"/>
        <v>0.9999166040498938</v>
      </c>
      <c r="CG15" s="31">
        <f t="shared" si="31"/>
        <v>0.98875105837208332</v>
      </c>
    </row>
    <row r="16" spans="1:88" x14ac:dyDescent="0.2">
      <c r="A16" s="198" t="s">
        <v>379</v>
      </c>
      <c r="B16" s="9">
        <f t="shared" si="32"/>
        <v>1956</v>
      </c>
      <c r="D16" s="29">
        <f>Elec_Power_Sector!F16</f>
        <v>6926.7780070000008</v>
      </c>
      <c r="E16" s="118">
        <f t="shared" si="1"/>
        <v>9.9999999999999995E-7</v>
      </c>
      <c r="F16" s="118">
        <f t="shared" si="1"/>
        <v>9.9999999999999995E-7</v>
      </c>
      <c r="G16" s="29">
        <f t="shared" si="33"/>
        <v>6926.7780090000015</v>
      </c>
      <c r="I16" s="29">
        <f>Elec_Power_Sector!J16</f>
        <v>600764.35837346292</v>
      </c>
      <c r="J16" s="83">
        <f t="shared" si="2"/>
        <v>9.0090936062898675E-5</v>
      </c>
      <c r="K16" s="83">
        <f t="shared" si="3"/>
        <v>9.8193447727222118E-5</v>
      </c>
      <c r="L16" s="29">
        <f t="shared" si="4"/>
        <v>600764.35856174724</v>
      </c>
      <c r="N16" s="41">
        <f t="shared" si="5"/>
        <v>11529.941665903547</v>
      </c>
      <c r="O16" s="79">
        <f t="shared" si="6"/>
        <v>11099.895768669017</v>
      </c>
      <c r="P16" s="79">
        <f t="shared" si="6"/>
        <v>10183.978902319064</v>
      </c>
      <c r="Q16" s="41">
        <f t="shared" si="7"/>
        <v>11529.941665619066</v>
      </c>
      <c r="R16" s="124"/>
      <c r="S16" s="107">
        <f t="shared" si="8"/>
        <v>1.1034345815392852</v>
      </c>
      <c r="T16" s="107">
        <f t="shared" si="9"/>
        <v>1.0335141860888919</v>
      </c>
      <c r="U16" s="116">
        <f t="shared" si="10"/>
        <v>0.97553137840779736</v>
      </c>
      <c r="V16" s="107">
        <f t="shared" si="11"/>
        <v>1.1034197447812382</v>
      </c>
      <c r="W16" s="41"/>
      <c r="Y16" s="106">
        <f>Elec_Power_Sector!AF16</f>
        <v>1.1169154908278307</v>
      </c>
      <c r="Z16" s="117">
        <f t="shared" si="12"/>
        <v>1.0249982080107563</v>
      </c>
      <c r="AA16" s="117">
        <f t="shared" si="12"/>
        <v>0.97754291698856355</v>
      </c>
      <c r="AB16" s="31"/>
      <c r="AC16" s="87">
        <f>Elec_Power_Sector!AJ16</f>
        <v>0.98793019973957197</v>
      </c>
      <c r="AD16" s="117">
        <f t="shared" si="13"/>
        <v>1.0083082858209702</v>
      </c>
      <c r="AE16" s="117">
        <f t="shared" si="13"/>
        <v>0.99794225036486073</v>
      </c>
      <c r="AG16" s="34">
        <f t="shared" si="14"/>
        <v>0.19753306415483127</v>
      </c>
      <c r="AH16" s="34">
        <f t="shared" si="15"/>
        <v>1.1034197447812382</v>
      </c>
      <c r="AI16" s="34">
        <f t="shared" si="16"/>
        <v>1.0008677065625522</v>
      </c>
      <c r="AJ16" s="34">
        <f t="shared" si="17"/>
        <v>0.98785021067774192</v>
      </c>
      <c r="AK16" s="34">
        <f t="shared" si="18"/>
        <v>1.1160225323063928</v>
      </c>
      <c r="AL16" s="34">
        <f t="shared" si="19"/>
        <v>0.21796187599403338</v>
      </c>
      <c r="AM16" s="34">
        <f t="shared" si="20"/>
        <v>0.21796188323557986</v>
      </c>
      <c r="AN16" s="34"/>
      <c r="AO16" s="34">
        <f t="shared" si="21"/>
        <v>0.98870737478836557</v>
      </c>
      <c r="AP16" s="32"/>
      <c r="AQ16" s="12"/>
      <c r="AS16" s="31">
        <f t="shared" si="22"/>
        <v>0.99999999971126541</v>
      </c>
      <c r="AT16" s="31">
        <f t="shared" si="22"/>
        <v>1.4436726551662178E-10</v>
      </c>
      <c r="AU16" s="31">
        <f t="shared" si="23"/>
        <v>1.4436726551662178E-10</v>
      </c>
      <c r="AW16" s="31">
        <f t="shared" si="34"/>
        <v>1.0000000000107294</v>
      </c>
      <c r="AX16" s="31">
        <f t="shared" si="34"/>
        <v>1.4966788365299159E-10</v>
      </c>
      <c r="AY16" s="31">
        <f t="shared" si="35"/>
        <v>1.4966788365299159E-10</v>
      </c>
      <c r="AZ16" s="31">
        <f t="shared" si="47"/>
        <v>1.0000000003100651</v>
      </c>
      <c r="BA16" s="31"/>
      <c r="BB16" s="31">
        <f t="shared" si="36"/>
        <v>0.99999999970066433</v>
      </c>
      <c r="BC16" s="31">
        <f t="shared" si="36"/>
        <v>1.4966788360658479E-10</v>
      </c>
      <c r="BD16" s="31">
        <f t="shared" si="37"/>
        <v>1.4966788360658479E-10</v>
      </c>
      <c r="BG16" s="31">
        <f t="shared" si="38"/>
        <v>-2.0745724199773167E-2</v>
      </c>
      <c r="BH16" s="31">
        <f t="shared" si="38"/>
        <v>0</v>
      </c>
      <c r="BI16" s="31">
        <f t="shared" si="39"/>
        <v>0</v>
      </c>
      <c r="BK16" s="31">
        <f t="shared" si="24"/>
        <v>0.99999999968659203</v>
      </c>
      <c r="BL16" s="31">
        <f t="shared" si="24"/>
        <v>1.4996052075822175E-10</v>
      </c>
      <c r="BM16" s="31">
        <f t="shared" si="25"/>
        <v>1.6344752535303689E-10</v>
      </c>
      <c r="BO16" s="31">
        <f t="shared" si="40"/>
        <v>3.0664137895071756E-11</v>
      </c>
      <c r="BP16" s="31">
        <f t="shared" si="40"/>
        <v>-9.334543331108125E-2</v>
      </c>
      <c r="BQ16" s="31">
        <f t="shared" si="41"/>
        <v>-9.334543331108125E-2</v>
      </c>
      <c r="BS16" s="31">
        <f t="shared" si="42"/>
        <v>-9.1151186745599987E-4</v>
      </c>
      <c r="BT16" s="31">
        <f t="shared" si="42"/>
        <v>0</v>
      </c>
      <c r="BU16" s="31">
        <f t="shared" si="43"/>
        <v>0</v>
      </c>
      <c r="BV16" s="120"/>
      <c r="BW16" s="120">
        <f t="shared" si="26"/>
        <v>0.97946798792031864</v>
      </c>
      <c r="BX16" s="31">
        <f t="shared" si="44"/>
        <v>0.77636716884597545</v>
      </c>
      <c r="BY16" s="31">
        <f t="shared" si="27"/>
        <v>1.1160225323063928</v>
      </c>
      <c r="BZ16" s="31"/>
      <c r="CA16" s="31">
        <f t="shared" si="28"/>
        <v>1.0000000000027225</v>
      </c>
      <c r="CB16" s="31">
        <f t="shared" si="45"/>
        <v>1.0000000000447677</v>
      </c>
      <c r="CC16" s="31">
        <f t="shared" si="29"/>
        <v>1.0008677065625522</v>
      </c>
      <c r="CD16" s="31"/>
      <c r="CE16" s="31">
        <f t="shared" si="30"/>
        <v>0.99908890343356538</v>
      </c>
      <c r="CF16" s="31">
        <f t="shared" si="46"/>
        <v>0.99900558346522295</v>
      </c>
      <c r="CG16" s="31">
        <f t="shared" si="31"/>
        <v>0.98785021067774192</v>
      </c>
    </row>
    <row r="17" spans="1:85" x14ac:dyDescent="0.2">
      <c r="A17" s="198" t="s">
        <v>379</v>
      </c>
      <c r="B17" s="9">
        <f t="shared" si="32"/>
        <v>1957</v>
      </c>
      <c r="D17" s="29">
        <f>Elec_Power_Sector!F17</f>
        <v>7218.7460060000003</v>
      </c>
      <c r="E17" s="118">
        <f t="shared" si="1"/>
        <v>9.9999999999999995E-7</v>
      </c>
      <c r="F17" s="118">
        <f t="shared" si="1"/>
        <v>9.9999999999999995E-7</v>
      </c>
      <c r="G17" s="29">
        <f t="shared" si="33"/>
        <v>7218.746008000001</v>
      </c>
      <c r="I17" s="29">
        <f>Elec_Power_Sector!J17</f>
        <v>631627.07371569518</v>
      </c>
      <c r="J17" s="83">
        <f t="shared" si="2"/>
        <v>9.0090936062898675E-5</v>
      </c>
      <c r="K17" s="83">
        <f t="shared" si="3"/>
        <v>9.8193447727222118E-5</v>
      </c>
      <c r="L17" s="29">
        <f t="shared" si="4"/>
        <v>631627.0739039795</v>
      </c>
      <c r="N17" s="41">
        <f t="shared" si="5"/>
        <v>11428.810300252053</v>
      </c>
      <c r="O17" s="79">
        <f t="shared" si="6"/>
        <v>11099.895768669017</v>
      </c>
      <c r="P17" s="79">
        <f t="shared" si="6"/>
        <v>10183.978902319064</v>
      </c>
      <c r="Q17" s="41">
        <f t="shared" si="7"/>
        <v>11428.810300011619</v>
      </c>
      <c r="R17" s="124"/>
      <c r="S17" s="107">
        <f t="shared" si="8"/>
        <v>1.0937561417542729</v>
      </c>
      <c r="T17" s="107">
        <f t="shared" si="9"/>
        <v>1.0335141860888919</v>
      </c>
      <c r="U17" s="116">
        <f t="shared" si="10"/>
        <v>0.97553137840779736</v>
      </c>
      <c r="V17" s="107">
        <f t="shared" si="11"/>
        <v>1.0937414351362991</v>
      </c>
      <c r="W17" s="41"/>
      <c r="Y17" s="106">
        <f>Elec_Power_Sector!AF17</f>
        <v>1.105741090762616</v>
      </c>
      <c r="Z17" s="117">
        <f t="shared" si="12"/>
        <v>1.0249982080107563</v>
      </c>
      <c r="AA17" s="117">
        <f t="shared" si="12"/>
        <v>0.97754291698856355</v>
      </c>
      <c r="AB17" s="31"/>
      <c r="AC17" s="87">
        <f>Elec_Power_Sector!AJ17</f>
        <v>0.98916112788766741</v>
      </c>
      <c r="AD17" s="117">
        <f t="shared" si="13"/>
        <v>1.0083082858209702</v>
      </c>
      <c r="AE17" s="117">
        <f t="shared" si="13"/>
        <v>0.99794225036486073</v>
      </c>
      <c r="AG17" s="34">
        <f t="shared" si="14"/>
        <v>0.20768081450454326</v>
      </c>
      <c r="AH17" s="34">
        <f t="shared" si="15"/>
        <v>1.0937414351362991</v>
      </c>
      <c r="AI17" s="34">
        <f t="shared" si="16"/>
        <v>1.0008677065636968</v>
      </c>
      <c r="AJ17" s="34">
        <f t="shared" si="17"/>
        <v>0.98908103916178014</v>
      </c>
      <c r="AK17" s="34">
        <f t="shared" si="18"/>
        <v>1.1048570660229655</v>
      </c>
      <c r="AL17" s="34">
        <f t="shared" si="19"/>
        <v>0.22714910455969253</v>
      </c>
      <c r="AM17" s="34">
        <f t="shared" si="20"/>
        <v>0.22714911210647465</v>
      </c>
      <c r="AN17" s="34"/>
      <c r="AO17" s="34">
        <f t="shared" si="21"/>
        <v>0.98993927127148895</v>
      </c>
      <c r="AP17" s="32"/>
      <c r="AQ17" s="12"/>
      <c r="AS17" s="31">
        <f t="shared" si="22"/>
        <v>0.99999999972294351</v>
      </c>
      <c r="AT17" s="31">
        <f t="shared" si="22"/>
        <v>1.3852821513484116E-10</v>
      </c>
      <c r="AU17" s="31">
        <f t="shared" si="23"/>
        <v>1.3852821513484116E-10</v>
      </c>
      <c r="AW17" s="31">
        <f t="shared" si="34"/>
        <v>0.9999904932179926</v>
      </c>
      <c r="AX17" s="31">
        <f t="shared" si="34"/>
        <v>1.4142765140838821E-10</v>
      </c>
      <c r="AY17" s="31">
        <f t="shared" si="35"/>
        <v>1.4142765140838821E-10</v>
      </c>
      <c r="AZ17" s="31">
        <f t="shared" si="47"/>
        <v>0.9999904935008479</v>
      </c>
      <c r="BA17" s="31"/>
      <c r="BB17" s="31">
        <f t="shared" si="36"/>
        <v>0.99999999971714204</v>
      </c>
      <c r="BC17" s="31">
        <f t="shared" si="36"/>
        <v>1.4142899590301784E-10</v>
      </c>
      <c r="BD17" s="31">
        <f t="shared" si="37"/>
        <v>1.4142899590301784E-10</v>
      </c>
      <c r="BG17" s="31">
        <f t="shared" si="38"/>
        <v>-1.0055079409239715E-2</v>
      </c>
      <c r="BH17" s="31">
        <f t="shared" si="38"/>
        <v>0</v>
      </c>
      <c r="BI17" s="31">
        <f t="shared" si="39"/>
        <v>0</v>
      </c>
      <c r="BK17" s="31">
        <f t="shared" si="24"/>
        <v>0.9999999997019059</v>
      </c>
      <c r="BL17" s="31">
        <f t="shared" si="24"/>
        <v>1.4263311340671629E-10</v>
      </c>
      <c r="BM17" s="31">
        <f t="shared" si="25"/>
        <v>1.5546111271055106E-10</v>
      </c>
      <c r="BO17" s="31">
        <f t="shared" si="40"/>
        <v>1.53139723123523E-11</v>
      </c>
      <c r="BP17" s="31">
        <f t="shared" si="40"/>
        <v>-5.0096371657692325E-2</v>
      </c>
      <c r="BQ17" s="31">
        <f t="shared" si="41"/>
        <v>-5.0096371657692443E-2</v>
      </c>
      <c r="BS17" s="31">
        <f t="shared" si="42"/>
        <v>1.2451911451343701E-3</v>
      </c>
      <c r="BT17" s="31">
        <f t="shared" si="42"/>
        <v>0</v>
      </c>
      <c r="BU17" s="31">
        <f t="shared" si="43"/>
        <v>0</v>
      </c>
      <c r="BV17" s="120"/>
      <c r="BW17" s="120">
        <f t="shared" si="26"/>
        <v>0.98999530389377299</v>
      </c>
      <c r="BX17" s="31">
        <f t="shared" si="44"/>
        <v>0.76859985125481967</v>
      </c>
      <c r="BY17" s="31">
        <f t="shared" si="27"/>
        <v>1.1048570660229655</v>
      </c>
      <c r="BZ17" s="31"/>
      <c r="CA17" s="31">
        <f t="shared" si="28"/>
        <v>1.0000000000011438</v>
      </c>
      <c r="CB17" s="31">
        <f t="shared" si="45"/>
        <v>1.0000000000459115</v>
      </c>
      <c r="CC17" s="31">
        <f t="shared" si="29"/>
        <v>1.0008677065636968</v>
      </c>
      <c r="CD17" s="31"/>
      <c r="CE17" s="31">
        <f t="shared" si="30"/>
        <v>1.0012459667171543</v>
      </c>
      <c r="CF17" s="31">
        <f t="shared" si="46"/>
        <v>1.0002503111724719</v>
      </c>
      <c r="CG17" s="31">
        <f t="shared" si="31"/>
        <v>0.98908103916178014</v>
      </c>
    </row>
    <row r="18" spans="1:85" x14ac:dyDescent="0.2">
      <c r="A18" s="198" t="s">
        <v>379</v>
      </c>
      <c r="B18" s="9">
        <f t="shared" si="32"/>
        <v>1958</v>
      </c>
      <c r="D18" s="29">
        <f>Elec_Power_Sector!F18</f>
        <v>7186.6160060000011</v>
      </c>
      <c r="E18" s="118">
        <f t="shared" si="1"/>
        <v>9.9999999999999995E-7</v>
      </c>
      <c r="F18" s="118">
        <f t="shared" si="1"/>
        <v>9.9999999999999995E-7</v>
      </c>
      <c r="G18" s="29">
        <f t="shared" si="33"/>
        <v>7186.6160080000018</v>
      </c>
      <c r="I18" s="29">
        <f>Elec_Power_Sector!J18</f>
        <v>645200.5444299808</v>
      </c>
      <c r="J18" s="83">
        <f t="shared" si="2"/>
        <v>9.0090936062898675E-5</v>
      </c>
      <c r="K18" s="83">
        <f t="shared" si="3"/>
        <v>9.8193447727222118E-5</v>
      </c>
      <c r="L18" s="29">
        <f t="shared" si="4"/>
        <v>645200.54461826512</v>
      </c>
      <c r="N18" s="41">
        <f t="shared" si="5"/>
        <v>11138.577095202552</v>
      </c>
      <c r="O18" s="79">
        <f t="shared" si="6"/>
        <v>11099.895768669017</v>
      </c>
      <c r="P18" s="79">
        <f t="shared" si="6"/>
        <v>10183.978902319064</v>
      </c>
      <c r="Q18" s="41">
        <f t="shared" si="7"/>
        <v>11138.577095051873</v>
      </c>
      <c r="R18" s="124"/>
      <c r="S18" s="107">
        <f t="shared" si="8"/>
        <v>1.0659803416294849</v>
      </c>
      <c r="T18" s="107">
        <f t="shared" si="9"/>
        <v>1.0335141860888919</v>
      </c>
      <c r="U18" s="116">
        <f t="shared" si="10"/>
        <v>0.97553137840779736</v>
      </c>
      <c r="V18" s="107">
        <f t="shared" si="11"/>
        <v>1.0659660084922362</v>
      </c>
      <c r="W18" s="41"/>
      <c r="Y18" s="106">
        <f>Elec_Power_Sector!AF18</f>
        <v>1.0770711947018379</v>
      </c>
      <c r="Z18" s="117">
        <f t="shared" si="12"/>
        <v>1.0249982080107563</v>
      </c>
      <c r="AA18" s="117">
        <f t="shared" si="12"/>
        <v>0.97754291698856355</v>
      </c>
      <c r="AB18" s="31"/>
      <c r="AC18" s="87">
        <f>Elec_Power_Sector!AJ18</f>
        <v>0.9897027332599887</v>
      </c>
      <c r="AD18" s="117">
        <f t="shared" si="13"/>
        <v>1.0083082858209702</v>
      </c>
      <c r="AE18" s="117">
        <f t="shared" si="13"/>
        <v>0.99794225036486073</v>
      </c>
      <c r="AG18" s="34">
        <f t="shared" si="14"/>
        <v>0.2121438110575139</v>
      </c>
      <c r="AH18" s="34">
        <f t="shared" si="15"/>
        <v>1.0659660084922362</v>
      </c>
      <c r="AI18" s="34">
        <f t="shared" si="16"/>
        <v>1.0008677065640645</v>
      </c>
      <c r="AJ18" s="34">
        <f t="shared" si="17"/>
        <v>0.98962260068216279</v>
      </c>
      <c r="AK18" s="34">
        <f t="shared" si="18"/>
        <v>1.0762100911562111</v>
      </c>
      <c r="AL18" s="34">
        <f t="shared" si="19"/>
        <v>0.22613808398611723</v>
      </c>
      <c r="AM18" s="34">
        <f t="shared" si="20"/>
        <v>0.22613809149930922</v>
      </c>
      <c r="AN18" s="34"/>
      <c r="AO18" s="34">
        <f t="shared" si="21"/>
        <v>0.99048130270872137</v>
      </c>
      <c r="AP18" s="32"/>
      <c r="AQ18" s="12"/>
      <c r="AS18" s="31">
        <f t="shared" si="22"/>
        <v>0.99999999972170484</v>
      </c>
      <c r="AT18" s="31">
        <f t="shared" si="22"/>
        <v>1.3914754856622634E-10</v>
      </c>
      <c r="AU18" s="31">
        <f t="shared" si="23"/>
        <v>1.3914754856622634E-10</v>
      </c>
      <c r="AW18" s="31">
        <f t="shared" si="34"/>
        <v>0.99999999999938061</v>
      </c>
      <c r="AX18" s="31">
        <f t="shared" si="34"/>
        <v>1.3883765162133421E-10</v>
      </c>
      <c r="AY18" s="31">
        <f t="shared" si="35"/>
        <v>1.3883765162133421E-10</v>
      </c>
      <c r="AZ18" s="31">
        <f t="shared" si="47"/>
        <v>1.0000000002770559</v>
      </c>
      <c r="BA18" s="31"/>
      <c r="BB18" s="31">
        <f t="shared" si="36"/>
        <v>0.99999999972232467</v>
      </c>
      <c r="BC18" s="31">
        <f t="shared" si="36"/>
        <v>1.3883765158286843E-10</v>
      </c>
      <c r="BD18" s="31">
        <f t="shared" si="37"/>
        <v>1.3883765158286843E-10</v>
      </c>
      <c r="BG18" s="31">
        <f t="shared" si="38"/>
        <v>-2.62702799105866E-2</v>
      </c>
      <c r="BH18" s="31">
        <f t="shared" si="38"/>
        <v>0</v>
      </c>
      <c r="BI18" s="31">
        <f t="shared" si="39"/>
        <v>0</v>
      </c>
      <c r="BK18" s="31">
        <f t="shared" si="24"/>
        <v>0.9999999997081771</v>
      </c>
      <c r="BL18" s="31">
        <f t="shared" si="24"/>
        <v>1.3963245507829082E-10</v>
      </c>
      <c r="BM18" s="31">
        <f t="shared" si="25"/>
        <v>1.5219058406920373E-10</v>
      </c>
      <c r="BO18" s="31">
        <f t="shared" si="40"/>
        <v>6.2712057768779951E-12</v>
      </c>
      <c r="BP18" s="31">
        <f t="shared" si="40"/>
        <v>-2.1262043309796568E-2</v>
      </c>
      <c r="BQ18" s="31">
        <f t="shared" si="41"/>
        <v>-2.1262043309796679E-2</v>
      </c>
      <c r="BS18" s="31">
        <f t="shared" si="42"/>
        <v>5.4739024394614587E-4</v>
      </c>
      <c r="BT18" s="31">
        <f t="shared" si="42"/>
        <v>0</v>
      </c>
      <c r="BU18" s="31">
        <f t="shared" si="43"/>
        <v>0</v>
      </c>
      <c r="BV18" s="120"/>
      <c r="BW18" s="120">
        <f t="shared" si="26"/>
        <v>0.97407178199993627</v>
      </c>
      <c r="BX18" s="31">
        <f t="shared" si="44"/>
        <v>0.74867142675666809</v>
      </c>
      <c r="BY18" s="31">
        <f t="shared" si="27"/>
        <v>1.0762100911562111</v>
      </c>
      <c r="BZ18" s="31"/>
      <c r="CA18" s="31">
        <f t="shared" si="28"/>
        <v>1.0000000000003673</v>
      </c>
      <c r="CB18" s="31">
        <f t="shared" si="45"/>
        <v>1.0000000000462788</v>
      </c>
      <c r="CC18" s="31">
        <f t="shared" si="29"/>
        <v>1.0008677065640645</v>
      </c>
      <c r="CD18" s="31"/>
      <c r="CE18" s="31">
        <f t="shared" si="30"/>
        <v>1.0005475400891737</v>
      </c>
      <c r="CF18" s="31">
        <f t="shared" si="46"/>
        <v>1.0007979883170472</v>
      </c>
      <c r="CG18" s="31">
        <f t="shared" si="31"/>
        <v>0.98962260068216279</v>
      </c>
    </row>
    <row r="19" spans="1:85" x14ac:dyDescent="0.2">
      <c r="A19" s="198" t="s">
        <v>379</v>
      </c>
      <c r="B19" s="9">
        <f t="shared" si="32"/>
        <v>1959</v>
      </c>
      <c r="D19" s="29">
        <f>Elec_Power_Sector!F19</f>
        <v>7782.1670060000006</v>
      </c>
      <c r="E19" s="118">
        <f t="shared" si="1"/>
        <v>9.9999999999999995E-7</v>
      </c>
      <c r="F19" s="118">
        <f t="shared" si="1"/>
        <v>9.9999999999999995E-7</v>
      </c>
      <c r="G19" s="29">
        <f t="shared" si="33"/>
        <v>7782.1670080000013</v>
      </c>
      <c r="I19" s="29">
        <f>Elec_Power_Sector!J19</f>
        <v>710092.41800140939</v>
      </c>
      <c r="J19" s="83">
        <f t="shared" si="2"/>
        <v>9.0090936062898675E-5</v>
      </c>
      <c r="K19" s="83">
        <f t="shared" si="3"/>
        <v>9.8193447727222118E-5</v>
      </c>
      <c r="L19" s="29">
        <f t="shared" si="4"/>
        <v>710092.41818969371</v>
      </c>
      <c r="N19" s="41">
        <f t="shared" si="5"/>
        <v>10959.372060193657</v>
      </c>
      <c r="O19" s="79">
        <f t="shared" si="6"/>
        <v>11099.895768669017</v>
      </c>
      <c r="P19" s="79">
        <f t="shared" si="6"/>
        <v>10183.978902319064</v>
      </c>
      <c r="Q19" s="41">
        <f t="shared" si="7"/>
        <v>10959.372060104262</v>
      </c>
      <c r="R19" s="124"/>
      <c r="S19" s="107">
        <f t="shared" si="8"/>
        <v>1.0488301219193943</v>
      </c>
      <c r="T19" s="107">
        <f t="shared" si="9"/>
        <v>1.0335141860888919</v>
      </c>
      <c r="U19" s="116">
        <f t="shared" si="10"/>
        <v>0.97553137840779736</v>
      </c>
      <c r="V19" s="107">
        <f t="shared" si="11"/>
        <v>1.0488160193890792</v>
      </c>
      <c r="W19" s="41"/>
      <c r="Y19" s="106">
        <f>Elec_Power_Sector!AF19</f>
        <v>1.0580959748482834</v>
      </c>
      <c r="Z19" s="117">
        <f t="shared" si="12"/>
        <v>1.0249982080107563</v>
      </c>
      <c r="AA19" s="117">
        <f t="shared" si="12"/>
        <v>0.97754291698856355</v>
      </c>
      <c r="AB19" s="31"/>
      <c r="AC19" s="87">
        <f>Elec_Power_Sector!AJ19</f>
        <v>0.99124286559790364</v>
      </c>
      <c r="AD19" s="117">
        <f t="shared" si="13"/>
        <v>1.0083082858209702</v>
      </c>
      <c r="AE19" s="117">
        <f t="shared" si="13"/>
        <v>0.99794225036486073</v>
      </c>
      <c r="AG19" s="34">
        <f t="shared" si="14"/>
        <v>0.23348044736529969</v>
      </c>
      <c r="AH19" s="34">
        <f t="shared" si="15"/>
        <v>1.0488160193890792</v>
      </c>
      <c r="AI19" s="34">
        <f t="shared" si="16"/>
        <v>1.0008677065650977</v>
      </c>
      <c r="AJ19" s="34">
        <f t="shared" si="17"/>
        <v>0.99116260832083392</v>
      </c>
      <c r="AK19" s="34">
        <f t="shared" si="18"/>
        <v>1.0572500417339055</v>
      </c>
      <c r="AL19" s="34">
        <f t="shared" si="19"/>
        <v>0.24487802527504884</v>
      </c>
      <c r="AM19" s="34">
        <f t="shared" si="20"/>
        <v>0.24487803341085504</v>
      </c>
      <c r="AN19" s="34"/>
      <c r="AO19" s="34">
        <f t="shared" si="21"/>
        <v>0.99202264662315331</v>
      </c>
      <c r="AP19" s="32"/>
      <c r="AQ19" s="12"/>
      <c r="AS19" s="31">
        <f t="shared" si="22"/>
        <v>0.99999999974300213</v>
      </c>
      <c r="AT19" s="31">
        <f t="shared" si="22"/>
        <v>1.2849891283135E-10</v>
      </c>
      <c r="AU19" s="31">
        <f t="shared" si="23"/>
        <v>1.2849891283135E-10</v>
      </c>
      <c r="AW19" s="31">
        <f t="shared" si="34"/>
        <v>1.0000052130139643</v>
      </c>
      <c r="AX19" s="31">
        <f t="shared" si="34"/>
        <v>1.3375258940856957E-10</v>
      </c>
      <c r="AY19" s="31">
        <f t="shared" si="35"/>
        <v>1.3375258940856957E-10</v>
      </c>
      <c r="AZ19" s="31">
        <f t="shared" si="47"/>
        <v>1.0000052132814694</v>
      </c>
      <c r="BA19" s="31"/>
      <c r="BB19" s="31">
        <f t="shared" si="36"/>
        <v>0.99999999973249631</v>
      </c>
      <c r="BC19" s="31">
        <f t="shared" si="36"/>
        <v>1.3375189212230887E-10</v>
      </c>
      <c r="BD19" s="31">
        <f t="shared" si="37"/>
        <v>1.3375189212230887E-10</v>
      </c>
      <c r="BG19" s="31">
        <f t="shared" si="38"/>
        <v>-1.7774457844591345E-2</v>
      </c>
      <c r="BH19" s="31">
        <f t="shared" si="38"/>
        <v>0</v>
      </c>
      <c r="BI19" s="31">
        <f t="shared" si="39"/>
        <v>0</v>
      </c>
      <c r="BK19" s="31">
        <f t="shared" si="24"/>
        <v>0.99999999973484532</v>
      </c>
      <c r="BL19" s="31">
        <f t="shared" si="24"/>
        <v>1.2687212784580362E-10</v>
      </c>
      <c r="BM19" s="31">
        <f t="shared" si="25"/>
        <v>1.3828263084058274E-10</v>
      </c>
      <c r="BO19" s="31">
        <f t="shared" si="40"/>
        <v>2.6668223184955438E-11</v>
      </c>
      <c r="BP19" s="31">
        <f t="shared" si="40"/>
        <v>-9.5833937670437463E-2</v>
      </c>
      <c r="BQ19" s="31">
        <f t="shared" si="41"/>
        <v>-9.5833937670437214E-2</v>
      </c>
      <c r="BS19" s="31">
        <f t="shared" si="42"/>
        <v>1.554946939604651E-3</v>
      </c>
      <c r="BT19" s="31">
        <f t="shared" si="42"/>
        <v>0</v>
      </c>
      <c r="BU19" s="31">
        <f t="shared" si="43"/>
        <v>0</v>
      </c>
      <c r="BV19" s="120"/>
      <c r="BW19" s="120">
        <f t="shared" si="26"/>
        <v>0.98238257606195067</v>
      </c>
      <c r="BX19" s="31">
        <f t="shared" si="44"/>
        <v>0.73548176484119165</v>
      </c>
      <c r="BY19" s="31">
        <f t="shared" si="27"/>
        <v>1.0572500417339055</v>
      </c>
      <c r="BZ19" s="31"/>
      <c r="CA19" s="31">
        <f t="shared" si="28"/>
        <v>1.0000000000010323</v>
      </c>
      <c r="CB19" s="31">
        <f t="shared" si="45"/>
        <v>1.000000000047311</v>
      </c>
      <c r="CC19" s="31">
        <f t="shared" si="29"/>
        <v>1.0008677065650977</v>
      </c>
      <c r="CD19" s="31"/>
      <c r="CE19" s="31">
        <f t="shared" si="30"/>
        <v>1.0015561564960316</v>
      </c>
      <c r="CF19" s="31">
        <f t="shared" si="46"/>
        <v>1.0023553866077821</v>
      </c>
      <c r="CG19" s="31">
        <f t="shared" si="31"/>
        <v>0.99116260832083392</v>
      </c>
    </row>
    <row r="20" spans="1:85" x14ac:dyDescent="0.2">
      <c r="A20" s="198" t="s">
        <v>379</v>
      </c>
      <c r="B20" s="9">
        <f t="shared" si="32"/>
        <v>1960</v>
      </c>
      <c r="D20" s="29">
        <f>Elec_Power_Sector!F20</f>
        <v>8142.4550050000016</v>
      </c>
      <c r="E20" s="118">
        <f t="shared" si="1"/>
        <v>9.9999999999999995E-7</v>
      </c>
      <c r="F20" s="118">
        <f t="shared" si="1"/>
        <v>9.9999999999999995E-7</v>
      </c>
      <c r="G20" s="29">
        <f t="shared" si="33"/>
        <v>8142.4550070000023</v>
      </c>
      <c r="I20" s="29">
        <f>Elec_Power_Sector!J20</f>
        <v>755624.36005131959</v>
      </c>
      <c r="J20" s="83">
        <f t="shared" si="2"/>
        <v>9.0090936062898675E-5</v>
      </c>
      <c r="K20" s="83">
        <f t="shared" si="3"/>
        <v>9.8193447727222118E-5</v>
      </c>
      <c r="L20" s="29">
        <f t="shared" si="4"/>
        <v>755624.36023960391</v>
      </c>
      <c r="N20" s="41">
        <f t="shared" si="5"/>
        <v>10775.79738753657</v>
      </c>
      <c r="O20" s="79">
        <f t="shared" si="6"/>
        <v>11099.895768669017</v>
      </c>
      <c r="P20" s="79">
        <f t="shared" si="6"/>
        <v>10183.978902319064</v>
      </c>
      <c r="Q20" s="41">
        <f t="shared" si="7"/>
        <v>10775.797387498305</v>
      </c>
      <c r="R20" s="124"/>
      <c r="S20" s="107">
        <f t="shared" si="8"/>
        <v>1.0312617206235226</v>
      </c>
      <c r="T20" s="107">
        <f t="shared" si="9"/>
        <v>1.0335141860888919</v>
      </c>
      <c r="U20" s="116">
        <f t="shared" si="10"/>
        <v>0.97553137840779736</v>
      </c>
      <c r="V20" s="107">
        <f t="shared" si="11"/>
        <v>1.0312478543220196</v>
      </c>
      <c r="W20" s="41"/>
      <c r="Y20" s="106">
        <f>Elec_Power_Sector!AF20</f>
        <v>1.0403895334521225</v>
      </c>
      <c r="Z20" s="117">
        <f t="shared" si="12"/>
        <v>1.0249982080107563</v>
      </c>
      <c r="AA20" s="117">
        <f t="shared" si="12"/>
        <v>0.97754291698856355</v>
      </c>
      <c r="AB20" s="31"/>
      <c r="AC20" s="87">
        <f>Elec_Power_Sector!AJ20</f>
        <v>0.99122650923549827</v>
      </c>
      <c r="AD20" s="117">
        <f t="shared" si="13"/>
        <v>1.0083082858209702</v>
      </c>
      <c r="AE20" s="117">
        <f t="shared" si="13"/>
        <v>0.99794225036486073</v>
      </c>
      <c r="AG20" s="34">
        <f t="shared" si="14"/>
        <v>0.24845148201783981</v>
      </c>
      <c r="AH20" s="34">
        <f t="shared" si="15"/>
        <v>1.0312478543220196</v>
      </c>
      <c r="AI20" s="34">
        <f t="shared" si="16"/>
        <v>1.0008677065654592</v>
      </c>
      <c r="AJ20" s="34">
        <f t="shared" si="17"/>
        <v>0.99114625328274686</v>
      </c>
      <c r="AK20" s="34">
        <f t="shared" si="18"/>
        <v>1.0395577563974359</v>
      </c>
      <c r="AL20" s="34">
        <f t="shared" si="19"/>
        <v>0.25621504922155658</v>
      </c>
      <c r="AM20" s="34">
        <f t="shared" si="20"/>
        <v>0.25621505773402314</v>
      </c>
      <c r="AN20" s="34"/>
      <c r="AO20" s="34">
        <f t="shared" si="21"/>
        <v>0.99200627739405056</v>
      </c>
      <c r="AP20" s="32"/>
      <c r="AQ20" s="12"/>
      <c r="AS20" s="31">
        <f t="shared" si="22"/>
        <v>0.9999999997543737</v>
      </c>
      <c r="AT20" s="31">
        <f t="shared" si="22"/>
        <v>1.2281308268087549E-10</v>
      </c>
      <c r="AU20" s="31">
        <f t="shared" si="23"/>
        <v>1.2281308268087549E-10</v>
      </c>
      <c r="AW20" s="31">
        <f t="shared" si="34"/>
        <v>1.0000000000056857</v>
      </c>
      <c r="AX20" s="31">
        <f t="shared" si="34"/>
        <v>1.2563455490214532E-10</v>
      </c>
      <c r="AY20" s="31">
        <f t="shared" si="35"/>
        <v>1.2563455490214532E-10</v>
      </c>
      <c r="AZ20" s="31">
        <f t="shared" si="47"/>
        <v>1.0000000002569549</v>
      </c>
      <c r="BA20" s="31"/>
      <c r="BB20" s="31">
        <f t="shared" si="36"/>
        <v>0.99999999974873077</v>
      </c>
      <c r="BC20" s="31">
        <f t="shared" si="36"/>
        <v>1.2563455486986291E-10</v>
      </c>
      <c r="BD20" s="31">
        <f t="shared" si="37"/>
        <v>1.2563455486986291E-10</v>
      </c>
      <c r="BG20" s="31">
        <f t="shared" si="38"/>
        <v>-1.6875848366387589E-2</v>
      </c>
      <c r="BH20" s="31">
        <f t="shared" si="38"/>
        <v>0</v>
      </c>
      <c r="BI20" s="31">
        <f t="shared" si="39"/>
        <v>0</v>
      </c>
      <c r="BK20" s="31">
        <f t="shared" si="24"/>
        <v>0.99999999975082288</v>
      </c>
      <c r="BL20" s="31">
        <f t="shared" si="24"/>
        <v>1.1922714618984938E-10</v>
      </c>
      <c r="BM20" s="31">
        <f t="shared" si="25"/>
        <v>1.299500822023334E-10</v>
      </c>
      <c r="BO20" s="31">
        <f t="shared" si="40"/>
        <v>1.5977441591857915E-11</v>
      </c>
      <c r="BP20" s="31">
        <f t="shared" si="40"/>
        <v>-6.2149246676017046E-2</v>
      </c>
      <c r="BQ20" s="31">
        <f t="shared" si="41"/>
        <v>-6.2149246676017046E-2</v>
      </c>
      <c r="BS20" s="31">
        <f t="shared" si="42"/>
        <v>-1.6500998818303075E-5</v>
      </c>
      <c r="BT20" s="31">
        <f t="shared" si="42"/>
        <v>0</v>
      </c>
      <c r="BU20" s="31">
        <f t="shared" si="43"/>
        <v>0</v>
      </c>
      <c r="BV20" s="120"/>
      <c r="BW20" s="120">
        <f t="shared" si="26"/>
        <v>0.98326575111082137</v>
      </c>
      <c r="BX20" s="31">
        <f t="shared" si="44"/>
        <v>0.72317402993488678</v>
      </c>
      <c r="BY20" s="31">
        <f t="shared" si="27"/>
        <v>1.0395577563974359</v>
      </c>
      <c r="BZ20" s="31"/>
      <c r="CA20" s="31">
        <f t="shared" si="28"/>
        <v>1.0000000000003613</v>
      </c>
      <c r="CB20" s="31">
        <f t="shared" si="45"/>
        <v>1.0000000000476723</v>
      </c>
      <c r="CC20" s="31">
        <f t="shared" si="29"/>
        <v>1.0008677065654592</v>
      </c>
      <c r="CD20" s="31"/>
      <c r="CE20" s="31">
        <f t="shared" si="30"/>
        <v>0.99998349913732654</v>
      </c>
      <c r="CF20" s="31">
        <f t="shared" si="46"/>
        <v>1.0023388468791976</v>
      </c>
      <c r="CG20" s="31">
        <f t="shared" si="31"/>
        <v>0.99114625328274686</v>
      </c>
    </row>
    <row r="21" spans="1:85" x14ac:dyDescent="0.2">
      <c r="A21" s="198" t="s">
        <v>379</v>
      </c>
      <c r="B21" s="9">
        <f t="shared" si="32"/>
        <v>1961</v>
      </c>
      <c r="D21" s="29">
        <f>Elec_Power_Sector!F21</f>
        <v>8443.8710050000009</v>
      </c>
      <c r="E21" s="118">
        <f t="shared" si="1"/>
        <v>9.9999999999999995E-7</v>
      </c>
      <c r="F21" s="118">
        <f t="shared" si="1"/>
        <v>9.9999999999999995E-7</v>
      </c>
      <c r="G21" s="29">
        <f t="shared" si="33"/>
        <v>8443.8710070000016</v>
      </c>
      <c r="I21" s="29">
        <f>Elec_Power_Sector!J21</f>
        <v>793825.06019417651</v>
      </c>
      <c r="J21" s="83">
        <f t="shared" si="2"/>
        <v>9.0090936062898675E-5</v>
      </c>
      <c r="K21" s="83">
        <f t="shared" si="3"/>
        <v>9.8193447727222118E-5</v>
      </c>
      <c r="L21" s="29">
        <f t="shared" si="4"/>
        <v>793825.06038246083</v>
      </c>
      <c r="N21" s="41">
        <f t="shared" si="5"/>
        <v>10636.941850808485</v>
      </c>
      <c r="O21" s="79">
        <f t="shared" si="6"/>
        <v>11099.895768669017</v>
      </c>
      <c r="P21" s="79">
        <f t="shared" si="6"/>
        <v>10183.978902319064</v>
      </c>
      <c r="Q21" s="41">
        <f t="shared" si="7"/>
        <v>10636.941850804998</v>
      </c>
      <c r="R21" s="124"/>
      <c r="S21" s="107">
        <f t="shared" si="8"/>
        <v>1.0179730149644937</v>
      </c>
      <c r="T21" s="107">
        <f t="shared" si="9"/>
        <v>1.0335141860888919</v>
      </c>
      <c r="U21" s="116">
        <f t="shared" si="10"/>
        <v>0.97553137840779736</v>
      </c>
      <c r="V21" s="107">
        <f t="shared" si="11"/>
        <v>1.017959327345646</v>
      </c>
      <c r="W21" s="41"/>
      <c r="Y21" s="106">
        <f>Elec_Power_Sector!AF21</f>
        <v>1.026751726241818</v>
      </c>
      <c r="Z21" s="117">
        <f t="shared" si="12"/>
        <v>1.0249982080107563</v>
      </c>
      <c r="AA21" s="117">
        <f t="shared" si="12"/>
        <v>0.97754291698856355</v>
      </c>
      <c r="AB21" s="31"/>
      <c r="AC21" s="87">
        <f>Elec_Power_Sector!AJ21</f>
        <v>0.99144998178737576</v>
      </c>
      <c r="AD21" s="117">
        <f t="shared" si="13"/>
        <v>1.0083082858209702</v>
      </c>
      <c r="AE21" s="117">
        <f t="shared" si="13"/>
        <v>0.99794225036486073</v>
      </c>
      <c r="AG21" s="34">
        <f t="shared" si="14"/>
        <v>0.26101198306045093</v>
      </c>
      <c r="AH21" s="34">
        <f t="shared" si="15"/>
        <v>1.017959327345646</v>
      </c>
      <c r="AI21" s="34">
        <f t="shared" si="16"/>
        <v>1.0008677065655534</v>
      </c>
      <c r="AJ21" s="34">
        <f t="shared" si="17"/>
        <v>0.99136970774082245</v>
      </c>
      <c r="AK21" s="34">
        <f t="shared" si="18"/>
        <v>1.0259308524287984</v>
      </c>
      <c r="AL21" s="34">
        <f t="shared" si="19"/>
        <v>0.26569957387779009</v>
      </c>
      <c r="AM21" s="34">
        <f t="shared" si="20"/>
        <v>0.26569958270536975</v>
      </c>
      <c r="AN21" s="34"/>
      <c r="AO21" s="34">
        <f t="shared" si="21"/>
        <v>0.99222992574511981</v>
      </c>
      <c r="AP21" s="32"/>
      <c r="AQ21" s="12"/>
      <c r="AS21" s="31">
        <f t="shared" si="22"/>
        <v>0.99999999976314169</v>
      </c>
      <c r="AT21" s="31">
        <f t="shared" si="22"/>
        <v>1.1842909480391115E-10</v>
      </c>
      <c r="AU21" s="31">
        <f t="shared" si="23"/>
        <v>1.1842909480391115E-10</v>
      </c>
      <c r="AW21" s="31">
        <f t="shared" si="34"/>
        <v>0.99998733792982963</v>
      </c>
      <c r="AX21" s="31">
        <f t="shared" si="34"/>
        <v>1.2060780952594972E-10</v>
      </c>
      <c r="AY21" s="31">
        <f t="shared" si="35"/>
        <v>1.2060780952594972E-10</v>
      </c>
      <c r="AZ21" s="31">
        <f t="shared" si="47"/>
        <v>0.99998733817104535</v>
      </c>
      <c r="BA21" s="31"/>
      <c r="BB21" s="31">
        <f t="shared" si="36"/>
        <v>0.99999999975878118</v>
      </c>
      <c r="BC21" s="31">
        <f t="shared" si="36"/>
        <v>1.2060933666074085E-10</v>
      </c>
      <c r="BD21" s="31">
        <f t="shared" si="37"/>
        <v>1.2060933666074085E-10</v>
      </c>
      <c r="BG21" s="31">
        <f t="shared" si="38"/>
        <v>-1.3195039301669664E-2</v>
      </c>
      <c r="BH21" s="31">
        <f t="shared" si="38"/>
        <v>0</v>
      </c>
      <c r="BI21" s="31">
        <f t="shared" si="39"/>
        <v>0</v>
      </c>
      <c r="BK21" s="31">
        <f t="shared" si="24"/>
        <v>0.99999999976281384</v>
      </c>
      <c r="BL21" s="31">
        <f t="shared" si="24"/>
        <v>1.1348965982441185E-10</v>
      </c>
      <c r="BM21" s="31">
        <f t="shared" si="25"/>
        <v>1.2369658332518884E-10</v>
      </c>
      <c r="BO21" s="31">
        <f t="shared" si="40"/>
        <v>1.199085275508965E-11</v>
      </c>
      <c r="BP21" s="31">
        <f t="shared" si="40"/>
        <v>-4.9318735292535054E-2</v>
      </c>
      <c r="BQ21" s="31">
        <f t="shared" si="41"/>
        <v>-4.9318735292535054E-2</v>
      </c>
      <c r="BS21" s="31">
        <f t="shared" si="42"/>
        <v>2.254251299549838E-4</v>
      </c>
      <c r="BT21" s="31">
        <f t="shared" si="42"/>
        <v>0</v>
      </c>
      <c r="BU21" s="31">
        <f t="shared" si="43"/>
        <v>0</v>
      </c>
      <c r="BV21" s="120"/>
      <c r="BW21" s="120">
        <f t="shared" si="26"/>
        <v>0.98689163359632737</v>
      </c>
      <c r="BX21" s="31">
        <f t="shared" si="44"/>
        <v>0.71369439977687976</v>
      </c>
      <c r="BY21" s="31">
        <f t="shared" si="27"/>
        <v>1.0259308524287984</v>
      </c>
      <c r="BZ21" s="31"/>
      <c r="CA21" s="31">
        <f t="shared" si="28"/>
        <v>1.0000000000000941</v>
      </c>
      <c r="CB21" s="31">
        <f t="shared" si="45"/>
        <v>1.0000000000477665</v>
      </c>
      <c r="CC21" s="31">
        <f t="shared" si="29"/>
        <v>1.0008677065655534</v>
      </c>
      <c r="CD21" s="31"/>
      <c r="CE21" s="31">
        <f t="shared" si="30"/>
        <v>1.0002254505400545</v>
      </c>
      <c r="CF21" s="31">
        <f t="shared" si="46"/>
        <v>1.0025648247135441</v>
      </c>
      <c r="CG21" s="31">
        <f t="shared" si="31"/>
        <v>0.99136970774082245</v>
      </c>
    </row>
    <row r="22" spans="1:85" x14ac:dyDescent="0.2">
      <c r="A22" s="198" t="s">
        <v>379</v>
      </c>
      <c r="B22" s="9">
        <f t="shared" si="32"/>
        <v>1962</v>
      </c>
      <c r="D22" s="29">
        <f>Elec_Power_Sector!F22</f>
        <v>9025.6990050000022</v>
      </c>
      <c r="E22" s="118">
        <f t="shared" si="1"/>
        <v>9.9999999999999995E-7</v>
      </c>
      <c r="F22" s="118">
        <f t="shared" si="1"/>
        <v>9.9999999999999995E-7</v>
      </c>
      <c r="G22" s="29">
        <f t="shared" si="33"/>
        <v>9025.6990070000029</v>
      </c>
      <c r="I22" s="29">
        <f>Elec_Power_Sector!J22</f>
        <v>854599.78476560535</v>
      </c>
      <c r="J22" s="83">
        <f t="shared" si="2"/>
        <v>9.0090936062898675E-5</v>
      </c>
      <c r="K22" s="83">
        <f t="shared" si="3"/>
        <v>9.8193447727222118E-5</v>
      </c>
      <c r="L22" s="29">
        <f t="shared" si="4"/>
        <v>854599.78495388967</v>
      </c>
      <c r="N22" s="41">
        <f t="shared" si="5"/>
        <v>10561.316730819817</v>
      </c>
      <c r="O22" s="79">
        <f t="shared" si="6"/>
        <v>11099.895768669017</v>
      </c>
      <c r="P22" s="79">
        <f t="shared" si="6"/>
        <v>10183.978902319064</v>
      </c>
      <c r="Q22" s="41">
        <f t="shared" si="7"/>
        <v>10561.316730833239</v>
      </c>
      <c r="R22" s="124"/>
      <c r="S22" s="107">
        <f t="shared" si="8"/>
        <v>1.0107355652837788</v>
      </c>
      <c r="T22" s="107">
        <f t="shared" si="9"/>
        <v>1.0335141860888919</v>
      </c>
      <c r="U22" s="116">
        <f t="shared" si="10"/>
        <v>0.97553137840779736</v>
      </c>
      <c r="V22" s="107">
        <f t="shared" si="11"/>
        <v>1.0107219749809662</v>
      </c>
      <c r="W22" s="41"/>
      <c r="Y22" s="106">
        <f>Elec_Power_Sector!AF22</f>
        <v>1.0194694396467361</v>
      </c>
      <c r="Z22" s="117">
        <f t="shared" si="12"/>
        <v>1.0249982080107563</v>
      </c>
      <c r="AA22" s="117">
        <f t="shared" si="12"/>
        <v>0.97754291698856355</v>
      </c>
      <c r="AB22" s="31"/>
      <c r="AC22" s="87">
        <f>Elec_Power_Sector!AJ22</f>
        <v>0.99143288807039287</v>
      </c>
      <c r="AD22" s="117">
        <f t="shared" si="13"/>
        <v>1.0083082858209702</v>
      </c>
      <c r="AE22" s="117">
        <f t="shared" si="13"/>
        <v>0.99794225036486073</v>
      </c>
      <c r="AG22" s="34">
        <f t="shared" si="14"/>
        <v>0.28099488883152685</v>
      </c>
      <c r="AH22" s="34">
        <f t="shared" si="15"/>
        <v>1.0107219749809662</v>
      </c>
      <c r="AI22" s="34">
        <f t="shared" si="16"/>
        <v>1.0008677065655172</v>
      </c>
      <c r="AJ22" s="34">
        <f t="shared" si="17"/>
        <v>0.99135261540785891</v>
      </c>
      <c r="AK22" s="34">
        <f t="shared" si="18"/>
        <v>1.0186543879228525</v>
      </c>
      <c r="AL22" s="34">
        <f t="shared" si="19"/>
        <v>0.28400769956351052</v>
      </c>
      <c r="AM22" s="34">
        <f t="shared" si="20"/>
        <v>0.28400770899935784</v>
      </c>
      <c r="AN22" s="34"/>
      <c r="AO22" s="34">
        <f t="shared" si="21"/>
        <v>0.99221281858099086</v>
      </c>
      <c r="AP22" s="32"/>
      <c r="AQ22" s="12"/>
      <c r="AS22" s="31">
        <f t="shared" si="22"/>
        <v>0.99999999977841048</v>
      </c>
      <c r="AT22" s="31">
        <f t="shared" si="22"/>
        <v>1.1079474279215786E-10</v>
      </c>
      <c r="AU22" s="31">
        <f t="shared" si="23"/>
        <v>1.1079474279215786E-10</v>
      </c>
      <c r="AW22" s="31">
        <f t="shared" si="34"/>
        <v>1.0000072712542167</v>
      </c>
      <c r="AX22" s="31">
        <f t="shared" si="34"/>
        <v>1.1456952895084384E-10</v>
      </c>
      <c r="AY22" s="31">
        <f t="shared" si="35"/>
        <v>1.1456952895084384E-10</v>
      </c>
      <c r="AZ22" s="31">
        <f t="shared" si="47"/>
        <v>1.0000072714833557</v>
      </c>
      <c r="BA22" s="31"/>
      <c r="BB22" s="31">
        <f t="shared" si="36"/>
        <v>0.99999999977086274</v>
      </c>
      <c r="BC22" s="31">
        <f t="shared" si="36"/>
        <v>1.1456869586647876E-10</v>
      </c>
      <c r="BD22" s="31">
        <f t="shared" si="37"/>
        <v>1.1456869586647876E-10</v>
      </c>
      <c r="BG22" s="31">
        <f t="shared" si="38"/>
        <v>-7.1178203626129461E-3</v>
      </c>
      <c r="BH22" s="31">
        <f t="shared" si="38"/>
        <v>0</v>
      </c>
      <c r="BI22" s="31">
        <f t="shared" si="39"/>
        <v>0</v>
      </c>
      <c r="BK22" s="31">
        <f t="shared" si="24"/>
        <v>0.99999999977968124</v>
      </c>
      <c r="BL22" s="31">
        <f t="shared" si="24"/>
        <v>1.0541886114300809E-10</v>
      </c>
      <c r="BM22" s="31">
        <f t="shared" si="25"/>
        <v>1.1489992094079475E-10</v>
      </c>
      <c r="BO22" s="31">
        <f t="shared" si="40"/>
        <v>1.6867396368382823E-11</v>
      </c>
      <c r="BP22" s="31">
        <f t="shared" si="40"/>
        <v>-7.3770161578899596E-2</v>
      </c>
      <c r="BQ22" s="31">
        <f t="shared" si="41"/>
        <v>-7.3770161578899596E-2</v>
      </c>
      <c r="BS22" s="31">
        <f t="shared" si="42"/>
        <v>-1.7241277579379973E-5</v>
      </c>
      <c r="BT22" s="31">
        <f t="shared" si="42"/>
        <v>0</v>
      </c>
      <c r="BU22" s="31">
        <f t="shared" si="43"/>
        <v>0</v>
      </c>
      <c r="BV22" s="120"/>
      <c r="BW22" s="120">
        <f t="shared" si="26"/>
        <v>0.99290745132703673</v>
      </c>
      <c r="BX22" s="31">
        <f t="shared" si="44"/>
        <v>0.70863248750884089</v>
      </c>
      <c r="BY22" s="31">
        <f t="shared" si="27"/>
        <v>1.0186543879228525</v>
      </c>
      <c r="BZ22" s="31"/>
      <c r="CA22" s="31">
        <f t="shared" si="28"/>
        <v>0.99999999999996392</v>
      </c>
      <c r="CB22" s="31">
        <f t="shared" si="45"/>
        <v>1.0000000000477303</v>
      </c>
      <c r="CC22" s="31">
        <f t="shared" si="29"/>
        <v>1.0008677065655172</v>
      </c>
      <c r="CD22" s="31"/>
      <c r="CE22" s="31">
        <f t="shared" si="30"/>
        <v>0.99998275887105459</v>
      </c>
      <c r="CF22" s="31">
        <f t="shared" si="46"/>
        <v>1.0025475393641252</v>
      </c>
      <c r="CG22" s="31">
        <f t="shared" si="31"/>
        <v>0.99135261540785891</v>
      </c>
    </row>
    <row r="23" spans="1:85" x14ac:dyDescent="0.2">
      <c r="A23" s="198" t="s">
        <v>379</v>
      </c>
      <c r="B23" s="9">
        <f t="shared" si="32"/>
        <v>1963</v>
      </c>
      <c r="D23" s="29">
        <f>Elec_Power_Sector!F23</f>
        <v>9624.5610050000014</v>
      </c>
      <c r="E23" s="118">
        <f t="shared" si="1"/>
        <v>9.9999999999999995E-7</v>
      </c>
      <c r="F23" s="118">
        <f t="shared" si="1"/>
        <v>9.9999999999999995E-7</v>
      </c>
      <c r="G23" s="29">
        <f t="shared" si="33"/>
        <v>9624.5610070000021</v>
      </c>
      <c r="I23" s="29">
        <f>Elec_Power_Sector!J23</f>
        <v>916856.45190846233</v>
      </c>
      <c r="J23" s="83">
        <f t="shared" si="2"/>
        <v>9.0090936062898675E-5</v>
      </c>
      <c r="K23" s="83">
        <f t="shared" si="3"/>
        <v>9.8193447727222118E-5</v>
      </c>
      <c r="L23" s="29">
        <f t="shared" si="4"/>
        <v>916856.45209674665</v>
      </c>
      <c r="N23" s="41">
        <f t="shared" si="5"/>
        <v>10497.3477418043</v>
      </c>
      <c r="O23" s="79">
        <f t="shared" si="6"/>
        <v>11099.895768669017</v>
      </c>
      <c r="P23" s="79">
        <f t="shared" si="6"/>
        <v>10183.978902319064</v>
      </c>
      <c r="Q23" s="41">
        <f t="shared" si="7"/>
        <v>10497.347741829948</v>
      </c>
      <c r="R23" s="124"/>
      <c r="S23" s="107">
        <f t="shared" si="8"/>
        <v>1.0046136267110484</v>
      </c>
      <c r="T23" s="107">
        <f t="shared" si="9"/>
        <v>1.0335141860888919</v>
      </c>
      <c r="U23" s="116">
        <f t="shared" si="10"/>
        <v>0.97553137840779736</v>
      </c>
      <c r="V23" s="107">
        <f t="shared" si="11"/>
        <v>1.0046001187247111</v>
      </c>
      <c r="W23" s="41"/>
      <c r="Y23" s="106">
        <f>Elec_Power_Sector!AF23</f>
        <v>1.0133426670384105</v>
      </c>
      <c r="Z23" s="117">
        <f t="shared" si="12"/>
        <v>1.0249982080107563</v>
      </c>
      <c r="AA23" s="117">
        <f t="shared" si="12"/>
        <v>0.97754291698856355</v>
      </c>
      <c r="AB23" s="31"/>
      <c r="AC23" s="87">
        <f>Elec_Power_Sector!AJ23</f>
        <v>0.99138586103394599</v>
      </c>
      <c r="AD23" s="117">
        <f t="shared" si="13"/>
        <v>1.0083082858209702</v>
      </c>
      <c r="AE23" s="117">
        <f t="shared" si="13"/>
        <v>0.99794225036486073</v>
      </c>
      <c r="AG23" s="34">
        <f t="shared" si="14"/>
        <v>0.30146506161980147</v>
      </c>
      <c r="AH23" s="34">
        <f t="shared" si="15"/>
        <v>1.0046001187247111</v>
      </c>
      <c r="AI23" s="34">
        <f t="shared" si="16"/>
        <v>1.0008677065653857</v>
      </c>
      <c r="AJ23" s="34">
        <f t="shared" si="17"/>
        <v>0.99130559217902769</v>
      </c>
      <c r="AK23" s="34">
        <f t="shared" si="18"/>
        <v>1.0125325135858407</v>
      </c>
      <c r="AL23" s="34">
        <f t="shared" si="19"/>
        <v>0.30285182663268195</v>
      </c>
      <c r="AM23" s="34">
        <f t="shared" si="20"/>
        <v>0.30285183669460491</v>
      </c>
      <c r="AN23" s="34"/>
      <c r="AO23" s="34">
        <f t="shared" si="21"/>
        <v>0.99216575454966505</v>
      </c>
      <c r="AP23" s="32"/>
      <c r="AQ23" s="12"/>
      <c r="AS23" s="31">
        <f t="shared" si="22"/>
        <v>0.99999999979219822</v>
      </c>
      <c r="AT23" s="31">
        <f t="shared" si="22"/>
        <v>1.0390084277845959E-10</v>
      </c>
      <c r="AU23" s="31">
        <f t="shared" si="23"/>
        <v>1.0390084277845959E-10</v>
      </c>
      <c r="AW23" s="31">
        <f t="shared" si="34"/>
        <v>1.0000080523146853</v>
      </c>
      <c r="AX23" s="31">
        <f t="shared" si="34"/>
        <v>1.0731088864843426E-10</v>
      </c>
      <c r="AY23" s="31">
        <f t="shared" si="35"/>
        <v>1.0731088864843426E-10</v>
      </c>
      <c r="AZ23" s="31">
        <f t="shared" si="47"/>
        <v>1.0000080525293069</v>
      </c>
      <c r="BA23" s="31"/>
      <c r="BB23" s="31">
        <f t="shared" si="36"/>
        <v>0.99999999978538012</v>
      </c>
      <c r="BC23" s="31">
        <f t="shared" si="36"/>
        <v>1.073100245313168E-10</v>
      </c>
      <c r="BD23" s="31">
        <f t="shared" si="37"/>
        <v>1.073100245313168E-10</v>
      </c>
      <c r="BG23" s="31">
        <f t="shared" si="38"/>
        <v>-6.0278971576373129E-3</v>
      </c>
      <c r="BH23" s="31">
        <f t="shared" si="38"/>
        <v>0</v>
      </c>
      <c r="BI23" s="31">
        <f t="shared" si="39"/>
        <v>0</v>
      </c>
      <c r="BK23" s="31">
        <f t="shared" si="24"/>
        <v>0.99999999979464149</v>
      </c>
      <c r="BL23" s="31">
        <f t="shared" si="24"/>
        <v>9.8260677401430649E-11</v>
      </c>
      <c r="BM23" s="31">
        <f t="shared" si="25"/>
        <v>1.0709795137795545E-10</v>
      </c>
      <c r="BO23" s="31">
        <f t="shared" si="40"/>
        <v>1.4960255256712079E-11</v>
      </c>
      <c r="BP23" s="31">
        <f t="shared" si="40"/>
        <v>-7.0317647637708813E-2</v>
      </c>
      <c r="BQ23" s="31">
        <f t="shared" si="41"/>
        <v>-7.0317647637708938E-2</v>
      </c>
      <c r="BS23" s="31">
        <f t="shared" si="42"/>
        <v>-4.7434528725285857E-5</v>
      </c>
      <c r="BT23" s="31">
        <f t="shared" si="42"/>
        <v>0</v>
      </c>
      <c r="BU23" s="31">
        <f t="shared" si="43"/>
        <v>0</v>
      </c>
      <c r="BV23" s="120"/>
      <c r="BW23" s="120">
        <f t="shared" si="26"/>
        <v>0.99399023416617804</v>
      </c>
      <c r="BX23" s="31">
        <f t="shared" si="44"/>
        <v>0.70437377219667396</v>
      </c>
      <c r="BY23" s="31">
        <f t="shared" si="27"/>
        <v>1.0125325135858407</v>
      </c>
      <c r="BZ23" s="31"/>
      <c r="CA23" s="31">
        <f t="shared" si="28"/>
        <v>0.99999999999986866</v>
      </c>
      <c r="CB23" s="31">
        <f t="shared" si="45"/>
        <v>1.0000000000475988</v>
      </c>
      <c r="CC23" s="31">
        <f t="shared" si="29"/>
        <v>1.0008677065653857</v>
      </c>
      <c r="CD23" s="31"/>
      <c r="CE23" s="31">
        <f t="shared" si="30"/>
        <v>0.9999525665962844</v>
      </c>
      <c r="CF23" s="31">
        <f t="shared" si="46"/>
        <v>1.0024999851219465</v>
      </c>
      <c r="CG23" s="31">
        <f t="shared" si="31"/>
        <v>0.99130559217902769</v>
      </c>
    </row>
    <row r="24" spans="1:85" x14ac:dyDescent="0.2">
      <c r="A24" s="198" t="s">
        <v>379</v>
      </c>
      <c r="B24" s="9">
        <f t="shared" si="32"/>
        <v>1964</v>
      </c>
      <c r="D24" s="29">
        <f>Elec_Power_Sector!F24</f>
        <v>10306.705005</v>
      </c>
      <c r="E24" s="118">
        <f t="shared" si="1"/>
        <v>9.9999999999999995E-7</v>
      </c>
      <c r="F24" s="118">
        <f t="shared" si="1"/>
        <v>9.9999999999999995E-7</v>
      </c>
      <c r="G24" s="29">
        <f t="shared" si="33"/>
        <v>10306.705007</v>
      </c>
      <c r="I24" s="29">
        <f>Elec_Power_Sector!J24</f>
        <v>984063.47319417656</v>
      </c>
      <c r="J24" s="83">
        <f t="shared" si="2"/>
        <v>9.0090936062898675E-5</v>
      </c>
      <c r="K24" s="83">
        <f t="shared" si="3"/>
        <v>9.8193447727222118E-5</v>
      </c>
      <c r="L24" s="29">
        <f t="shared" si="4"/>
        <v>984063.47338246088</v>
      </c>
      <c r="N24" s="41">
        <f t="shared" si="5"/>
        <v>10473.6181006144</v>
      </c>
      <c r="O24" s="79">
        <f t="shared" si="6"/>
        <v>11099.895768669017</v>
      </c>
      <c r="P24" s="79">
        <f t="shared" si="6"/>
        <v>10183.978902319064</v>
      </c>
      <c r="Q24" s="41">
        <f t="shared" si="7"/>
        <v>10473.618100642834</v>
      </c>
      <c r="R24" s="124"/>
      <c r="S24" s="107">
        <f t="shared" si="8"/>
        <v>1.0023426606077344</v>
      </c>
      <c r="T24" s="107">
        <f t="shared" si="9"/>
        <v>1.0335141860888919</v>
      </c>
      <c r="U24" s="116">
        <f t="shared" si="10"/>
        <v>0.97553137840779736</v>
      </c>
      <c r="V24" s="107">
        <f t="shared" si="11"/>
        <v>1.0023291831569701</v>
      </c>
      <c r="W24" s="41"/>
      <c r="Y24" s="106">
        <f>Elec_Power_Sector!AF24</f>
        <v>1.0107327164015503</v>
      </c>
      <c r="Z24" s="117">
        <f t="shared" si="12"/>
        <v>1.0249982080107563</v>
      </c>
      <c r="AA24" s="117">
        <f t="shared" si="12"/>
        <v>0.97754291698856355</v>
      </c>
      <c r="AB24" s="31"/>
      <c r="AC24" s="87">
        <f>Elec_Power_Sector!AJ24</f>
        <v>0.99169900231086305</v>
      </c>
      <c r="AD24" s="117">
        <f t="shared" si="13"/>
        <v>1.0083082858209702</v>
      </c>
      <c r="AE24" s="117">
        <f t="shared" si="13"/>
        <v>0.99794225036486073</v>
      </c>
      <c r="AG24" s="34">
        <f t="shared" si="14"/>
        <v>0.32356292521322172</v>
      </c>
      <c r="AH24" s="34">
        <f t="shared" si="15"/>
        <v>1.0023291831569701</v>
      </c>
      <c r="AI24" s="34">
        <f t="shared" si="16"/>
        <v>1.0008677065652027</v>
      </c>
      <c r="AJ24" s="34">
        <f t="shared" si="17"/>
        <v>0.99161870810198804</v>
      </c>
      <c r="AK24" s="34">
        <f t="shared" si="18"/>
        <v>1.0099246495689544</v>
      </c>
      <c r="AL24" s="34">
        <f t="shared" si="19"/>
        <v>0.32431655175378288</v>
      </c>
      <c r="AM24" s="34">
        <f t="shared" si="20"/>
        <v>0.32431656252884833</v>
      </c>
      <c r="AN24" s="34"/>
      <c r="AO24" s="34">
        <f t="shared" si="21"/>
        <v>0.99247914216518596</v>
      </c>
      <c r="AP24" s="32"/>
      <c r="AQ24" s="12"/>
      <c r="AS24" s="31">
        <f t="shared" si="22"/>
        <v>0.99999999980595144</v>
      </c>
      <c r="AT24" s="31">
        <f t="shared" si="22"/>
        <v>9.7024218634454984E-11</v>
      </c>
      <c r="AU24" s="31">
        <f t="shared" si="23"/>
        <v>9.7024218634454984E-11</v>
      </c>
      <c r="AW24" s="31">
        <f t="shared" si="34"/>
        <v>1.0000000000068765</v>
      </c>
      <c r="AX24" s="31">
        <f t="shared" si="34"/>
        <v>1.0042329324227132E-10</v>
      </c>
      <c r="AY24" s="31">
        <f t="shared" si="35"/>
        <v>1.0042329324227132E-10</v>
      </c>
      <c r="AZ24" s="31">
        <f t="shared" si="47"/>
        <v>1.0000000002077229</v>
      </c>
      <c r="BA24" s="31"/>
      <c r="BB24" s="31">
        <f t="shared" si="36"/>
        <v>0.99999999979915355</v>
      </c>
      <c r="BC24" s="31">
        <f t="shared" si="36"/>
        <v>1.0042329322141109E-10</v>
      </c>
      <c r="BD24" s="31">
        <f t="shared" si="37"/>
        <v>1.0042329322141109E-10</v>
      </c>
      <c r="BG24" s="31">
        <f t="shared" si="38"/>
        <v>-2.5789079840877441E-3</v>
      </c>
      <c r="BH24" s="31">
        <f t="shared" si="38"/>
        <v>0</v>
      </c>
      <c r="BI24" s="31">
        <f t="shared" si="39"/>
        <v>0</v>
      </c>
      <c r="BK24" s="31">
        <f t="shared" si="24"/>
        <v>0.9999999998086665</v>
      </c>
      <c r="BL24" s="31">
        <f t="shared" si="24"/>
        <v>9.154992386134874E-11</v>
      </c>
      <c r="BM24" s="31">
        <f t="shared" si="25"/>
        <v>9.9783652562276104E-11</v>
      </c>
      <c r="BO24" s="31">
        <f t="shared" si="40"/>
        <v>1.4025003380781402E-11</v>
      </c>
      <c r="BP24" s="31">
        <f t="shared" si="40"/>
        <v>-7.0739481227885689E-2</v>
      </c>
      <c r="BQ24" s="31">
        <f t="shared" si="41"/>
        <v>-7.0739481227885689E-2</v>
      </c>
      <c r="BS24" s="31">
        <f t="shared" si="42"/>
        <v>3.1581228348595639E-4</v>
      </c>
      <c r="BT24" s="31">
        <f t="shared" si="42"/>
        <v>0</v>
      </c>
      <c r="BU24" s="31">
        <f t="shared" si="43"/>
        <v>0</v>
      </c>
      <c r="BV24" s="120"/>
      <c r="BW24" s="120">
        <f t="shared" si="26"/>
        <v>0.99742441454284703</v>
      </c>
      <c r="BX24" s="31">
        <f t="shared" si="44"/>
        <v>0.7025595973526042</v>
      </c>
      <c r="BY24" s="31">
        <f t="shared" si="27"/>
        <v>1.0099246495689544</v>
      </c>
      <c r="BZ24" s="31"/>
      <c r="CA24" s="31">
        <f t="shared" si="28"/>
        <v>0.99999999999981726</v>
      </c>
      <c r="CB24" s="31">
        <f t="shared" si="45"/>
        <v>1.0000000000474161</v>
      </c>
      <c r="CC24" s="31">
        <f t="shared" si="29"/>
        <v>1.0008677065652027</v>
      </c>
      <c r="CD24" s="31"/>
      <c r="CE24" s="31">
        <f t="shared" si="30"/>
        <v>1.0003158621573718</v>
      </c>
      <c r="CF24" s="31">
        <f t="shared" si="46"/>
        <v>1.0028166369300122</v>
      </c>
      <c r="CG24" s="31">
        <f t="shared" si="31"/>
        <v>0.99161870810198804</v>
      </c>
    </row>
    <row r="25" spans="1:85" x14ac:dyDescent="0.2">
      <c r="A25" s="198" t="s">
        <v>379</v>
      </c>
      <c r="B25" s="9">
        <f t="shared" si="32"/>
        <v>1965</v>
      </c>
      <c r="D25" s="29">
        <f>Elec_Power_Sector!F25</f>
        <v>11012.711005000001</v>
      </c>
      <c r="E25" s="118">
        <f t="shared" si="1"/>
        <v>9.9999999999999995E-7</v>
      </c>
      <c r="F25" s="118">
        <f t="shared" si="1"/>
        <v>9.9999999999999995E-7</v>
      </c>
      <c r="G25" s="29">
        <f t="shared" si="33"/>
        <v>11012.711007000002</v>
      </c>
      <c r="I25" s="29">
        <f>Elec_Power_Sector!J25</f>
        <v>1055384.5540513196</v>
      </c>
      <c r="J25" s="83">
        <f t="shared" si="2"/>
        <v>9.0090936062898675E-5</v>
      </c>
      <c r="K25" s="83">
        <f t="shared" si="3"/>
        <v>9.8193447727222118E-5</v>
      </c>
      <c r="L25" s="29">
        <f t="shared" si="4"/>
        <v>1055384.5542396042</v>
      </c>
      <c r="N25" s="41">
        <f t="shared" si="5"/>
        <v>10434.785086370037</v>
      </c>
      <c r="O25" s="79">
        <f t="shared" si="6"/>
        <v>11099.895768669017</v>
      </c>
      <c r="P25" s="79">
        <f t="shared" si="6"/>
        <v>10183.978902319064</v>
      </c>
      <c r="Q25" s="41">
        <f t="shared" si="7"/>
        <v>10434.785086403477</v>
      </c>
      <c r="R25" s="124"/>
      <c r="S25" s="107">
        <f t="shared" si="8"/>
        <v>0.99862627659953473</v>
      </c>
      <c r="T25" s="107">
        <f t="shared" si="9"/>
        <v>1.0335141860888919</v>
      </c>
      <c r="U25" s="116">
        <f t="shared" si="10"/>
        <v>0.97553137840779736</v>
      </c>
      <c r="V25" s="107">
        <f t="shared" si="11"/>
        <v>0.99861284911957859</v>
      </c>
      <c r="W25" s="41"/>
      <c r="Y25" s="106">
        <f>Elec_Power_Sector!AF25</f>
        <v>1.0074670999138815</v>
      </c>
      <c r="Z25" s="117">
        <f t="shared" si="12"/>
        <v>1.0249982080107563</v>
      </c>
      <c r="AA25" s="117">
        <f t="shared" si="12"/>
        <v>0.97754291698856355</v>
      </c>
      <c r="AB25" s="31"/>
      <c r="AC25" s="87">
        <f>Elec_Power_Sector!AJ25</f>
        <v>0.99122466893672734</v>
      </c>
      <c r="AD25" s="117">
        <f t="shared" si="13"/>
        <v>1.0083082858209702</v>
      </c>
      <c r="AE25" s="117">
        <f t="shared" si="13"/>
        <v>0.99794225036486073</v>
      </c>
      <c r="AG25" s="34">
        <f t="shared" si="14"/>
        <v>0.3470135035302741</v>
      </c>
      <c r="AH25" s="34">
        <f t="shared" si="15"/>
        <v>0.99861284911957859</v>
      </c>
      <c r="AI25" s="34">
        <f t="shared" si="16"/>
        <v>1.0008677065649945</v>
      </c>
      <c r="AJ25" s="34">
        <f t="shared" si="17"/>
        <v>0.99114441313296442</v>
      </c>
      <c r="AK25" s="34">
        <f t="shared" si="18"/>
        <v>1.0066616438971294</v>
      </c>
      <c r="AL25" s="34">
        <f t="shared" si="19"/>
        <v>0.3465321319301799</v>
      </c>
      <c r="AM25" s="34">
        <f t="shared" si="20"/>
        <v>0.34653214344333394</v>
      </c>
      <c r="AN25" s="34"/>
      <c r="AO25" s="34">
        <f t="shared" si="21"/>
        <v>0.9920044356470975</v>
      </c>
      <c r="AP25" s="32"/>
      <c r="AQ25" s="12"/>
      <c r="AS25" s="31">
        <f t="shared" si="22"/>
        <v>0.99999999981839161</v>
      </c>
      <c r="AT25" s="31">
        <f t="shared" si="22"/>
        <v>9.0804162514059493E-11</v>
      </c>
      <c r="AU25" s="31">
        <f t="shared" si="23"/>
        <v>9.0804162514059493E-11</v>
      </c>
      <c r="AW25" s="31">
        <f t="shared" si="34"/>
        <v>0.99999107557827593</v>
      </c>
      <c r="AX25" s="31">
        <f t="shared" si="34"/>
        <v>9.3879850344274193E-11</v>
      </c>
      <c r="AY25" s="31">
        <f t="shared" si="35"/>
        <v>9.3879850344274193E-11</v>
      </c>
      <c r="AZ25" s="31">
        <f t="shared" si="47"/>
        <v>0.99999107576603574</v>
      </c>
      <c r="BA25" s="31"/>
      <c r="BB25" s="31">
        <f t="shared" si="36"/>
        <v>0.99999999981223853</v>
      </c>
      <c r="BC25" s="31">
        <f t="shared" si="36"/>
        <v>9.3880688157500035E-11</v>
      </c>
      <c r="BD25" s="31">
        <f t="shared" si="37"/>
        <v>9.3880688157500035E-11</v>
      </c>
      <c r="BG25" s="31">
        <f t="shared" si="38"/>
        <v>-3.2361704834979236E-3</v>
      </c>
      <c r="BH25" s="31">
        <f t="shared" si="38"/>
        <v>0</v>
      </c>
      <c r="BI25" s="31">
        <f t="shared" si="39"/>
        <v>0</v>
      </c>
      <c r="BK25" s="31">
        <f t="shared" si="24"/>
        <v>0.99999999982159626</v>
      </c>
      <c r="BL25" s="31">
        <f t="shared" si="24"/>
        <v>8.5363136783642288E-11</v>
      </c>
      <c r="BM25" s="31">
        <f t="shared" si="25"/>
        <v>9.3040444199005432E-11</v>
      </c>
      <c r="BO25" s="31">
        <f t="shared" si="40"/>
        <v>1.2929657344700986E-11</v>
      </c>
      <c r="BP25" s="31">
        <f t="shared" si="40"/>
        <v>-6.9970085440257082E-2</v>
      </c>
      <c r="BQ25" s="31">
        <f t="shared" si="41"/>
        <v>-6.9970085440257082E-2</v>
      </c>
      <c r="BS25" s="31">
        <f t="shared" si="42"/>
        <v>-4.7841819638424853E-4</v>
      </c>
      <c r="BT25" s="31">
        <f t="shared" si="42"/>
        <v>0</v>
      </c>
      <c r="BU25" s="31">
        <f t="shared" si="43"/>
        <v>0</v>
      </c>
      <c r="BV25" s="120"/>
      <c r="BW25" s="120">
        <f t="shared" si="26"/>
        <v>0.99676906027274648</v>
      </c>
      <c r="BX25" s="31">
        <f t="shared" si="44"/>
        <v>0.70028966963875439</v>
      </c>
      <c r="BY25" s="31">
        <f t="shared" si="27"/>
        <v>1.0066616438971294</v>
      </c>
      <c r="BZ25" s="31"/>
      <c r="CA25" s="31">
        <f t="shared" si="28"/>
        <v>0.99999999999979194</v>
      </c>
      <c r="CB25" s="31">
        <f t="shared" si="45"/>
        <v>1.000000000047208</v>
      </c>
      <c r="CC25" s="31">
        <f t="shared" si="29"/>
        <v>1.0008677065649945</v>
      </c>
      <c r="CD25" s="31"/>
      <c r="CE25" s="31">
        <f t="shared" si="30"/>
        <v>0.99952169622744269</v>
      </c>
      <c r="CF25" s="31">
        <f t="shared" si="46"/>
        <v>1.0023369859493854</v>
      </c>
      <c r="CG25" s="31">
        <f t="shared" si="31"/>
        <v>0.99114441313296442</v>
      </c>
    </row>
    <row r="26" spans="1:85" x14ac:dyDescent="0.2">
      <c r="A26" s="198" t="s">
        <v>379</v>
      </c>
      <c r="B26" s="9">
        <f t="shared" si="32"/>
        <v>1966</v>
      </c>
      <c r="D26" s="29">
        <f>Elec_Power_Sector!F26</f>
        <v>11978.926005000001</v>
      </c>
      <c r="E26" s="118">
        <f t="shared" si="1"/>
        <v>9.9999999999999995E-7</v>
      </c>
      <c r="F26" s="118">
        <f t="shared" si="1"/>
        <v>9.9999999999999995E-7</v>
      </c>
      <c r="G26" s="29">
        <f t="shared" si="33"/>
        <v>11978.926007000002</v>
      </c>
      <c r="I26" s="29">
        <f>Elec_Power_Sector!J26</f>
        <v>1144513.0696227481</v>
      </c>
      <c r="J26" s="83">
        <f t="shared" si="2"/>
        <v>9.0090936062898675E-5</v>
      </c>
      <c r="K26" s="83">
        <f t="shared" si="3"/>
        <v>9.8193447727222118E-5</v>
      </c>
      <c r="L26" s="29">
        <f t="shared" si="4"/>
        <v>1144513.0698110326</v>
      </c>
      <c r="N26" s="41">
        <f t="shared" si="5"/>
        <v>10466.39511853584</v>
      </c>
      <c r="O26" s="79">
        <f t="shared" si="6"/>
        <v>11099.895768669017</v>
      </c>
      <c r="P26" s="79">
        <f t="shared" si="6"/>
        <v>10183.978902319064</v>
      </c>
      <c r="Q26" s="41">
        <f t="shared" si="7"/>
        <v>10466.395118561477</v>
      </c>
      <c r="R26" s="124"/>
      <c r="S26" s="107">
        <f t="shared" si="8"/>
        <v>1.0016514092173747</v>
      </c>
      <c r="T26" s="107">
        <f t="shared" si="9"/>
        <v>1.0335141860888919</v>
      </c>
      <c r="U26" s="116">
        <f t="shared" si="10"/>
        <v>0.97553137840779736</v>
      </c>
      <c r="V26" s="107">
        <f t="shared" si="11"/>
        <v>1.0016379410608771</v>
      </c>
      <c r="W26" s="41"/>
      <c r="Y26" s="106">
        <f>Elec_Power_Sector!AF26</f>
        <v>1.0094282221323609</v>
      </c>
      <c r="Z26" s="117">
        <f t="shared" si="12"/>
        <v>1.0249982080107563</v>
      </c>
      <c r="AA26" s="117">
        <f t="shared" si="12"/>
        <v>0.97754291698856355</v>
      </c>
      <c r="AB26" s="31"/>
      <c r="AC26" s="87">
        <f>Elec_Power_Sector!AJ26</f>
        <v>0.99229578996278167</v>
      </c>
      <c r="AD26" s="117">
        <f t="shared" si="13"/>
        <v>1.0083082858209702</v>
      </c>
      <c r="AE26" s="117">
        <f t="shared" si="13"/>
        <v>0.99794225036486073</v>
      </c>
      <c r="AG26" s="34">
        <f t="shared" si="14"/>
        <v>0.37631921804793439</v>
      </c>
      <c r="AH26" s="34">
        <f t="shared" si="15"/>
        <v>1.0016379410608771</v>
      </c>
      <c r="AI26" s="34">
        <f t="shared" si="16"/>
        <v>1.0008677065647658</v>
      </c>
      <c r="AJ26" s="34">
        <f t="shared" si="17"/>
        <v>0.99221544743411505</v>
      </c>
      <c r="AK26" s="34">
        <f t="shared" si="18"/>
        <v>1.0086211982251692</v>
      </c>
      <c r="AL26" s="34">
        <f t="shared" si="19"/>
        <v>0.37693559422389639</v>
      </c>
      <c r="AM26" s="34">
        <f t="shared" si="20"/>
        <v>0.37693560674717225</v>
      </c>
      <c r="AN26" s="34"/>
      <c r="AO26" s="34">
        <f t="shared" si="21"/>
        <v>0.99307639929151559</v>
      </c>
      <c r="AP26" s="32"/>
      <c r="AQ26" s="12"/>
      <c r="AS26" s="31">
        <f t="shared" si="22"/>
        <v>0.99999999983304011</v>
      </c>
      <c r="AT26" s="31">
        <f t="shared" si="22"/>
        <v>8.34799379690333E-11</v>
      </c>
      <c r="AU26" s="31">
        <f t="shared" si="23"/>
        <v>8.34799379690333E-11</v>
      </c>
      <c r="AW26" s="31">
        <f t="shared" si="34"/>
        <v>1.0000000000073241</v>
      </c>
      <c r="AX26" s="31">
        <f t="shared" si="34"/>
        <v>8.7090726423806322E-11</v>
      </c>
      <c r="AY26" s="31">
        <f t="shared" si="35"/>
        <v>8.7090726423806322E-11</v>
      </c>
      <c r="AZ26" s="31">
        <f t="shared" si="47"/>
        <v>1.0000000001815057</v>
      </c>
      <c r="BA26" s="31"/>
      <c r="BB26" s="31">
        <f t="shared" si="36"/>
        <v>0.99999999982581844</v>
      </c>
      <c r="BC26" s="31">
        <f t="shared" si="36"/>
        <v>8.7090726407998862E-11</v>
      </c>
      <c r="BD26" s="31">
        <f t="shared" si="37"/>
        <v>8.7090726407998862E-11</v>
      </c>
      <c r="BG26" s="31">
        <f t="shared" si="38"/>
        <v>1.944694714789294E-3</v>
      </c>
      <c r="BH26" s="31">
        <f t="shared" si="38"/>
        <v>0</v>
      </c>
      <c r="BI26" s="31">
        <f t="shared" si="39"/>
        <v>0</v>
      </c>
      <c r="BK26" s="31">
        <f t="shared" si="24"/>
        <v>0.99999999983548937</v>
      </c>
      <c r="BL26" s="31">
        <f t="shared" si="24"/>
        <v>7.8715515304489568E-11</v>
      </c>
      <c r="BM26" s="31">
        <f t="shared" si="25"/>
        <v>8.5794955354624794E-11</v>
      </c>
      <c r="BO26" s="31">
        <f t="shared" si="40"/>
        <v>1.3893108885457775E-11</v>
      </c>
      <c r="BP26" s="31">
        <f t="shared" si="40"/>
        <v>-8.1074073114194234E-2</v>
      </c>
      <c r="BQ26" s="31">
        <f t="shared" si="41"/>
        <v>-8.1074073114194359E-2</v>
      </c>
      <c r="BS26" s="31">
        <f t="shared" si="42"/>
        <v>1.0800202492143168E-3</v>
      </c>
      <c r="BT26" s="31">
        <f t="shared" si="42"/>
        <v>0</v>
      </c>
      <c r="BU26" s="31">
        <f t="shared" si="43"/>
        <v>0</v>
      </c>
      <c r="BV26" s="120"/>
      <c r="BW26" s="120">
        <f t="shared" si="26"/>
        <v>1.0019465868595663</v>
      </c>
      <c r="BX26" s="31">
        <f t="shared" si="44"/>
        <v>0.70165284430756325</v>
      </c>
      <c r="BY26" s="31">
        <f t="shared" si="27"/>
        <v>1.0086211982251692</v>
      </c>
      <c r="BZ26" s="31"/>
      <c r="CA26" s="31">
        <f t="shared" si="28"/>
        <v>0.99999999999977152</v>
      </c>
      <c r="CB26" s="31">
        <f t="shared" si="45"/>
        <v>1.0000000000469795</v>
      </c>
      <c r="CC26" s="31">
        <f t="shared" si="29"/>
        <v>1.0008677065647658</v>
      </c>
      <c r="CD26" s="31"/>
      <c r="CE26" s="31">
        <f t="shared" si="30"/>
        <v>1.0010806036809159</v>
      </c>
      <c r="CF26" s="31">
        <f t="shared" si="46"/>
        <v>1.0034201149859203</v>
      </c>
      <c r="CG26" s="31">
        <f t="shared" si="31"/>
        <v>0.99221544743411505</v>
      </c>
    </row>
    <row r="27" spans="1:85" x14ac:dyDescent="0.2">
      <c r="A27" s="198" t="s">
        <v>379</v>
      </c>
      <c r="B27" s="9">
        <f t="shared" si="32"/>
        <v>1967</v>
      </c>
      <c r="D27" s="29">
        <f>Elec_Power_Sector!F27</f>
        <v>12695.685005000001</v>
      </c>
      <c r="E27" s="118">
        <f t="shared" si="1"/>
        <v>9.9999999999999995E-7</v>
      </c>
      <c r="F27" s="118">
        <f t="shared" si="1"/>
        <v>9.9999999999999995E-7</v>
      </c>
      <c r="G27" s="29">
        <f t="shared" si="33"/>
        <v>12695.685007000002</v>
      </c>
      <c r="I27" s="29">
        <f>Elec_Power_Sector!J27</f>
        <v>1214519.9270513195</v>
      </c>
      <c r="J27" s="83">
        <f t="shared" si="2"/>
        <v>9.0090936062898675E-5</v>
      </c>
      <c r="K27" s="83">
        <f t="shared" si="3"/>
        <v>9.8193447727222118E-5</v>
      </c>
      <c r="L27" s="29">
        <f t="shared" si="4"/>
        <v>1214519.9272396041</v>
      </c>
      <c r="N27" s="41">
        <f t="shared" si="5"/>
        <v>10453.253769020741</v>
      </c>
      <c r="O27" s="79">
        <f t="shared" si="6"/>
        <v>11099.895768669017</v>
      </c>
      <c r="P27" s="79">
        <f t="shared" si="6"/>
        <v>10183.978902319064</v>
      </c>
      <c r="Q27" s="41">
        <f t="shared" si="7"/>
        <v>10453.253769046936</v>
      </c>
      <c r="R27" s="124"/>
      <c r="S27" s="107">
        <f t="shared" si="8"/>
        <v>1.0003937602263189</v>
      </c>
      <c r="T27" s="107">
        <f t="shared" si="9"/>
        <v>1.0335141860888919</v>
      </c>
      <c r="U27" s="116">
        <f t="shared" si="10"/>
        <v>0.97553137840779736</v>
      </c>
      <c r="V27" s="107">
        <f t="shared" si="11"/>
        <v>1.0003803089801655</v>
      </c>
      <c r="W27" s="41"/>
      <c r="Y27" s="106">
        <f>Elec_Power_Sector!AF27</f>
        <v>1.0073679565420186</v>
      </c>
      <c r="Z27" s="117">
        <f t="shared" si="12"/>
        <v>1.0249982080107563</v>
      </c>
      <c r="AA27" s="117">
        <f t="shared" si="12"/>
        <v>0.97754291698856355</v>
      </c>
      <c r="AB27" s="31"/>
      <c r="AC27" s="87">
        <f>Elec_Power_Sector!AJ27</f>
        <v>0.99307677958845331</v>
      </c>
      <c r="AD27" s="117">
        <f t="shared" si="13"/>
        <v>1.0083082858209702</v>
      </c>
      <c r="AE27" s="117">
        <f t="shared" si="13"/>
        <v>0.99794225036486073</v>
      </c>
      <c r="AG27" s="34">
        <f t="shared" si="14"/>
        <v>0.3993376758885801</v>
      </c>
      <c r="AH27" s="34">
        <f t="shared" si="15"/>
        <v>1.0003803089801655</v>
      </c>
      <c r="AI27" s="34">
        <f t="shared" si="16"/>
        <v>1.0008677065646185</v>
      </c>
      <c r="AJ27" s="34">
        <f t="shared" si="17"/>
        <v>0.99299637382581174</v>
      </c>
      <c r="AK27" s="34">
        <f t="shared" si="18"/>
        <v>1.0065625797890145</v>
      </c>
      <c r="AL27" s="34">
        <f t="shared" si="19"/>
        <v>0.39948953432023282</v>
      </c>
      <c r="AM27" s="34">
        <f t="shared" si="20"/>
        <v>0.39948954759283895</v>
      </c>
      <c r="AN27" s="34"/>
      <c r="AO27" s="34">
        <f t="shared" si="21"/>
        <v>0.99385800329802276</v>
      </c>
      <c r="AP27" s="32"/>
      <c r="AQ27" s="12"/>
      <c r="AS27" s="31">
        <f t="shared" si="22"/>
        <v>0.99999999984246613</v>
      </c>
      <c r="AT27" s="31">
        <f t="shared" si="22"/>
        <v>7.876691958319944E-11</v>
      </c>
      <c r="AU27" s="31">
        <f t="shared" si="23"/>
        <v>7.876691958319944E-11</v>
      </c>
      <c r="AW27" s="31">
        <f t="shared" si="34"/>
        <v>1.0000000000047131</v>
      </c>
      <c r="AX27" s="31">
        <f t="shared" si="34"/>
        <v>8.110060599951545E-11</v>
      </c>
      <c r="AY27" s="31">
        <f t="shared" si="35"/>
        <v>8.110060599951545E-11</v>
      </c>
      <c r="AZ27" s="31">
        <f t="shared" si="47"/>
        <v>1.0000000001669145</v>
      </c>
      <c r="BA27" s="31"/>
      <c r="BB27" s="31">
        <f t="shared" si="36"/>
        <v>0.99999999983779864</v>
      </c>
      <c r="BC27" s="31">
        <f t="shared" si="36"/>
        <v>8.1100605985978588E-11</v>
      </c>
      <c r="BD27" s="31">
        <f t="shared" si="37"/>
        <v>8.1100605985978588E-11</v>
      </c>
      <c r="BG27" s="31">
        <f t="shared" si="38"/>
        <v>-2.0431081026496259E-3</v>
      </c>
      <c r="BH27" s="31">
        <f t="shared" si="38"/>
        <v>0</v>
      </c>
      <c r="BI27" s="31">
        <f t="shared" si="39"/>
        <v>0</v>
      </c>
      <c r="BK27" s="31">
        <f t="shared" si="24"/>
        <v>0.99999999984497201</v>
      </c>
      <c r="BL27" s="31">
        <f t="shared" si="24"/>
        <v>7.4178227991417117E-11</v>
      </c>
      <c r="BM27" s="31">
        <f t="shared" si="25"/>
        <v>8.084959787395092E-11</v>
      </c>
      <c r="BO27" s="31">
        <f t="shared" si="40"/>
        <v>9.4826368978834269E-12</v>
      </c>
      <c r="BP27" s="31">
        <f t="shared" si="40"/>
        <v>-5.9369597083744147E-2</v>
      </c>
      <c r="BQ27" s="31">
        <f t="shared" si="41"/>
        <v>-5.9369597083744029E-2</v>
      </c>
      <c r="BS27" s="31">
        <f t="shared" si="42"/>
        <v>7.8674368522371849E-4</v>
      </c>
      <c r="BT27" s="31">
        <f t="shared" si="42"/>
        <v>0</v>
      </c>
      <c r="BU27" s="31">
        <f t="shared" si="43"/>
        <v>0</v>
      </c>
      <c r="BV27" s="120"/>
      <c r="BW27" s="120">
        <f t="shared" si="26"/>
        <v>0.9979589776223452</v>
      </c>
      <c r="BX27" s="31">
        <f t="shared" si="44"/>
        <v>0.70022075515098636</v>
      </c>
      <c r="BY27" s="31">
        <f t="shared" si="27"/>
        <v>1.0065625797890145</v>
      </c>
      <c r="BZ27" s="31"/>
      <c r="CA27" s="31">
        <f t="shared" si="28"/>
        <v>0.99999999999985278</v>
      </c>
      <c r="CB27" s="31">
        <f t="shared" si="45"/>
        <v>1.0000000000468323</v>
      </c>
      <c r="CC27" s="31">
        <f t="shared" si="29"/>
        <v>1.0008677065646185</v>
      </c>
      <c r="CD27" s="31"/>
      <c r="CE27" s="31">
        <f t="shared" si="30"/>
        <v>1.0007870532490863</v>
      </c>
      <c r="CF27" s="31">
        <f t="shared" si="46"/>
        <v>1.0042098600476186</v>
      </c>
      <c r="CG27" s="31">
        <f t="shared" si="31"/>
        <v>0.99299637382581174</v>
      </c>
    </row>
    <row r="28" spans="1:85" x14ac:dyDescent="0.2">
      <c r="A28" s="198" t="s">
        <v>379</v>
      </c>
      <c r="B28" s="9">
        <f t="shared" si="32"/>
        <v>1968</v>
      </c>
      <c r="D28" s="29">
        <f>Elec_Power_Sector!F28</f>
        <v>13884.006005000001</v>
      </c>
      <c r="E28" s="118">
        <f t="shared" si="1"/>
        <v>9.9999999999999995E-7</v>
      </c>
      <c r="F28" s="118">
        <f t="shared" si="1"/>
        <v>9.9999999999999995E-7</v>
      </c>
      <c r="G28" s="29">
        <f t="shared" si="33"/>
        <v>13884.006007000002</v>
      </c>
      <c r="I28" s="29">
        <f>Elec_Power_Sector!J28</f>
        <v>1329625.1083370338</v>
      </c>
      <c r="J28" s="83">
        <f t="shared" si="2"/>
        <v>9.0090936062898675E-5</v>
      </c>
      <c r="K28" s="83">
        <f t="shared" si="3"/>
        <v>9.8193447727222118E-5</v>
      </c>
      <c r="L28" s="29">
        <f t="shared" si="4"/>
        <v>1329625.1085253183</v>
      </c>
      <c r="N28" s="41">
        <f t="shared" si="5"/>
        <v>10442.04559461484</v>
      </c>
      <c r="O28" s="79">
        <f t="shared" si="6"/>
        <v>11099.895768669017</v>
      </c>
      <c r="P28" s="79">
        <f t="shared" si="6"/>
        <v>10183.978902319064</v>
      </c>
      <c r="Q28" s="41">
        <f t="shared" si="7"/>
        <v>10442.045594640353</v>
      </c>
      <c r="R28" s="124"/>
      <c r="S28" s="107">
        <f t="shared" si="8"/>
        <v>0.99932111930637668</v>
      </c>
      <c r="T28" s="107">
        <f t="shared" si="9"/>
        <v>1.0335141860888919</v>
      </c>
      <c r="U28" s="116">
        <f t="shared" si="10"/>
        <v>0.97553137840779736</v>
      </c>
      <c r="V28" s="107">
        <f t="shared" si="11"/>
        <v>0.99930768248283874</v>
      </c>
      <c r="W28" s="41"/>
      <c r="Y28" s="106">
        <f>Elec_Power_Sector!AF28</f>
        <v>1.0052087556822806</v>
      </c>
      <c r="Z28" s="117">
        <f t="shared" si="12"/>
        <v>1.0249982080107563</v>
      </c>
      <c r="AA28" s="117">
        <f t="shared" si="12"/>
        <v>0.97754291698856355</v>
      </c>
      <c r="AB28" s="31"/>
      <c r="AC28" s="87">
        <f>Elec_Power_Sector!AJ28</f>
        <v>0.99414283810298332</v>
      </c>
      <c r="AD28" s="117">
        <f t="shared" si="13"/>
        <v>1.0083082858209702</v>
      </c>
      <c r="AE28" s="117">
        <f t="shared" si="13"/>
        <v>0.99794225036486073</v>
      </c>
      <c r="AG28" s="34">
        <f t="shared" si="14"/>
        <v>0.43718459346188271</v>
      </c>
      <c r="AH28" s="34">
        <f t="shared" si="15"/>
        <v>0.99930768248283874</v>
      </c>
      <c r="AI28" s="34">
        <f t="shared" si="16"/>
        <v>1.0008677065643943</v>
      </c>
      <c r="AJ28" s="34">
        <f t="shared" si="17"/>
        <v>0.99406234602535681</v>
      </c>
      <c r="AK28" s="34">
        <f t="shared" si="18"/>
        <v>1.0044051051808347</v>
      </c>
      <c r="AL28" s="34">
        <f t="shared" si="19"/>
        <v>0.43688190839466895</v>
      </c>
      <c r="AM28" s="34">
        <f t="shared" si="20"/>
        <v>0.43688192290959604</v>
      </c>
      <c r="AN28" s="34"/>
      <c r="AO28" s="34">
        <f t="shared" si="21"/>
        <v>0.99492490044842019</v>
      </c>
      <c r="AP28" s="32"/>
      <c r="AQ28" s="12"/>
      <c r="AS28" s="31">
        <f t="shared" si="22"/>
        <v>0.99999999985594934</v>
      </c>
      <c r="AT28" s="31">
        <f t="shared" si="22"/>
        <v>7.2025321762020457E-11</v>
      </c>
      <c r="AU28" s="31">
        <f t="shared" si="23"/>
        <v>7.2025321762020457E-11</v>
      </c>
      <c r="AW28" s="31">
        <f t="shared" si="34"/>
        <v>1.0000000000067415</v>
      </c>
      <c r="AX28" s="31">
        <f t="shared" si="34"/>
        <v>7.5345860138558871E-11</v>
      </c>
      <c r="AY28" s="31">
        <f t="shared" si="35"/>
        <v>7.5345860138558871E-11</v>
      </c>
      <c r="AZ28" s="31">
        <f t="shared" si="47"/>
        <v>1.0000000001574334</v>
      </c>
      <c r="BA28" s="31"/>
      <c r="BB28" s="31">
        <f t="shared" si="36"/>
        <v>0.9999999998493081</v>
      </c>
      <c r="BC28" s="31">
        <f t="shared" si="36"/>
        <v>7.534586012669692E-11</v>
      </c>
      <c r="BD28" s="31">
        <f t="shared" si="37"/>
        <v>7.534586012669692E-11</v>
      </c>
      <c r="BG28" s="31">
        <f t="shared" si="38"/>
        <v>-2.145708707696245E-3</v>
      </c>
      <c r="BH28" s="31">
        <f t="shared" si="38"/>
        <v>0</v>
      </c>
      <c r="BI28" s="31">
        <f t="shared" si="39"/>
        <v>0</v>
      </c>
      <c r="BK28" s="31">
        <f t="shared" si="24"/>
        <v>0.99999999985839272</v>
      </c>
      <c r="BL28" s="31">
        <f t="shared" si="24"/>
        <v>6.7756644700263042E-11</v>
      </c>
      <c r="BM28" s="31">
        <f t="shared" si="25"/>
        <v>7.3850476421980372E-11</v>
      </c>
      <c r="BO28" s="31">
        <f t="shared" si="40"/>
        <v>1.3420820010788683E-11</v>
      </c>
      <c r="BP28" s="31">
        <f t="shared" si="40"/>
        <v>-9.0548152112781569E-2</v>
      </c>
      <c r="BQ28" s="31">
        <f t="shared" si="41"/>
        <v>-9.054815211278168E-2</v>
      </c>
      <c r="BS28" s="31">
        <f t="shared" si="42"/>
        <v>1.0729147471222051E-3</v>
      </c>
      <c r="BT28" s="31">
        <f t="shared" si="42"/>
        <v>0</v>
      </c>
      <c r="BU28" s="31">
        <f t="shared" si="43"/>
        <v>0</v>
      </c>
      <c r="BV28" s="120"/>
      <c r="BW28" s="120">
        <f t="shared" si="26"/>
        <v>0.99785659167994101</v>
      </c>
      <c r="BX28" s="31">
        <f t="shared" si="44"/>
        <v>0.69871989615851771</v>
      </c>
      <c r="BY28" s="31">
        <f t="shared" si="27"/>
        <v>1.0044051051808347</v>
      </c>
      <c r="BZ28" s="31"/>
      <c r="CA28" s="31">
        <f t="shared" si="28"/>
        <v>0.99999999999977596</v>
      </c>
      <c r="CB28" s="31">
        <f t="shared" si="45"/>
        <v>1.0000000000466083</v>
      </c>
      <c r="CC28" s="31">
        <f t="shared" si="29"/>
        <v>1.0008677065643943</v>
      </c>
      <c r="CD28" s="31"/>
      <c r="CE28" s="31">
        <f t="shared" si="30"/>
        <v>1.0010734905258898</v>
      </c>
      <c r="CF28" s="31">
        <f t="shared" si="46"/>
        <v>1.0052878698183849</v>
      </c>
      <c r="CG28" s="31">
        <f t="shared" si="31"/>
        <v>0.99406234602535681</v>
      </c>
    </row>
    <row r="29" spans="1:85" x14ac:dyDescent="0.2">
      <c r="A29" s="198" t="s">
        <v>379</v>
      </c>
      <c r="B29" s="9">
        <f t="shared" si="32"/>
        <v>1969</v>
      </c>
      <c r="D29" s="29">
        <f>Elec_Power_Sector!F29</f>
        <v>15163.597005</v>
      </c>
      <c r="E29" s="118">
        <f t="shared" si="1"/>
        <v>9.9999999999999995E-7</v>
      </c>
      <c r="F29" s="118">
        <f t="shared" si="1"/>
        <v>9.9999999999999995E-7</v>
      </c>
      <c r="G29" s="29">
        <f t="shared" si="33"/>
        <v>15163.597007</v>
      </c>
      <c r="I29" s="29">
        <f>Elec_Power_Sector!J29</f>
        <v>1442339.9700513196</v>
      </c>
      <c r="J29" s="83">
        <f t="shared" si="2"/>
        <v>9.0090936062898675E-5</v>
      </c>
      <c r="K29" s="83">
        <f t="shared" si="3"/>
        <v>9.8193447727222118E-5</v>
      </c>
      <c r="L29" s="29">
        <f t="shared" si="4"/>
        <v>1442339.9702396041</v>
      </c>
      <c r="N29" s="41">
        <f t="shared" si="5"/>
        <v>10513.191979599975</v>
      </c>
      <c r="O29" s="79">
        <f t="shared" si="6"/>
        <v>11099.895768669017</v>
      </c>
      <c r="P29" s="79">
        <f t="shared" si="6"/>
        <v>10183.978902319064</v>
      </c>
      <c r="Q29" s="41">
        <f t="shared" si="7"/>
        <v>10513.191979614207</v>
      </c>
      <c r="R29" s="124"/>
      <c r="S29" s="107">
        <f t="shared" si="8"/>
        <v>1.0061299466030718</v>
      </c>
      <c r="T29" s="107">
        <f t="shared" si="9"/>
        <v>1.0335141860888919</v>
      </c>
      <c r="U29" s="116">
        <f t="shared" si="10"/>
        <v>0.97553137840779736</v>
      </c>
      <c r="V29" s="107">
        <f t="shared" si="11"/>
        <v>1.0061164182272744</v>
      </c>
      <c r="W29" s="41"/>
      <c r="Y29" s="106">
        <f>Elec_Power_Sector!AF29</f>
        <v>1.0098874048275814</v>
      </c>
      <c r="Z29" s="117">
        <f t="shared" si="12"/>
        <v>1.0249982080107563</v>
      </c>
      <c r="AA29" s="117">
        <f t="shared" si="12"/>
        <v>0.97754291698856355</v>
      </c>
      <c r="AB29" s="31"/>
      <c r="AC29" s="87">
        <f>Elec_Power_Sector!AJ29</f>
        <v>0.99627929560766137</v>
      </c>
      <c r="AD29" s="117">
        <f t="shared" si="13"/>
        <v>1.0083082858209702</v>
      </c>
      <c r="AE29" s="117">
        <f t="shared" si="13"/>
        <v>0.99794225036486073</v>
      </c>
      <c r="AG29" s="34">
        <f t="shared" si="14"/>
        <v>0.47424556702481846</v>
      </c>
      <c r="AH29" s="34">
        <f t="shared" si="15"/>
        <v>1.0061164182272744</v>
      </c>
      <c r="AI29" s="34">
        <f t="shared" si="16"/>
        <v>1.0008677065642406</v>
      </c>
      <c r="AJ29" s="34">
        <f t="shared" si="17"/>
        <v>0.99619863054865854</v>
      </c>
      <c r="AK29" s="34">
        <f t="shared" si="18"/>
        <v>1.0090800138101881</v>
      </c>
      <c r="AL29" s="34">
        <f t="shared" si="19"/>
        <v>0.47714623540250733</v>
      </c>
      <c r="AM29" s="34">
        <f t="shared" si="20"/>
        <v>0.47714625125517313</v>
      </c>
      <c r="AN29" s="34"/>
      <c r="AO29" s="34">
        <f t="shared" si="21"/>
        <v>0.99706303863967316</v>
      </c>
      <c r="AP29" s="32"/>
      <c r="AQ29" s="12"/>
      <c r="AS29" s="31">
        <f t="shared" si="22"/>
        <v>0.99999999986810517</v>
      </c>
      <c r="AT29" s="31">
        <f t="shared" si="22"/>
        <v>6.5947413370216059E-11</v>
      </c>
      <c r="AU29" s="31">
        <f t="shared" si="23"/>
        <v>6.5947413370216059E-11</v>
      </c>
      <c r="AW29" s="31">
        <f t="shared" si="34"/>
        <v>1.000000000006078</v>
      </c>
      <c r="AX29" s="31">
        <f t="shared" si="34"/>
        <v>6.8941720936095297E-11</v>
      </c>
      <c r="AY29" s="31">
        <f t="shared" si="35"/>
        <v>6.8941720936095297E-11</v>
      </c>
      <c r="AZ29" s="31">
        <f t="shared" si="47"/>
        <v>1.0000000001439615</v>
      </c>
      <c r="BA29" s="31"/>
      <c r="BB29" s="31">
        <f t="shared" si="36"/>
        <v>0.99999999986211652</v>
      </c>
      <c r="BC29" s="31">
        <f t="shared" si="36"/>
        <v>6.8941720926170345E-11</v>
      </c>
      <c r="BD29" s="31">
        <f t="shared" si="37"/>
        <v>6.8941720926170345E-11</v>
      </c>
      <c r="BG29" s="31">
        <f t="shared" si="38"/>
        <v>4.6436072324122293E-3</v>
      </c>
      <c r="BH29" s="31">
        <f t="shared" si="38"/>
        <v>0</v>
      </c>
      <c r="BI29" s="31">
        <f t="shared" si="39"/>
        <v>0</v>
      </c>
      <c r="BK29" s="31">
        <f t="shared" si="24"/>
        <v>0.99999999986945898</v>
      </c>
      <c r="BL29" s="31">
        <f t="shared" si="24"/>
        <v>6.2461651151449829E-11</v>
      </c>
      <c r="BM29" s="31">
        <f t="shared" si="25"/>
        <v>6.8079266853368868E-11</v>
      </c>
      <c r="BO29" s="31">
        <f t="shared" si="40"/>
        <v>1.106625902019248E-11</v>
      </c>
      <c r="BP29" s="31">
        <f t="shared" si="40"/>
        <v>-8.1369744859908638E-2</v>
      </c>
      <c r="BQ29" s="31">
        <f t="shared" si="41"/>
        <v>-8.1369744859908513E-2</v>
      </c>
      <c r="BS29" s="31">
        <f t="shared" si="42"/>
        <v>2.146738914304315E-3</v>
      </c>
      <c r="BT29" s="31">
        <f t="shared" si="42"/>
        <v>0</v>
      </c>
      <c r="BU29" s="31">
        <f t="shared" si="43"/>
        <v>0</v>
      </c>
      <c r="BV29" s="120"/>
      <c r="BW29" s="120">
        <f t="shared" si="26"/>
        <v>1.0046544054836437</v>
      </c>
      <c r="BX29" s="31">
        <f t="shared" si="44"/>
        <v>0.70197202187472885</v>
      </c>
      <c r="BY29" s="31">
        <f t="shared" si="27"/>
        <v>1.0090800138101881</v>
      </c>
      <c r="BZ29" s="31"/>
      <c r="CA29" s="31">
        <f t="shared" si="28"/>
        <v>0.99999999999984668</v>
      </c>
      <c r="CB29" s="31">
        <f t="shared" si="45"/>
        <v>1.0000000000464548</v>
      </c>
      <c r="CC29" s="31">
        <f t="shared" si="29"/>
        <v>1.0008677065642406</v>
      </c>
      <c r="CD29" s="31"/>
      <c r="CE29" s="31">
        <f t="shared" si="30"/>
        <v>1.0021490448077461</v>
      </c>
      <c r="CF29" s="31">
        <f t="shared" si="46"/>
        <v>1.0074482784953083</v>
      </c>
      <c r="CG29" s="31">
        <f t="shared" si="31"/>
        <v>0.99619863054865854</v>
      </c>
    </row>
    <row r="30" spans="1:85" x14ac:dyDescent="0.2">
      <c r="A30" s="198" t="s">
        <v>379</v>
      </c>
      <c r="B30" s="9">
        <f t="shared" si="32"/>
        <v>1970</v>
      </c>
      <c r="D30" s="29">
        <f>Elec_Power_Sector!F30</f>
        <v>16246.651004000003</v>
      </c>
      <c r="E30" s="118">
        <f t="shared" si="1"/>
        <v>9.9999999999999995E-7</v>
      </c>
      <c r="F30" s="118">
        <f t="shared" si="1"/>
        <v>9.9999999999999995E-7</v>
      </c>
      <c r="G30" s="29">
        <f t="shared" si="33"/>
        <v>16246.651006000004</v>
      </c>
      <c r="I30" s="29">
        <f>Elec_Power_Sector!J30</f>
        <v>1531952.159384582</v>
      </c>
      <c r="J30" s="83">
        <f t="shared" si="2"/>
        <v>9.0090936062898675E-5</v>
      </c>
      <c r="K30" s="83">
        <f t="shared" si="3"/>
        <v>9.8193447727222118E-5</v>
      </c>
      <c r="L30" s="29">
        <f t="shared" si="4"/>
        <v>1531952.1595728665</v>
      </c>
      <c r="N30" s="41">
        <f t="shared" si="5"/>
        <v>10605.194753944948</v>
      </c>
      <c r="O30" s="79">
        <f t="shared" si="6"/>
        <v>11099.895768669017</v>
      </c>
      <c r="P30" s="79">
        <f t="shared" si="6"/>
        <v>10183.978902319064</v>
      </c>
      <c r="Q30" s="41">
        <f t="shared" si="7"/>
        <v>10605.19475394704</v>
      </c>
      <c r="R30" s="124"/>
      <c r="S30" s="107">
        <f t="shared" si="8"/>
        <v>1.0149347650272631</v>
      </c>
      <c r="T30" s="107">
        <f t="shared" si="9"/>
        <v>1.0335141860888919</v>
      </c>
      <c r="U30" s="116">
        <f t="shared" si="10"/>
        <v>0.97553137840779736</v>
      </c>
      <c r="V30" s="107">
        <f t="shared" si="11"/>
        <v>1.0149211182611189</v>
      </c>
      <c r="W30" s="41"/>
      <c r="Y30" s="106">
        <f>Elec_Power_Sector!AF30</f>
        <v>1.0150239029722277</v>
      </c>
      <c r="Z30" s="117">
        <f t="shared" si="12"/>
        <v>1.0249982080107563</v>
      </c>
      <c r="AA30" s="117">
        <f t="shared" si="12"/>
        <v>0.97754291698856355</v>
      </c>
      <c r="AB30" s="31"/>
      <c r="AC30" s="87">
        <f>Elec_Power_Sector!AJ30</f>
        <v>0.99991214736610701</v>
      </c>
      <c r="AD30" s="117">
        <f t="shared" si="13"/>
        <v>1.0083082858209702</v>
      </c>
      <c r="AE30" s="117">
        <f t="shared" si="13"/>
        <v>0.99794225036486073</v>
      </c>
      <c r="AG30" s="34">
        <f t="shared" si="14"/>
        <v>0.50371031487870244</v>
      </c>
      <c r="AH30" s="34">
        <f t="shared" si="15"/>
        <v>1.0149211182611189</v>
      </c>
      <c r="AI30" s="34">
        <f t="shared" si="16"/>
        <v>1.0008677065641947</v>
      </c>
      <c r="AJ30" s="34">
        <f t="shared" si="17"/>
        <v>0.99983118816803584</v>
      </c>
      <c r="AK30" s="34">
        <f t="shared" si="18"/>
        <v>1.0142124053949293</v>
      </c>
      <c r="AL30" s="34">
        <f t="shared" si="19"/>
        <v>0.51122621907141663</v>
      </c>
      <c r="AM30" s="34">
        <f t="shared" si="20"/>
        <v>0.51122623605635298</v>
      </c>
      <c r="AN30" s="34"/>
      <c r="AO30" s="34">
        <f t="shared" si="21"/>
        <v>1.0006987482530958</v>
      </c>
      <c r="AP30" s="32"/>
      <c r="AQ30" s="12"/>
      <c r="AS30" s="31">
        <f t="shared" si="22"/>
        <v>0.99999999987689769</v>
      </c>
      <c r="AT30" s="31">
        <f t="shared" si="22"/>
        <v>6.1551146733606387E-11</v>
      </c>
      <c r="AU30" s="31">
        <f t="shared" si="23"/>
        <v>6.1551146733606387E-11</v>
      </c>
      <c r="AW30" s="31">
        <f t="shared" si="34"/>
        <v>1.0000000000043963</v>
      </c>
      <c r="AX30" s="31">
        <f t="shared" si="34"/>
        <v>6.3724007489619766E-11</v>
      </c>
      <c r="AY30" s="31">
        <f t="shared" si="35"/>
        <v>6.3724007489619766E-11</v>
      </c>
      <c r="AZ30" s="31">
        <f t="shared" si="47"/>
        <v>1.0000000001318441</v>
      </c>
      <c r="BA30" s="31"/>
      <c r="BB30" s="31">
        <f t="shared" si="36"/>
        <v>0.99999999987255217</v>
      </c>
      <c r="BC30" s="31">
        <f t="shared" si="36"/>
        <v>6.3724007481218131E-11</v>
      </c>
      <c r="BD30" s="31">
        <f t="shared" si="37"/>
        <v>6.3724007481218131E-11</v>
      </c>
      <c r="BG30" s="31">
        <f t="shared" si="38"/>
        <v>5.0733176727542108E-3</v>
      </c>
      <c r="BH30" s="31">
        <f t="shared" si="38"/>
        <v>0</v>
      </c>
      <c r="BI30" s="31">
        <f t="shared" si="39"/>
        <v>0</v>
      </c>
      <c r="BK30" s="31">
        <f t="shared" si="24"/>
        <v>0.99999999987709498</v>
      </c>
      <c r="BL30" s="31">
        <f t="shared" si="24"/>
        <v>5.8807930456534301E-11</v>
      </c>
      <c r="BM30" s="31">
        <f t="shared" si="25"/>
        <v>6.4096941352659512E-11</v>
      </c>
      <c r="BO30" s="31">
        <f t="shared" si="40"/>
        <v>7.6361139633426718E-12</v>
      </c>
      <c r="BP30" s="31">
        <f t="shared" si="40"/>
        <v>-6.0276069327364123E-2</v>
      </c>
      <c r="BQ30" s="31">
        <f t="shared" si="41"/>
        <v>-6.0276069327364123E-2</v>
      </c>
      <c r="BS30" s="31">
        <f t="shared" si="42"/>
        <v>3.6397869371846323E-3</v>
      </c>
      <c r="BT30" s="31">
        <f t="shared" si="42"/>
        <v>0</v>
      </c>
      <c r="BU30" s="31">
        <f t="shared" si="43"/>
        <v>0</v>
      </c>
      <c r="BV30" s="120"/>
      <c r="BW30" s="120">
        <f t="shared" si="26"/>
        <v>1.0050862087391483</v>
      </c>
      <c r="BX30" s="31">
        <f t="shared" si="44"/>
        <v>0.70554239810702568</v>
      </c>
      <c r="BY30" s="31">
        <f t="shared" si="27"/>
        <v>1.0142124053949293</v>
      </c>
      <c r="BZ30" s="31"/>
      <c r="CA30" s="31">
        <f t="shared" si="28"/>
        <v>0.99999999999995404</v>
      </c>
      <c r="CB30" s="31">
        <f t="shared" si="45"/>
        <v>1.0000000000464089</v>
      </c>
      <c r="CC30" s="31">
        <f t="shared" si="29"/>
        <v>1.0008677065641947</v>
      </c>
      <c r="CD30" s="31"/>
      <c r="CE30" s="31">
        <f t="shared" si="30"/>
        <v>1.0036464190051906</v>
      </c>
      <c r="CF30" s="31">
        <f t="shared" si="46"/>
        <v>1.01112185704476</v>
      </c>
      <c r="CG30" s="31">
        <f t="shared" si="31"/>
        <v>0.99983118816803584</v>
      </c>
    </row>
    <row r="31" spans="1:85" x14ac:dyDescent="0.2">
      <c r="A31" s="198" t="s">
        <v>379</v>
      </c>
      <c r="B31" s="9">
        <f t="shared" si="32"/>
        <v>1971</v>
      </c>
      <c r="D31" s="29">
        <f>Elec_Power_Sector!F31</f>
        <v>17105.749004000001</v>
      </c>
      <c r="E31" s="118">
        <f t="shared" si="1"/>
        <v>9.9999999999999995E-7</v>
      </c>
      <c r="F31" s="118">
        <f t="shared" si="1"/>
        <v>9.9999999999999995E-7</v>
      </c>
      <c r="G31" s="29">
        <f t="shared" si="33"/>
        <v>17105.749006000002</v>
      </c>
      <c r="I31" s="29">
        <f>Elec_Power_Sector!J31</f>
        <v>1612721.5023845818</v>
      </c>
      <c r="J31" s="83">
        <f t="shared" si="2"/>
        <v>9.0090936062898675E-5</v>
      </c>
      <c r="K31" s="83">
        <f t="shared" si="3"/>
        <v>9.8193447727222118E-5</v>
      </c>
      <c r="L31" s="29">
        <f t="shared" si="4"/>
        <v>1612721.5025728664</v>
      </c>
      <c r="N31" s="41">
        <f t="shared" si="5"/>
        <v>10606.759430383558</v>
      </c>
      <c r="O31" s="79">
        <f t="shared" si="6"/>
        <v>11099.895768669017</v>
      </c>
      <c r="P31" s="79">
        <f t="shared" si="6"/>
        <v>10183.978902319064</v>
      </c>
      <c r="Q31" s="41">
        <f t="shared" si="7"/>
        <v>10606.759430385364</v>
      </c>
      <c r="R31" s="124"/>
      <c r="S31" s="107">
        <f t="shared" si="8"/>
        <v>1.0150845071631134</v>
      </c>
      <c r="T31" s="107">
        <f t="shared" si="9"/>
        <v>1.0335141860888919</v>
      </c>
      <c r="U31" s="116">
        <f t="shared" si="10"/>
        <v>0.97553137840779736</v>
      </c>
      <c r="V31" s="107">
        <f t="shared" si="11"/>
        <v>1.0150708583835157</v>
      </c>
      <c r="W31" s="41"/>
      <c r="Y31" s="106">
        <f>Elec_Power_Sector!AF31</f>
        <v>1.0134178666894491</v>
      </c>
      <c r="Z31" s="117">
        <f t="shared" si="12"/>
        <v>1.0249982080107563</v>
      </c>
      <c r="AA31" s="117">
        <f t="shared" si="12"/>
        <v>0.97754291698856355</v>
      </c>
      <c r="AB31" s="31"/>
      <c r="AC31" s="87">
        <f>Elec_Power_Sector!AJ31</f>
        <v>1.0016445396760481</v>
      </c>
      <c r="AD31" s="117">
        <f t="shared" si="13"/>
        <v>1.0083082858209702</v>
      </c>
      <c r="AE31" s="117">
        <f t="shared" si="13"/>
        <v>0.99794225036486073</v>
      </c>
      <c r="AG31" s="34">
        <f t="shared" si="14"/>
        <v>0.53026750920154553</v>
      </c>
      <c r="AH31" s="34">
        <f t="shared" si="15"/>
        <v>1.0150708583835157</v>
      </c>
      <c r="AI31" s="34">
        <f t="shared" si="16"/>
        <v>1.0008677065641851</v>
      </c>
      <c r="AJ31" s="34">
        <f t="shared" si="17"/>
        <v>1.0015634402123539</v>
      </c>
      <c r="AK31" s="34">
        <f t="shared" si="18"/>
        <v>1.012607653116147</v>
      </c>
      <c r="AL31" s="34">
        <f t="shared" si="19"/>
        <v>0.53825907785502769</v>
      </c>
      <c r="AM31" s="34">
        <f t="shared" si="20"/>
        <v>0.5382590957381016</v>
      </c>
      <c r="AN31" s="34"/>
      <c r="AO31" s="34">
        <f t="shared" si="21"/>
        <v>1.0024325033838739</v>
      </c>
      <c r="AP31" s="32"/>
      <c r="AQ31" s="12"/>
      <c r="AS31" s="31">
        <f t="shared" si="22"/>
        <v>0.99999999988308019</v>
      </c>
      <c r="AT31" s="31">
        <f t="shared" si="22"/>
        <v>5.8459878000620765E-11</v>
      </c>
      <c r="AU31" s="31">
        <f t="shared" si="23"/>
        <v>5.8459878000620765E-11</v>
      </c>
      <c r="AW31" s="31">
        <f t="shared" si="34"/>
        <v>0.99998204281303238</v>
      </c>
      <c r="AX31" s="31">
        <f t="shared" si="34"/>
        <v>5.9992239095323891E-11</v>
      </c>
      <c r="AY31" s="31">
        <f t="shared" si="35"/>
        <v>5.9992239095323891E-11</v>
      </c>
      <c r="AZ31" s="31">
        <f t="shared" si="47"/>
        <v>0.99998204293301685</v>
      </c>
      <c r="BA31" s="31"/>
      <c r="BB31" s="31">
        <f t="shared" si="36"/>
        <v>0.99999999988001342</v>
      </c>
      <c r="BC31" s="31">
        <f t="shared" si="36"/>
        <v>5.9993316399325014E-11</v>
      </c>
      <c r="BD31" s="31">
        <f t="shared" si="37"/>
        <v>5.9993316399325014E-11</v>
      </c>
      <c r="BG31" s="31">
        <f t="shared" si="38"/>
        <v>-1.5835175970023774E-3</v>
      </c>
      <c r="BH31" s="31">
        <f t="shared" si="38"/>
        <v>0</v>
      </c>
      <c r="BI31" s="31">
        <f t="shared" si="39"/>
        <v>0</v>
      </c>
      <c r="BK31" s="31">
        <f t="shared" si="24"/>
        <v>0.99999999988325039</v>
      </c>
      <c r="BL31" s="31">
        <f t="shared" si="24"/>
        <v>5.5862674317401655E-11</v>
      </c>
      <c r="BM31" s="31">
        <f t="shared" si="25"/>
        <v>6.0886797609239112E-11</v>
      </c>
      <c r="BO31" s="31">
        <f t="shared" si="40"/>
        <v>6.1555205377127727E-12</v>
      </c>
      <c r="BP31" s="31">
        <f t="shared" si="40"/>
        <v>-5.138028279265712E-2</v>
      </c>
      <c r="BQ31" s="31">
        <f t="shared" si="41"/>
        <v>-5.138028279265712E-2</v>
      </c>
      <c r="BS31" s="31">
        <f t="shared" si="42"/>
        <v>1.7310453945688761E-3</v>
      </c>
      <c r="BT31" s="31">
        <f t="shared" si="42"/>
        <v>0</v>
      </c>
      <c r="BU31" s="31">
        <f t="shared" si="43"/>
        <v>0</v>
      </c>
      <c r="BV31" s="120"/>
      <c r="BW31" s="120">
        <f t="shared" si="26"/>
        <v>0.99841773550565349</v>
      </c>
      <c r="BX31" s="31">
        <f t="shared" si="44"/>
        <v>0.70442604342124482</v>
      </c>
      <c r="BY31" s="31">
        <f t="shared" si="27"/>
        <v>1.012607653116147</v>
      </c>
      <c r="BZ31" s="31"/>
      <c r="CA31" s="31">
        <f t="shared" si="28"/>
        <v>0.99999999999999056</v>
      </c>
      <c r="CB31" s="31">
        <f t="shared" si="45"/>
        <v>1.0000000000463993</v>
      </c>
      <c r="CC31" s="31">
        <f t="shared" si="29"/>
        <v>1.0008677065641851</v>
      </c>
      <c r="CD31" s="31"/>
      <c r="CE31" s="31">
        <f t="shared" si="30"/>
        <v>1.0017325445183323</v>
      </c>
      <c r="CF31" s="31">
        <f t="shared" si="46"/>
        <v>1.0128736706755488</v>
      </c>
      <c r="CG31" s="31">
        <f t="shared" si="31"/>
        <v>1.0015634402123539</v>
      </c>
    </row>
    <row r="32" spans="1:85" x14ac:dyDescent="0.2">
      <c r="A32" s="198" t="s">
        <v>379</v>
      </c>
      <c r="B32" s="9">
        <f t="shared" si="32"/>
        <v>1972</v>
      </c>
      <c r="D32" s="29">
        <f>Elec_Power_Sector!F32</f>
        <v>18423.736004000002</v>
      </c>
      <c r="E32" s="118">
        <f t="shared" si="1"/>
        <v>9.9999999999999995E-7</v>
      </c>
      <c r="F32" s="118">
        <f t="shared" si="1"/>
        <v>9.9999999999999995E-7</v>
      </c>
      <c r="G32" s="29">
        <f t="shared" si="33"/>
        <v>18423.736006000003</v>
      </c>
      <c r="I32" s="29">
        <f>Elec_Power_Sector!J32</f>
        <v>1749731.016384582</v>
      </c>
      <c r="J32" s="83">
        <f t="shared" si="2"/>
        <v>9.0090936062898675E-5</v>
      </c>
      <c r="K32" s="83">
        <f t="shared" si="3"/>
        <v>9.8193447727222118E-5</v>
      </c>
      <c r="L32" s="29">
        <f t="shared" si="4"/>
        <v>1749731.0165728666</v>
      </c>
      <c r="N32" s="41">
        <f t="shared" si="5"/>
        <v>10529.467576146892</v>
      </c>
      <c r="O32" s="79">
        <f t="shared" si="6"/>
        <v>11099.895768669017</v>
      </c>
      <c r="P32" s="79">
        <f t="shared" si="6"/>
        <v>10183.978902319064</v>
      </c>
      <c r="Q32" s="41">
        <f t="shared" si="7"/>
        <v>10529.467576156872</v>
      </c>
      <c r="R32" s="124"/>
      <c r="S32" s="107">
        <f t="shared" si="8"/>
        <v>1.0076875482445578</v>
      </c>
      <c r="T32" s="107">
        <f t="shared" si="9"/>
        <v>1.0335141860888919</v>
      </c>
      <c r="U32" s="116">
        <f t="shared" si="10"/>
        <v>0.97553137840779736</v>
      </c>
      <c r="V32" s="107">
        <f t="shared" si="11"/>
        <v>1.0076739989249133</v>
      </c>
      <c r="W32" s="41"/>
      <c r="Y32" s="106">
        <f>Elec_Power_Sector!AF32</f>
        <v>1.0048252514651197</v>
      </c>
      <c r="Z32" s="117">
        <f t="shared" si="12"/>
        <v>1.0249982080107563</v>
      </c>
      <c r="AA32" s="117">
        <f t="shared" si="12"/>
        <v>0.97754291698856355</v>
      </c>
      <c r="AB32" s="31"/>
      <c r="AC32" s="87">
        <f>Elec_Power_Sector!AJ32</f>
        <v>1.0028485176340847</v>
      </c>
      <c r="AD32" s="117">
        <f t="shared" si="13"/>
        <v>1.0083082858209702</v>
      </c>
      <c r="AE32" s="117">
        <f t="shared" si="13"/>
        <v>0.99794225036486073</v>
      </c>
      <c r="AG32" s="34">
        <f t="shared" si="14"/>
        <v>0.57531663492460994</v>
      </c>
      <c r="AH32" s="34">
        <f t="shared" si="15"/>
        <v>1.0076739989249133</v>
      </c>
      <c r="AI32" s="34">
        <f t="shared" si="16"/>
        <v>1.0008677065641389</v>
      </c>
      <c r="AJ32" s="34">
        <f t="shared" si="17"/>
        <v>1.0027673206886007</v>
      </c>
      <c r="AK32" s="34">
        <f t="shared" si="18"/>
        <v>1.0040219075698547</v>
      </c>
      <c r="AL32" s="34">
        <f t="shared" si="19"/>
        <v>0.57973159490155324</v>
      </c>
      <c r="AM32" s="34">
        <f t="shared" si="20"/>
        <v>0.57973161416250607</v>
      </c>
      <c r="AN32" s="34"/>
      <c r="AO32" s="34">
        <f t="shared" si="21"/>
        <v>1.0036374284750662</v>
      </c>
      <c r="AP32" s="32"/>
      <c r="AQ32" s="12"/>
      <c r="AS32" s="31">
        <f t="shared" si="22"/>
        <v>0.99999999989144439</v>
      </c>
      <c r="AT32" s="31">
        <f t="shared" si="22"/>
        <v>5.4277807697327673E-11</v>
      </c>
      <c r="AU32" s="31">
        <f t="shared" si="23"/>
        <v>5.4277807697327673E-11</v>
      </c>
      <c r="AW32" s="31">
        <f t="shared" si="34"/>
        <v>1.0000000000041822</v>
      </c>
      <c r="AX32" s="31">
        <f t="shared" si="34"/>
        <v>5.6342977297323572E-11</v>
      </c>
      <c r="AY32" s="31">
        <f t="shared" si="35"/>
        <v>5.6342977297323572E-11</v>
      </c>
      <c r="AZ32" s="31">
        <f t="shared" si="47"/>
        <v>1.0000000001168681</v>
      </c>
      <c r="BA32" s="31"/>
      <c r="BB32" s="31">
        <f t="shared" si="36"/>
        <v>0.99999999988731414</v>
      </c>
      <c r="BC32" s="31">
        <f t="shared" si="36"/>
        <v>5.6342977290738879E-11</v>
      </c>
      <c r="BD32" s="31">
        <f t="shared" si="37"/>
        <v>5.6342977290738879E-11</v>
      </c>
      <c r="BG32" s="31">
        <f t="shared" si="38"/>
        <v>-8.5149970926658939E-3</v>
      </c>
      <c r="BH32" s="31">
        <f t="shared" si="38"/>
        <v>0</v>
      </c>
      <c r="BI32" s="31">
        <f t="shared" si="39"/>
        <v>0</v>
      </c>
      <c r="BK32" s="31">
        <f t="shared" si="24"/>
        <v>0.9999999998923923</v>
      </c>
      <c r="BL32" s="31">
        <f t="shared" si="24"/>
        <v>5.148844891562616E-11</v>
      </c>
      <c r="BM32" s="31">
        <f t="shared" si="25"/>
        <v>5.6119167344675634E-11</v>
      </c>
      <c r="BO32" s="31">
        <f t="shared" si="40"/>
        <v>9.1420204739316002E-12</v>
      </c>
      <c r="BP32" s="31">
        <f t="shared" si="40"/>
        <v>-8.1538945115506717E-2</v>
      </c>
      <c r="BQ32" s="31">
        <f t="shared" si="41"/>
        <v>-8.1538945115506606E-2</v>
      </c>
      <c r="BS32" s="31">
        <f t="shared" si="42"/>
        <v>1.2012793942403263E-3</v>
      </c>
      <c r="BT32" s="31">
        <f t="shared" si="42"/>
        <v>0</v>
      </c>
      <c r="BU32" s="31">
        <f t="shared" si="43"/>
        <v>0</v>
      </c>
      <c r="BV32" s="120"/>
      <c r="BW32" s="120">
        <f t="shared" si="26"/>
        <v>0.99152115281780562</v>
      </c>
      <c r="BX32" s="31">
        <f t="shared" si="44"/>
        <v>0.69845332264791826</v>
      </c>
      <c r="BY32" s="31">
        <f t="shared" si="27"/>
        <v>1.0040219075698547</v>
      </c>
      <c r="BZ32" s="31"/>
      <c r="CA32" s="31">
        <f t="shared" si="28"/>
        <v>0.9999999999999537</v>
      </c>
      <c r="CB32" s="31">
        <f t="shared" si="45"/>
        <v>1.0000000000463531</v>
      </c>
      <c r="CC32" s="31">
        <f t="shared" si="29"/>
        <v>1.0008677065641389</v>
      </c>
      <c r="CD32" s="31"/>
      <c r="CE32" s="31">
        <f t="shared" si="30"/>
        <v>1.0012020012192053</v>
      </c>
      <c r="CF32" s="31">
        <f t="shared" si="46"/>
        <v>1.0140911460626019</v>
      </c>
      <c r="CG32" s="31">
        <f t="shared" si="31"/>
        <v>1.0027673206886007</v>
      </c>
    </row>
    <row r="33" spans="1:85" x14ac:dyDescent="0.2">
      <c r="A33" s="198" t="s">
        <v>379</v>
      </c>
      <c r="B33" s="9">
        <f t="shared" si="32"/>
        <v>1973</v>
      </c>
      <c r="D33" s="29">
        <f>Elec_Power_Sector!F33</f>
        <v>19681.918003999999</v>
      </c>
      <c r="E33" s="118">
        <f t="shared" si="1"/>
        <v>9.9999999999999995E-7</v>
      </c>
      <c r="F33" s="118">
        <f t="shared" si="1"/>
        <v>9.9999999999999995E-7</v>
      </c>
      <c r="G33" s="29">
        <f t="shared" si="33"/>
        <v>19681.918006</v>
      </c>
      <c r="I33" s="29">
        <f>Elec_Power_Sector!J33</f>
        <v>1860776.996384582</v>
      </c>
      <c r="J33" s="83">
        <f t="shared" si="2"/>
        <v>9.0090936062898675E-5</v>
      </c>
      <c r="K33" s="83">
        <f t="shared" si="3"/>
        <v>9.8193447727222118E-5</v>
      </c>
      <c r="L33" s="29">
        <f t="shared" si="4"/>
        <v>1860776.9965728666</v>
      </c>
      <c r="N33" s="41">
        <f t="shared" si="5"/>
        <v>10577.257802649758</v>
      </c>
      <c r="O33" s="79">
        <f t="shared" si="6"/>
        <v>11099.895768669017</v>
      </c>
      <c r="P33" s="79">
        <f t="shared" si="6"/>
        <v>10183.978902319064</v>
      </c>
      <c r="Q33" s="41">
        <f t="shared" si="7"/>
        <v>10577.257802654307</v>
      </c>
      <c r="R33" s="124"/>
      <c r="S33" s="107">
        <f t="shared" si="8"/>
        <v>1.012261152353831</v>
      </c>
      <c r="T33" s="107">
        <f t="shared" si="9"/>
        <v>1.0335141860888919</v>
      </c>
      <c r="U33" s="116">
        <f t="shared" si="10"/>
        <v>0.97553137840779736</v>
      </c>
      <c r="V33" s="107">
        <f t="shared" si="11"/>
        <v>1.0122475415371954</v>
      </c>
      <c r="W33" s="41"/>
      <c r="Y33" s="106">
        <f>Elec_Power_Sector!AF33</f>
        <v>1.0097268318203378</v>
      </c>
      <c r="Z33" s="117">
        <f t="shared" si="12"/>
        <v>1.0249982080107563</v>
      </c>
      <c r="AA33" s="117">
        <f t="shared" si="12"/>
        <v>0.97754291698856355</v>
      </c>
      <c r="AB33" s="31"/>
      <c r="AC33" s="87">
        <f>Elec_Power_Sector!AJ33</f>
        <v>1.0025098729342832</v>
      </c>
      <c r="AD33" s="117">
        <f t="shared" si="13"/>
        <v>1.0083082858209702</v>
      </c>
      <c r="AE33" s="117">
        <f t="shared" si="13"/>
        <v>0.99794225036486073</v>
      </c>
      <c r="AG33" s="34">
        <f t="shared" si="14"/>
        <v>0.61182887533778951</v>
      </c>
      <c r="AH33" s="34">
        <f t="shared" si="15"/>
        <v>1.0122475415371954</v>
      </c>
      <c r="AI33" s="34">
        <f t="shared" si="16"/>
        <v>1.000867706564097</v>
      </c>
      <c r="AJ33" s="34">
        <f t="shared" si="17"/>
        <v>1.0024287034076471</v>
      </c>
      <c r="AK33" s="34">
        <f t="shared" si="18"/>
        <v>1.0089195691788353</v>
      </c>
      <c r="AL33" s="34">
        <f t="shared" si="19"/>
        <v>0.61932225432583465</v>
      </c>
      <c r="AM33" s="34">
        <f t="shared" si="20"/>
        <v>0.61932227490214464</v>
      </c>
      <c r="AN33" s="34"/>
      <c r="AO33" s="34">
        <f t="shared" si="21"/>
        <v>1.0032985173736331</v>
      </c>
      <c r="AP33" s="32"/>
      <c r="AQ33" s="12"/>
      <c r="AS33" s="31">
        <f t="shared" si="22"/>
        <v>0.99999999989838384</v>
      </c>
      <c r="AT33" s="31">
        <f t="shared" si="22"/>
        <v>5.0808056394460726E-11</v>
      </c>
      <c r="AU33" s="31">
        <f t="shared" si="23"/>
        <v>5.0808056394460726E-11</v>
      </c>
      <c r="AW33" s="31">
        <f t="shared" si="34"/>
        <v>1.0000159989795352</v>
      </c>
      <c r="AX33" s="31">
        <f t="shared" si="34"/>
        <v>5.2523832305803721E-11</v>
      </c>
      <c r="AY33" s="31">
        <f t="shared" si="35"/>
        <v>5.2523832305803721E-11</v>
      </c>
      <c r="AZ33" s="31">
        <f t="shared" si="47"/>
        <v>1.0000159990845827</v>
      </c>
      <c r="BA33" s="31"/>
      <c r="BB33" s="31">
        <f t="shared" si="36"/>
        <v>0.99999999989495414</v>
      </c>
      <c r="BC33" s="31">
        <f t="shared" si="36"/>
        <v>5.25229919860124E-11</v>
      </c>
      <c r="BD33" s="31">
        <f t="shared" si="37"/>
        <v>5.25229919860124E-11</v>
      </c>
      <c r="BG33" s="31">
        <f t="shared" si="38"/>
        <v>4.8661834739629787E-3</v>
      </c>
      <c r="BH33" s="31">
        <f t="shared" si="38"/>
        <v>0</v>
      </c>
      <c r="BI33" s="31">
        <f t="shared" si="39"/>
        <v>0</v>
      </c>
      <c r="BK33" s="31">
        <f t="shared" si="24"/>
        <v>0.99999999989881405</v>
      </c>
      <c r="BL33" s="31">
        <f t="shared" si="24"/>
        <v>4.8415761925704126E-11</v>
      </c>
      <c r="BM33" s="31">
        <f t="shared" si="25"/>
        <v>5.2770131997586172E-11</v>
      </c>
      <c r="BO33" s="31">
        <f t="shared" si="40"/>
        <v>6.4217520190162107E-12</v>
      </c>
      <c r="BP33" s="31">
        <f t="shared" si="40"/>
        <v>-6.1532069282825973E-2</v>
      </c>
      <c r="BQ33" s="31">
        <f t="shared" si="41"/>
        <v>-6.1532069282825973E-2</v>
      </c>
      <c r="BS33" s="31">
        <f t="shared" si="42"/>
        <v>-3.3773983205523904E-4</v>
      </c>
      <c r="BT33" s="31">
        <f t="shared" si="42"/>
        <v>0</v>
      </c>
      <c r="BU33" s="31">
        <f t="shared" si="43"/>
        <v>0</v>
      </c>
      <c r="BV33" s="120"/>
      <c r="BW33" s="120">
        <f t="shared" si="26"/>
        <v>1.0048780425726316</v>
      </c>
      <c r="BX33" s="31">
        <f t="shared" si="44"/>
        <v>0.70186040769079083</v>
      </c>
      <c r="BY33" s="31">
        <f t="shared" si="27"/>
        <v>1.0089195691788353</v>
      </c>
      <c r="BZ33" s="31"/>
      <c r="CA33" s="31">
        <f t="shared" si="28"/>
        <v>0.99999999999995803</v>
      </c>
      <c r="CB33" s="31">
        <f t="shared" si="45"/>
        <v>1.0000000000463112</v>
      </c>
      <c r="CC33" s="31">
        <f t="shared" si="29"/>
        <v>1.000867706564097</v>
      </c>
      <c r="CD33" s="31"/>
      <c r="CE33" s="31">
        <f t="shared" si="30"/>
        <v>0.9996623171956569</v>
      </c>
      <c r="CF33" s="31">
        <f t="shared" si="46"/>
        <v>1.01374870492054</v>
      </c>
      <c r="CG33" s="31">
        <f t="shared" si="31"/>
        <v>1.0024287034076471</v>
      </c>
    </row>
    <row r="34" spans="1:85" x14ac:dyDescent="0.2">
      <c r="A34" s="198" t="s">
        <v>379</v>
      </c>
      <c r="B34" s="9">
        <f t="shared" si="32"/>
        <v>1974</v>
      </c>
      <c r="D34" s="29">
        <f>Elec_Power_Sector!F34</f>
        <v>19861.930004000002</v>
      </c>
      <c r="E34" s="118">
        <f t="shared" si="1"/>
        <v>9.9999999999999995E-7</v>
      </c>
      <c r="F34" s="118">
        <f t="shared" si="1"/>
        <v>9.9999999999999995E-7</v>
      </c>
      <c r="G34" s="29">
        <f t="shared" si="33"/>
        <v>19861.930006000002</v>
      </c>
      <c r="I34" s="29">
        <f>Elec_Power_Sector!J34</f>
        <v>1867253.395384582</v>
      </c>
      <c r="J34" s="83">
        <f t="shared" si="2"/>
        <v>9.0090936062898675E-5</v>
      </c>
      <c r="K34" s="83">
        <f t="shared" si="3"/>
        <v>9.8193447727222118E-5</v>
      </c>
      <c r="L34" s="29">
        <f t="shared" si="4"/>
        <v>1867253.3955728665</v>
      </c>
      <c r="N34" s="41">
        <f t="shared" si="5"/>
        <v>10636.976241732425</v>
      </c>
      <c r="O34" s="79">
        <f t="shared" si="6"/>
        <v>11099.895768669017</v>
      </c>
      <c r="P34" s="79">
        <f t="shared" si="6"/>
        <v>10183.978902319064</v>
      </c>
      <c r="Q34" s="41">
        <f t="shared" si="7"/>
        <v>10636.976241730939</v>
      </c>
      <c r="R34" s="124"/>
      <c r="S34" s="107">
        <f t="shared" si="8"/>
        <v>1.0179763062330764</v>
      </c>
      <c r="T34" s="107">
        <f t="shared" si="9"/>
        <v>1.0335141860888919</v>
      </c>
      <c r="U34" s="116">
        <f t="shared" si="10"/>
        <v>0.97553137840779736</v>
      </c>
      <c r="V34" s="107">
        <f t="shared" si="11"/>
        <v>1.0179626185701662</v>
      </c>
      <c r="W34" s="41"/>
      <c r="Y34" s="106">
        <f>Elec_Power_Sector!AF34</f>
        <v>1.0155066781511786</v>
      </c>
      <c r="Z34" s="117">
        <f t="shared" si="12"/>
        <v>1.0249982080107563</v>
      </c>
      <c r="AA34" s="117">
        <f t="shared" si="12"/>
        <v>0.97754291698856355</v>
      </c>
      <c r="AB34" s="31"/>
      <c r="AC34" s="87">
        <f>Elec_Power_Sector!AJ34</f>
        <v>1.0024318829733296</v>
      </c>
      <c r="AD34" s="117">
        <f t="shared" si="13"/>
        <v>1.0083082858209702</v>
      </c>
      <c r="AE34" s="117">
        <f t="shared" si="13"/>
        <v>0.99794225036486073</v>
      </c>
      <c r="AG34" s="34">
        <f t="shared" si="14"/>
        <v>0.6139583341196353</v>
      </c>
      <c r="AH34" s="34">
        <f t="shared" si="15"/>
        <v>1.0179626185701662</v>
      </c>
      <c r="AI34" s="34">
        <f t="shared" si="16"/>
        <v>1.0008677065640963</v>
      </c>
      <c r="AJ34" s="34">
        <f t="shared" si="17"/>
        <v>1.0023507197612611</v>
      </c>
      <c r="AK34" s="34">
        <f t="shared" si="18"/>
        <v>1.0146947946018612</v>
      </c>
      <c r="AL34" s="34">
        <f t="shared" si="19"/>
        <v>0.62498661272889933</v>
      </c>
      <c r="AM34" s="34">
        <f t="shared" si="20"/>
        <v>0.624986633493401</v>
      </c>
      <c r="AN34" s="34"/>
      <c r="AO34" s="34">
        <f t="shared" si="21"/>
        <v>1.0032204660603246</v>
      </c>
      <c r="AP34" s="32"/>
      <c r="AQ34" s="12"/>
      <c r="AS34" s="31">
        <f t="shared" si="22"/>
        <v>0.99999999989930477</v>
      </c>
      <c r="AT34" s="31">
        <f t="shared" si="22"/>
        <v>5.0347574465216343E-11</v>
      </c>
      <c r="AU34" s="31">
        <f t="shared" si="23"/>
        <v>5.0347574465216343E-11</v>
      </c>
      <c r="AW34" s="31">
        <f t="shared" si="34"/>
        <v>0.999879459981174</v>
      </c>
      <c r="AX34" s="31">
        <f t="shared" si="34"/>
        <v>5.0577466059307292E-11</v>
      </c>
      <c r="AY34" s="31">
        <f t="shared" si="35"/>
        <v>5.0577466059307292E-11</v>
      </c>
      <c r="AZ34" s="31">
        <f t="shared" si="47"/>
        <v>0.99987946008232886</v>
      </c>
      <c r="BA34" s="31"/>
      <c r="BB34" s="31">
        <f t="shared" si="36"/>
        <v>0.99999999989883293</v>
      </c>
      <c r="BC34" s="31">
        <f t="shared" si="36"/>
        <v>5.0583563397874783E-11</v>
      </c>
      <c r="BD34" s="31">
        <f t="shared" si="37"/>
        <v>5.0583563397874783E-11</v>
      </c>
      <c r="BG34" s="31">
        <f t="shared" si="38"/>
        <v>5.7078475093636808E-3</v>
      </c>
      <c r="BH34" s="31">
        <f t="shared" si="38"/>
        <v>0</v>
      </c>
      <c r="BI34" s="31">
        <f t="shared" si="39"/>
        <v>0</v>
      </c>
      <c r="BK34" s="31">
        <f t="shared" si="24"/>
        <v>0.99999999989916499</v>
      </c>
      <c r="BL34" s="31">
        <f t="shared" si="24"/>
        <v>4.8247836247880593E-11</v>
      </c>
      <c r="BM34" s="31">
        <f t="shared" si="25"/>
        <v>5.2587103582209165E-11</v>
      </c>
      <c r="BO34" s="31">
        <f t="shared" si="40"/>
        <v>3.5083047578148792E-13</v>
      </c>
      <c r="BP34" s="31">
        <f t="shared" si="40"/>
        <v>-3.4744381530524612E-3</v>
      </c>
      <c r="BQ34" s="31">
        <f t="shared" si="41"/>
        <v>-3.4744381530525722E-3</v>
      </c>
      <c r="BS34" s="31">
        <f t="shared" si="42"/>
        <v>-7.7797732291331022E-5</v>
      </c>
      <c r="BT34" s="31">
        <f t="shared" si="42"/>
        <v>0</v>
      </c>
      <c r="BU34" s="31">
        <f t="shared" si="43"/>
        <v>0</v>
      </c>
      <c r="BV34" s="120"/>
      <c r="BW34" s="120">
        <f t="shared" si="26"/>
        <v>1.0057241683078131</v>
      </c>
      <c r="BX34" s="31">
        <f t="shared" si="44"/>
        <v>0.70587797479300318</v>
      </c>
      <c r="BY34" s="31">
        <f t="shared" si="27"/>
        <v>1.0146947946018612</v>
      </c>
      <c r="BZ34" s="31"/>
      <c r="CA34" s="31">
        <f t="shared" si="28"/>
        <v>0.99999999999999933</v>
      </c>
      <c r="CB34" s="31">
        <f t="shared" si="45"/>
        <v>1.0000000000463105</v>
      </c>
      <c r="CC34" s="31">
        <f t="shared" si="29"/>
        <v>1.0008677065640963</v>
      </c>
      <c r="CD34" s="31"/>
      <c r="CE34" s="31">
        <f t="shared" si="30"/>
        <v>0.99992220529388165</v>
      </c>
      <c r="CF34" s="31">
        <f t="shared" si="46"/>
        <v>1.0136698406379629</v>
      </c>
      <c r="CG34" s="31">
        <f t="shared" si="31"/>
        <v>1.0023507197612611</v>
      </c>
    </row>
    <row r="35" spans="1:85" x14ac:dyDescent="0.2">
      <c r="A35" s="198" t="s">
        <v>379</v>
      </c>
      <c r="B35" s="9">
        <f t="shared" si="32"/>
        <v>1975</v>
      </c>
      <c r="D35" s="29">
        <f>Elec_Power_Sector!F35</f>
        <v>20249.135004</v>
      </c>
      <c r="E35" s="118">
        <f t="shared" si="1"/>
        <v>9.9999999999999995E-7</v>
      </c>
      <c r="F35" s="118">
        <f t="shared" si="1"/>
        <v>9.9999999999999995E-7</v>
      </c>
      <c r="G35" s="29">
        <f t="shared" si="33"/>
        <v>20249.135006</v>
      </c>
      <c r="I35" s="29">
        <f>Elec_Power_Sector!J35</f>
        <v>1917804.5533845818</v>
      </c>
      <c r="J35" s="83">
        <f t="shared" si="2"/>
        <v>9.0090936062898675E-5</v>
      </c>
      <c r="K35" s="83">
        <f t="shared" si="3"/>
        <v>9.8193447727222118E-5</v>
      </c>
      <c r="L35" s="29">
        <f t="shared" si="4"/>
        <v>1917804.5535728664</v>
      </c>
      <c r="N35" s="41">
        <f t="shared" si="5"/>
        <v>10558.49771983485</v>
      </c>
      <c r="O35" s="79">
        <f t="shared" si="6"/>
        <v>11099.895768669017</v>
      </c>
      <c r="P35" s="79">
        <f t="shared" si="6"/>
        <v>10183.978902319064</v>
      </c>
      <c r="Q35" s="41">
        <f t="shared" si="7"/>
        <v>10558.497719841107</v>
      </c>
      <c r="R35" s="124"/>
      <c r="S35" s="107">
        <f t="shared" si="8"/>
        <v>1.0104657812469913</v>
      </c>
      <c r="T35" s="107">
        <f t="shared" si="9"/>
        <v>1.0335141860888919</v>
      </c>
      <c r="U35" s="116">
        <f t="shared" si="10"/>
        <v>0.97553137840779736</v>
      </c>
      <c r="V35" s="107">
        <f t="shared" si="11"/>
        <v>1.0104521945709968</v>
      </c>
      <c r="W35" s="41"/>
      <c r="Y35" s="106">
        <f>Elec_Power_Sector!AF35</f>
        <v>1.0075261500173009</v>
      </c>
      <c r="Z35" s="117">
        <f t="shared" si="12"/>
        <v>1.0249982080107563</v>
      </c>
      <c r="AA35" s="117">
        <f t="shared" si="12"/>
        <v>0.97754291698856355</v>
      </c>
      <c r="AB35" s="31"/>
      <c r="AC35" s="87">
        <f>Elec_Power_Sector!AJ35</f>
        <v>1.002917638220626</v>
      </c>
      <c r="AD35" s="117">
        <f t="shared" si="13"/>
        <v>1.0083082858209702</v>
      </c>
      <c r="AE35" s="117">
        <f t="shared" si="13"/>
        <v>0.99794225036486073</v>
      </c>
      <c r="AG35" s="34">
        <f t="shared" si="14"/>
        <v>0.63057970153933496</v>
      </c>
      <c r="AH35" s="34">
        <f t="shared" si="15"/>
        <v>1.0104521945709968</v>
      </c>
      <c r="AI35" s="34">
        <f t="shared" si="16"/>
        <v>1.0008677065640901</v>
      </c>
      <c r="AJ35" s="34">
        <f t="shared" si="17"/>
        <v>1.0028364356786981</v>
      </c>
      <c r="AK35" s="34">
        <f t="shared" si="18"/>
        <v>1.006720646790684</v>
      </c>
      <c r="AL35" s="34">
        <f t="shared" si="19"/>
        <v>0.63717062210304243</v>
      </c>
      <c r="AM35" s="34">
        <f t="shared" si="20"/>
        <v>0.63717064327234518</v>
      </c>
      <c r="AN35" s="34"/>
      <c r="AO35" s="34">
        <f t="shared" si="21"/>
        <v>1.0037066034366451</v>
      </c>
      <c r="AP35" s="32"/>
      <c r="AQ35" s="12"/>
      <c r="AS35" s="31">
        <f t="shared" si="22"/>
        <v>0.99999999990123034</v>
      </c>
      <c r="AT35" s="31">
        <f t="shared" si="22"/>
        <v>4.9384825559397525E-11</v>
      </c>
      <c r="AU35" s="31">
        <f t="shared" si="23"/>
        <v>4.9384825559397525E-11</v>
      </c>
      <c r="AW35" s="31">
        <f t="shared" si="34"/>
        <v>1.0000000000009628</v>
      </c>
      <c r="AX35" s="31">
        <f t="shared" si="34"/>
        <v>4.9864651019720431E-11</v>
      </c>
      <c r="AY35" s="31">
        <f t="shared" si="35"/>
        <v>4.9864651019720431E-11</v>
      </c>
      <c r="AZ35" s="31">
        <f t="shared" si="47"/>
        <v>1.0000000001006919</v>
      </c>
      <c r="BA35" s="31"/>
      <c r="BB35" s="31">
        <f t="shared" si="36"/>
        <v>0.99999999990027089</v>
      </c>
      <c r="BC35" s="31">
        <f t="shared" si="36"/>
        <v>4.9864651014699464E-11</v>
      </c>
      <c r="BD35" s="31">
        <f t="shared" si="37"/>
        <v>4.9864651014699464E-11</v>
      </c>
      <c r="BG35" s="31">
        <f t="shared" si="38"/>
        <v>-7.8897083824247451E-3</v>
      </c>
      <c r="BH35" s="31">
        <f t="shared" si="38"/>
        <v>0</v>
      </c>
      <c r="BI35" s="31">
        <f t="shared" si="39"/>
        <v>0</v>
      </c>
      <c r="BK35" s="31">
        <f t="shared" si="24"/>
        <v>0.99999999990182287</v>
      </c>
      <c r="BL35" s="31">
        <f t="shared" si="24"/>
        <v>4.6976077877727125E-11</v>
      </c>
      <c r="BM35" s="31">
        <f t="shared" si="25"/>
        <v>5.1200967035085981E-11</v>
      </c>
      <c r="BO35" s="31">
        <f t="shared" si="40"/>
        <v>2.6578739209490927E-12</v>
      </c>
      <c r="BP35" s="31">
        <f t="shared" si="40"/>
        <v>-2.6712491365794736E-2</v>
      </c>
      <c r="BQ35" s="31">
        <f t="shared" si="41"/>
        <v>-2.6712491365794736E-2</v>
      </c>
      <c r="BS35" s="31">
        <f t="shared" si="42"/>
        <v>4.8445944376599874E-4</v>
      </c>
      <c r="BT35" s="31">
        <f t="shared" si="42"/>
        <v>0</v>
      </c>
      <c r="BU35" s="31">
        <f t="shared" si="43"/>
        <v>0</v>
      </c>
      <c r="BV35" s="120"/>
      <c r="BW35" s="120">
        <f t="shared" si="26"/>
        <v>0.99214133367629431</v>
      </c>
      <c r="BX35" s="31">
        <f t="shared" si="44"/>
        <v>0.70033071532385183</v>
      </c>
      <c r="BY35" s="31">
        <f t="shared" si="27"/>
        <v>1.006720646790684</v>
      </c>
      <c r="BZ35" s="31"/>
      <c r="CA35" s="31">
        <f t="shared" si="28"/>
        <v>0.99999999999999389</v>
      </c>
      <c r="CB35" s="31">
        <f t="shared" si="45"/>
        <v>1.0000000000463043</v>
      </c>
      <c r="CC35" s="31">
        <f t="shared" si="29"/>
        <v>1.0008677065640901</v>
      </c>
      <c r="CD35" s="31"/>
      <c r="CE35" s="31">
        <f t="shared" si="30"/>
        <v>1.0004845768131467</v>
      </c>
      <c r="CF35" s="31">
        <f t="shared" si="46"/>
        <v>1.0141610415389222</v>
      </c>
      <c r="CG35" s="31">
        <f t="shared" si="31"/>
        <v>1.0028364356786981</v>
      </c>
    </row>
    <row r="36" spans="1:85" x14ac:dyDescent="0.2">
      <c r="A36" s="198" t="s">
        <v>379</v>
      </c>
      <c r="B36" s="9">
        <f t="shared" si="32"/>
        <v>1976</v>
      </c>
      <c r="D36" s="29">
        <f>Elec_Power_Sector!F36</f>
        <v>21443.385004</v>
      </c>
      <c r="E36" s="118">
        <f t="shared" si="1"/>
        <v>9.9999999999999995E-7</v>
      </c>
      <c r="F36" s="118">
        <f t="shared" si="1"/>
        <v>9.9999999999999995E-7</v>
      </c>
      <c r="G36" s="29">
        <f t="shared" si="33"/>
        <v>21443.385006</v>
      </c>
      <c r="I36" s="29">
        <f>Elec_Power_Sector!J36</f>
        <v>2037794.1893845818</v>
      </c>
      <c r="J36" s="83">
        <f t="shared" si="2"/>
        <v>9.0090936062898675E-5</v>
      </c>
      <c r="K36" s="83">
        <f t="shared" si="3"/>
        <v>9.8193447727222118E-5</v>
      </c>
      <c r="L36" s="29">
        <f t="shared" si="4"/>
        <v>2037794.1895728663</v>
      </c>
      <c r="N36" s="41">
        <f t="shared" si="5"/>
        <v>10522.841372158366</v>
      </c>
      <c r="O36" s="79">
        <f t="shared" si="6"/>
        <v>11099.895768669017</v>
      </c>
      <c r="P36" s="79">
        <f t="shared" si="6"/>
        <v>10183.978902319064</v>
      </c>
      <c r="Q36" s="41">
        <f t="shared" si="7"/>
        <v>10522.84137216755</v>
      </c>
      <c r="R36" s="124"/>
      <c r="S36" s="107">
        <f t="shared" si="8"/>
        <v>1.0070534095093293</v>
      </c>
      <c r="T36" s="107">
        <f t="shared" si="9"/>
        <v>1.0335141860888919</v>
      </c>
      <c r="U36" s="116">
        <f t="shared" si="10"/>
        <v>0.97553137840779736</v>
      </c>
      <c r="V36" s="107">
        <f t="shared" si="11"/>
        <v>1.007039868716209</v>
      </c>
      <c r="W36" s="41"/>
      <c r="Y36" s="106">
        <f>Elec_Power_Sector!AF36</f>
        <v>1.0041482489814708</v>
      </c>
      <c r="Z36" s="117">
        <f t="shared" si="12"/>
        <v>1.0249982080107563</v>
      </c>
      <c r="AA36" s="117">
        <f t="shared" si="12"/>
        <v>0.97754291698856355</v>
      </c>
      <c r="AB36" s="31"/>
      <c r="AC36" s="87">
        <f>Elec_Power_Sector!AJ36</f>
        <v>1.0028931248159265</v>
      </c>
      <c r="AD36" s="117">
        <f t="shared" si="13"/>
        <v>1.0083082858209702</v>
      </c>
      <c r="AE36" s="117">
        <f t="shared" si="13"/>
        <v>0.99794225036486073</v>
      </c>
      <c r="AG36" s="34">
        <f t="shared" si="14"/>
        <v>0.67003264199446799</v>
      </c>
      <c r="AH36" s="34">
        <f t="shared" si="15"/>
        <v>1.007039868716209</v>
      </c>
      <c r="AI36" s="34">
        <f t="shared" si="16"/>
        <v>1.0008677065640452</v>
      </c>
      <c r="AJ36" s="34">
        <f t="shared" si="17"/>
        <v>1.002811924258761</v>
      </c>
      <c r="AK36" s="34">
        <f t="shared" si="18"/>
        <v>1.0033454463403519</v>
      </c>
      <c r="AL36" s="34">
        <f t="shared" si="19"/>
        <v>0.67474956141186193</v>
      </c>
      <c r="AM36" s="34">
        <f t="shared" si="20"/>
        <v>0.67474958382968375</v>
      </c>
      <c r="AN36" s="34"/>
      <c r="AO36" s="34">
        <f t="shared" si="21"/>
        <v>1.003682070747943</v>
      </c>
      <c r="AP36" s="32"/>
      <c r="AQ36" s="12"/>
      <c r="AS36" s="31">
        <f t="shared" si="22"/>
        <v>0.99999999990673116</v>
      </c>
      <c r="AT36" s="31">
        <f t="shared" si="22"/>
        <v>4.6634428273343664E-11</v>
      </c>
      <c r="AU36" s="31">
        <f t="shared" si="23"/>
        <v>4.6634428273343664E-11</v>
      </c>
      <c r="AW36" s="31">
        <f t="shared" si="34"/>
        <v>0.99997981755340837</v>
      </c>
      <c r="AX36" s="31">
        <f t="shared" si="34"/>
        <v>4.7996493541591983E-11</v>
      </c>
      <c r="AY36" s="31">
        <f t="shared" si="35"/>
        <v>4.7996493541591983E-11</v>
      </c>
      <c r="AZ36" s="31">
        <f t="shared" si="47"/>
        <v>0.99997981764940136</v>
      </c>
      <c r="BA36" s="31"/>
      <c r="BB36" s="31">
        <f t="shared" si="36"/>
        <v>0.99999999990400512</v>
      </c>
      <c r="BC36" s="31">
        <f t="shared" si="36"/>
        <v>4.799746224320282E-11</v>
      </c>
      <c r="BD36" s="31">
        <f t="shared" si="37"/>
        <v>4.799746224320282E-11</v>
      </c>
      <c r="BG36" s="31">
        <f t="shared" si="38"/>
        <v>-3.3583011368312843E-3</v>
      </c>
      <c r="BH36" s="31">
        <f t="shared" si="38"/>
        <v>0</v>
      </c>
      <c r="BI36" s="31">
        <f t="shared" si="39"/>
        <v>0</v>
      </c>
      <c r="BK36" s="31">
        <f t="shared" si="24"/>
        <v>0.9999999999076038</v>
      </c>
      <c r="BL36" s="31">
        <f t="shared" si="24"/>
        <v>4.4210026961448089E-11</v>
      </c>
      <c r="BM36" s="31">
        <f t="shared" si="25"/>
        <v>4.818614570090812E-11</v>
      </c>
      <c r="BO36" s="31">
        <f t="shared" si="40"/>
        <v>5.7809312892064809E-12</v>
      </c>
      <c r="BP36" s="31">
        <f t="shared" si="40"/>
        <v>-6.0686873122635626E-2</v>
      </c>
      <c r="BQ36" s="31">
        <f t="shared" si="41"/>
        <v>-6.0686873122635744E-2</v>
      </c>
      <c r="BS36" s="31">
        <f t="shared" si="42"/>
        <v>-2.4442390231869866E-5</v>
      </c>
      <c r="BT36" s="31">
        <f t="shared" si="42"/>
        <v>0</v>
      </c>
      <c r="BU36" s="31">
        <f t="shared" si="43"/>
        <v>0</v>
      </c>
      <c r="BV36" s="120"/>
      <c r="BW36" s="120">
        <f t="shared" si="26"/>
        <v>0.99664733164945807</v>
      </c>
      <c r="BX36" s="31">
        <f t="shared" si="44"/>
        <v>0.6979827386996732</v>
      </c>
      <c r="BY36" s="31">
        <f t="shared" si="27"/>
        <v>1.0033454463403519</v>
      </c>
      <c r="BZ36" s="31"/>
      <c r="CA36" s="31">
        <f t="shared" si="28"/>
        <v>0.99999999999995526</v>
      </c>
      <c r="CB36" s="31">
        <f t="shared" si="45"/>
        <v>1.0000000000462594</v>
      </c>
      <c r="CC36" s="31">
        <f t="shared" si="29"/>
        <v>1.0008677065640452</v>
      </c>
      <c r="CD36" s="31"/>
      <c r="CE36" s="31">
        <f t="shared" si="30"/>
        <v>0.99997555790848325</v>
      </c>
      <c r="CF36" s="31">
        <f t="shared" si="46"/>
        <v>1.0141362533219322</v>
      </c>
      <c r="CG36" s="31">
        <f t="shared" si="31"/>
        <v>1.002811924258761</v>
      </c>
    </row>
    <row r="37" spans="1:85" x14ac:dyDescent="0.2">
      <c r="A37" s="198" t="s">
        <v>379</v>
      </c>
      <c r="B37" s="9">
        <f t="shared" si="32"/>
        <v>1977</v>
      </c>
      <c r="D37" s="29">
        <f>Elec_Power_Sector!F37</f>
        <v>22491.209004</v>
      </c>
      <c r="E37" s="118">
        <f t="shared" si="1"/>
        <v>9.9999999999999995E-7</v>
      </c>
      <c r="F37" s="118">
        <f t="shared" si="1"/>
        <v>9.9999999999999995E-7</v>
      </c>
      <c r="G37" s="29">
        <f t="shared" si="33"/>
        <v>22491.209006000001</v>
      </c>
      <c r="I37" s="29">
        <f>Elec_Power_Sector!J37</f>
        <v>2124188.9523845818</v>
      </c>
      <c r="J37" s="83">
        <f t="shared" si="2"/>
        <v>9.0090936062898675E-5</v>
      </c>
      <c r="K37" s="83">
        <f t="shared" si="3"/>
        <v>9.8193447727222118E-5</v>
      </c>
      <c r="L37" s="29">
        <f t="shared" si="4"/>
        <v>2124188.9525728663</v>
      </c>
      <c r="N37" s="41">
        <f t="shared" si="5"/>
        <v>10588.139524382572</v>
      </c>
      <c r="O37" s="79">
        <f t="shared" si="6"/>
        <v>11099.895768669017</v>
      </c>
      <c r="P37" s="79">
        <f t="shared" si="6"/>
        <v>10183.978902319064</v>
      </c>
      <c r="Q37" s="41">
        <f t="shared" si="7"/>
        <v>10588.139524385593</v>
      </c>
      <c r="R37" s="124"/>
      <c r="S37" s="107">
        <f t="shared" si="8"/>
        <v>1.0133025512103564</v>
      </c>
      <c r="T37" s="107">
        <f t="shared" si="9"/>
        <v>1.0335141860888919</v>
      </c>
      <c r="U37" s="116">
        <f t="shared" si="10"/>
        <v>0.97553137840779736</v>
      </c>
      <c r="V37" s="107">
        <f t="shared" si="11"/>
        <v>1.0132889263909732</v>
      </c>
      <c r="W37" s="41"/>
      <c r="Y37" s="106">
        <f>Elec_Power_Sector!AF37</f>
        <v>1.0087209174001315</v>
      </c>
      <c r="Z37" s="117">
        <f t="shared" si="12"/>
        <v>1.0249982080107563</v>
      </c>
      <c r="AA37" s="117">
        <f t="shared" si="12"/>
        <v>0.97754291698856355</v>
      </c>
      <c r="AB37" s="31"/>
      <c r="AC37" s="87">
        <f>Elec_Power_Sector!AJ37</f>
        <v>1.0045419889767597</v>
      </c>
      <c r="AD37" s="117">
        <f t="shared" si="13"/>
        <v>1.0083082858209702</v>
      </c>
      <c r="AE37" s="117">
        <f t="shared" si="13"/>
        <v>0.99794225036486073</v>
      </c>
      <c r="AG37" s="34">
        <f t="shared" si="14"/>
        <v>0.69843949073492373</v>
      </c>
      <c r="AH37" s="34">
        <f t="shared" si="15"/>
        <v>1.0132889263909732</v>
      </c>
      <c r="AI37" s="34">
        <f t="shared" si="16"/>
        <v>1.000867706564021</v>
      </c>
      <c r="AJ37" s="34">
        <f t="shared" si="17"/>
        <v>1.0044606549169948</v>
      </c>
      <c r="AK37" s="34">
        <f t="shared" si="18"/>
        <v>1.0079144589734192</v>
      </c>
      <c r="AL37" s="34">
        <f t="shared" si="19"/>
        <v>0.70772097820258772</v>
      </c>
      <c r="AM37" s="34">
        <f t="shared" si="20"/>
        <v>0.70772100171584895</v>
      </c>
      <c r="AN37" s="34"/>
      <c r="AO37" s="34">
        <f t="shared" si="21"/>
        <v>1.0053322320205671</v>
      </c>
      <c r="AP37" s="32"/>
      <c r="AQ37" s="12"/>
      <c r="AS37" s="31">
        <f t="shared" si="22"/>
        <v>0.99999999991107635</v>
      </c>
      <c r="AT37" s="31">
        <f t="shared" si="22"/>
        <v>4.4461816158181137E-11</v>
      </c>
      <c r="AU37" s="31">
        <f t="shared" si="23"/>
        <v>4.4461816158181137E-11</v>
      </c>
      <c r="AW37" s="31">
        <f t="shared" si="34"/>
        <v>1.0000000000021727</v>
      </c>
      <c r="AX37" s="31">
        <f t="shared" si="34"/>
        <v>4.5539484904717187E-11</v>
      </c>
      <c r="AY37" s="31">
        <f t="shared" si="35"/>
        <v>4.5539484904717187E-11</v>
      </c>
      <c r="AZ37" s="31">
        <f t="shared" si="47"/>
        <v>1.0000000000932519</v>
      </c>
      <c r="BA37" s="31"/>
      <c r="BB37" s="31">
        <f t="shared" si="36"/>
        <v>0.99999999990892086</v>
      </c>
      <c r="BC37" s="31">
        <f t="shared" si="36"/>
        <v>4.5539484900470545E-11</v>
      </c>
      <c r="BD37" s="31">
        <f t="shared" si="37"/>
        <v>4.5539484900470545E-11</v>
      </c>
      <c r="BG37" s="31">
        <f t="shared" si="38"/>
        <v>4.543441134782264E-3</v>
      </c>
      <c r="BH37" s="31">
        <f t="shared" si="38"/>
        <v>0</v>
      </c>
      <c r="BI37" s="31">
        <f t="shared" si="39"/>
        <v>0</v>
      </c>
      <c r="BK37" s="31">
        <f t="shared" si="24"/>
        <v>0.99999999991136168</v>
      </c>
      <c r="BL37" s="31">
        <f t="shared" si="24"/>
        <v>4.241192194968271E-11</v>
      </c>
      <c r="BM37" s="31">
        <f t="shared" si="25"/>
        <v>4.622632445587666E-11</v>
      </c>
      <c r="BO37" s="31">
        <f t="shared" si="40"/>
        <v>3.7578828937441689E-12</v>
      </c>
      <c r="BP37" s="31">
        <f t="shared" si="40"/>
        <v>-4.1522116914179473E-2</v>
      </c>
      <c r="BQ37" s="31">
        <f t="shared" si="41"/>
        <v>-4.1522116914179355E-2</v>
      </c>
      <c r="BS37" s="31">
        <f t="shared" si="42"/>
        <v>1.6427574872168377E-3</v>
      </c>
      <c r="BT37" s="31">
        <f t="shared" si="42"/>
        <v>0</v>
      </c>
      <c r="BU37" s="31">
        <f t="shared" si="43"/>
        <v>0</v>
      </c>
      <c r="BV37" s="120"/>
      <c r="BW37" s="120">
        <f t="shared" si="26"/>
        <v>1.0045537782124119</v>
      </c>
      <c r="BX37" s="31">
        <f t="shared" si="44"/>
        <v>0.70116119728780335</v>
      </c>
      <c r="BY37" s="31">
        <f t="shared" si="27"/>
        <v>1.0079144589734192</v>
      </c>
      <c r="BZ37" s="31"/>
      <c r="CA37" s="31">
        <f t="shared" si="28"/>
        <v>0.99999999999997613</v>
      </c>
      <c r="CB37" s="31">
        <f t="shared" si="45"/>
        <v>1.0000000000462355</v>
      </c>
      <c r="CC37" s="31">
        <f t="shared" si="29"/>
        <v>1.000867706564021</v>
      </c>
      <c r="CD37" s="31"/>
      <c r="CE37" s="31">
        <f t="shared" si="30"/>
        <v>1.0016441075523232</v>
      </c>
      <c r="CF37" s="31">
        <f t="shared" si="46"/>
        <v>1.0158036023951036</v>
      </c>
      <c r="CG37" s="31">
        <f t="shared" si="31"/>
        <v>1.0044606549169948</v>
      </c>
    </row>
    <row r="38" spans="1:85" x14ac:dyDescent="0.2">
      <c r="A38" s="198" t="s">
        <v>379</v>
      </c>
      <c r="B38" s="9">
        <f t="shared" si="32"/>
        <v>1978</v>
      </c>
      <c r="D38" s="29">
        <f>Elec_Power_Sector!F38</f>
        <v>23485.796004</v>
      </c>
      <c r="E38" s="118">
        <f t="shared" si="1"/>
        <v>9.9999999999999995E-7</v>
      </c>
      <c r="F38" s="118">
        <f t="shared" si="1"/>
        <v>9.9999999999999995E-7</v>
      </c>
      <c r="G38" s="29">
        <f t="shared" si="33"/>
        <v>23485.796006</v>
      </c>
      <c r="I38" s="29">
        <f>Elec_Power_Sector!J38</f>
        <v>2206273.8063845816</v>
      </c>
      <c r="J38" s="83">
        <f t="shared" si="2"/>
        <v>9.0090936062898675E-5</v>
      </c>
      <c r="K38" s="83">
        <f t="shared" si="3"/>
        <v>9.8193447727222118E-5</v>
      </c>
      <c r="L38" s="29">
        <f t="shared" si="4"/>
        <v>2206273.8065728662</v>
      </c>
      <c r="N38" s="41">
        <f t="shared" si="5"/>
        <v>10645.005137637992</v>
      </c>
      <c r="O38" s="79">
        <f t="shared" si="6"/>
        <v>11099.895768669017</v>
      </c>
      <c r="P38" s="79">
        <f t="shared" si="6"/>
        <v>10183.978902319064</v>
      </c>
      <c r="Q38" s="41">
        <f t="shared" si="7"/>
        <v>10645.005137636048</v>
      </c>
      <c r="R38" s="124"/>
      <c r="S38" s="107">
        <f t="shared" si="8"/>
        <v>1.0187446849162038</v>
      </c>
      <c r="T38" s="107">
        <f t="shared" si="9"/>
        <v>1.0335141860888919</v>
      </c>
      <c r="U38" s="116">
        <f t="shared" si="10"/>
        <v>0.97553137840779736</v>
      </c>
      <c r="V38" s="107">
        <f t="shared" si="11"/>
        <v>1.018730986921665</v>
      </c>
      <c r="W38" s="41"/>
      <c r="Y38" s="106">
        <f>Elec_Power_Sector!AF38</f>
        <v>1.014302511466675</v>
      </c>
      <c r="Z38" s="117">
        <f t="shared" si="12"/>
        <v>1.0249982080107563</v>
      </c>
      <c r="AA38" s="117">
        <f t="shared" si="12"/>
        <v>0.97754291698856355</v>
      </c>
      <c r="AB38" s="31"/>
      <c r="AC38" s="87">
        <f>Elec_Power_Sector!AJ38</f>
        <v>1.0043795008798</v>
      </c>
      <c r="AD38" s="117">
        <f t="shared" si="13"/>
        <v>1.0083082858209702</v>
      </c>
      <c r="AE38" s="117">
        <f t="shared" si="13"/>
        <v>0.99794225036486073</v>
      </c>
      <c r="AG38" s="34">
        <f t="shared" si="14"/>
        <v>0.72542922889139494</v>
      </c>
      <c r="AH38" s="34">
        <f t="shared" si="15"/>
        <v>1.018730986921665</v>
      </c>
      <c r="AI38" s="34">
        <f t="shared" si="16"/>
        <v>1.0008677065640192</v>
      </c>
      <c r="AJ38" s="34">
        <f t="shared" si="17"/>
        <v>1.004298179976111</v>
      </c>
      <c r="AK38" s="34">
        <f t="shared" si="18"/>
        <v>1.013491590632192</v>
      </c>
      <c r="AL38" s="34">
        <f t="shared" si="19"/>
        <v>0.73901720973730911</v>
      </c>
      <c r="AM38" s="34">
        <f t="shared" si="20"/>
        <v>0.73901723429035315</v>
      </c>
      <c r="AN38" s="34"/>
      <c r="AO38" s="34">
        <f t="shared" si="21"/>
        <v>1.0051696160991088</v>
      </c>
      <c r="AP38" s="32"/>
      <c r="AQ38" s="12"/>
      <c r="AS38" s="31">
        <f t="shared" si="22"/>
        <v>0.99999999991484212</v>
      </c>
      <c r="AT38" s="31">
        <f t="shared" si="22"/>
        <v>4.2578927269253568E-11</v>
      </c>
      <c r="AU38" s="31">
        <f t="shared" si="23"/>
        <v>4.2578927269253568E-11</v>
      </c>
      <c r="AW38" s="31">
        <f t="shared" si="34"/>
        <v>0.99997051886980737</v>
      </c>
      <c r="AX38" s="31">
        <f t="shared" si="34"/>
        <v>4.3513582339484442E-11</v>
      </c>
      <c r="AY38" s="31">
        <f t="shared" si="35"/>
        <v>4.3513582339484442E-11</v>
      </c>
      <c r="AZ38" s="31">
        <f t="shared" si="47"/>
        <v>0.99997051895683464</v>
      </c>
      <c r="BA38" s="31"/>
      <c r="BB38" s="31">
        <f t="shared" si="36"/>
        <v>0.99999999991297017</v>
      </c>
      <c r="BC38" s="31">
        <f t="shared" si="36"/>
        <v>4.3514865203103831E-11</v>
      </c>
      <c r="BD38" s="31">
        <f t="shared" si="37"/>
        <v>4.3514865203103831E-11</v>
      </c>
      <c r="BG38" s="31">
        <f t="shared" si="38"/>
        <v>5.5180856038011712E-3</v>
      </c>
      <c r="BH38" s="31">
        <f t="shared" si="38"/>
        <v>0</v>
      </c>
      <c r="BI38" s="31">
        <f t="shared" si="39"/>
        <v>0</v>
      </c>
      <c r="BK38" s="31">
        <f t="shared" si="24"/>
        <v>0.99999999991465949</v>
      </c>
      <c r="BL38" s="31">
        <f t="shared" si="24"/>
        <v>4.0833977992442463E-11</v>
      </c>
      <c r="BM38" s="31">
        <f t="shared" si="25"/>
        <v>4.4506464897823237E-11</v>
      </c>
      <c r="BO38" s="31">
        <f t="shared" si="40"/>
        <v>3.2978064723411273E-12</v>
      </c>
      <c r="BP38" s="31">
        <f t="shared" si="40"/>
        <v>-3.7914972011255696E-2</v>
      </c>
      <c r="BQ38" s="31">
        <f t="shared" si="41"/>
        <v>-3.7914972011255696E-2</v>
      </c>
      <c r="BS38" s="31">
        <f t="shared" si="42"/>
        <v>-1.6176649822748695E-4</v>
      </c>
      <c r="BT38" s="31">
        <f t="shared" si="42"/>
        <v>0</v>
      </c>
      <c r="BU38" s="31">
        <f t="shared" si="43"/>
        <v>0</v>
      </c>
      <c r="BV38" s="120"/>
      <c r="BW38" s="120">
        <f t="shared" si="26"/>
        <v>1.0055333382799698</v>
      </c>
      <c r="BX38" s="31">
        <f t="shared" si="44"/>
        <v>0.70504095938118538</v>
      </c>
      <c r="BY38" s="31">
        <f t="shared" si="27"/>
        <v>1.013491590632192</v>
      </c>
      <c r="BZ38" s="31"/>
      <c r="CA38" s="31">
        <f t="shared" si="28"/>
        <v>0.99999999999999811</v>
      </c>
      <c r="CB38" s="31">
        <f t="shared" si="45"/>
        <v>1.0000000000462337</v>
      </c>
      <c r="CC38" s="31">
        <f t="shared" si="29"/>
        <v>1.0008677065640192</v>
      </c>
      <c r="CD38" s="31"/>
      <c r="CE38" s="31">
        <f t="shared" si="30"/>
        <v>0.99983824658528109</v>
      </c>
      <c r="CF38" s="31">
        <f t="shared" si="46"/>
        <v>1.0156392926937323</v>
      </c>
      <c r="CG38" s="31">
        <f t="shared" si="31"/>
        <v>1.004298179976111</v>
      </c>
    </row>
    <row r="39" spans="1:85" x14ac:dyDescent="0.2">
      <c r="A39" s="198" t="s">
        <v>379</v>
      </c>
      <c r="B39" s="9">
        <f t="shared" si="32"/>
        <v>1979</v>
      </c>
      <c r="D39" s="29">
        <f>Elec_Power_Sector!F39</f>
        <v>23873.816004</v>
      </c>
      <c r="E39" s="118">
        <f t="shared" si="1"/>
        <v>9.9999999999999995E-7</v>
      </c>
      <c r="F39" s="118">
        <f t="shared" si="1"/>
        <v>9.9999999999999995E-7</v>
      </c>
      <c r="G39" s="29">
        <f t="shared" si="33"/>
        <v>23873.816006000001</v>
      </c>
      <c r="I39" s="29">
        <f>Elec_Power_Sector!J39</f>
        <v>2247270.1943845814</v>
      </c>
      <c r="J39" s="83">
        <f t="shared" si="2"/>
        <v>9.0090936062898675E-5</v>
      </c>
      <c r="K39" s="83">
        <f t="shared" si="3"/>
        <v>9.8193447727222118E-5</v>
      </c>
      <c r="L39" s="29">
        <f t="shared" si="4"/>
        <v>2247270.194572866</v>
      </c>
      <c r="N39" s="41">
        <f t="shared" si="5"/>
        <v>10623.473787733781</v>
      </c>
      <c r="O39" s="79">
        <f t="shared" si="6"/>
        <v>11099.895768669017</v>
      </c>
      <c r="P39" s="79">
        <f t="shared" si="6"/>
        <v>10183.978902319064</v>
      </c>
      <c r="Q39" s="41">
        <f t="shared" si="7"/>
        <v>10623.473787733676</v>
      </c>
      <c r="R39" s="124"/>
      <c r="S39" s="107">
        <f t="shared" si="8"/>
        <v>1.0166840989427477</v>
      </c>
      <c r="T39" s="107">
        <f t="shared" si="9"/>
        <v>1.0335141860888919</v>
      </c>
      <c r="U39" s="116">
        <f t="shared" si="10"/>
        <v>0.97553137840779736</v>
      </c>
      <c r="V39" s="107">
        <f t="shared" si="11"/>
        <v>1.0166704286549293</v>
      </c>
      <c r="W39" s="41"/>
      <c r="Y39" s="106">
        <f>Elec_Power_Sector!AF39</f>
        <v>1.0135030511979721</v>
      </c>
      <c r="Z39" s="117">
        <f t="shared" si="12"/>
        <v>1.0249982080107563</v>
      </c>
      <c r="AA39" s="117">
        <f t="shared" si="12"/>
        <v>0.97754291698856355</v>
      </c>
      <c r="AB39" s="31"/>
      <c r="AC39" s="87">
        <f>Elec_Power_Sector!AJ39</f>
        <v>1.0031386319982374</v>
      </c>
      <c r="AD39" s="117">
        <f t="shared" si="13"/>
        <v>1.0083082858209702</v>
      </c>
      <c r="AE39" s="117">
        <f t="shared" si="13"/>
        <v>0.99794225036486073</v>
      </c>
      <c r="AG39" s="34">
        <f t="shared" si="14"/>
        <v>0.73890896021285279</v>
      </c>
      <c r="AH39" s="34">
        <f t="shared" si="15"/>
        <v>1.0166704286549293</v>
      </c>
      <c r="AI39" s="34">
        <f t="shared" si="16"/>
        <v>1.000867706564021</v>
      </c>
      <c r="AJ39" s="34">
        <f t="shared" si="17"/>
        <v>1.0030574115632296</v>
      </c>
      <c r="AK39" s="34">
        <f t="shared" si="18"/>
        <v>1.0126927695209882</v>
      </c>
      <c r="AL39" s="34">
        <f t="shared" si="19"/>
        <v>0.75122686435787223</v>
      </c>
      <c r="AM39" s="34">
        <f t="shared" si="20"/>
        <v>0.75122688931656911</v>
      </c>
      <c r="AN39" s="34"/>
      <c r="AO39" s="34">
        <f t="shared" si="21"/>
        <v>1.003927771063333</v>
      </c>
      <c r="AP39" s="32"/>
      <c r="AQ39" s="12"/>
      <c r="AS39" s="31">
        <f t="shared" si="22"/>
        <v>0.99999999991622623</v>
      </c>
      <c r="AT39" s="31">
        <f t="shared" si="22"/>
        <v>4.1886893982456702E-11</v>
      </c>
      <c r="AU39" s="31">
        <f t="shared" si="23"/>
        <v>4.1886893982456702E-11</v>
      </c>
      <c r="AW39" s="31">
        <f t="shared" si="34"/>
        <v>0.99991979467505843</v>
      </c>
      <c r="AX39" s="31">
        <f t="shared" si="34"/>
        <v>4.223196563091341E-11</v>
      </c>
      <c r="AY39" s="31">
        <f t="shared" si="35"/>
        <v>4.223196563091341E-11</v>
      </c>
      <c r="AZ39" s="31">
        <f t="shared" si="47"/>
        <v>0.99991979475952242</v>
      </c>
      <c r="BA39" s="31"/>
      <c r="BB39" s="31">
        <f t="shared" si="36"/>
        <v>0.99999999991552924</v>
      </c>
      <c r="BC39" s="31">
        <f t="shared" si="36"/>
        <v>4.2235353127567665E-11</v>
      </c>
      <c r="BD39" s="31">
        <f t="shared" si="37"/>
        <v>4.2235353127567665E-11</v>
      </c>
      <c r="BG39" s="31">
        <f t="shared" si="38"/>
        <v>-7.884979949192713E-4</v>
      </c>
      <c r="BH39" s="31">
        <f t="shared" si="38"/>
        <v>0</v>
      </c>
      <c r="BI39" s="31">
        <f t="shared" si="39"/>
        <v>0</v>
      </c>
      <c r="BK39" s="31">
        <f t="shared" si="24"/>
        <v>0.99999999991621635</v>
      </c>
      <c r="BL39" s="31">
        <f t="shared" si="24"/>
        <v>4.0089053946635939E-11</v>
      </c>
      <c r="BM39" s="31">
        <f t="shared" si="25"/>
        <v>4.369454459208255E-11</v>
      </c>
      <c r="BO39" s="31">
        <f t="shared" si="40"/>
        <v>1.5569767697331074E-12</v>
      </c>
      <c r="BP39" s="31">
        <f t="shared" si="40"/>
        <v>-1.8411200624162197E-2</v>
      </c>
      <c r="BQ39" s="31">
        <f t="shared" si="41"/>
        <v>-1.8411200624162082E-2</v>
      </c>
      <c r="BS39" s="31">
        <f t="shared" si="42"/>
        <v>-1.2362219989644264E-3</v>
      </c>
      <c r="BT39" s="31">
        <f t="shared" si="42"/>
        <v>0</v>
      </c>
      <c r="BU39" s="31">
        <f t="shared" si="43"/>
        <v>0</v>
      </c>
      <c r="BV39" s="120"/>
      <c r="BW39" s="120">
        <f t="shared" si="26"/>
        <v>0.99921181278800197</v>
      </c>
      <c r="BX39" s="31">
        <f t="shared" si="44"/>
        <v>0.70448525511306637</v>
      </c>
      <c r="BY39" s="31">
        <f t="shared" si="27"/>
        <v>1.0126927695209882</v>
      </c>
      <c r="BZ39" s="31"/>
      <c r="CA39" s="31">
        <f t="shared" si="28"/>
        <v>1.0000000000000018</v>
      </c>
      <c r="CB39" s="31">
        <f t="shared" si="45"/>
        <v>1.0000000000462355</v>
      </c>
      <c r="CC39" s="31">
        <f t="shared" si="29"/>
        <v>1.000867706564021</v>
      </c>
      <c r="CD39" s="31"/>
      <c r="CE39" s="31">
        <f t="shared" si="30"/>
        <v>0.9987645418087775</v>
      </c>
      <c r="CF39" s="31">
        <f t="shared" si="46"/>
        <v>1.0143845128102464</v>
      </c>
      <c r="CG39" s="31">
        <f t="shared" si="31"/>
        <v>1.0030574115632296</v>
      </c>
    </row>
    <row r="40" spans="1:85" x14ac:dyDescent="0.2">
      <c r="A40" s="198" t="s">
        <v>379</v>
      </c>
      <c r="B40" s="9">
        <f t="shared" si="32"/>
        <v>1980</v>
      </c>
      <c r="D40" s="29">
        <f>Elec_Power_Sector!F40</f>
        <v>24230.370004</v>
      </c>
      <c r="E40" s="118">
        <f t="shared" si="1"/>
        <v>9.9999999999999995E-7</v>
      </c>
      <c r="F40" s="118">
        <f t="shared" si="1"/>
        <v>9.9999999999999995E-7</v>
      </c>
      <c r="G40" s="29">
        <f t="shared" si="33"/>
        <v>24230.370006000001</v>
      </c>
      <c r="I40" s="29">
        <f>Elec_Power_Sector!J40</f>
        <v>2286321.6753845816</v>
      </c>
      <c r="J40" s="83">
        <f t="shared" si="2"/>
        <v>9.0090936062898675E-5</v>
      </c>
      <c r="K40" s="83">
        <f t="shared" si="3"/>
        <v>9.8193447727222118E-5</v>
      </c>
      <c r="L40" s="29">
        <f t="shared" si="4"/>
        <v>2286321.6755728661</v>
      </c>
      <c r="N40" s="41">
        <f t="shared" si="5"/>
        <v>10597.970646420179</v>
      </c>
      <c r="O40" s="79">
        <f t="shared" si="6"/>
        <v>11099.895768669017</v>
      </c>
      <c r="P40" s="79">
        <f t="shared" si="6"/>
        <v>10183.978902319064</v>
      </c>
      <c r="Q40" s="41">
        <f t="shared" si="7"/>
        <v>10597.970646422176</v>
      </c>
      <c r="R40" s="124"/>
      <c r="S40" s="107">
        <f t="shared" si="8"/>
        <v>1.0142434059298306</v>
      </c>
      <c r="T40" s="107">
        <f t="shared" si="9"/>
        <v>1.0335141860888919</v>
      </c>
      <c r="U40" s="116">
        <f t="shared" si="10"/>
        <v>0.97553137840779736</v>
      </c>
      <c r="V40" s="107">
        <f t="shared" si="11"/>
        <v>1.01422976845966</v>
      </c>
      <c r="W40" s="41"/>
      <c r="Y40" s="106">
        <f>Elec_Power_Sector!AF40</f>
        <v>1.0117717023740886</v>
      </c>
      <c r="Z40" s="117">
        <f t="shared" si="12"/>
        <v>1.0249982080107563</v>
      </c>
      <c r="AA40" s="117">
        <f t="shared" si="12"/>
        <v>0.97754291698856355</v>
      </c>
      <c r="AB40" s="31"/>
      <c r="AC40" s="87">
        <f>Elec_Power_Sector!AJ40</f>
        <v>1.0024429117706311</v>
      </c>
      <c r="AD40" s="117">
        <f t="shared" si="13"/>
        <v>1.0083082858209702</v>
      </c>
      <c r="AE40" s="117">
        <f t="shared" si="13"/>
        <v>0.99794225036486073</v>
      </c>
      <c r="AG40" s="34">
        <f t="shared" si="14"/>
        <v>0.75174920046975102</v>
      </c>
      <c r="AH40" s="34">
        <f t="shared" si="15"/>
        <v>1.01422976845966</v>
      </c>
      <c r="AI40" s="34">
        <f t="shared" si="16"/>
        <v>1.0008677065640192</v>
      </c>
      <c r="AJ40" s="34">
        <f t="shared" si="17"/>
        <v>1.0023617476655817</v>
      </c>
      <c r="AK40" s="34">
        <f t="shared" si="18"/>
        <v>1.0109628048866961</v>
      </c>
      <c r="AL40" s="34">
        <f t="shared" si="19"/>
        <v>0.76244639220071642</v>
      </c>
      <c r="AM40" s="34">
        <f t="shared" si="20"/>
        <v>0.76244641753217002</v>
      </c>
      <c r="AN40" s="34"/>
      <c r="AO40" s="34">
        <f t="shared" si="21"/>
        <v>1.0032315035335531</v>
      </c>
      <c r="AP40" s="32"/>
      <c r="AQ40" s="12"/>
      <c r="AS40" s="31">
        <f t="shared" si="22"/>
        <v>0.99999999991745891</v>
      </c>
      <c r="AT40" s="31">
        <f t="shared" si="22"/>
        <v>4.127052124059091E-11</v>
      </c>
      <c r="AU40" s="31">
        <f t="shared" si="23"/>
        <v>4.127052124059091E-11</v>
      </c>
      <c r="AW40" s="31">
        <f t="shared" si="34"/>
        <v>0.99990994236372877</v>
      </c>
      <c r="AX40" s="31">
        <f t="shared" si="34"/>
        <v>4.1577946162245199E-11</v>
      </c>
      <c r="AY40" s="31">
        <f t="shared" si="35"/>
        <v>4.1577946162245199E-11</v>
      </c>
      <c r="AZ40" s="31">
        <f t="shared" si="47"/>
        <v>0.99990994244688469</v>
      </c>
      <c r="BA40" s="31"/>
      <c r="BB40" s="31">
        <f t="shared" si="36"/>
        <v>0.99999999991683663</v>
      </c>
      <c r="BC40" s="31">
        <f t="shared" si="36"/>
        <v>4.1581690907582736E-11</v>
      </c>
      <c r="BD40" s="31">
        <f t="shared" si="37"/>
        <v>4.1581690907582736E-11</v>
      </c>
      <c r="BG40" s="31">
        <f t="shared" si="38"/>
        <v>-1.7097425843966992E-3</v>
      </c>
      <c r="BH40" s="31">
        <f t="shared" si="38"/>
        <v>0</v>
      </c>
      <c r="BI40" s="31">
        <f t="shared" si="39"/>
        <v>0</v>
      </c>
      <c r="BK40" s="31">
        <f t="shared" si="24"/>
        <v>0.99999999991764743</v>
      </c>
      <c r="BL40" s="31">
        <f t="shared" si="24"/>
        <v>3.9404313498591699E-11</v>
      </c>
      <c r="BM40" s="31">
        <f t="shared" si="25"/>
        <v>4.2948220618438804E-11</v>
      </c>
      <c r="BO40" s="31">
        <f t="shared" si="40"/>
        <v>1.4310774787408027E-12</v>
      </c>
      <c r="BP40" s="31">
        <f t="shared" si="40"/>
        <v>-1.7228038166791547E-2</v>
      </c>
      <c r="BQ40" s="31">
        <f t="shared" si="41"/>
        <v>-1.7228038166791658E-2</v>
      </c>
      <c r="BS40" s="31">
        <f t="shared" si="42"/>
        <v>-6.9378406245728015E-4</v>
      </c>
      <c r="BT40" s="31">
        <f t="shared" si="42"/>
        <v>0</v>
      </c>
      <c r="BU40" s="31">
        <f t="shared" si="43"/>
        <v>0</v>
      </c>
      <c r="BV40" s="120"/>
      <c r="BW40" s="120">
        <f t="shared" si="26"/>
        <v>0.99829171819296147</v>
      </c>
      <c r="BX40" s="31">
        <f t="shared" si="44"/>
        <v>0.70328179576842986</v>
      </c>
      <c r="BY40" s="31">
        <f t="shared" si="27"/>
        <v>1.0109628048866961</v>
      </c>
      <c r="BZ40" s="31"/>
      <c r="CA40" s="31">
        <f t="shared" si="28"/>
        <v>0.99999999999999833</v>
      </c>
      <c r="CB40" s="31">
        <f t="shared" si="45"/>
        <v>1.0000000000462337</v>
      </c>
      <c r="CC40" s="31">
        <f t="shared" si="29"/>
        <v>1.0008677065640192</v>
      </c>
      <c r="CD40" s="31"/>
      <c r="CE40" s="31">
        <f t="shared" si="30"/>
        <v>0.99930645655011541</v>
      </c>
      <c r="CF40" s="31">
        <f t="shared" si="46"/>
        <v>1.0136809930757225</v>
      </c>
      <c r="CG40" s="31">
        <f t="shared" si="31"/>
        <v>1.0023617476655817</v>
      </c>
    </row>
    <row r="41" spans="1:85" x14ac:dyDescent="0.2">
      <c r="A41" s="198" t="s">
        <v>379</v>
      </c>
      <c r="B41" s="9">
        <f t="shared" si="32"/>
        <v>1981</v>
      </c>
      <c r="D41" s="29">
        <f>Elec_Power_Sector!F41</f>
        <v>24348.479004000001</v>
      </c>
      <c r="E41" s="118">
        <f t="shared" si="1"/>
        <v>9.9999999999999995E-7</v>
      </c>
      <c r="F41" s="118">
        <f t="shared" si="1"/>
        <v>9.9999999999999995E-7</v>
      </c>
      <c r="G41" s="29">
        <f t="shared" ref="G41:G61" si="48">SUM(D41:F41)</f>
        <v>24348.479006000001</v>
      </c>
      <c r="I41" s="29">
        <f>Elec_Power_Sector!J41</f>
        <v>2294689.6463845819</v>
      </c>
      <c r="J41" s="83">
        <f t="shared" si="2"/>
        <v>9.0090936062898675E-5</v>
      </c>
      <c r="K41" s="83">
        <f t="shared" si="3"/>
        <v>9.8193447727222118E-5</v>
      </c>
      <c r="L41" s="29">
        <f t="shared" ref="L41:L61" si="49">SUM(I41:K41)</f>
        <v>2294689.6465728665</v>
      </c>
      <c r="N41" s="41">
        <f t="shared" ref="N41:N63" si="50">D41/I41*1000000</f>
        <v>10610.793944341212</v>
      </c>
      <c r="O41" s="79">
        <f t="shared" ref="O41:P63" si="51">E41/J41*1000000</f>
        <v>11099.895768669017</v>
      </c>
      <c r="P41" s="79">
        <f t="shared" si="51"/>
        <v>10183.978902319064</v>
      </c>
      <c r="Q41" s="41">
        <f t="shared" ref="Q41:Q63" si="52">G41/L41*1000000</f>
        <v>10610.793944342149</v>
      </c>
      <c r="R41" s="124"/>
      <c r="S41" s="107">
        <f t="shared" ref="S41:S72" si="53">N41/N$74</f>
        <v>1.0154706168546952</v>
      </c>
      <c r="T41" s="107">
        <f t="shared" ref="T41:T72" si="54">O41/O$74</f>
        <v>1.0335141860888919</v>
      </c>
      <c r="U41" s="116">
        <f t="shared" ref="U41:U72" si="55">P41/P$74</f>
        <v>0.97553137840779736</v>
      </c>
      <c r="V41" s="107">
        <f t="shared" ref="V41:V72" si="56">Q41/Q$74</f>
        <v>1.0154569628834014</v>
      </c>
      <c r="W41" s="41"/>
      <c r="Y41" s="106">
        <f>Elec_Power_Sector!AF41</f>
        <v>1.0129812900975894</v>
      </c>
      <c r="Z41" s="117">
        <f t="shared" si="12"/>
        <v>1.0249982080107563</v>
      </c>
      <c r="AA41" s="117">
        <f t="shared" si="12"/>
        <v>0.97754291698856355</v>
      </c>
      <c r="AB41" s="31"/>
      <c r="AC41" s="87">
        <f>Elec_Power_Sector!AJ41</f>
        <v>1.0024573920414999</v>
      </c>
      <c r="AD41" s="117">
        <f t="shared" si="13"/>
        <v>1.0083082858209702</v>
      </c>
      <c r="AE41" s="117">
        <f t="shared" si="13"/>
        <v>0.99794225036486073</v>
      </c>
      <c r="AG41" s="34">
        <f t="shared" ref="AG41:AG72" si="57">L41/L$74</f>
        <v>0.75450061361341036</v>
      </c>
      <c r="AH41" s="34">
        <f t="shared" ref="AH41:AH72" si="58">Q41/Q$74</f>
        <v>1.0154569628834014</v>
      </c>
      <c r="AI41" s="34">
        <f t="shared" ref="AI41:AI64" si="59">CC41</f>
        <v>1.0008677065640186</v>
      </c>
      <c r="AJ41" s="34">
        <f t="shared" ref="AJ41:AJ64" si="60">CG41</f>
        <v>1.0023762267640353</v>
      </c>
      <c r="AK41" s="34">
        <f t="shared" ref="AK41:AK64" si="61">BY41</f>
        <v>1.0121714255614358</v>
      </c>
      <c r="AL41" s="34">
        <f t="shared" ref="AL41:AL64" si="62">AG41*AI41*AJ41*AK41</f>
        <v>0.76616287613860612</v>
      </c>
      <c r="AM41" s="34">
        <f t="shared" ref="AM41:AM64" si="63">AG41*AH41</f>
        <v>0.76616290159353639</v>
      </c>
      <c r="AN41" s="34"/>
      <c r="AO41" s="34">
        <f t="shared" ref="AO41:AO64" si="64">AI41*AJ41</f>
        <v>1.0032459951956145</v>
      </c>
      <c r="AP41" s="32"/>
      <c r="AQ41" s="12"/>
      <c r="AS41" s="31">
        <f t="shared" ref="AS41:AT61" si="65">D41/$G41</f>
        <v>0.99999999991785937</v>
      </c>
      <c r="AT41" s="31">
        <f t="shared" si="65"/>
        <v>4.1070327216479436E-11</v>
      </c>
      <c r="AU41" s="31">
        <f t="shared" ref="AU41:AU61" si="66">F41/$G41</f>
        <v>4.1070327216479436E-11</v>
      </c>
      <c r="AW41" s="31">
        <f t="shared" si="34"/>
        <v>0.99972283813767249</v>
      </c>
      <c r="AX41" s="31">
        <f t="shared" si="34"/>
        <v>4.1170343106970922E-11</v>
      </c>
      <c r="AY41" s="31">
        <f t="shared" si="35"/>
        <v>4.1170343106970922E-11</v>
      </c>
      <c r="AZ41" s="31">
        <f t="shared" si="47"/>
        <v>0.99972283822001307</v>
      </c>
      <c r="BA41" s="31"/>
      <c r="BB41" s="31">
        <f t="shared" si="36"/>
        <v>0.99999999991763655</v>
      </c>
      <c r="BC41" s="31">
        <f t="shared" si="36"/>
        <v>4.11817571160762E-11</v>
      </c>
      <c r="BD41" s="31">
        <f t="shared" si="37"/>
        <v>4.11817571160762E-11</v>
      </c>
      <c r="BG41" s="31">
        <f t="shared" si="38"/>
        <v>1.1948004244405088E-3</v>
      </c>
      <c r="BH41" s="31">
        <f t="shared" si="38"/>
        <v>0</v>
      </c>
      <c r="BI41" s="31">
        <f t="shared" si="39"/>
        <v>0</v>
      </c>
      <c r="BK41" s="31">
        <f t="shared" ref="BK41:BL61" si="67">I41/$L41</f>
        <v>0.99999999991794775</v>
      </c>
      <c r="BL41" s="31">
        <f t="shared" si="67"/>
        <v>3.9260619054716205E-11</v>
      </c>
      <c r="BM41" s="31">
        <f t="shared" ref="BM41:BM61" si="68">K41/$L41</f>
        <v>4.2791602722344022E-11</v>
      </c>
      <c r="BO41" s="31">
        <f t="shared" si="40"/>
        <v>3.0020430585859724E-13</v>
      </c>
      <c r="BP41" s="31">
        <f t="shared" si="40"/>
        <v>-3.6533331697793194E-3</v>
      </c>
      <c r="BQ41" s="31">
        <f t="shared" si="41"/>
        <v>-3.6533331697793194E-3</v>
      </c>
      <c r="BS41" s="31">
        <f t="shared" si="42"/>
        <v>1.4444878721936565E-5</v>
      </c>
      <c r="BT41" s="31">
        <f t="shared" si="42"/>
        <v>0</v>
      </c>
      <c r="BU41" s="31">
        <f t="shared" si="43"/>
        <v>0</v>
      </c>
      <c r="BV41" s="120"/>
      <c r="BW41" s="120">
        <f t="shared" ref="BW41:BW61" si="69">EXP(SUMPRODUCT($BB41:$BD41,BG41:BI41))</f>
        <v>1.0011955144827265</v>
      </c>
      <c r="BX41" s="31">
        <f t="shared" si="44"/>
        <v>0.70412257934070888</v>
      </c>
      <c r="BY41" s="31">
        <f t="shared" ref="BY41:BY68" si="70">BX41/BX$74</f>
        <v>1.0121714255614358</v>
      </c>
      <c r="BZ41" s="31"/>
      <c r="CA41" s="31">
        <f t="shared" ref="CA41:CA61" si="71">EXP(SUMPRODUCT($BB41:$BD41,BO41:BQ41))</f>
        <v>0.99999999999999933</v>
      </c>
      <c r="CB41" s="31">
        <f t="shared" si="45"/>
        <v>1.000000000046233</v>
      </c>
      <c r="CC41" s="31">
        <f t="shared" ref="CC41:CC68" si="72">CB41/CB$74</f>
        <v>1.0008677065640186</v>
      </c>
      <c r="CD41" s="31"/>
      <c r="CE41" s="31">
        <f t="shared" ref="CE41:CE61" si="73">EXP(SUMPRODUCT($BB41:$BD41,BS41:BU41))</f>
        <v>1.0000144449830486</v>
      </c>
      <c r="CF41" s="31">
        <f t="shared" si="46"/>
        <v>1.013695635680484</v>
      </c>
      <c r="CG41" s="31">
        <f t="shared" ref="CG41:CG68" si="74">CF41/CF$74</f>
        <v>1.0023762267640353</v>
      </c>
    </row>
    <row r="42" spans="1:85" x14ac:dyDescent="0.2">
      <c r="A42" s="198" t="s">
        <v>379</v>
      </c>
      <c r="B42" s="9">
        <f t="shared" ref="B42:B72" si="75">B41+1</f>
        <v>1982</v>
      </c>
      <c r="D42" s="29">
        <f>Elec_Power_Sector!F42</f>
        <v>23909.083004</v>
      </c>
      <c r="E42" s="118">
        <f t="shared" si="1"/>
        <v>9.9999999999999995E-7</v>
      </c>
      <c r="F42" s="118">
        <f t="shared" si="1"/>
        <v>9.9999999999999995E-7</v>
      </c>
      <c r="G42" s="29">
        <f t="shared" si="48"/>
        <v>23909.083006000001</v>
      </c>
      <c r="I42" s="29">
        <f>Elec_Power_Sector!J42</f>
        <v>2241140.4073845819</v>
      </c>
      <c r="J42" s="83">
        <f t="shared" si="2"/>
        <v>9.0090936062898675E-5</v>
      </c>
      <c r="K42" s="83">
        <f t="shared" si="3"/>
        <v>9.8193447727222118E-5</v>
      </c>
      <c r="L42" s="29">
        <f t="shared" si="49"/>
        <v>2241140.4075728664</v>
      </c>
      <c r="N42" s="41">
        <f t="shared" si="50"/>
        <v>10668.266443824454</v>
      </c>
      <c r="O42" s="79">
        <f t="shared" si="51"/>
        <v>11099.895768669017</v>
      </c>
      <c r="P42" s="79">
        <f t="shared" si="51"/>
        <v>10183.978902319064</v>
      </c>
      <c r="Q42" s="41">
        <f t="shared" si="52"/>
        <v>10668.266443820585</v>
      </c>
      <c r="R42" s="124"/>
      <c r="S42" s="107">
        <f t="shared" si="53"/>
        <v>1.0209708305812613</v>
      </c>
      <c r="T42" s="107">
        <f t="shared" si="54"/>
        <v>1.0335141860888919</v>
      </c>
      <c r="U42" s="116">
        <f t="shared" si="55"/>
        <v>0.97553137840779736</v>
      </c>
      <c r="V42" s="107">
        <f t="shared" si="56"/>
        <v>1.0209571026538855</v>
      </c>
      <c r="W42" s="41"/>
      <c r="Y42" s="106">
        <f>Elec_Power_Sector!AF42</f>
        <v>1.0191761735296634</v>
      </c>
      <c r="Z42" s="117">
        <f t="shared" si="12"/>
        <v>1.0249982080107563</v>
      </c>
      <c r="AA42" s="117">
        <f t="shared" si="12"/>
        <v>0.97754291698856355</v>
      </c>
      <c r="AB42" s="31"/>
      <c r="AC42" s="87">
        <f>Elec_Power_Sector!AJ42</f>
        <v>1.0017608557913602</v>
      </c>
      <c r="AD42" s="117">
        <f t="shared" si="13"/>
        <v>1.0083082858209702</v>
      </c>
      <c r="AE42" s="117">
        <f t="shared" si="13"/>
        <v>0.99794225036486073</v>
      </c>
      <c r="AG42" s="34">
        <f t="shared" si="57"/>
        <v>0.73689346846226833</v>
      </c>
      <c r="AH42" s="34">
        <f t="shared" si="58"/>
        <v>1.0209571026538855</v>
      </c>
      <c r="AI42" s="34">
        <f t="shared" si="59"/>
        <v>1.0008677065640152</v>
      </c>
      <c r="AJ42" s="34">
        <f t="shared" si="60"/>
        <v>1.0016797469099243</v>
      </c>
      <c r="AK42" s="34">
        <f t="shared" si="61"/>
        <v>1.0183613562693405</v>
      </c>
      <c r="AL42" s="34">
        <f t="shared" si="62"/>
        <v>0.75233659553024268</v>
      </c>
      <c r="AM42" s="34">
        <f t="shared" si="63"/>
        <v>0.75233662052580985</v>
      </c>
      <c r="AN42" s="34"/>
      <c r="AO42" s="34">
        <f t="shared" si="64"/>
        <v>1.0025489110013592</v>
      </c>
      <c r="AP42" s="32"/>
      <c r="AQ42" s="12"/>
      <c r="AS42" s="31">
        <f t="shared" si="65"/>
        <v>0.9999999999163498</v>
      </c>
      <c r="AT42" s="31">
        <f t="shared" si="65"/>
        <v>4.1825108882220589E-11</v>
      </c>
      <c r="AU42" s="31">
        <f t="shared" si="66"/>
        <v>4.1825108882220589E-11</v>
      </c>
      <c r="AW42" s="31">
        <f t="shared" ref="AW42:AX61" si="76">(AS42-AS41)/LN(AS42/AS41)</f>
        <v>0.99999999999924527</v>
      </c>
      <c r="AX42" s="31">
        <f t="shared" si="76"/>
        <v>4.1446572614440184E-11</v>
      </c>
      <c r="AY42" s="31">
        <f t="shared" ref="AY42:AY61" si="77">(AU42-AU41)/LN(AU42/AU41)</f>
        <v>4.1446572614440184E-11</v>
      </c>
      <c r="AZ42" s="31">
        <f t="shared" si="47"/>
        <v>1.0000000000821385</v>
      </c>
      <c r="BA42" s="31"/>
      <c r="BB42" s="31">
        <f t="shared" ref="BB42:BC61" si="78">AW42/$AZ42</f>
        <v>0.99999999991710675</v>
      </c>
      <c r="BC42" s="31">
        <f t="shared" si="78"/>
        <v>4.1446572611035826E-11</v>
      </c>
      <c r="BD42" s="31">
        <f t="shared" ref="BD42:BD61" si="79">AY42/$AZ42</f>
        <v>4.1446572611035826E-11</v>
      </c>
      <c r="BG42" s="31">
        <f t="shared" ref="BG42:BH61" si="80">LN(Y42/Y41)</f>
        <v>6.0968726415661411E-3</v>
      </c>
      <c r="BH42" s="31">
        <f t="shared" si="80"/>
        <v>0</v>
      </c>
      <c r="BI42" s="31">
        <f t="shared" ref="BI42:BI61" si="81">LN(AA42/AA41)</f>
        <v>0</v>
      </c>
      <c r="BK42" s="31">
        <f t="shared" si="67"/>
        <v>0.9999999999159872</v>
      </c>
      <c r="BL42" s="31">
        <f t="shared" si="67"/>
        <v>4.0198702302845137E-11</v>
      </c>
      <c r="BM42" s="31">
        <f t="shared" si="68"/>
        <v>4.3814054396335069E-11</v>
      </c>
      <c r="BO42" s="31">
        <f t="shared" si="40"/>
        <v>-1.9605428391874857E-12</v>
      </c>
      <c r="BP42" s="31">
        <f t="shared" si="40"/>
        <v>2.3612757278843141E-2</v>
      </c>
      <c r="BQ42" s="31">
        <f t="shared" si="41"/>
        <v>2.3612757278843141E-2</v>
      </c>
      <c r="BS42" s="31">
        <f t="shared" ref="BS42:BT61" si="82">LN(AC42/AC41)</f>
        <v>-6.9507028881263548E-4</v>
      </c>
      <c r="BT42" s="31">
        <f t="shared" si="82"/>
        <v>0</v>
      </c>
      <c r="BU42" s="31">
        <f t="shared" ref="BU42:BU61" si="83">LN(AE42/AE41)</f>
        <v>0</v>
      </c>
      <c r="BV42" s="120"/>
      <c r="BW42" s="120">
        <f t="shared" si="69"/>
        <v>1.0061154963987164</v>
      </c>
      <c r="BX42" s="31">
        <f t="shared" ref="BX42:BX61" si="84">IF(ISERR(BW42),BX41,BW42*BX41)</f>
        <v>0.7084286384389219</v>
      </c>
      <c r="BY42" s="31">
        <f t="shared" si="70"/>
        <v>1.0183613562693405</v>
      </c>
      <c r="BZ42" s="31"/>
      <c r="CA42" s="31">
        <f t="shared" si="71"/>
        <v>0.99999999999999678</v>
      </c>
      <c r="CB42" s="31">
        <f t="shared" ref="CB42:CB61" si="85">IF(ISERR(CA42),CB41,CA42*CB41)</f>
        <v>1.0000000000462297</v>
      </c>
      <c r="CC42" s="31">
        <f t="shared" si="72"/>
        <v>1.0008677065640152</v>
      </c>
      <c r="CD42" s="31"/>
      <c r="CE42" s="31">
        <f t="shared" si="73"/>
        <v>0.99930517121664053</v>
      </c>
      <c r="CF42" s="31">
        <f t="shared" ref="CF42:CF61" si="86">IF(ISERR(CE42),CF41,CE42*CF41)</f>
        <v>1.0129912907752474</v>
      </c>
      <c r="CG42" s="31">
        <f t="shared" si="74"/>
        <v>1.0016797469099243</v>
      </c>
    </row>
    <row r="43" spans="1:85" x14ac:dyDescent="0.2">
      <c r="A43" s="198" t="s">
        <v>379</v>
      </c>
      <c r="B43" s="9">
        <f t="shared" si="75"/>
        <v>1983</v>
      </c>
      <c r="D43" s="29">
        <f>Elec_Power_Sector!F43</f>
        <v>24518.811004000003</v>
      </c>
      <c r="E43" s="118">
        <f t="shared" si="1"/>
        <v>9.9999999999999995E-7</v>
      </c>
      <c r="F43" s="118">
        <f t="shared" si="1"/>
        <v>9.9999999999999995E-7</v>
      </c>
      <c r="G43" s="29">
        <f t="shared" si="48"/>
        <v>24518.811006000004</v>
      </c>
      <c r="I43" s="29">
        <f>Elec_Power_Sector!J43</f>
        <v>2310231.4432891407</v>
      </c>
      <c r="J43" s="83">
        <f t="shared" si="2"/>
        <v>9.0090936062898675E-5</v>
      </c>
      <c r="K43" s="83">
        <f t="shared" si="3"/>
        <v>9.8193447727222118E-5</v>
      </c>
      <c r="L43" s="29">
        <f t="shared" si="49"/>
        <v>2310231.4434774253</v>
      </c>
      <c r="N43" s="41">
        <f t="shared" si="50"/>
        <v>10613.14054711847</v>
      </c>
      <c r="O43" s="79">
        <f t="shared" si="51"/>
        <v>11099.895768669017</v>
      </c>
      <c r="P43" s="79">
        <f t="shared" si="51"/>
        <v>10183.978902319064</v>
      </c>
      <c r="Q43" s="41">
        <f t="shared" si="52"/>
        <v>10613.14054711921</v>
      </c>
      <c r="R43" s="124"/>
      <c r="S43" s="107">
        <f t="shared" si="53"/>
        <v>1.0156951906408072</v>
      </c>
      <c r="T43" s="107">
        <f t="shared" si="54"/>
        <v>1.0335141860888919</v>
      </c>
      <c r="U43" s="116">
        <f t="shared" si="55"/>
        <v>0.97553137840779736</v>
      </c>
      <c r="V43" s="107">
        <f t="shared" si="56"/>
        <v>1.0156815336498857</v>
      </c>
      <c r="W43" s="41"/>
      <c r="Y43" s="106">
        <f>Elec_Power_Sector!AF43</f>
        <v>1.0146293043495309</v>
      </c>
      <c r="Z43" s="117">
        <f t="shared" si="12"/>
        <v>1.0249982080107563</v>
      </c>
      <c r="AA43" s="117">
        <f t="shared" si="12"/>
        <v>0.97754291698856355</v>
      </c>
      <c r="AB43" s="31"/>
      <c r="AC43" s="87">
        <f>Elec_Power_Sector!AJ43</f>
        <v>1.0010504838391958</v>
      </c>
      <c r="AD43" s="117">
        <f t="shared" si="13"/>
        <v>1.0083082858209702</v>
      </c>
      <c r="AE43" s="117">
        <f t="shared" si="13"/>
        <v>0.99794225036486073</v>
      </c>
      <c r="AG43" s="34">
        <f t="shared" si="57"/>
        <v>0.75961080152865101</v>
      </c>
      <c r="AH43" s="34">
        <f t="shared" si="58"/>
        <v>1.0156815336498857</v>
      </c>
      <c r="AI43" s="34">
        <f t="shared" si="59"/>
        <v>1.0008677065640197</v>
      </c>
      <c r="AJ43" s="34">
        <f t="shared" si="60"/>
        <v>1.0009694324740153</v>
      </c>
      <c r="AK43" s="34">
        <f t="shared" si="61"/>
        <v>1.01381812224863</v>
      </c>
      <c r="AL43" s="34">
        <f t="shared" si="62"/>
        <v>0.77152263824063649</v>
      </c>
      <c r="AM43" s="34">
        <f t="shared" si="63"/>
        <v>0.77152266387363921</v>
      </c>
      <c r="AN43" s="34"/>
      <c r="AO43" s="34">
        <f t="shared" si="64"/>
        <v>1.001837980220956</v>
      </c>
      <c r="AP43" s="32"/>
      <c r="AQ43" s="12"/>
      <c r="AS43" s="31">
        <f t="shared" si="65"/>
        <v>0.99999999991842992</v>
      </c>
      <c r="AT43" s="31">
        <f t="shared" si="65"/>
        <v>4.0785011954914526E-11</v>
      </c>
      <c r="AU43" s="31">
        <f t="shared" si="66"/>
        <v>4.0785011954914526E-11</v>
      </c>
      <c r="AW43" s="31">
        <f t="shared" si="76"/>
        <v>1.0000000000010401</v>
      </c>
      <c r="AX43" s="31">
        <f t="shared" si="76"/>
        <v>4.130287778174158E-11</v>
      </c>
      <c r="AY43" s="31">
        <f t="shared" si="77"/>
        <v>4.130287778174158E-11</v>
      </c>
      <c r="AZ43" s="31">
        <f t="shared" si="47"/>
        <v>1.000000000083646</v>
      </c>
      <c r="BA43" s="31"/>
      <c r="BB43" s="31">
        <f t="shared" si="78"/>
        <v>0.99999999991739408</v>
      </c>
      <c r="BC43" s="31">
        <f t="shared" si="78"/>
        <v>4.1302877778286764E-11</v>
      </c>
      <c r="BD43" s="31">
        <f t="shared" si="79"/>
        <v>4.1302877778286764E-11</v>
      </c>
      <c r="BG43" s="31">
        <f t="shared" si="80"/>
        <v>-4.4712995464564502E-3</v>
      </c>
      <c r="BH43" s="31">
        <f t="shared" si="80"/>
        <v>0</v>
      </c>
      <c r="BI43" s="31">
        <f t="shared" si="81"/>
        <v>0</v>
      </c>
      <c r="BK43" s="31">
        <f t="shared" si="67"/>
        <v>0.99999999991849975</v>
      </c>
      <c r="BL43" s="31">
        <f t="shared" si="67"/>
        <v>3.8996498085616595E-11</v>
      </c>
      <c r="BM43" s="31">
        <f t="shared" si="68"/>
        <v>4.2503727496418533E-11</v>
      </c>
      <c r="BO43" s="31">
        <f t="shared" si="40"/>
        <v>2.5126567493284974E-12</v>
      </c>
      <c r="BP43" s="31">
        <f t="shared" si="40"/>
        <v>-3.0362864658634008E-2</v>
      </c>
      <c r="BQ43" s="31">
        <f t="shared" si="41"/>
        <v>-3.0362864658634008E-2</v>
      </c>
      <c r="BS43" s="31">
        <f t="shared" si="82"/>
        <v>-7.0937483515993462E-4</v>
      </c>
      <c r="BT43" s="31">
        <f t="shared" si="82"/>
        <v>0</v>
      </c>
      <c r="BU43" s="31">
        <f t="shared" si="83"/>
        <v>0</v>
      </c>
      <c r="BV43" s="120"/>
      <c r="BW43" s="120">
        <f t="shared" si="69"/>
        <v>0.99553868183161032</v>
      </c>
      <c r="BX43" s="31">
        <f t="shared" si="84"/>
        <v>0.70526811288324676</v>
      </c>
      <c r="BY43" s="31">
        <f t="shared" si="70"/>
        <v>1.01381812224863</v>
      </c>
      <c r="BZ43" s="31"/>
      <c r="CA43" s="31">
        <f t="shared" si="71"/>
        <v>1.0000000000000044</v>
      </c>
      <c r="CB43" s="31">
        <f t="shared" si="85"/>
        <v>1.0000000000462341</v>
      </c>
      <c r="CC43" s="31">
        <f t="shared" si="72"/>
        <v>1.0008677065640197</v>
      </c>
      <c r="CD43" s="31"/>
      <c r="CE43" s="31">
        <f t="shared" si="73"/>
        <v>0.9992908767117431</v>
      </c>
      <c r="CF43" s="31">
        <f t="shared" si="86"/>
        <v>1.0122729550601572</v>
      </c>
      <c r="CG43" s="31">
        <f t="shared" si="74"/>
        <v>1.0009694324740153</v>
      </c>
    </row>
    <row r="44" spans="1:85" x14ac:dyDescent="0.2">
      <c r="A44" s="198" t="s">
        <v>379</v>
      </c>
      <c r="B44" s="9">
        <f t="shared" si="75"/>
        <v>1984</v>
      </c>
      <c r="D44" s="29">
        <f>Elec_Power_Sector!F44</f>
        <v>25521.363002000002</v>
      </c>
      <c r="E44" s="118">
        <f t="shared" si="1"/>
        <v>9.9999999999999995E-7</v>
      </c>
      <c r="F44" s="118">
        <f t="shared" si="1"/>
        <v>9.9999999999999995E-7</v>
      </c>
      <c r="G44" s="29">
        <f t="shared" si="48"/>
        <v>25521.363004000003</v>
      </c>
      <c r="I44" s="29">
        <f>Elec_Power_Sector!J44</f>
        <v>2416267.3771937224</v>
      </c>
      <c r="J44" s="83">
        <f t="shared" si="2"/>
        <v>9.0090936062898675E-5</v>
      </c>
      <c r="K44" s="83">
        <f t="shared" si="3"/>
        <v>9.8193447727222118E-5</v>
      </c>
      <c r="L44" s="29">
        <f t="shared" si="49"/>
        <v>2416267.377382007</v>
      </c>
      <c r="N44" s="41">
        <f t="shared" si="50"/>
        <v>10562.309139661842</v>
      </c>
      <c r="O44" s="79">
        <f t="shared" si="51"/>
        <v>11099.895768669017</v>
      </c>
      <c r="P44" s="79">
        <f t="shared" si="51"/>
        <v>10183.978902319064</v>
      </c>
      <c r="Q44" s="41">
        <f t="shared" si="52"/>
        <v>10562.309139666511</v>
      </c>
      <c r="R44" s="124"/>
      <c r="S44" s="107">
        <f t="shared" si="53"/>
        <v>1.0108305404594602</v>
      </c>
      <c r="T44" s="107">
        <f t="shared" si="54"/>
        <v>1.0335141860888919</v>
      </c>
      <c r="U44" s="116">
        <f t="shared" si="55"/>
        <v>0.97553137840779736</v>
      </c>
      <c r="V44" s="107">
        <f t="shared" si="56"/>
        <v>1.0108169488787782</v>
      </c>
      <c r="W44" s="41"/>
      <c r="Y44" s="106">
        <f>Elec_Power_Sector!AF44</f>
        <v>1.0095533497488474</v>
      </c>
      <c r="Z44" s="117">
        <f t="shared" si="12"/>
        <v>1.0249982080107563</v>
      </c>
      <c r="AA44" s="117">
        <f t="shared" si="12"/>
        <v>0.97754291698856355</v>
      </c>
      <c r="AB44" s="31"/>
      <c r="AC44" s="87">
        <f>Elec_Power_Sector!AJ44</f>
        <v>1.0012650706100712</v>
      </c>
      <c r="AD44" s="117">
        <f t="shared" si="13"/>
        <v>1.0083082858209702</v>
      </c>
      <c r="AE44" s="117">
        <f t="shared" si="13"/>
        <v>0.99794225036486073</v>
      </c>
      <c r="AG44" s="34">
        <f t="shared" si="57"/>
        <v>0.79447572424949242</v>
      </c>
      <c r="AH44" s="34">
        <f t="shared" si="58"/>
        <v>1.0108169488787782</v>
      </c>
      <c r="AI44" s="34">
        <f t="shared" si="59"/>
        <v>1.0008677065640081</v>
      </c>
      <c r="AJ44" s="34">
        <f t="shared" si="60"/>
        <v>1.0011840018705742</v>
      </c>
      <c r="AK44" s="34">
        <f t="shared" si="61"/>
        <v>1.0087462258038757</v>
      </c>
      <c r="AL44" s="34">
        <f t="shared" si="62"/>
        <v>0.80306950086301609</v>
      </c>
      <c r="AM44" s="34">
        <f t="shared" si="63"/>
        <v>0.80306952754412941</v>
      </c>
      <c r="AN44" s="34"/>
      <c r="AO44" s="34">
        <f t="shared" si="64"/>
        <v>1.0020527358007774</v>
      </c>
      <c r="AP44" s="32"/>
      <c r="AQ44" s="12"/>
      <c r="AS44" s="31">
        <f t="shared" si="65"/>
        <v>0.99999999992163424</v>
      </c>
      <c r="AT44" s="31">
        <f t="shared" si="65"/>
        <v>3.9182860250969684E-11</v>
      </c>
      <c r="AU44" s="31">
        <f t="shared" si="66"/>
        <v>3.9182860250969684E-11</v>
      </c>
      <c r="AW44" s="31">
        <f t="shared" si="76"/>
        <v>1.0000000000016023</v>
      </c>
      <c r="AX44" s="31">
        <f t="shared" si="76"/>
        <v>3.9978585694024513E-11</v>
      </c>
      <c r="AY44" s="31">
        <f t="shared" si="77"/>
        <v>3.9978585694024513E-11</v>
      </c>
      <c r="AZ44" s="31">
        <f t="shared" si="47"/>
        <v>1.0000000000815596</v>
      </c>
      <c r="BA44" s="31"/>
      <c r="BB44" s="31">
        <f t="shared" si="78"/>
        <v>0.99999999992004263</v>
      </c>
      <c r="BC44" s="31">
        <f t="shared" si="78"/>
        <v>3.9978585690763871E-11</v>
      </c>
      <c r="BD44" s="31">
        <f t="shared" si="79"/>
        <v>3.9978585690763871E-11</v>
      </c>
      <c r="BG44" s="31">
        <f t="shared" si="80"/>
        <v>-5.0153233259099626E-3</v>
      </c>
      <c r="BH44" s="31">
        <f t="shared" si="80"/>
        <v>0</v>
      </c>
      <c r="BI44" s="31">
        <f t="shared" si="81"/>
        <v>0</v>
      </c>
      <c r="BK44" s="31">
        <f t="shared" si="67"/>
        <v>0.99999999992207622</v>
      </c>
      <c r="BL44" s="31">
        <f t="shared" si="67"/>
        <v>3.7285168399082964E-11</v>
      </c>
      <c r="BM44" s="31">
        <f t="shared" si="68"/>
        <v>4.0638485892075981E-11</v>
      </c>
      <c r="BO44" s="31">
        <f t="shared" si="40"/>
        <v>3.5764724515210836E-12</v>
      </c>
      <c r="BP44" s="31">
        <f t="shared" si="40"/>
        <v>-4.4876231898961859E-2</v>
      </c>
      <c r="BQ44" s="31">
        <f t="shared" si="41"/>
        <v>-4.4876231898961859E-2</v>
      </c>
      <c r="BS44" s="31">
        <f t="shared" si="82"/>
        <v>2.1433861532962951E-4</v>
      </c>
      <c r="BT44" s="31">
        <f t="shared" si="82"/>
        <v>0</v>
      </c>
      <c r="BU44" s="31">
        <f t="shared" si="83"/>
        <v>0</v>
      </c>
      <c r="BV44" s="120"/>
      <c r="BW44" s="120">
        <f t="shared" si="69"/>
        <v>0.99499723240939419</v>
      </c>
      <c r="BX44" s="31">
        <f t="shared" si="84"/>
        <v>0.70173982042542671</v>
      </c>
      <c r="BY44" s="31">
        <f t="shared" si="70"/>
        <v>1.0087462258038757</v>
      </c>
      <c r="BZ44" s="31"/>
      <c r="CA44" s="31">
        <f t="shared" si="71"/>
        <v>0.99999999999998834</v>
      </c>
      <c r="CB44" s="31">
        <f t="shared" si="85"/>
        <v>1.0000000000462226</v>
      </c>
      <c r="CC44" s="31">
        <f t="shared" si="72"/>
        <v>1.0008677065640081</v>
      </c>
      <c r="CD44" s="31"/>
      <c r="CE44" s="31">
        <f t="shared" si="73"/>
        <v>1.0002143615874748</v>
      </c>
      <c r="CF44" s="31">
        <f t="shared" si="86"/>
        <v>1.0124899474977618</v>
      </c>
      <c r="CG44" s="31">
        <f t="shared" si="74"/>
        <v>1.0011840018705742</v>
      </c>
    </row>
    <row r="45" spans="1:85" x14ac:dyDescent="0.2">
      <c r="A45" s="198" t="s">
        <v>379</v>
      </c>
      <c r="B45" s="9">
        <f t="shared" si="75"/>
        <v>1985</v>
      </c>
      <c r="D45" s="29">
        <f>Elec_Power_Sector!F45</f>
        <v>25917.196002000004</v>
      </c>
      <c r="E45" s="118">
        <f t="shared" si="1"/>
        <v>9.9999999999999995E-7</v>
      </c>
      <c r="F45" s="118">
        <f t="shared" si="1"/>
        <v>9.9999999999999995E-7</v>
      </c>
      <c r="G45" s="29">
        <f t="shared" si="48"/>
        <v>25917.196004000005</v>
      </c>
      <c r="I45" s="29">
        <f>Elec_Power_Sector!J45</f>
        <v>2469737.2861937224</v>
      </c>
      <c r="J45" s="83">
        <f t="shared" si="2"/>
        <v>9.0090936062898675E-5</v>
      </c>
      <c r="K45" s="83">
        <f t="shared" si="3"/>
        <v>9.8193447727222118E-5</v>
      </c>
      <c r="L45" s="29">
        <f t="shared" si="49"/>
        <v>2469737.2863820069</v>
      </c>
      <c r="N45" s="41">
        <f t="shared" si="50"/>
        <v>10493.908055274467</v>
      </c>
      <c r="O45" s="79">
        <f t="shared" si="51"/>
        <v>11099.895768669017</v>
      </c>
      <c r="P45" s="79">
        <f t="shared" si="51"/>
        <v>10183.978902319064</v>
      </c>
      <c r="Q45" s="41">
        <f t="shared" si="52"/>
        <v>10493.90805528425</v>
      </c>
      <c r="R45" s="124"/>
      <c r="S45" s="107">
        <f t="shared" si="53"/>
        <v>1.0042844429929818</v>
      </c>
      <c r="T45" s="107">
        <f t="shared" si="54"/>
        <v>1.0335141860888919</v>
      </c>
      <c r="U45" s="116">
        <f t="shared" si="55"/>
        <v>0.97553137840779736</v>
      </c>
      <c r="V45" s="107">
        <f t="shared" si="56"/>
        <v>1.0042709394313156</v>
      </c>
      <c r="W45" s="41"/>
      <c r="Y45" s="106">
        <f>Elec_Power_Sector!AF45</f>
        <v>1.0029904298214376</v>
      </c>
      <c r="Z45" s="117">
        <f t="shared" si="12"/>
        <v>1.0249982080107563</v>
      </c>
      <c r="AA45" s="117">
        <f t="shared" si="12"/>
        <v>0.97754291698856355</v>
      </c>
      <c r="AB45" s="31"/>
      <c r="AC45" s="87">
        <f>Elec_Power_Sector!AJ45</f>
        <v>1.0012901209398881</v>
      </c>
      <c r="AD45" s="117">
        <f t="shared" si="13"/>
        <v>1.0083082858209702</v>
      </c>
      <c r="AE45" s="117">
        <f t="shared" si="13"/>
        <v>0.99794225036486073</v>
      </c>
      <c r="AG45" s="34">
        <f t="shared" si="57"/>
        <v>0.81205678546646609</v>
      </c>
      <c r="AH45" s="34">
        <f t="shared" si="58"/>
        <v>1.0042709394313156</v>
      </c>
      <c r="AI45" s="34">
        <f t="shared" si="59"/>
        <v>1.0008677065639933</v>
      </c>
      <c r="AJ45" s="34">
        <f t="shared" si="60"/>
        <v>1.0012090501721562</v>
      </c>
      <c r="AK45" s="34">
        <f t="shared" si="61"/>
        <v>1.0021885528407168</v>
      </c>
      <c r="AL45" s="34">
        <f t="shared" si="62"/>
        <v>0.81552500371704828</v>
      </c>
      <c r="AM45" s="34">
        <f t="shared" si="63"/>
        <v>0.81552503081198224</v>
      </c>
      <c r="AN45" s="34"/>
      <c r="AO45" s="34">
        <f t="shared" si="64"/>
        <v>1.00207780583692</v>
      </c>
      <c r="AP45" s="32"/>
      <c r="AQ45" s="12"/>
      <c r="AS45" s="31">
        <f t="shared" si="65"/>
        <v>0.99999999992283117</v>
      </c>
      <c r="AT45" s="31">
        <f t="shared" si="65"/>
        <v>3.8584420932174224E-11</v>
      </c>
      <c r="AU45" s="31">
        <f t="shared" si="66"/>
        <v>3.8584420932174224E-11</v>
      </c>
      <c r="AW45" s="31">
        <f t="shared" si="76"/>
        <v>1.0000927643790771</v>
      </c>
      <c r="AX45" s="31">
        <f t="shared" si="76"/>
        <v>3.8882873055258583E-11</v>
      </c>
      <c r="AY45" s="31">
        <f t="shared" si="77"/>
        <v>3.8882873055258583E-11</v>
      </c>
      <c r="AZ45" s="31">
        <f t="shared" si="47"/>
        <v>1.0000927644568429</v>
      </c>
      <c r="BA45" s="31"/>
      <c r="BB45" s="31">
        <f t="shared" si="78"/>
        <v>0.99999999992224142</v>
      </c>
      <c r="BC45" s="31">
        <f t="shared" si="78"/>
        <v>3.8879266441224713E-11</v>
      </c>
      <c r="BD45" s="31">
        <f t="shared" si="79"/>
        <v>3.8879266441224713E-11</v>
      </c>
      <c r="BG45" s="31">
        <f t="shared" si="80"/>
        <v>-6.5220376897258386E-3</v>
      </c>
      <c r="BH45" s="31">
        <f t="shared" si="80"/>
        <v>0</v>
      </c>
      <c r="BI45" s="31">
        <f t="shared" si="81"/>
        <v>0</v>
      </c>
      <c r="BK45" s="31">
        <f t="shared" si="67"/>
        <v>0.99999999992376332</v>
      </c>
      <c r="BL45" s="31">
        <f t="shared" si="67"/>
        <v>3.6477943042628483E-11</v>
      </c>
      <c r="BM45" s="31">
        <f t="shared" si="68"/>
        <v>3.9758661080534876E-11</v>
      </c>
      <c r="BO45" s="31">
        <f t="shared" si="40"/>
        <v>1.6870949082189647E-12</v>
      </c>
      <c r="BP45" s="31">
        <f t="shared" si="40"/>
        <v>-2.1887839799056445E-2</v>
      </c>
      <c r="BQ45" s="31">
        <f t="shared" si="41"/>
        <v>-2.1887839799056445E-2</v>
      </c>
      <c r="BS45" s="31">
        <f t="shared" si="82"/>
        <v>2.5018366458900622E-5</v>
      </c>
      <c r="BT45" s="31">
        <f t="shared" si="82"/>
        <v>0</v>
      </c>
      <c r="BU45" s="31">
        <f t="shared" si="83"/>
        <v>0</v>
      </c>
      <c r="BV45" s="120"/>
      <c r="BW45" s="120">
        <f t="shared" si="69"/>
        <v>0.99349918463592457</v>
      </c>
      <c r="BX45" s="31">
        <f t="shared" si="84"/>
        <v>0.69717793941922157</v>
      </c>
      <c r="BY45" s="31">
        <f t="shared" si="70"/>
        <v>1.0021885528407168</v>
      </c>
      <c r="BZ45" s="31"/>
      <c r="CA45" s="31">
        <f t="shared" si="71"/>
        <v>0.99999999999998512</v>
      </c>
      <c r="CB45" s="31">
        <f t="shared" si="85"/>
        <v>1.0000000000462077</v>
      </c>
      <c r="CC45" s="31">
        <f t="shared" si="72"/>
        <v>1.0008677065639933</v>
      </c>
      <c r="CD45" s="31"/>
      <c r="CE45" s="31">
        <f t="shared" si="73"/>
        <v>1.0000250186794188</v>
      </c>
      <c r="CF45" s="31">
        <f t="shared" si="86"/>
        <v>1.0125152786591731</v>
      </c>
      <c r="CG45" s="31">
        <f t="shared" si="74"/>
        <v>1.0012090501721562</v>
      </c>
    </row>
    <row r="46" spans="1:85" x14ac:dyDescent="0.2">
      <c r="A46" s="198" t="s">
        <v>379</v>
      </c>
      <c r="B46" s="9">
        <f t="shared" si="75"/>
        <v>1986</v>
      </c>
      <c r="D46" s="29">
        <f>Elec_Power_Sector!F46</f>
        <v>26124.835002</v>
      </c>
      <c r="E46" s="118">
        <f t="shared" si="1"/>
        <v>9.9999999999999995E-7</v>
      </c>
      <c r="F46" s="118">
        <f t="shared" si="1"/>
        <v>9.9999999999999995E-7</v>
      </c>
      <c r="G46" s="29">
        <f t="shared" si="48"/>
        <v>26124.835004</v>
      </c>
      <c r="I46" s="29">
        <f>Elec_Power_Sector!J46</f>
        <v>2487503.5571937226</v>
      </c>
      <c r="J46" s="83">
        <f t="shared" si="2"/>
        <v>9.0090936062898675E-5</v>
      </c>
      <c r="K46" s="83">
        <f t="shared" si="3"/>
        <v>9.8193447727222118E-5</v>
      </c>
      <c r="L46" s="29">
        <f t="shared" si="49"/>
        <v>2487503.5573820071</v>
      </c>
      <c r="N46" s="41">
        <f t="shared" si="50"/>
        <v>10502.431213193011</v>
      </c>
      <c r="O46" s="79">
        <f t="shared" si="51"/>
        <v>11099.895768669017</v>
      </c>
      <c r="P46" s="79">
        <f t="shared" si="51"/>
        <v>10183.978902319064</v>
      </c>
      <c r="Q46" s="41">
        <f t="shared" si="52"/>
        <v>10502.431213202079</v>
      </c>
      <c r="R46" s="124"/>
      <c r="S46" s="107">
        <f t="shared" si="53"/>
        <v>1.0051001233722723</v>
      </c>
      <c r="T46" s="107">
        <f t="shared" si="54"/>
        <v>1.0335141860888919</v>
      </c>
      <c r="U46" s="116">
        <f t="shared" si="55"/>
        <v>0.97553137840779736</v>
      </c>
      <c r="V46" s="107">
        <f t="shared" si="56"/>
        <v>1.0050866088429367</v>
      </c>
      <c r="W46" s="41"/>
      <c r="Y46" s="106">
        <f>Elec_Power_Sector!AF46</f>
        <v>1.0038418582721278</v>
      </c>
      <c r="Z46" s="117">
        <f t="shared" si="12"/>
        <v>1.0249982080107563</v>
      </c>
      <c r="AA46" s="117">
        <f t="shared" si="12"/>
        <v>0.97754291698856355</v>
      </c>
      <c r="AB46" s="31"/>
      <c r="AC46" s="87">
        <f>Elec_Power_Sector!AJ46</f>
        <v>1.0012534154124608</v>
      </c>
      <c r="AD46" s="117">
        <f t="shared" si="13"/>
        <v>1.0083082858209702</v>
      </c>
      <c r="AE46" s="117">
        <f t="shared" si="13"/>
        <v>0.99794225036486073</v>
      </c>
      <c r="AG46" s="34">
        <f t="shared" si="57"/>
        <v>0.81789838691838457</v>
      </c>
      <c r="AH46" s="34">
        <f t="shared" si="58"/>
        <v>1.0050866088429367</v>
      </c>
      <c r="AI46" s="34">
        <f t="shared" si="59"/>
        <v>1.0008677065639868</v>
      </c>
      <c r="AJ46" s="34">
        <f t="shared" si="60"/>
        <v>1.001172347616643</v>
      </c>
      <c r="AK46" s="34">
        <f t="shared" si="61"/>
        <v>1.0030393005860676</v>
      </c>
      <c r="AL46" s="34">
        <f t="shared" si="62"/>
        <v>0.82205868877389976</v>
      </c>
      <c r="AM46" s="34">
        <f t="shared" si="63"/>
        <v>0.8220587160859073</v>
      </c>
      <c r="AN46" s="34"/>
      <c r="AO46" s="34">
        <f t="shared" si="64"/>
        <v>1.0020410714343519</v>
      </c>
      <c r="AP46" s="32"/>
      <c r="AQ46" s="12"/>
      <c r="AS46" s="31">
        <f t="shared" si="65"/>
        <v>0.99999999992344446</v>
      </c>
      <c r="AT46" s="31">
        <f t="shared" si="65"/>
        <v>3.8277753710095734E-11</v>
      </c>
      <c r="AU46" s="31">
        <f t="shared" si="66"/>
        <v>3.8277753710095734E-11</v>
      </c>
      <c r="AW46" s="31">
        <f t="shared" si="76"/>
        <v>1.0000000000003066</v>
      </c>
      <c r="AX46" s="31">
        <f t="shared" si="76"/>
        <v>3.8430883395114596E-11</v>
      </c>
      <c r="AY46" s="31">
        <f t="shared" si="77"/>
        <v>3.8430883395114596E-11</v>
      </c>
      <c r="AZ46" s="31">
        <f t="shared" si="47"/>
        <v>1.0000000000771683</v>
      </c>
      <c r="BA46" s="31"/>
      <c r="BB46" s="31">
        <f t="shared" si="78"/>
        <v>0.99999999992313837</v>
      </c>
      <c r="BC46" s="31">
        <f t="shared" si="78"/>
        <v>3.8430883392148954E-11</v>
      </c>
      <c r="BD46" s="31">
        <f t="shared" si="79"/>
        <v>3.8430883392148954E-11</v>
      </c>
      <c r="BG46" s="31">
        <f t="shared" si="80"/>
        <v>8.4852980174539825E-4</v>
      </c>
      <c r="BH46" s="31">
        <f t="shared" si="80"/>
        <v>0</v>
      </c>
      <c r="BI46" s="31">
        <f t="shared" si="81"/>
        <v>0</v>
      </c>
      <c r="BK46" s="31">
        <f t="shared" si="67"/>
        <v>0.99999999992430788</v>
      </c>
      <c r="BL46" s="31">
        <f t="shared" si="67"/>
        <v>3.6217409939190434E-11</v>
      </c>
      <c r="BM46" s="31">
        <f t="shared" si="68"/>
        <v>3.9474696402270311E-11</v>
      </c>
      <c r="BO46" s="31">
        <f t="shared" si="40"/>
        <v>5.4445337127602854E-13</v>
      </c>
      <c r="BP46" s="31">
        <f t="shared" si="40"/>
        <v>-7.1678369584993054E-3</v>
      </c>
      <c r="BQ46" s="31">
        <f t="shared" si="41"/>
        <v>-7.1678369584990817E-3</v>
      </c>
      <c r="BS46" s="31">
        <f t="shared" si="82"/>
        <v>-3.665890580158762E-5</v>
      </c>
      <c r="BT46" s="31">
        <f t="shared" si="82"/>
        <v>0</v>
      </c>
      <c r="BU46" s="31">
        <f t="shared" si="83"/>
        <v>0</v>
      </c>
      <c r="BV46" s="120"/>
      <c r="BW46" s="120">
        <f t="shared" si="69"/>
        <v>1.0008488899049379</v>
      </c>
      <c r="BX46" s="31">
        <f t="shared" si="84"/>
        <v>0.69776976673393998</v>
      </c>
      <c r="BY46" s="31">
        <f t="shared" si="70"/>
        <v>1.0030393005860676</v>
      </c>
      <c r="BZ46" s="31"/>
      <c r="CA46" s="31">
        <f t="shared" si="71"/>
        <v>0.99999999999999356</v>
      </c>
      <c r="CB46" s="31">
        <f t="shared" si="85"/>
        <v>1.0000000000462013</v>
      </c>
      <c r="CC46" s="31">
        <f t="shared" si="72"/>
        <v>1.0008677065639868</v>
      </c>
      <c r="CD46" s="31"/>
      <c r="CE46" s="31">
        <f t="shared" si="73"/>
        <v>0.99996334176613066</v>
      </c>
      <c r="CF46" s="31">
        <f t="shared" si="86"/>
        <v>1.0124781616372918</v>
      </c>
      <c r="CG46" s="31">
        <f t="shared" si="74"/>
        <v>1.001172347616643</v>
      </c>
    </row>
    <row r="47" spans="1:85" x14ac:dyDescent="0.2">
      <c r="A47" s="198" t="s">
        <v>379</v>
      </c>
      <c r="B47" s="9">
        <f t="shared" si="75"/>
        <v>1987</v>
      </c>
      <c r="D47" s="29">
        <f>Elec_Power_Sector!F47</f>
        <v>26848.641002000004</v>
      </c>
      <c r="E47" s="118">
        <f t="shared" si="1"/>
        <v>9.9999999999999995E-7</v>
      </c>
      <c r="F47" s="118">
        <f t="shared" si="1"/>
        <v>9.9999999999999995E-7</v>
      </c>
      <c r="G47" s="29">
        <f t="shared" si="48"/>
        <v>26848.641004000005</v>
      </c>
      <c r="I47" s="29">
        <f>Elec_Power_Sector!J47</f>
        <v>2572037.3991937228</v>
      </c>
      <c r="J47" s="83">
        <f t="shared" si="2"/>
        <v>9.0090936062898675E-5</v>
      </c>
      <c r="K47" s="83">
        <f t="shared" si="3"/>
        <v>9.8193447727222118E-5</v>
      </c>
      <c r="L47" s="29">
        <f t="shared" si="49"/>
        <v>2572037.3993820073</v>
      </c>
      <c r="N47" s="41">
        <f t="shared" si="50"/>
        <v>10438.666642412145</v>
      </c>
      <c r="O47" s="79">
        <f t="shared" si="51"/>
        <v>11099.895768669017</v>
      </c>
      <c r="P47" s="79">
        <f t="shared" si="51"/>
        <v>10183.978902319064</v>
      </c>
      <c r="Q47" s="41">
        <f t="shared" si="52"/>
        <v>10438.666642425582</v>
      </c>
      <c r="R47" s="124"/>
      <c r="S47" s="107">
        <f t="shared" si="53"/>
        <v>0.9989977479643648</v>
      </c>
      <c r="T47" s="107">
        <f t="shared" si="54"/>
        <v>1.0335141860888919</v>
      </c>
      <c r="U47" s="116">
        <f t="shared" si="55"/>
        <v>0.97553137840779736</v>
      </c>
      <c r="V47" s="107">
        <f t="shared" si="56"/>
        <v>0.99898431548770739</v>
      </c>
      <c r="W47" s="41"/>
      <c r="Y47" s="106">
        <f>Elec_Power_Sector!AF47</f>
        <v>0.9976559991844649</v>
      </c>
      <c r="Z47" s="117">
        <f t="shared" si="12"/>
        <v>1.0249982080107563</v>
      </c>
      <c r="AA47" s="117">
        <f t="shared" si="12"/>
        <v>0.97754291698856355</v>
      </c>
      <c r="AB47" s="31"/>
      <c r="AC47" s="87">
        <f>Elec_Power_Sector!AJ47</f>
        <v>1.0013448671141039</v>
      </c>
      <c r="AD47" s="117">
        <f t="shared" si="13"/>
        <v>1.0083082858209702</v>
      </c>
      <c r="AE47" s="117">
        <f t="shared" si="13"/>
        <v>0.99794225036486073</v>
      </c>
      <c r="AG47" s="34">
        <f t="shared" si="57"/>
        <v>0.84569335943475787</v>
      </c>
      <c r="AH47" s="34">
        <f t="shared" si="58"/>
        <v>0.99898431548770739</v>
      </c>
      <c r="AI47" s="34">
        <f t="shared" si="59"/>
        <v>1.0008677065639509</v>
      </c>
      <c r="AJ47" s="34">
        <f t="shared" si="60"/>
        <v>1.0012637919137723</v>
      </c>
      <c r="AK47" s="34">
        <f t="shared" si="61"/>
        <v>0.9968583870076817</v>
      </c>
      <c r="AL47" s="34">
        <f t="shared" si="62"/>
        <v>0.84483437371872605</v>
      </c>
      <c r="AM47" s="34">
        <f t="shared" si="63"/>
        <v>0.8448344017874313</v>
      </c>
      <c r="AN47" s="34"/>
      <c r="AO47" s="34">
        <f t="shared" si="64"/>
        <v>1.0021325950782622</v>
      </c>
      <c r="AP47" s="32"/>
      <c r="AQ47" s="12"/>
      <c r="AS47" s="31">
        <f t="shared" si="65"/>
        <v>0.99999999992550825</v>
      </c>
      <c r="AT47" s="31">
        <f t="shared" si="65"/>
        <v>3.7245833033076664E-11</v>
      </c>
      <c r="AU47" s="31">
        <f t="shared" si="66"/>
        <v>3.7245833033076664E-11</v>
      </c>
      <c r="AW47" s="31">
        <f t="shared" si="76"/>
        <v>1.0000537981503754</v>
      </c>
      <c r="AX47" s="31">
        <f t="shared" si="76"/>
        <v>3.7759443303771762E-11</v>
      </c>
      <c r="AY47" s="31">
        <f t="shared" si="77"/>
        <v>3.7759443303771762E-11</v>
      </c>
      <c r="AZ47" s="31">
        <f t="shared" si="47"/>
        <v>1.0000537982258941</v>
      </c>
      <c r="BA47" s="31"/>
      <c r="BB47" s="31">
        <f t="shared" si="78"/>
        <v>0.99999999992448541</v>
      </c>
      <c r="BC47" s="31">
        <f t="shared" si="78"/>
        <v>3.7757412021990622E-11</v>
      </c>
      <c r="BD47" s="31">
        <f t="shared" si="79"/>
        <v>3.7757412021990622E-11</v>
      </c>
      <c r="BG47" s="31">
        <f t="shared" si="80"/>
        <v>-6.1812494680424232E-3</v>
      </c>
      <c r="BH47" s="31">
        <f t="shared" si="80"/>
        <v>0</v>
      </c>
      <c r="BI47" s="31">
        <f t="shared" si="81"/>
        <v>0</v>
      </c>
      <c r="BK47" s="31">
        <f t="shared" si="67"/>
        <v>0.99999999992679556</v>
      </c>
      <c r="BL47" s="31">
        <f t="shared" si="67"/>
        <v>3.5027070790084602E-11</v>
      </c>
      <c r="BM47" s="31">
        <f t="shared" si="68"/>
        <v>3.8177301679522783E-11</v>
      </c>
      <c r="BO47" s="31">
        <f t="shared" si="40"/>
        <v>2.4877877535769561E-12</v>
      </c>
      <c r="BP47" s="31">
        <f t="shared" si="40"/>
        <v>-3.341872708953298E-2</v>
      </c>
      <c r="BQ47" s="31">
        <f t="shared" si="41"/>
        <v>-3.3418727089533098E-2</v>
      </c>
      <c r="BS47" s="31">
        <f t="shared" si="82"/>
        <v>9.1333047176385588E-5</v>
      </c>
      <c r="BT47" s="31">
        <f t="shared" si="82"/>
        <v>0</v>
      </c>
      <c r="BU47" s="31">
        <f t="shared" si="83"/>
        <v>0</v>
      </c>
      <c r="BV47" s="120"/>
      <c r="BW47" s="120">
        <f t="shared" si="69"/>
        <v>0.99383781515362912</v>
      </c>
      <c r="BX47" s="31">
        <f t="shared" si="84"/>
        <v>0.6934699804511163</v>
      </c>
      <c r="BY47" s="31">
        <f t="shared" si="70"/>
        <v>0.9968583870076817</v>
      </c>
      <c r="BZ47" s="31"/>
      <c r="CA47" s="31">
        <f t="shared" si="71"/>
        <v>0.99999999999996414</v>
      </c>
      <c r="CB47" s="31">
        <f t="shared" si="85"/>
        <v>1.0000000000461653</v>
      </c>
      <c r="CC47" s="31">
        <f t="shared" si="72"/>
        <v>1.0008677065639509</v>
      </c>
      <c r="CD47" s="31"/>
      <c r="CE47" s="31">
        <f t="shared" si="73"/>
        <v>1.0000913372181592</v>
      </c>
      <c r="CF47" s="31">
        <f t="shared" si="86"/>
        <v>1.0125706385760227</v>
      </c>
      <c r="CG47" s="31">
        <f t="shared" si="74"/>
        <v>1.0012637919137723</v>
      </c>
    </row>
    <row r="48" spans="1:85" x14ac:dyDescent="0.2">
      <c r="A48" s="198" t="s">
        <v>379</v>
      </c>
      <c r="B48" s="9">
        <f t="shared" si="75"/>
        <v>1988</v>
      </c>
      <c r="D48" s="29">
        <f>Elec_Power_Sector!F48</f>
        <v>28135.124002</v>
      </c>
      <c r="E48" s="118">
        <f t="shared" si="1"/>
        <v>9.9999999999999995E-7</v>
      </c>
      <c r="F48" s="118">
        <f t="shared" si="1"/>
        <v>9.9999999999999995E-7</v>
      </c>
      <c r="G48" s="29">
        <f t="shared" si="48"/>
        <v>28135.124004000001</v>
      </c>
      <c r="I48" s="29">
        <f>Elec_Power_Sector!J48</f>
        <v>2704052.3291937225</v>
      </c>
      <c r="J48" s="83">
        <f t="shared" si="2"/>
        <v>9.0090936062898675E-5</v>
      </c>
      <c r="K48" s="83">
        <f t="shared" si="3"/>
        <v>9.8193447727222118E-5</v>
      </c>
      <c r="L48" s="29">
        <f t="shared" si="49"/>
        <v>2704052.329382007</v>
      </c>
      <c r="N48" s="41">
        <f t="shared" si="50"/>
        <v>10404.800121005483</v>
      </c>
      <c r="O48" s="79">
        <f t="shared" si="51"/>
        <v>11099.895768669017</v>
      </c>
      <c r="P48" s="79">
        <f t="shared" si="51"/>
        <v>10183.978902319064</v>
      </c>
      <c r="Q48" s="41">
        <f t="shared" si="52"/>
        <v>10404.80012102062</v>
      </c>
      <c r="R48" s="124"/>
      <c r="S48" s="107">
        <f t="shared" si="53"/>
        <v>0.99575666557562559</v>
      </c>
      <c r="T48" s="107">
        <f t="shared" si="54"/>
        <v>1.0335141860888919</v>
      </c>
      <c r="U48" s="116">
        <f t="shared" si="55"/>
        <v>0.97553137840779736</v>
      </c>
      <c r="V48" s="107">
        <f t="shared" si="56"/>
        <v>0.99574327667857621</v>
      </c>
      <c r="W48" s="41"/>
      <c r="Y48" s="106">
        <f>Elec_Power_Sector!AF48</f>
        <v>0.99444917449909387</v>
      </c>
      <c r="Z48" s="117">
        <f t="shared" si="12"/>
        <v>1.0249982080107563</v>
      </c>
      <c r="AA48" s="117">
        <f t="shared" si="12"/>
        <v>0.97754291698856355</v>
      </c>
      <c r="AB48" s="31"/>
      <c r="AC48" s="87">
        <f>Elec_Power_Sector!AJ48</f>
        <v>1.0013147551278367</v>
      </c>
      <c r="AD48" s="117">
        <f t="shared" si="13"/>
        <v>1.0083082858209702</v>
      </c>
      <c r="AE48" s="117">
        <f t="shared" si="13"/>
        <v>0.99794225036486073</v>
      </c>
      <c r="AG48" s="34">
        <f t="shared" si="57"/>
        <v>0.8891002514473193</v>
      </c>
      <c r="AH48" s="34">
        <f t="shared" si="58"/>
        <v>0.99574327667857621</v>
      </c>
      <c r="AI48" s="34">
        <f t="shared" si="59"/>
        <v>1.0008677065638822</v>
      </c>
      <c r="AJ48" s="34">
        <f t="shared" si="60"/>
        <v>1.0012336823655639</v>
      </c>
      <c r="AK48" s="34">
        <f t="shared" si="61"/>
        <v>0.99365412613453874</v>
      </c>
      <c r="AL48" s="34">
        <f t="shared" si="62"/>
        <v>0.88531556825825097</v>
      </c>
      <c r="AM48" s="34">
        <f t="shared" si="63"/>
        <v>0.88531559767189971</v>
      </c>
      <c r="AN48" s="34"/>
      <c r="AO48" s="34">
        <f t="shared" si="64"/>
        <v>1.0021024594037324</v>
      </c>
      <c r="AP48" s="32"/>
      <c r="AQ48" s="12"/>
      <c r="AS48" s="31">
        <f t="shared" si="65"/>
        <v>0.99999999992891442</v>
      </c>
      <c r="AT48" s="31">
        <f t="shared" si="65"/>
        <v>3.5542761420131966E-11</v>
      </c>
      <c r="AU48" s="31">
        <f t="shared" si="66"/>
        <v>3.5542761420131966E-11</v>
      </c>
      <c r="AW48" s="31">
        <f t="shared" si="76"/>
        <v>1.0000000000017031</v>
      </c>
      <c r="AX48" s="31">
        <f t="shared" si="76"/>
        <v>3.6387654985274395E-11</v>
      </c>
      <c r="AY48" s="31">
        <f t="shared" si="77"/>
        <v>3.6387654985274395E-11</v>
      </c>
      <c r="AZ48" s="31">
        <f t="shared" si="47"/>
        <v>1.0000000000744782</v>
      </c>
      <c r="BA48" s="31"/>
      <c r="BB48" s="31">
        <f t="shared" si="78"/>
        <v>0.99999999992722488</v>
      </c>
      <c r="BC48" s="31">
        <f t="shared" si="78"/>
        <v>3.6387654982564306E-11</v>
      </c>
      <c r="BD48" s="31">
        <f t="shared" si="79"/>
        <v>3.6387654982564306E-11</v>
      </c>
      <c r="BF48" s="81">
        <f>Y48</f>
        <v>0.99444917449909387</v>
      </c>
      <c r="BG48" s="31">
        <f t="shared" si="80"/>
        <v>-3.2195362953114366E-3</v>
      </c>
      <c r="BH48" s="31">
        <f t="shared" si="80"/>
        <v>0</v>
      </c>
      <c r="BI48" s="31">
        <f t="shared" si="81"/>
        <v>0</v>
      </c>
      <c r="BK48" s="31">
        <f t="shared" si="67"/>
        <v>0.99999999993036948</v>
      </c>
      <c r="BL48" s="31">
        <f t="shared" si="67"/>
        <v>3.3317009099261163E-11</v>
      </c>
      <c r="BM48" s="31">
        <f t="shared" si="68"/>
        <v>3.6313442110664912E-11</v>
      </c>
      <c r="BO48" s="31">
        <f t="shared" si="40"/>
        <v>3.5740299608669171E-12</v>
      </c>
      <c r="BP48" s="31">
        <f t="shared" si="40"/>
        <v>-5.0053163333121375E-2</v>
      </c>
      <c r="BQ48" s="31">
        <f t="shared" si="41"/>
        <v>-5.0053163333121257E-2</v>
      </c>
      <c r="BS48" s="31">
        <f t="shared" si="82"/>
        <v>-3.0071996194392522E-5</v>
      </c>
      <c r="BT48" s="31">
        <f t="shared" si="82"/>
        <v>0</v>
      </c>
      <c r="BU48" s="31">
        <f t="shared" si="83"/>
        <v>0</v>
      </c>
      <c r="BV48" s="120"/>
      <c r="BW48" s="120">
        <f t="shared" si="69"/>
        <v>0.99678564085440335</v>
      </c>
      <c r="BX48" s="31">
        <f t="shared" si="84"/>
        <v>0.69124091887725647</v>
      </c>
      <c r="BY48" s="31">
        <f t="shared" si="70"/>
        <v>0.99365412613453874</v>
      </c>
      <c r="BZ48" s="31"/>
      <c r="CA48" s="31">
        <f t="shared" si="71"/>
        <v>0.99999999999993139</v>
      </c>
      <c r="CB48" s="31">
        <f t="shared" si="85"/>
        <v>1.0000000000460967</v>
      </c>
      <c r="CC48" s="31">
        <f t="shared" si="72"/>
        <v>1.0008677065638822</v>
      </c>
      <c r="CD48" s="31"/>
      <c r="CE48" s="31">
        <f t="shared" si="73"/>
        <v>0.99996992845596577</v>
      </c>
      <c r="CF48" s="31">
        <f t="shared" si="86"/>
        <v>1.0125401890134771</v>
      </c>
      <c r="CG48" s="31">
        <f t="shared" si="74"/>
        <v>1.0012336823655639</v>
      </c>
    </row>
    <row r="49" spans="1:85" x14ac:dyDescent="0.2">
      <c r="A49" s="198" t="s">
        <v>379</v>
      </c>
      <c r="B49" s="9">
        <f t="shared" si="75"/>
        <v>1989</v>
      </c>
      <c r="D49" s="29">
        <f>Elec_Power_Sector!F49</f>
        <v>29723.282658154138</v>
      </c>
      <c r="E49" s="29">
        <f>'Comm_Sector&gt;Total'!H9</f>
        <v>47.187000000000005</v>
      </c>
      <c r="F49" s="29">
        <f>'Industrial_Sector&gt;Total'!H9</f>
        <v>1167.778</v>
      </c>
      <c r="G49" s="29">
        <f t="shared" si="48"/>
        <v>30938.247658154138</v>
      </c>
      <c r="I49" s="29">
        <f>Elec_Power_Sector!J49</f>
        <v>2848227.4330100003</v>
      </c>
      <c r="J49" s="29">
        <f>'Comm_Sector&gt;Total'!N9</f>
        <v>4251.1210000000001</v>
      </c>
      <c r="K49" s="29">
        <f>'Industrial_Sector&gt;Total'!N9</f>
        <v>114668.148</v>
      </c>
      <c r="L49" s="29">
        <f t="shared" si="49"/>
        <v>2967146.7020100001</v>
      </c>
      <c r="N49" s="41">
        <f t="shared" si="50"/>
        <v>10435.712511462838</v>
      </c>
      <c r="O49" s="41">
        <f t="shared" si="51"/>
        <v>11099.895768669017</v>
      </c>
      <c r="P49" s="41">
        <f t="shared" si="51"/>
        <v>10183.978902319064</v>
      </c>
      <c r="Q49" s="41">
        <f t="shared" si="52"/>
        <v>10426.935627145094</v>
      </c>
      <c r="R49" s="124"/>
      <c r="S49" s="107">
        <f t="shared" si="53"/>
        <v>0.99871503272240481</v>
      </c>
      <c r="T49" s="107">
        <f t="shared" si="54"/>
        <v>1.0335141860888919</v>
      </c>
      <c r="U49" s="107">
        <f t="shared" si="55"/>
        <v>0.97553137840779736</v>
      </c>
      <c r="V49" s="107">
        <f t="shared" si="56"/>
        <v>0.99786165292251694</v>
      </c>
      <c r="W49" s="41"/>
      <c r="Y49" s="106">
        <f>Elec_Power_Sector!AF49</f>
        <v>0.9984698192558189</v>
      </c>
      <c r="Z49" s="106">
        <f>'Comm_Sector&gt;Total'!AR9</f>
        <v>1.0249982080107563</v>
      </c>
      <c r="AA49" s="106">
        <f>'Industrial_Sector&gt;Total'!AR9</f>
        <v>0.97754291698856355</v>
      </c>
      <c r="AB49" s="31"/>
      <c r="AC49" s="87">
        <f>Elec_Power_Sector!AJ49</f>
        <v>1.0002455554574798</v>
      </c>
      <c r="AD49" s="87">
        <f>'Comm_Sector&gt;Total'!AV9</f>
        <v>1.0083082858209702</v>
      </c>
      <c r="AE49" s="87">
        <f>'Industrial_Sector&gt;Total'!AV9</f>
        <v>0.99794225036486073</v>
      </c>
      <c r="AG49" s="34">
        <f t="shared" si="57"/>
        <v>0.97560644451030032</v>
      </c>
      <c r="AH49" s="34">
        <f t="shared" si="58"/>
        <v>0.99786165292251694</v>
      </c>
      <c r="AI49" s="34">
        <f t="shared" si="59"/>
        <v>1.00003168221131</v>
      </c>
      <c r="AJ49" s="34">
        <f t="shared" si="60"/>
        <v>1.0001666395988928</v>
      </c>
      <c r="AK49" s="34">
        <f t="shared" si="61"/>
        <v>0.99766375686575792</v>
      </c>
      <c r="AL49" s="34">
        <f t="shared" si="62"/>
        <v>0.97352022780165226</v>
      </c>
      <c r="AM49" s="34">
        <f t="shared" si="63"/>
        <v>0.97352025932090813</v>
      </c>
      <c r="AN49" s="34"/>
      <c r="AO49" s="34">
        <f t="shared" si="64"/>
        <v>1.0001983270897139</v>
      </c>
      <c r="AP49" s="32"/>
      <c r="AQ49" s="12"/>
      <c r="AS49" s="31">
        <f t="shared" si="65"/>
        <v>0.96072935308345486</v>
      </c>
      <c r="AT49" s="31">
        <f t="shared" si="65"/>
        <v>1.5251995045544643E-3</v>
      </c>
      <c r="AU49" s="31">
        <f t="shared" si="66"/>
        <v>3.7745447411990651E-2</v>
      </c>
      <c r="AW49" s="31">
        <f t="shared" si="76"/>
        <v>0.98023357319113402</v>
      </c>
      <c r="AX49" s="31">
        <f t="shared" si="76"/>
        <v>8.6784036939468209E-5</v>
      </c>
      <c r="AY49" s="31">
        <f t="shared" si="77"/>
        <v>1.8161348928065085E-3</v>
      </c>
      <c r="AZ49" s="31">
        <f t="shared" si="47"/>
        <v>0.98213649212088006</v>
      </c>
      <c r="BA49" s="31"/>
      <c r="BB49" s="31">
        <f t="shared" si="78"/>
        <v>0.99806246998761161</v>
      </c>
      <c r="BC49" s="31">
        <f t="shared" si="78"/>
        <v>8.8362501175434329E-5</v>
      </c>
      <c r="BD49" s="31">
        <f t="shared" si="79"/>
        <v>1.8491675112128722E-3</v>
      </c>
      <c r="BF49" s="81">
        <f>Y49</f>
        <v>0.9984698192558189</v>
      </c>
      <c r="BG49" s="31">
        <f t="shared" si="80"/>
        <v>4.0349359148412426E-3</v>
      </c>
      <c r="BH49" s="31">
        <f t="shared" si="80"/>
        <v>0</v>
      </c>
      <c r="BI49" s="31">
        <f t="shared" si="81"/>
        <v>0</v>
      </c>
      <c r="BK49" s="31">
        <f t="shared" si="67"/>
        <v>0.95992133826094894</v>
      </c>
      <c r="BL49" s="31">
        <f t="shared" si="67"/>
        <v>1.4327303052188865E-3</v>
      </c>
      <c r="BM49" s="31">
        <f t="shared" si="68"/>
        <v>3.8645931433832263E-2</v>
      </c>
      <c r="BN49" s="119">
        <f>BB49*BO49</f>
        <v>-4.0824683938476811E-2</v>
      </c>
      <c r="BO49" s="31">
        <f>LN(BK49/BK9)</f>
        <v>-4.0903936543154003E-2</v>
      </c>
      <c r="BP49" s="31">
        <f t="shared" si="40"/>
        <v>17.576779714819946</v>
      </c>
      <c r="BQ49" s="31">
        <f t="shared" ref="BQ49:BQ61" si="87">LN(BM49/BM48)</f>
        <v>20.785519360723047</v>
      </c>
      <c r="BS49" s="31">
        <f t="shared" si="82"/>
        <v>-1.0683662804480216E-3</v>
      </c>
      <c r="BT49" s="31">
        <f t="shared" si="82"/>
        <v>0</v>
      </c>
      <c r="BU49" s="31">
        <f t="shared" si="83"/>
        <v>0</v>
      </c>
      <c r="BV49" s="120"/>
      <c r="BW49" s="120">
        <f t="shared" si="69"/>
        <v>1.0040352378415789</v>
      </c>
      <c r="BX49" s="31">
        <f t="shared" si="84"/>
        <v>0.69403024039075778</v>
      </c>
      <c r="BY49" s="31">
        <f t="shared" si="70"/>
        <v>0.99766375686575792</v>
      </c>
      <c r="BZ49" s="31"/>
      <c r="CA49" s="31">
        <f t="shared" si="71"/>
        <v>0.99916470044233674</v>
      </c>
      <c r="CB49" s="31">
        <f t="shared" si="85"/>
        <v>0.9991647004883949</v>
      </c>
      <c r="CC49" s="31">
        <f t="shared" si="72"/>
        <v>1.00003168221131</v>
      </c>
      <c r="CD49" s="31"/>
      <c r="CE49" s="31">
        <f t="shared" si="73"/>
        <v>0.99893427200316509</v>
      </c>
      <c r="CF49" s="31">
        <f t="shared" si="86"/>
        <v>1.0114610965861248</v>
      </c>
      <c r="CG49" s="31">
        <f t="shared" si="74"/>
        <v>1.0001666395988928</v>
      </c>
    </row>
    <row r="50" spans="1:85" x14ac:dyDescent="0.2">
      <c r="A50" s="198" t="s">
        <v>379</v>
      </c>
      <c r="B50" s="9">
        <f t="shared" si="75"/>
        <v>1990</v>
      </c>
      <c r="D50" s="29">
        <f>Elec_Power_Sector!F50</f>
        <v>30352.96666475874</v>
      </c>
      <c r="E50" s="29">
        <f>'Comm_Sector&gt;Total'!H10</f>
        <v>62.697000000000003</v>
      </c>
      <c r="F50" s="29">
        <f>'Industrial_Sector&gt;Total'!H10</f>
        <v>1364.104</v>
      </c>
      <c r="G50" s="29">
        <f t="shared" si="48"/>
        <v>31779.76766475874</v>
      </c>
      <c r="I50" s="29">
        <f>Elec_Power_Sector!J50</f>
        <v>2904829.36</v>
      </c>
      <c r="J50" s="29">
        <f>'Comm_Sector&gt;Total'!N10</f>
        <v>5837.7340000000004</v>
      </c>
      <c r="K50" s="29">
        <f>'Industrial_Sector&gt;Total'!N10</f>
        <v>130668.599</v>
      </c>
      <c r="L50" s="29">
        <f t="shared" si="49"/>
        <v>3041335.693</v>
      </c>
      <c r="N50" s="41">
        <f t="shared" si="50"/>
        <v>10449.139313559795</v>
      </c>
      <c r="O50" s="41">
        <f t="shared" si="51"/>
        <v>10739.954920864842</v>
      </c>
      <c r="P50" s="41">
        <f t="shared" si="51"/>
        <v>10439.417047702485</v>
      </c>
      <c r="Q50" s="41">
        <f t="shared" si="52"/>
        <v>10449.279814097372</v>
      </c>
      <c r="R50" s="124"/>
      <c r="S50" s="107">
        <f t="shared" si="53"/>
        <v>1</v>
      </c>
      <c r="T50" s="107">
        <f t="shared" si="54"/>
        <v>1</v>
      </c>
      <c r="U50" s="107">
        <f t="shared" si="55"/>
        <v>1</v>
      </c>
      <c r="V50" s="107">
        <f t="shared" si="56"/>
        <v>1</v>
      </c>
      <c r="W50" s="41"/>
      <c r="Y50" s="106">
        <f>Elec_Power_Sector!AF50</f>
        <v>1</v>
      </c>
      <c r="Z50" s="106">
        <f>'Comm_Sector&gt;Total'!AR10</f>
        <v>1</v>
      </c>
      <c r="AA50" s="106">
        <f>'Industrial_Sector&gt;Total'!AR10</f>
        <v>1</v>
      </c>
      <c r="AB50" s="31"/>
      <c r="AC50" s="87">
        <f>Elec_Power_Sector!AJ50</f>
        <v>1</v>
      </c>
      <c r="AD50" s="87">
        <f>'Comm_Sector&gt;Total'!AV10</f>
        <v>1</v>
      </c>
      <c r="AE50" s="87">
        <f>'Industrial_Sector&gt;Total'!AV10</f>
        <v>1</v>
      </c>
      <c r="AG50" s="34">
        <f t="shared" si="57"/>
        <v>1</v>
      </c>
      <c r="AH50" s="34">
        <f t="shared" si="58"/>
        <v>1</v>
      </c>
      <c r="AI50" s="34">
        <f t="shared" si="59"/>
        <v>1</v>
      </c>
      <c r="AJ50" s="34">
        <f t="shared" si="60"/>
        <v>1</v>
      </c>
      <c r="AK50" s="34">
        <f t="shared" si="61"/>
        <v>1</v>
      </c>
      <c r="AL50" s="34">
        <f t="shared" si="62"/>
        <v>1</v>
      </c>
      <c r="AM50" s="34">
        <f t="shared" si="63"/>
        <v>1</v>
      </c>
      <c r="AN50" s="34"/>
      <c r="AO50" s="34">
        <f t="shared" si="64"/>
        <v>1</v>
      </c>
      <c r="AP50" s="32"/>
      <c r="AQ50" s="12"/>
      <c r="AS50" s="31">
        <f t="shared" si="65"/>
        <v>0.955103479199371</v>
      </c>
      <c r="AT50" s="31">
        <f t="shared" si="65"/>
        <v>1.9728589793790731E-3</v>
      </c>
      <c r="AU50" s="31">
        <f t="shared" si="66"/>
        <v>4.292366182125E-2</v>
      </c>
      <c r="AW50" s="31">
        <f t="shared" si="76"/>
        <v>0.95791366272357559</v>
      </c>
      <c r="AX50" s="31">
        <f t="shared" si="76"/>
        <v>1.7394390749375761E-3</v>
      </c>
      <c r="AY50" s="31">
        <f t="shared" si="77"/>
        <v>4.0279094661532754E-2</v>
      </c>
      <c r="AZ50" s="31">
        <f t="shared" si="47"/>
        <v>0.99993219646004594</v>
      </c>
      <c r="BA50" s="31"/>
      <c r="BB50" s="31">
        <f t="shared" si="78"/>
        <v>0.95797861706501286</v>
      </c>
      <c r="BC50" s="31">
        <f t="shared" si="78"/>
        <v>1.7395570230616915E-3</v>
      </c>
      <c r="BD50" s="31">
        <f t="shared" si="79"/>
        <v>4.0281825911925397E-2</v>
      </c>
      <c r="BF50" s="81">
        <f>LN(BF49/BF48)</f>
        <v>4.0349359148412426E-3</v>
      </c>
      <c r="BG50" s="31">
        <f t="shared" si="80"/>
        <v>1.5313526663904725E-3</v>
      </c>
      <c r="BH50" s="31">
        <f t="shared" si="80"/>
        <v>-2.4690864306654185E-2</v>
      </c>
      <c r="BI50" s="31">
        <f t="shared" si="81"/>
        <v>2.2713083238770495E-2</v>
      </c>
      <c r="BK50" s="31">
        <f t="shared" si="67"/>
        <v>0.95511632164966664</v>
      </c>
      <c r="BL50" s="31">
        <f t="shared" si="67"/>
        <v>1.9194638768210454E-3</v>
      </c>
      <c r="BM50" s="31">
        <f t="shared" si="68"/>
        <v>4.2964214473512251E-2</v>
      </c>
      <c r="BN50" s="119">
        <f>BD49*BQ49</f>
        <v>3.8435907105535211E-2</v>
      </c>
      <c r="BO50" s="31">
        <f t="shared" ref="BO50:BP61" si="88">LN(BK50/BK49)</f>
        <v>-5.0182059552670117E-3</v>
      </c>
      <c r="BP50" s="31">
        <f t="shared" si="88"/>
        <v>0.29246398800922435</v>
      </c>
      <c r="BQ50" s="31">
        <f t="shared" si="87"/>
        <v>0.10592604507874372</v>
      </c>
      <c r="BS50" s="31">
        <f t="shared" si="82"/>
        <v>-2.4552531367303917E-4</v>
      </c>
      <c r="BT50" s="31">
        <f t="shared" si="82"/>
        <v>-8.2739619980357927E-3</v>
      </c>
      <c r="BU50" s="31">
        <f t="shared" si="83"/>
        <v>2.0598697108089514E-3</v>
      </c>
      <c r="BV50" s="120"/>
      <c r="BW50" s="120">
        <f t="shared" si="69"/>
        <v>1.002341713947374</v>
      </c>
      <c r="BX50" s="31">
        <f t="shared" si="84"/>
        <v>0.69565546068458017</v>
      </c>
      <c r="BY50" s="31">
        <f t="shared" si="70"/>
        <v>1</v>
      </c>
      <c r="BZ50" s="31"/>
      <c r="CA50" s="31">
        <f t="shared" si="71"/>
        <v>0.99996831879242076</v>
      </c>
      <c r="CB50" s="31">
        <f t="shared" si="85"/>
        <v>0.99913304574411288</v>
      </c>
      <c r="CC50" s="31">
        <f t="shared" si="72"/>
        <v>1</v>
      </c>
      <c r="CD50" s="31"/>
      <c r="CE50" s="31">
        <f t="shared" si="73"/>
        <v>0.99983338816523648</v>
      </c>
      <c r="CF50" s="31">
        <f t="shared" si="86"/>
        <v>1.0112925751970308</v>
      </c>
      <c r="CG50" s="31">
        <f t="shared" si="74"/>
        <v>1</v>
      </c>
    </row>
    <row r="51" spans="1:85" x14ac:dyDescent="0.2">
      <c r="A51" s="198" t="s">
        <v>379</v>
      </c>
      <c r="B51" s="9">
        <f t="shared" si="75"/>
        <v>1991</v>
      </c>
      <c r="D51" s="29">
        <f>Elec_Power_Sector!F51</f>
        <v>30659.669280144743</v>
      </c>
      <c r="E51" s="29">
        <f>'Comm_Sector&gt;Total'!H11</f>
        <v>59.466999999999999</v>
      </c>
      <c r="F51" s="29">
        <f>'Industrial_Sector&gt;Total'!H11</f>
        <v>1374.1100000000001</v>
      </c>
      <c r="G51" s="29">
        <f t="shared" si="48"/>
        <v>32093.246280144744</v>
      </c>
      <c r="I51" s="29">
        <f>Elec_Power_Sector!J51</f>
        <v>2940102.1059999997</v>
      </c>
      <c r="J51" s="29">
        <f>'Comm_Sector&gt;Total'!N11</f>
        <v>5659.0239999999994</v>
      </c>
      <c r="K51" s="29">
        <f>'Industrial_Sector&gt;Total'!N11</f>
        <v>132579.19</v>
      </c>
      <c r="L51" s="29">
        <f t="shared" si="49"/>
        <v>3078340.32</v>
      </c>
      <c r="N51" s="41">
        <f t="shared" si="50"/>
        <v>10428.096771733255</v>
      </c>
      <c r="O51" s="41">
        <f t="shared" si="51"/>
        <v>10508.349142891073</v>
      </c>
      <c r="P51" s="41">
        <f t="shared" si="51"/>
        <v>10364.447090074997</v>
      </c>
      <c r="Q51" s="41">
        <f t="shared" si="52"/>
        <v>10425.5030126574</v>
      </c>
      <c r="R51" s="124"/>
      <c r="S51" s="107">
        <f t="shared" si="53"/>
        <v>0.99798619377203313</v>
      </c>
      <c r="T51" s="107">
        <f t="shared" si="54"/>
        <v>0.97843512568904534</v>
      </c>
      <c r="U51" s="107">
        <f t="shared" si="55"/>
        <v>0.99281856857668238</v>
      </c>
      <c r="V51" s="107">
        <f t="shared" si="56"/>
        <v>0.99772455117836023</v>
      </c>
      <c r="W51" s="41"/>
      <c r="Y51" s="106">
        <f>Elec_Power_Sector!AF51</f>
        <v>0.99761144835153148</v>
      </c>
      <c r="Z51" s="106">
        <f>'Comm_Sector&gt;Total'!AR11</f>
        <v>0.96290675063774589</v>
      </c>
      <c r="AA51" s="106">
        <f>'Industrial_Sector&gt;Total'!AR11</f>
        <v>0.99215507191876817</v>
      </c>
      <c r="AB51" s="31"/>
      <c r="AC51" s="87">
        <f>Elec_Power_Sector!AJ51</f>
        <v>1.0003756426624018</v>
      </c>
      <c r="AD51" s="87">
        <f>'Comm_Sector&gt;Total'!AV11</f>
        <v>1.0161265616229347</v>
      </c>
      <c r="AE51" s="87">
        <f>'Industrial_Sector&gt;Total'!AV11</f>
        <v>1.0006687428978525</v>
      </c>
      <c r="AG51" s="34">
        <f t="shared" si="57"/>
        <v>1.0121672287229491</v>
      </c>
      <c r="AH51" s="34">
        <f t="shared" si="58"/>
        <v>0.99772455117836023</v>
      </c>
      <c r="AI51" s="34">
        <f t="shared" si="59"/>
        <v>0.99999818881672753</v>
      </c>
      <c r="AJ51" s="34">
        <f t="shared" si="60"/>
        <v>1.000418092356111</v>
      </c>
      <c r="AK51" s="34">
        <f t="shared" si="61"/>
        <v>0.99730939081067471</v>
      </c>
      <c r="AL51" s="34">
        <f t="shared" si="62"/>
        <v>1.0098640939950487</v>
      </c>
      <c r="AM51" s="34">
        <f t="shared" si="63"/>
        <v>1.009864093995049</v>
      </c>
      <c r="AN51" s="34"/>
      <c r="AO51" s="34">
        <f t="shared" si="64"/>
        <v>1.0004162804155967</v>
      </c>
      <c r="AP51" s="32"/>
      <c r="AQ51" s="12"/>
      <c r="AS51" s="31">
        <f t="shared" si="65"/>
        <v>0.95533088215862672</v>
      </c>
      <c r="AT51" s="31">
        <f t="shared" si="65"/>
        <v>1.85294436969409E-3</v>
      </c>
      <c r="AU51" s="31">
        <f t="shared" si="66"/>
        <v>4.2816173471679188E-2</v>
      </c>
      <c r="AW51" s="31">
        <f t="shared" si="76"/>
        <v>0.95521717616748236</v>
      </c>
      <c r="AX51" s="31">
        <f t="shared" si="76"/>
        <v>1.9122750835793331E-3</v>
      </c>
      <c r="AY51" s="31">
        <f t="shared" si="77"/>
        <v>4.286989518753416E-2</v>
      </c>
      <c r="AZ51" s="31">
        <f t="shared" si="47"/>
        <v>0.99999934643859589</v>
      </c>
      <c r="BA51" s="31"/>
      <c r="BB51" s="31">
        <f t="shared" si="78"/>
        <v>0.95521780046096927</v>
      </c>
      <c r="BC51" s="31">
        <f t="shared" si="78"/>
        <v>1.9122763333693385E-3</v>
      </c>
      <c r="BD51" s="31">
        <f t="shared" si="79"/>
        <v>4.2869923205661367E-2</v>
      </c>
      <c r="BG51" s="31">
        <f t="shared" si="80"/>
        <v>-2.3914087884816158E-3</v>
      </c>
      <c r="BH51" s="31">
        <f t="shared" si="80"/>
        <v>-3.7798704024420413E-2</v>
      </c>
      <c r="BI51" s="31">
        <f t="shared" si="81"/>
        <v>-7.8758614155946434E-3</v>
      </c>
      <c r="BK51" s="31">
        <f t="shared" si="67"/>
        <v>0.95509326467191902</v>
      </c>
      <c r="BL51" s="31">
        <f t="shared" si="67"/>
        <v>1.8383360550596952E-3</v>
      </c>
      <c r="BM51" s="31">
        <f t="shared" si="68"/>
        <v>4.3068399273021252E-2</v>
      </c>
      <c r="BO51" s="31">
        <f t="shared" si="88"/>
        <v>-2.4140783203899046E-5</v>
      </c>
      <c r="BP51" s="31">
        <f t="shared" si="88"/>
        <v>-4.318507164869434E-2</v>
      </c>
      <c r="BQ51" s="31">
        <f t="shared" si="87"/>
        <v>2.4219850101274841E-3</v>
      </c>
      <c r="BS51" s="31">
        <f t="shared" si="82"/>
        <v>3.7557212636052384E-4</v>
      </c>
      <c r="BT51" s="31">
        <f t="shared" si="82"/>
        <v>1.5997909924786034E-2</v>
      </c>
      <c r="BU51" s="31">
        <f t="shared" si="83"/>
        <v>6.6851938896184918E-4</v>
      </c>
      <c r="BV51" s="120"/>
      <c r="BW51" s="120">
        <f t="shared" si="69"/>
        <v>0.99730939081067471</v>
      </c>
      <c r="BX51" s="31">
        <f t="shared" si="84"/>
        <v>0.69378372370945796</v>
      </c>
      <c r="BY51" s="31">
        <f t="shared" si="70"/>
        <v>0.99730939081067471</v>
      </c>
      <c r="BZ51" s="31"/>
      <c r="CA51" s="31">
        <f t="shared" si="71"/>
        <v>0.99999818881672753</v>
      </c>
      <c r="CB51" s="31">
        <f t="shared" si="85"/>
        <v>0.99913123613105348</v>
      </c>
      <c r="CC51" s="31">
        <f t="shared" si="72"/>
        <v>0.99999818881672753</v>
      </c>
      <c r="CD51" s="31"/>
      <c r="CE51" s="31">
        <f t="shared" si="73"/>
        <v>1.000418092356111</v>
      </c>
      <c r="CF51" s="31">
        <f t="shared" si="86"/>
        <v>1.0117153888925126</v>
      </c>
      <c r="CG51" s="31">
        <f t="shared" si="74"/>
        <v>1.000418092356111</v>
      </c>
    </row>
    <row r="52" spans="1:85" x14ac:dyDescent="0.2">
      <c r="A52" s="198" t="s">
        <v>379</v>
      </c>
      <c r="B52" s="9">
        <f t="shared" si="75"/>
        <v>1992</v>
      </c>
      <c r="D52" s="29">
        <f>Elec_Power_Sector!F52</f>
        <v>30480.714720227268</v>
      </c>
      <c r="E52" s="29">
        <f>'Comm_Sector&gt;Total'!H12</f>
        <v>64.19</v>
      </c>
      <c r="F52" s="29">
        <f>'Industrial_Sector&gt;Total'!H12</f>
        <v>1458.7649999999999</v>
      </c>
      <c r="G52" s="29">
        <f t="shared" si="48"/>
        <v>32003.669720227266</v>
      </c>
      <c r="I52" s="29">
        <f>Elec_Power_Sector!J52</f>
        <v>2938550.1859999998</v>
      </c>
      <c r="J52" s="29">
        <f>'Comm_Sector&gt;Total'!N12</f>
        <v>6228.1310000000003</v>
      </c>
      <c r="K52" s="29">
        <f>'Industrial_Sector&gt;Total'!N12</f>
        <v>143280.46900000001</v>
      </c>
      <c r="L52" s="29">
        <f t="shared" si="49"/>
        <v>3088058.7859999998</v>
      </c>
      <c r="N52" s="41">
        <f t="shared" si="50"/>
        <v>10372.705174628341</v>
      </c>
      <c r="O52" s="41">
        <f t="shared" si="51"/>
        <v>10306.462725334453</v>
      </c>
      <c r="P52" s="41">
        <f t="shared" si="51"/>
        <v>10181.185266779101</v>
      </c>
      <c r="Q52" s="41">
        <f t="shared" si="52"/>
        <v>10363.685388801166</v>
      </c>
      <c r="R52" s="124"/>
      <c r="S52" s="107">
        <f t="shared" si="53"/>
        <v>0.99268512586177637</v>
      </c>
      <c r="T52" s="107">
        <f t="shared" si="54"/>
        <v>0.95963742876720737</v>
      </c>
      <c r="U52" s="107">
        <f t="shared" si="55"/>
        <v>0.97526377385409502</v>
      </c>
      <c r="V52" s="107">
        <f t="shared" si="56"/>
        <v>0.99180858137412231</v>
      </c>
      <c r="W52" s="41"/>
      <c r="Y52" s="106">
        <f>Elec_Power_Sector!AF52</f>
        <v>0.9930036562447746</v>
      </c>
      <c r="Z52" s="106">
        <f>'Comm_Sector&gt;Total'!AR12</f>
        <v>0.95169813490718524</v>
      </c>
      <c r="AA52" s="106">
        <f>'Industrial_Sector&gt;Total'!AR12</f>
        <v>0.97653909408499906</v>
      </c>
      <c r="AB52" s="31"/>
      <c r="AC52" s="87">
        <f>Elec_Power_Sector!AJ52</f>
        <v>0.9996792253674035</v>
      </c>
      <c r="AD52" s="87">
        <f>'Comm_Sector&gt;Total'!AV12</f>
        <v>1.0083422395913348</v>
      </c>
      <c r="AE52" s="87">
        <f>'Industrial_Sector&gt;Total'!AV12</f>
        <v>0.99869404078277202</v>
      </c>
      <c r="AG52" s="34">
        <f t="shared" si="57"/>
        <v>1.015362688540939</v>
      </c>
      <c r="AH52" s="34">
        <f t="shared" si="58"/>
        <v>0.99180858137412231</v>
      </c>
      <c r="AI52" s="34">
        <f t="shared" si="59"/>
        <v>0.99995707138464285</v>
      </c>
      <c r="AJ52" s="34">
        <f t="shared" si="60"/>
        <v>0.9996516711510397</v>
      </c>
      <c r="AK52" s="34">
        <f t="shared" si="61"/>
        <v>0.99219677093022873</v>
      </c>
      <c r="AL52" s="34">
        <f t="shared" si="62"/>
        <v>1.0070454277020033</v>
      </c>
      <c r="AM52" s="34">
        <f t="shared" si="63"/>
        <v>1.0070454277020036</v>
      </c>
      <c r="AN52" s="34"/>
      <c r="AO52" s="34">
        <f t="shared" si="64"/>
        <v>0.99960875748895772</v>
      </c>
      <c r="AP52" s="32"/>
      <c r="AQ52" s="12"/>
      <c r="AS52" s="31">
        <f t="shared" si="65"/>
        <v>0.95241311345500335</v>
      </c>
      <c r="AT52" s="31">
        <f t="shared" si="65"/>
        <v>2.0057074879581706E-3</v>
      </c>
      <c r="AU52" s="31">
        <f t="shared" si="66"/>
        <v>4.5581179057038491E-2</v>
      </c>
      <c r="AW52" s="31">
        <f t="shared" si="76"/>
        <v>0.95387125405051754</v>
      </c>
      <c r="AX52" s="31">
        <f t="shared" si="76"/>
        <v>1.9283175312074612E-3</v>
      </c>
      <c r="AY52" s="31">
        <f t="shared" si="77"/>
        <v>4.4184257937384092E-2</v>
      </c>
      <c r="AZ52" s="31">
        <f t="shared" si="47"/>
        <v>0.99998382951910914</v>
      </c>
      <c r="BA52" s="31"/>
      <c r="BB52" s="31">
        <f t="shared" si="78"/>
        <v>0.95388667885683009</v>
      </c>
      <c r="BC52" s="31">
        <f t="shared" si="78"/>
        <v>1.9283487135334843E-3</v>
      </c>
      <c r="BD52" s="31">
        <f t="shared" si="79"/>
        <v>4.4184972429636427E-2</v>
      </c>
      <c r="BG52" s="31">
        <f t="shared" si="80"/>
        <v>-4.6295241363545634E-3</v>
      </c>
      <c r="BH52" s="31">
        <f t="shared" si="80"/>
        <v>-1.1708675630015014E-2</v>
      </c>
      <c r="BI52" s="31">
        <f t="shared" si="81"/>
        <v>-1.5864633145911217E-2</v>
      </c>
      <c r="BK52" s="31">
        <f t="shared" si="67"/>
        <v>0.95158492426445662</v>
      </c>
      <c r="BL52" s="31">
        <f t="shared" si="67"/>
        <v>2.0168434060374137E-3</v>
      </c>
      <c r="BM52" s="31">
        <f t="shared" si="68"/>
        <v>4.6398232329505927E-2</v>
      </c>
      <c r="BO52" s="31">
        <f t="shared" si="88"/>
        <v>-3.6800592645633719E-3</v>
      </c>
      <c r="BP52" s="31">
        <f t="shared" si="88"/>
        <v>9.2672774315492784E-2</v>
      </c>
      <c r="BQ52" s="31">
        <f t="shared" si="87"/>
        <v>7.4471829490808217E-2</v>
      </c>
      <c r="BS52" s="31">
        <f t="shared" si="82"/>
        <v>-6.9639821814429146E-4</v>
      </c>
      <c r="BT52" s="31">
        <f t="shared" si="82"/>
        <v>-7.6902744965351389E-3</v>
      </c>
      <c r="BU52" s="31">
        <f t="shared" si="83"/>
        <v>-1.9753321141069585E-3</v>
      </c>
      <c r="BV52" s="120"/>
      <c r="BW52" s="120">
        <f t="shared" si="69"/>
        <v>0.99487358694548123</v>
      </c>
      <c r="BX52" s="31">
        <f t="shared" si="84"/>
        <v>0.69022710177122115</v>
      </c>
      <c r="BY52" s="31">
        <f t="shared" si="70"/>
        <v>0.99219677093022873</v>
      </c>
      <c r="BZ52" s="31"/>
      <c r="CA52" s="31">
        <f t="shared" si="71"/>
        <v>0.999958882493444</v>
      </c>
      <c r="CB52" s="31">
        <f t="shared" si="85"/>
        <v>0.99909015434590154</v>
      </c>
      <c r="CC52" s="31">
        <f t="shared" si="72"/>
        <v>0.99995707138464285</v>
      </c>
      <c r="CD52" s="31"/>
      <c r="CE52" s="31">
        <f t="shared" si="73"/>
        <v>0.99923389909586058</v>
      </c>
      <c r="CF52" s="31">
        <f t="shared" si="86"/>
        <v>1.0109403128183503</v>
      </c>
      <c r="CG52" s="31">
        <f t="shared" si="74"/>
        <v>0.9996516711510397</v>
      </c>
    </row>
    <row r="53" spans="1:85" x14ac:dyDescent="0.2">
      <c r="A53" s="198" t="s">
        <v>379</v>
      </c>
      <c r="B53" s="9">
        <f t="shared" si="75"/>
        <v>1993</v>
      </c>
      <c r="D53" s="29">
        <f>Elec_Power_Sector!F53</f>
        <v>31586.067420946052</v>
      </c>
      <c r="E53" s="29">
        <f>'Comm_Sector&gt;Total'!H13</f>
        <v>70.919699999999992</v>
      </c>
      <c r="F53" s="29">
        <f>'Industrial_Sector&gt;Total'!H13</f>
        <v>1450.6840000000002</v>
      </c>
      <c r="G53" s="29">
        <f t="shared" si="48"/>
        <v>33107.671120946048</v>
      </c>
      <c r="I53" s="29">
        <f>Elec_Power_Sector!J53</f>
        <v>3047932.378</v>
      </c>
      <c r="J53" s="29">
        <f>'Comm_Sector&gt;Total'!N13</f>
        <v>7000.4199999999992</v>
      </c>
      <c r="K53" s="29">
        <f>'Industrial_Sector&gt;Total'!N13</f>
        <v>146293.86999999997</v>
      </c>
      <c r="L53" s="29">
        <f t="shared" si="49"/>
        <v>3201226.6680000001</v>
      </c>
      <c r="N53" s="41">
        <f t="shared" si="50"/>
        <v>10363.112924989589</v>
      </c>
      <c r="O53" s="41">
        <f t="shared" si="51"/>
        <v>10130.777867613657</v>
      </c>
      <c r="P53" s="41">
        <f t="shared" si="51"/>
        <v>9916.2323069312515</v>
      </c>
      <c r="Q53" s="41">
        <f t="shared" si="52"/>
        <v>10342.182717611313</v>
      </c>
      <c r="R53" s="124"/>
      <c r="S53" s="107">
        <f t="shared" si="53"/>
        <v>0.99176713162790642</v>
      </c>
      <c r="T53" s="107">
        <f t="shared" si="54"/>
        <v>0.94327936590611583</v>
      </c>
      <c r="U53" s="107">
        <f t="shared" si="55"/>
        <v>0.94988372067323656</v>
      </c>
      <c r="V53" s="107">
        <f t="shared" si="56"/>
        <v>0.98975076767093828</v>
      </c>
      <c r="W53" s="41"/>
      <c r="Y53" s="106">
        <f>Elec_Power_Sector!AF53</f>
        <v>0.99287708809688358</v>
      </c>
      <c r="Z53" s="106">
        <f>'Comm_Sector&gt;Total'!AR13</f>
        <v>0.94382086339093696</v>
      </c>
      <c r="AA53" s="106">
        <f>'Industrial_Sector&gt;Total'!AR13</f>
        <v>0.95226422729456506</v>
      </c>
      <c r="AB53" s="31"/>
      <c r="AC53" s="87">
        <f>Elec_Power_Sector!AJ53</f>
        <v>0.99888208069026463</v>
      </c>
      <c r="AD53" s="87">
        <f>'Comm_Sector&gt;Total'!AV13</f>
        <v>0.99942627091027059</v>
      </c>
      <c r="AE53" s="87">
        <f>'Industrial_Sector&gt;Total'!AV13</f>
        <v>0.99750016166406696</v>
      </c>
      <c r="AG53" s="34">
        <f t="shared" si="57"/>
        <v>1.0525726164882121</v>
      </c>
      <c r="AH53" s="34">
        <f t="shared" si="58"/>
        <v>0.98975076767093828</v>
      </c>
      <c r="AI53" s="34">
        <f t="shared" si="59"/>
        <v>0.99997616885143692</v>
      </c>
      <c r="AJ53" s="34">
        <f t="shared" si="60"/>
        <v>0.99882002194603847</v>
      </c>
      <c r="AK53" s="34">
        <f t="shared" si="61"/>
        <v>0.99094364688667835</v>
      </c>
      <c r="AL53" s="34">
        <f t="shared" si="62"/>
        <v>1.0417845551986162</v>
      </c>
      <c r="AM53" s="34">
        <f t="shared" si="63"/>
        <v>1.041784555198616</v>
      </c>
      <c r="AN53" s="34"/>
      <c r="AO53" s="34">
        <f t="shared" si="64"/>
        <v>0.99879621891770765</v>
      </c>
      <c r="AP53" s="32"/>
      <c r="AQ53" s="12"/>
      <c r="AS53" s="31">
        <f t="shared" si="65"/>
        <v>0.95404075102590558</v>
      </c>
      <c r="AT53" s="31">
        <f t="shared" si="65"/>
        <v>2.142092681207396E-3</v>
      </c>
      <c r="AU53" s="31">
        <f t="shared" si="66"/>
        <v>4.3817156292887176E-2</v>
      </c>
      <c r="AW53" s="31">
        <f t="shared" si="76"/>
        <v>0.95322670064079118</v>
      </c>
      <c r="AX53" s="31">
        <f t="shared" si="76"/>
        <v>2.0731524478377547E-3</v>
      </c>
      <c r="AY53" s="31">
        <f t="shared" si="77"/>
        <v>4.4693365740921441E-2</v>
      </c>
      <c r="AZ53" s="31">
        <f t="shared" si="47"/>
        <v>0.99999321882955039</v>
      </c>
      <c r="BA53" s="31"/>
      <c r="BB53" s="31">
        <f t="shared" si="78"/>
        <v>0.95323316467735908</v>
      </c>
      <c r="BC53" s="31">
        <f t="shared" si="78"/>
        <v>2.0731665063332045E-3</v>
      </c>
      <c r="BD53" s="31">
        <f t="shared" si="79"/>
        <v>4.4693668816307701E-2</v>
      </c>
      <c r="BG53" s="31">
        <f t="shared" si="80"/>
        <v>-1.2746802487819555E-4</v>
      </c>
      <c r="BH53" s="31">
        <f t="shared" si="80"/>
        <v>-8.3115145466032235E-3</v>
      </c>
      <c r="BI53" s="31">
        <f t="shared" si="81"/>
        <v>-2.5172238459887704E-2</v>
      </c>
      <c r="BK53" s="31">
        <f t="shared" si="67"/>
        <v>0.95211389073683672</v>
      </c>
      <c r="BL53" s="31">
        <f t="shared" si="67"/>
        <v>2.186792978447098E-3</v>
      </c>
      <c r="BM53" s="31">
        <f t="shared" si="68"/>
        <v>4.5699316284716129E-2</v>
      </c>
      <c r="BO53" s="31">
        <f t="shared" si="88"/>
        <v>5.5572497269548173E-4</v>
      </c>
      <c r="BP53" s="31">
        <f t="shared" si="88"/>
        <v>8.0902458261383842E-2</v>
      </c>
      <c r="BQ53" s="31">
        <f t="shared" si="87"/>
        <v>-1.5178025318557973E-2</v>
      </c>
      <c r="BS53" s="31">
        <f t="shared" si="82"/>
        <v>-7.9771855583806383E-4</v>
      </c>
      <c r="BT53" s="31">
        <f t="shared" si="82"/>
        <v>-8.8815291634921304E-3</v>
      </c>
      <c r="BU53" s="31">
        <f t="shared" si="83"/>
        <v>-1.1961554237464639E-3</v>
      </c>
      <c r="BV53" s="120"/>
      <c r="BW53" s="120">
        <f t="shared" si="69"/>
        <v>0.99873702063918679</v>
      </c>
      <c r="BX53" s="31">
        <f t="shared" si="84"/>
        <v>0.6893553591874102</v>
      </c>
      <c r="BY53" s="31">
        <f t="shared" si="70"/>
        <v>0.99094364688667835</v>
      </c>
      <c r="BZ53" s="31"/>
      <c r="CA53" s="31">
        <f t="shared" si="71"/>
        <v>1.000019098286657</v>
      </c>
      <c r="CB53" s="31">
        <f t="shared" si="85"/>
        <v>0.99910923525606543</v>
      </c>
      <c r="CC53" s="31">
        <f t="shared" si="72"/>
        <v>0.99997616885143692</v>
      </c>
      <c r="CD53" s="31"/>
      <c r="CE53" s="31">
        <f t="shared" si="73"/>
        <v>0.99916806100664679</v>
      </c>
      <c r="CF53" s="31">
        <f t="shared" si="86"/>
        <v>1.010099272152164</v>
      </c>
      <c r="CG53" s="31">
        <f t="shared" si="74"/>
        <v>0.99882002194603847</v>
      </c>
    </row>
    <row r="54" spans="1:85" x14ac:dyDescent="0.2">
      <c r="A54" s="198" t="s">
        <v>379</v>
      </c>
      <c r="B54" s="9">
        <f t="shared" si="75"/>
        <v>1994</v>
      </c>
      <c r="D54" s="29">
        <f>Elec_Power_Sector!F54</f>
        <v>32053.661104676154</v>
      </c>
      <c r="E54" s="29">
        <f>'Comm_Sector&gt;Total'!H14</f>
        <v>74.802300000000002</v>
      </c>
      <c r="F54" s="29">
        <f>'Industrial_Sector&gt;Total'!H14</f>
        <v>1521.3799999999999</v>
      </c>
      <c r="G54" s="29">
        <f t="shared" si="48"/>
        <v>33649.843404676154</v>
      </c>
      <c r="I54" s="29">
        <f>Elec_Power_Sector!J54</f>
        <v>3092103.1519999998</v>
      </c>
      <c r="J54" s="29">
        <f>'Comm_Sector&gt;Total'!N14</f>
        <v>7619.3369999999995</v>
      </c>
      <c r="K54" s="29">
        <f>'Industrial_Sector&gt;Total'!N14</f>
        <v>151177.734</v>
      </c>
      <c r="L54" s="29">
        <f t="shared" si="49"/>
        <v>3250900.2229999998</v>
      </c>
      <c r="N54" s="41">
        <f t="shared" si="50"/>
        <v>10366.297477476959</v>
      </c>
      <c r="O54" s="41">
        <f t="shared" si="51"/>
        <v>9817.4289967749173</v>
      </c>
      <c r="P54" s="41">
        <f t="shared" si="51"/>
        <v>10063.519010015058</v>
      </c>
      <c r="Q54" s="41">
        <f t="shared" si="52"/>
        <v>10350.930848816814</v>
      </c>
      <c r="R54" s="124"/>
      <c r="S54" s="107">
        <f t="shared" si="53"/>
        <v>0.99207189859404665</v>
      </c>
      <c r="T54" s="107">
        <f t="shared" si="54"/>
        <v>0.91410337092777683</v>
      </c>
      <c r="U54" s="107">
        <f t="shared" si="55"/>
        <v>0.96399243023151793</v>
      </c>
      <c r="V54" s="107">
        <f t="shared" si="56"/>
        <v>0.9905879671106258</v>
      </c>
      <c r="W54" s="41"/>
      <c r="Y54" s="106">
        <f>Elec_Power_Sector!AF54</f>
        <v>0.99340739993187144</v>
      </c>
      <c r="Z54" s="106">
        <f>'Comm_Sector&gt;Total'!AR14</f>
        <v>0.91513671735229374</v>
      </c>
      <c r="AA54" s="106">
        <f>'Industrial_Sector&gt;Total'!AR14</f>
        <v>0.96720853340920843</v>
      </c>
      <c r="AB54" s="31"/>
      <c r="AC54" s="87">
        <f>Elec_Power_Sector!AJ54</f>
        <v>0.99865563580670236</v>
      </c>
      <c r="AD54" s="87">
        <f>'Comm_Sector&gt;Total'!AV14</f>
        <v>0.99887082836375929</v>
      </c>
      <c r="AE54" s="87">
        <f>'Industrial_Sector&gt;Total'!AV14</f>
        <v>0.99667486062560473</v>
      </c>
      <c r="AG54" s="34">
        <f t="shared" si="57"/>
        <v>1.0689054254952315</v>
      </c>
      <c r="AH54" s="34">
        <f t="shared" si="58"/>
        <v>0.9905879671106258</v>
      </c>
      <c r="AI54" s="34">
        <f t="shared" si="59"/>
        <v>0.99994107684786859</v>
      </c>
      <c r="AJ54" s="34">
        <f t="shared" si="60"/>
        <v>0.99856616108334151</v>
      </c>
      <c r="AK54" s="34">
        <f t="shared" si="61"/>
        <v>0.99206880597758695</v>
      </c>
      <c r="AL54" s="34">
        <f t="shared" si="62"/>
        <v>1.0588448524748393</v>
      </c>
      <c r="AM54" s="34">
        <f t="shared" si="63"/>
        <v>1.0588448524748399</v>
      </c>
      <c r="AN54" s="34"/>
      <c r="AO54" s="34">
        <f t="shared" si="64"/>
        <v>0.99850732241751872</v>
      </c>
      <c r="AP54" s="32"/>
      <c r="AQ54" s="12"/>
      <c r="AS54" s="31">
        <f t="shared" si="65"/>
        <v>0.95256494121520374</v>
      </c>
      <c r="AT54" s="31">
        <f t="shared" si="65"/>
        <v>2.2229613107086583E-3</v>
      </c>
      <c r="AU54" s="31">
        <f t="shared" si="66"/>
        <v>4.5212097474087533E-2</v>
      </c>
      <c r="AW54" s="31">
        <f t="shared" si="76"/>
        <v>0.95330265572852713</v>
      </c>
      <c r="AX54" s="31">
        <f t="shared" si="76"/>
        <v>2.1822772726663164E-3</v>
      </c>
      <c r="AY54" s="31">
        <f t="shared" si="77"/>
        <v>4.4510983908059555E-2</v>
      </c>
      <c r="AZ54" s="31">
        <f t="shared" si="47"/>
        <v>0.99999591690925294</v>
      </c>
      <c r="BA54" s="31"/>
      <c r="BB54" s="31">
        <f t="shared" si="78"/>
        <v>0.95330654816567306</v>
      </c>
      <c r="BC54" s="31">
        <f t="shared" si="78"/>
        <v>2.1822861831388382E-3</v>
      </c>
      <c r="BD54" s="31">
        <f t="shared" si="79"/>
        <v>4.4511165651188164E-2</v>
      </c>
      <c r="BG54" s="31">
        <f t="shared" si="80"/>
        <v>5.3397370898731285E-4</v>
      </c>
      <c r="BH54" s="31">
        <f t="shared" si="80"/>
        <v>-3.086291279595613E-2</v>
      </c>
      <c r="BI54" s="31">
        <f t="shared" si="81"/>
        <v>1.5571576097867001E-2</v>
      </c>
      <c r="BK54" s="31">
        <f t="shared" si="67"/>
        <v>0.95115289301205974</v>
      </c>
      <c r="BL54" s="31">
        <f t="shared" si="67"/>
        <v>2.3437621819622362E-3</v>
      </c>
      <c r="BM54" s="31">
        <f t="shared" si="68"/>
        <v>4.6503344805978071E-2</v>
      </c>
      <c r="BO54" s="31">
        <f t="shared" si="88"/>
        <v>-1.0098403593752762E-3</v>
      </c>
      <c r="BP54" s="31">
        <f t="shared" si="88"/>
        <v>6.932133120698164E-2</v>
      </c>
      <c r="BQ54" s="31">
        <f t="shared" si="87"/>
        <v>1.7440904476622027E-2</v>
      </c>
      <c r="BS54" s="31">
        <f t="shared" si="82"/>
        <v>-2.2672401393186375E-4</v>
      </c>
      <c r="BT54" s="31">
        <f t="shared" si="82"/>
        <v>-5.5591589560704928E-4</v>
      </c>
      <c r="BU54" s="31">
        <f t="shared" si="83"/>
        <v>-8.2771178693524653E-4</v>
      </c>
      <c r="BV54" s="120"/>
      <c r="BW54" s="120">
        <f t="shared" si="69"/>
        <v>1.0011354420550993</v>
      </c>
      <c r="BX54" s="31">
        <f t="shared" si="84"/>
        <v>0.69013808225313966</v>
      </c>
      <c r="BY54" s="31">
        <f t="shared" si="70"/>
        <v>0.99206880597758695</v>
      </c>
      <c r="BZ54" s="31"/>
      <c r="CA54" s="31">
        <f t="shared" si="71"/>
        <v>0.99996490716012898</v>
      </c>
      <c r="CB54" s="31">
        <f t="shared" si="85"/>
        <v>0.99907417367565898</v>
      </c>
      <c r="CC54" s="31">
        <f t="shared" si="72"/>
        <v>0.99994107684786859</v>
      </c>
      <c r="CD54" s="31"/>
      <c r="CE54" s="31">
        <f t="shared" si="73"/>
        <v>0.99974583923317617</v>
      </c>
      <c r="CF54" s="31">
        <f t="shared" si="86"/>
        <v>1.0098425445465855</v>
      </c>
      <c r="CG54" s="31">
        <f t="shared" si="74"/>
        <v>0.99856616108334151</v>
      </c>
    </row>
    <row r="55" spans="1:85" x14ac:dyDescent="0.2">
      <c r="A55" s="198" t="s">
        <v>379</v>
      </c>
      <c r="B55" s="9">
        <f t="shared" si="75"/>
        <v>1995</v>
      </c>
      <c r="D55" s="29">
        <f>Elec_Power_Sector!F55</f>
        <v>33146.687273961375</v>
      </c>
      <c r="E55" s="29">
        <f>'Comm_Sector&gt;Total'!H15</f>
        <v>83.292000000000002</v>
      </c>
      <c r="F55" s="29">
        <f>'Industrial_Sector&gt;Total'!H15</f>
        <v>1536.9269999999999</v>
      </c>
      <c r="G55" s="29">
        <f t="shared" si="48"/>
        <v>34766.90627396138</v>
      </c>
      <c r="I55" s="29">
        <f>Elec_Power_Sector!J55</f>
        <v>3196955.31</v>
      </c>
      <c r="J55" s="29">
        <f>'Comm_Sector&gt;Total'!N15</f>
        <v>8232.3289999999997</v>
      </c>
      <c r="K55" s="29">
        <f>'Industrial_Sector&gt;Total'!N15</f>
        <v>151024.97900000002</v>
      </c>
      <c r="L55" s="29">
        <f t="shared" si="49"/>
        <v>3356212.6179999998</v>
      </c>
      <c r="N55" s="41">
        <f t="shared" si="50"/>
        <v>10368.204763538399</v>
      </c>
      <c r="O55" s="41">
        <f t="shared" si="51"/>
        <v>10117.671439030195</v>
      </c>
      <c r="P55" s="41">
        <f t="shared" si="51"/>
        <v>10176.64104426063</v>
      </c>
      <c r="Q55" s="41">
        <f t="shared" si="52"/>
        <v>10358.970134222105</v>
      </c>
      <c r="R55" s="124"/>
      <c r="S55" s="107">
        <f t="shared" si="53"/>
        <v>0.99225442904025896</v>
      </c>
      <c r="T55" s="107">
        <f t="shared" si="54"/>
        <v>0.94205902292702193</v>
      </c>
      <c r="U55" s="107">
        <f t="shared" si="55"/>
        <v>0.97482847919178717</v>
      </c>
      <c r="V55" s="107">
        <f t="shared" si="56"/>
        <v>0.99135732974119151</v>
      </c>
      <c r="W55" s="41"/>
      <c r="Y55" s="106">
        <f>Elec_Power_Sector!AF55</f>
        <v>0.9949392822650508</v>
      </c>
      <c r="Z55" s="106">
        <f>'Comm_Sector&gt;Total'!AR15</f>
        <v>0.92562926937318946</v>
      </c>
      <c r="AA55" s="106">
        <f>'Industrial_Sector&gt;Total'!AR15</f>
        <v>0.98141035716376979</v>
      </c>
      <c r="AB55" s="31"/>
      <c r="AC55" s="87">
        <f>Elec_Power_Sector!AJ55</f>
        <v>0.99730149037971505</v>
      </c>
      <c r="AD55" s="87">
        <f>'Comm_Sector&gt;Total'!AV15</f>
        <v>1.0177498206868052</v>
      </c>
      <c r="AE55" s="87">
        <f>'Industrial_Sector&gt;Total'!AV15</f>
        <v>0.99329344965239219</v>
      </c>
      <c r="AG55" s="34">
        <f t="shared" si="57"/>
        <v>1.1035324465249683</v>
      </c>
      <c r="AH55" s="34">
        <f t="shared" si="58"/>
        <v>0.99135732974119151</v>
      </c>
      <c r="AI55" s="34">
        <f t="shared" si="59"/>
        <v>0.99997284326641889</v>
      </c>
      <c r="AJ55" s="34">
        <f t="shared" si="60"/>
        <v>0.99716734148429487</v>
      </c>
      <c r="AK55" s="34">
        <f t="shared" si="61"/>
        <v>0.99420048296359831</v>
      </c>
      <c r="AL55" s="34">
        <f t="shared" si="62"/>
        <v>1.093994979469757</v>
      </c>
      <c r="AM55" s="34">
        <f t="shared" si="63"/>
        <v>1.0939949794697568</v>
      </c>
      <c r="AN55" s="34"/>
      <c r="AO55" s="34">
        <f t="shared" si="64"/>
        <v>0.99714026167646641</v>
      </c>
      <c r="AP55" s="32"/>
      <c r="AQ55" s="12"/>
      <c r="AS55" s="31">
        <f t="shared" si="65"/>
        <v>0.95339766537658643</v>
      </c>
      <c r="AT55" s="31">
        <f t="shared" si="65"/>
        <v>2.3957265378651599E-3</v>
      </c>
      <c r="AU55" s="31">
        <f t="shared" si="66"/>
        <v>4.4206608085548264E-2</v>
      </c>
      <c r="AW55" s="31">
        <f t="shared" si="76"/>
        <v>0.95298124265899065</v>
      </c>
      <c r="AX55" s="31">
        <f t="shared" si="76"/>
        <v>2.3082664548998068E-3</v>
      </c>
      <c r="AY55" s="31">
        <f t="shared" si="77"/>
        <v>4.4707468306474311E-2</v>
      </c>
      <c r="AZ55" s="31">
        <f t="shared" si="47"/>
        <v>0.99999697742036475</v>
      </c>
      <c r="BA55" s="31"/>
      <c r="BB55" s="31">
        <f t="shared" si="78"/>
        <v>0.95298412312939396</v>
      </c>
      <c r="BC55" s="31">
        <f t="shared" si="78"/>
        <v>2.3082734318400746E-3</v>
      </c>
      <c r="BD55" s="31">
        <f t="shared" si="79"/>
        <v>4.4707603438766008E-2</v>
      </c>
      <c r="BG55" s="31">
        <f t="shared" si="80"/>
        <v>1.5408607060175383E-3</v>
      </c>
      <c r="BH55" s="31">
        <f t="shared" si="80"/>
        <v>1.140032544836565E-2</v>
      </c>
      <c r="BI55" s="31">
        <f t="shared" si="81"/>
        <v>1.4576554999595429E-2</v>
      </c>
      <c r="BK55" s="31">
        <f t="shared" si="67"/>
        <v>0.95254850448214368</v>
      </c>
      <c r="BL55" s="31">
        <f t="shared" si="67"/>
        <v>2.4528627762879117E-3</v>
      </c>
      <c r="BM55" s="31">
        <f t="shared" si="68"/>
        <v>4.499863274156847E-2</v>
      </c>
      <c r="BO55" s="31">
        <f t="shared" si="88"/>
        <v>1.466208641692507E-3</v>
      </c>
      <c r="BP55" s="31">
        <f t="shared" si="88"/>
        <v>4.5498414172288587E-2</v>
      </c>
      <c r="BQ55" s="31">
        <f t="shared" si="87"/>
        <v>-3.2892135529703721E-2</v>
      </c>
      <c r="BS55" s="31">
        <f t="shared" si="82"/>
        <v>-1.3568884992430808E-3</v>
      </c>
      <c r="BT55" s="31">
        <f t="shared" si="82"/>
        <v>1.87239418458887E-2</v>
      </c>
      <c r="BU55" s="31">
        <f t="shared" si="83"/>
        <v>-3.3984603777092626E-3</v>
      </c>
      <c r="BV55" s="120"/>
      <c r="BW55" s="120">
        <f t="shared" si="69"/>
        <v>1.0021487188924469</v>
      </c>
      <c r="BX55" s="31">
        <f t="shared" si="84"/>
        <v>0.69162099498887408</v>
      </c>
      <c r="BY55" s="31">
        <f t="shared" si="70"/>
        <v>0.99420048296359831</v>
      </c>
      <c r="BZ55" s="31"/>
      <c r="CA55" s="31">
        <f t="shared" si="71"/>
        <v>1.0000317682904381</v>
      </c>
      <c r="CB55" s="31">
        <f t="shared" si="85"/>
        <v>0.99910591255417747</v>
      </c>
      <c r="CC55" s="31">
        <f t="shared" si="72"/>
        <v>0.99997284326641889</v>
      </c>
      <c r="CD55" s="31"/>
      <c r="CE55" s="31">
        <f t="shared" si="73"/>
        <v>0.99859917183902058</v>
      </c>
      <c r="CF55" s="31">
        <f t="shared" si="86"/>
        <v>1.0084279286720295</v>
      </c>
      <c r="CG55" s="31">
        <f t="shared" si="74"/>
        <v>0.99716734148429487</v>
      </c>
    </row>
    <row r="56" spans="1:85" x14ac:dyDescent="0.2">
      <c r="A56" s="198" t="s">
        <v>379</v>
      </c>
      <c r="B56" s="9">
        <f t="shared" si="75"/>
        <v>1996</v>
      </c>
      <c r="D56" s="29">
        <f>Elec_Power_Sector!F56</f>
        <v>34130.622756674486</v>
      </c>
      <c r="E56" s="29">
        <f>'Comm_Sector&gt;Total'!H16</f>
        <v>95.19</v>
      </c>
      <c r="F56" s="29">
        <f>'Industrial_Sector&gt;Total'!H16</f>
        <v>1607.3799999999999</v>
      </c>
      <c r="G56" s="29">
        <f t="shared" si="48"/>
        <v>35833.192756674485</v>
      </c>
      <c r="I56" s="29">
        <f>Elec_Power_Sector!J56</f>
        <v>3287229.43</v>
      </c>
      <c r="J56" s="29">
        <f>'Comm_Sector&gt;Total'!N16</f>
        <v>9029.8349999999991</v>
      </c>
      <c r="K56" s="29">
        <f>'Industrial_Sector&gt;Total'!N16</f>
        <v>151016.55500000002</v>
      </c>
      <c r="L56" s="29">
        <f t="shared" si="49"/>
        <v>3447275.8200000003</v>
      </c>
      <c r="N56" s="41">
        <f t="shared" si="50"/>
        <v>10382.793012617461</v>
      </c>
      <c r="O56" s="41">
        <f t="shared" si="51"/>
        <v>10541.720862009108</v>
      </c>
      <c r="P56" s="41">
        <f t="shared" si="51"/>
        <v>10643.733728398187</v>
      </c>
      <c r="Q56" s="41">
        <f t="shared" si="52"/>
        <v>10394.64047198709</v>
      </c>
      <c r="R56" s="124"/>
      <c r="S56" s="107">
        <f t="shared" si="53"/>
        <v>0.99365054872450242</v>
      </c>
      <c r="T56" s="107">
        <f t="shared" si="54"/>
        <v>0.98154237514809128</v>
      </c>
      <c r="U56" s="107">
        <f t="shared" si="55"/>
        <v>1.0195716561338708</v>
      </c>
      <c r="V56" s="107">
        <f t="shared" si="56"/>
        <v>0.99477099445297978</v>
      </c>
      <c r="W56" s="41"/>
      <c r="Y56" s="106">
        <f>Elec_Power_Sector!AF56</f>
        <v>0.99685069155907424</v>
      </c>
      <c r="Z56" s="106">
        <f>'Comm_Sector&gt;Total'!AR16</f>
        <v>0.93714024274966501</v>
      </c>
      <c r="AA56" s="106">
        <f>'Industrial_Sector&gt;Total'!AR16</f>
        <v>1.0267972926128444</v>
      </c>
      <c r="AB56" s="31"/>
      <c r="AC56" s="87">
        <f>Elec_Power_Sector!AJ56</f>
        <v>0.99678974708883772</v>
      </c>
      <c r="AD56" s="87">
        <f>'Comm_Sector&gt;Total'!AV16</f>
        <v>1.0473804563852107</v>
      </c>
      <c r="AE56" s="87">
        <f>'Industrial_Sector&gt;Total'!AV16</f>
        <v>0.99296293773760624</v>
      </c>
      <c r="AG56" s="34">
        <f t="shared" si="57"/>
        <v>1.1334742915536486</v>
      </c>
      <c r="AH56" s="34">
        <f t="shared" si="58"/>
        <v>0.99477099445297978</v>
      </c>
      <c r="AI56" s="34">
        <f t="shared" si="59"/>
        <v>0.99996846109788284</v>
      </c>
      <c r="AJ56" s="34">
        <f t="shared" si="60"/>
        <v>0.99673715861475398</v>
      </c>
      <c r="AK56" s="34">
        <f t="shared" si="61"/>
        <v>0.99805887723709652</v>
      </c>
      <c r="AL56" s="34">
        <f t="shared" si="62"/>
        <v>1.1275473481957099</v>
      </c>
      <c r="AM56" s="34">
        <f t="shared" si="63"/>
        <v>1.1275473481957099</v>
      </c>
      <c r="AN56" s="34"/>
      <c r="AO56" s="34">
        <f t="shared" si="64"/>
        <v>0.99670572261907187</v>
      </c>
      <c r="AP56" s="32"/>
      <c r="AQ56" s="12"/>
      <c r="AS56" s="31">
        <f t="shared" si="65"/>
        <v>0.95248623220483553</v>
      </c>
      <c r="AT56" s="31">
        <f t="shared" si="65"/>
        <v>2.6564755378173602E-3</v>
      </c>
      <c r="AU56" s="31">
        <f t="shared" si="66"/>
        <v>4.4857292257347081E-2</v>
      </c>
      <c r="AW56" s="31">
        <f t="shared" si="76"/>
        <v>0.95294187614637871</v>
      </c>
      <c r="AX56" s="31">
        <f t="shared" si="76"/>
        <v>2.5238565247232285E-3</v>
      </c>
      <c r="AY56" s="31">
        <f t="shared" si="77"/>
        <v>4.4531157864058903E-2</v>
      </c>
      <c r="AZ56" s="31">
        <f t="shared" si="47"/>
        <v>0.99999689053516083</v>
      </c>
      <c r="BA56" s="31"/>
      <c r="BB56" s="31">
        <f t="shared" si="78"/>
        <v>0.95294483929485019</v>
      </c>
      <c r="BC56" s="31">
        <f t="shared" si="78"/>
        <v>2.5238643725907541E-3</v>
      </c>
      <c r="BD56" s="31">
        <f t="shared" si="79"/>
        <v>4.4531296332559089E-2</v>
      </c>
      <c r="BG56" s="31">
        <f t="shared" si="80"/>
        <v>1.9192885855365029E-3</v>
      </c>
      <c r="BH56" s="31">
        <f t="shared" si="80"/>
        <v>1.2359145696589153E-2</v>
      </c>
      <c r="BI56" s="31">
        <f t="shared" si="81"/>
        <v>4.5209135212323427E-2</v>
      </c>
      <c r="BK56" s="31">
        <f t="shared" si="67"/>
        <v>0.9535730825275246</v>
      </c>
      <c r="BL56" s="31">
        <f t="shared" si="67"/>
        <v>2.6194118113821246E-3</v>
      </c>
      <c r="BM56" s="31">
        <f t="shared" si="68"/>
        <v>4.3807505661093288E-2</v>
      </c>
      <c r="BO56" s="31">
        <f t="shared" si="88"/>
        <v>1.0750396522864044E-3</v>
      </c>
      <c r="BP56" s="31">
        <f t="shared" si="88"/>
        <v>6.5693970564169549E-2</v>
      </c>
      <c r="BQ56" s="31">
        <f t="shared" si="87"/>
        <v>-2.6826940961024486E-2</v>
      </c>
      <c r="BS56" s="31">
        <f t="shared" si="82"/>
        <v>-5.1325966685583321E-4</v>
      </c>
      <c r="BT56" s="31">
        <f t="shared" si="82"/>
        <v>2.8698111303999983E-2</v>
      </c>
      <c r="BU56" s="31">
        <f t="shared" si="83"/>
        <v>-3.3279884705187643E-4</v>
      </c>
      <c r="BV56" s="120"/>
      <c r="BW56" s="120">
        <f t="shared" si="69"/>
        <v>1.0038809016286099</v>
      </c>
      <c r="BX56" s="31">
        <f t="shared" si="84"/>
        <v>0.69430510803470724</v>
      </c>
      <c r="BY56" s="31">
        <f t="shared" si="70"/>
        <v>0.99805887723709652</v>
      </c>
      <c r="BZ56" s="31"/>
      <c r="CA56" s="31">
        <f t="shared" si="71"/>
        <v>0.99999561771245538</v>
      </c>
      <c r="CB56" s="31">
        <f t="shared" si="85"/>
        <v>0.99910153418478109</v>
      </c>
      <c r="CC56" s="31">
        <f t="shared" si="72"/>
        <v>0.99996846109788284</v>
      </c>
      <c r="CD56" s="31"/>
      <c r="CE56" s="31">
        <f t="shared" si="73"/>
        <v>0.99956859510771734</v>
      </c>
      <c r="CF56" s="31">
        <f t="shared" si="86"/>
        <v>1.0079928879300859</v>
      </c>
      <c r="CG56" s="31">
        <f t="shared" si="74"/>
        <v>0.99673715861475398</v>
      </c>
    </row>
    <row r="57" spans="1:85" x14ac:dyDescent="0.2">
      <c r="A57" s="198" t="s">
        <v>379</v>
      </c>
      <c r="B57" s="9">
        <f t="shared" si="75"/>
        <v>1997</v>
      </c>
      <c r="D57" s="29">
        <f>Elec_Power_Sector!F57</f>
        <v>34543.714407684885</v>
      </c>
      <c r="E57" s="29">
        <f>'Comm_Sector&gt;Total'!H17</f>
        <v>94.15</v>
      </c>
      <c r="F57" s="29">
        <f>'Industrial_Sector&gt;Total'!H17</f>
        <v>1538.3789999999999</v>
      </c>
      <c r="G57" s="29">
        <f t="shared" si="48"/>
        <v>36176.243407684888</v>
      </c>
      <c r="I57" s="29">
        <f>Elec_Power_Sector!J57</f>
        <v>3333415.0380000002</v>
      </c>
      <c r="J57" s="29">
        <f>'Comm_Sector&gt;Total'!N17</f>
        <v>8700.5420000000013</v>
      </c>
      <c r="K57" s="29">
        <f>'Industrial_Sector&gt;Total'!N17</f>
        <v>154096.60800000001</v>
      </c>
      <c r="L57" s="29">
        <f t="shared" si="49"/>
        <v>3496212.1880000001</v>
      </c>
      <c r="N57" s="41">
        <f t="shared" si="50"/>
        <v>10362.860314091162</v>
      </c>
      <c r="O57" s="41">
        <f t="shared" si="51"/>
        <v>10821.164934322482</v>
      </c>
      <c r="P57" s="41">
        <f t="shared" si="51"/>
        <v>9983.2113111795406</v>
      </c>
      <c r="Q57" s="41">
        <f t="shared" si="52"/>
        <v>10347.267689258706</v>
      </c>
      <c r="R57" s="124"/>
      <c r="S57" s="107">
        <f t="shared" si="53"/>
        <v>0.99174295634505805</v>
      </c>
      <c r="T57" s="107">
        <f t="shared" si="54"/>
        <v>1.0075614855049224</v>
      </c>
      <c r="U57" s="107">
        <f t="shared" si="55"/>
        <v>0.95629969236420664</v>
      </c>
      <c r="V57" s="107">
        <f t="shared" si="56"/>
        <v>0.99023740136606941</v>
      </c>
      <c r="W57" s="41"/>
      <c r="Y57" s="106">
        <f>Elec_Power_Sector!AF57</f>
        <v>0.99503060131970933</v>
      </c>
      <c r="Z57" s="106">
        <f>'Comm_Sector&gt;Total'!AR17</f>
        <v>0.94469470022646018</v>
      </c>
      <c r="AA57" s="106">
        <f>'Industrial_Sector&gt;Total'!AR17</f>
        <v>0.966934847861465</v>
      </c>
      <c r="AB57" s="31"/>
      <c r="AC57" s="87">
        <f>Elec_Power_Sector!AJ57</f>
        <v>0.99669593581313898</v>
      </c>
      <c r="AD57" s="87">
        <f>'Comm_Sector&gt;Total'!AV17</f>
        <v>1.0665471980136991</v>
      </c>
      <c r="AE57" s="87">
        <f>'Industrial_Sector&gt;Total'!AV17</f>
        <v>0.98900116639628843</v>
      </c>
      <c r="AG57" s="34">
        <f t="shared" si="57"/>
        <v>1.1495647113361913</v>
      </c>
      <c r="AH57" s="34">
        <f t="shared" si="58"/>
        <v>0.99023740136606941</v>
      </c>
      <c r="AI57" s="34">
        <f t="shared" si="59"/>
        <v>0.99996295337956909</v>
      </c>
      <c r="AJ57" s="34">
        <f t="shared" si="60"/>
        <v>0.99652118365660036</v>
      </c>
      <c r="AK57" s="34">
        <f t="shared" si="61"/>
        <v>0.99373109565081241</v>
      </c>
      <c r="AL57" s="34">
        <f t="shared" si="62"/>
        <v>1.1383419724556856</v>
      </c>
      <c r="AM57" s="34">
        <f t="shared" si="63"/>
        <v>1.1383419724556858</v>
      </c>
      <c r="AN57" s="34"/>
      <c r="AO57" s="34">
        <f t="shared" si="64"/>
        <v>0.99648426591455808</v>
      </c>
      <c r="AP57" s="32"/>
      <c r="AQ57" s="12"/>
      <c r="AS57" s="31">
        <f t="shared" si="65"/>
        <v>0.95487289872521131</v>
      </c>
      <c r="AT57" s="31">
        <f t="shared" si="65"/>
        <v>2.6025366685806799E-3</v>
      </c>
      <c r="AU57" s="31">
        <f t="shared" si="66"/>
        <v>4.2524564606207932E-2</v>
      </c>
      <c r="AW57" s="31">
        <f t="shared" si="76"/>
        <v>0.95367906772803035</v>
      </c>
      <c r="AX57" s="31">
        <f t="shared" si="76"/>
        <v>2.6294138969341803E-3</v>
      </c>
      <c r="AY57" s="31">
        <f t="shared" si="77"/>
        <v>4.3680547457543364E-2</v>
      </c>
      <c r="AZ57" s="31">
        <f t="shared" si="47"/>
        <v>0.99998902908250786</v>
      </c>
      <c r="BA57" s="31"/>
      <c r="BB57" s="31">
        <f t="shared" si="78"/>
        <v>0.95368953057718342</v>
      </c>
      <c r="BC57" s="31">
        <f t="shared" si="78"/>
        <v>2.6294427443335788E-3</v>
      </c>
      <c r="BD57" s="31">
        <f t="shared" si="79"/>
        <v>4.3681026678483025E-2</v>
      </c>
      <c r="BG57" s="31">
        <f t="shared" si="80"/>
        <v>-1.8275092521144571E-3</v>
      </c>
      <c r="BH57" s="31">
        <f t="shared" si="80"/>
        <v>8.0288636223327936E-3</v>
      </c>
      <c r="BI57" s="31">
        <f t="shared" si="81"/>
        <v>-6.0068694618128048E-2</v>
      </c>
      <c r="BK57" s="31">
        <f t="shared" si="67"/>
        <v>0.95343613566740415</v>
      </c>
      <c r="BL57" s="31">
        <f t="shared" si="67"/>
        <v>2.4885623446605299E-3</v>
      </c>
      <c r="BM57" s="31">
        <f t="shared" si="68"/>
        <v>4.4075301987935293E-2</v>
      </c>
      <c r="BO57" s="31">
        <f t="shared" si="88"/>
        <v>-1.4362474921387244E-4</v>
      </c>
      <c r="BP57" s="31">
        <f t="shared" si="88"/>
        <v>-5.124462098559613E-2</v>
      </c>
      <c r="BQ57" s="31">
        <f t="shared" si="87"/>
        <v>6.0944151166155893E-3</v>
      </c>
      <c r="BS57" s="31">
        <f t="shared" si="82"/>
        <v>-9.4117832470631607E-5</v>
      </c>
      <c r="BT57" s="31">
        <f t="shared" si="82"/>
        <v>1.8134269483696772E-2</v>
      </c>
      <c r="BU57" s="31">
        <f t="shared" si="83"/>
        <v>-3.9978288301810916E-3</v>
      </c>
      <c r="BV57" s="120"/>
      <c r="BW57" s="120">
        <f t="shared" si="69"/>
        <v>0.99566380131975318</v>
      </c>
      <c r="BX57" s="31">
        <f t="shared" si="84"/>
        <v>0.69129446314155851</v>
      </c>
      <c r="BY57" s="31">
        <f t="shared" si="70"/>
        <v>0.99373109565081241</v>
      </c>
      <c r="BZ57" s="31"/>
      <c r="CA57" s="31">
        <f t="shared" si="71"/>
        <v>0.99999449210797342</v>
      </c>
      <c r="CB57" s="31">
        <f t="shared" si="85"/>
        <v>0.99909603124140722</v>
      </c>
      <c r="CC57" s="31">
        <f t="shared" si="72"/>
        <v>0.99996295337956909</v>
      </c>
      <c r="CD57" s="31"/>
      <c r="CE57" s="31">
        <f t="shared" si="73"/>
        <v>0.99978331804298959</v>
      </c>
      <c r="CF57" s="31">
        <f t="shared" si="86"/>
        <v>1.0077744740584766</v>
      </c>
      <c r="CG57" s="31">
        <f t="shared" si="74"/>
        <v>0.99652118365660036</v>
      </c>
    </row>
    <row r="58" spans="1:85" x14ac:dyDescent="0.2">
      <c r="A58" s="198" t="s">
        <v>379</v>
      </c>
      <c r="B58" s="9">
        <f t="shared" si="75"/>
        <v>1998</v>
      </c>
      <c r="D58" s="29">
        <f>Elec_Power_Sector!F58</f>
        <v>35919.694811862224</v>
      </c>
      <c r="E58" s="29">
        <f>'Comm_Sector&gt;Total'!H18</f>
        <v>91.438000000000017</v>
      </c>
      <c r="F58" s="29">
        <f>'Industrial_Sector&gt;Total'!H18</f>
        <v>1507.6769999999999</v>
      </c>
      <c r="G58" s="29">
        <f t="shared" si="48"/>
        <v>37518.809811862229</v>
      </c>
      <c r="I58" s="29">
        <f>Elec_Power_Sector!J58</f>
        <v>3461882.9250000007</v>
      </c>
      <c r="J58" s="29">
        <f>'Comm_Sector&gt;Total'!N18</f>
        <v>8748.0999999999985</v>
      </c>
      <c r="K58" s="29">
        <f>'Industrial_Sector&gt;Total'!N18</f>
        <v>154131.76699999999</v>
      </c>
      <c r="L58" s="29">
        <f t="shared" si="49"/>
        <v>3624762.7920000008</v>
      </c>
      <c r="N58" s="41">
        <f t="shared" si="50"/>
        <v>10375.768213438996</v>
      </c>
      <c r="O58" s="41">
        <f t="shared" si="51"/>
        <v>10452.326790960326</v>
      </c>
      <c r="P58" s="41">
        <f t="shared" si="51"/>
        <v>9781.7408399658452</v>
      </c>
      <c r="Q58" s="41">
        <f t="shared" si="52"/>
        <v>10350.693814962948</v>
      </c>
      <c r="R58" s="124"/>
      <c r="S58" s="107">
        <f t="shared" si="53"/>
        <v>0.99297826376708498</v>
      </c>
      <c r="T58" s="107">
        <f t="shared" si="54"/>
        <v>0.97321886990924578</v>
      </c>
      <c r="U58" s="107">
        <f t="shared" si="55"/>
        <v>0.93700067688344901</v>
      </c>
      <c r="V58" s="107">
        <f t="shared" si="56"/>
        <v>0.99056528288184809</v>
      </c>
      <c r="W58" s="41"/>
      <c r="Y58" s="106">
        <f>Elec_Power_Sector!AF58</f>
        <v>0.99552997414912359</v>
      </c>
      <c r="Z58" s="106">
        <f>'Comm_Sector&gt;Total'!AR18</f>
        <v>0.91749486942394309</v>
      </c>
      <c r="AA58" s="106">
        <f>'Industrial_Sector&gt;Total'!AR18</f>
        <v>0.95026203593278225</v>
      </c>
      <c r="AB58" s="31"/>
      <c r="AC58" s="87">
        <f>Elec_Power_Sector!AJ58</f>
        <v>0.99743683219159718</v>
      </c>
      <c r="AD58" s="87">
        <f>'Comm_Sector&gt;Total'!AV18</f>
        <v>1.0607349450578283</v>
      </c>
      <c r="AE58" s="87">
        <f>'Industrial_Sector&gt;Total'!AV18</f>
        <v>0.98604452398614861</v>
      </c>
      <c r="AG58" s="34">
        <f t="shared" si="57"/>
        <v>1.191832522908546</v>
      </c>
      <c r="AH58" s="34">
        <f t="shared" si="58"/>
        <v>0.99056528288184809</v>
      </c>
      <c r="AI58" s="34">
        <f t="shared" si="59"/>
        <v>1.0000340477108789</v>
      </c>
      <c r="AJ58" s="34">
        <f t="shared" si="60"/>
        <v>0.9970922879073848</v>
      </c>
      <c r="AK58" s="34">
        <f t="shared" si="61"/>
        <v>0.99342013729602263</v>
      </c>
      <c r="AL58" s="34">
        <f t="shared" si="62"/>
        <v>1.1805879202026899</v>
      </c>
      <c r="AM58" s="34">
        <f t="shared" si="63"/>
        <v>1.1805879202026905</v>
      </c>
      <c r="AN58" s="34"/>
      <c r="AO58" s="34">
        <f t="shared" si="64"/>
        <v>0.99712623661732303</v>
      </c>
      <c r="AP58" s="32"/>
      <c r="AQ58" s="12"/>
      <c r="AS58" s="31">
        <f t="shared" si="65"/>
        <v>0.95737831215812141</v>
      </c>
      <c r="AT58" s="31">
        <f t="shared" si="65"/>
        <v>2.4371242173862957E-3</v>
      </c>
      <c r="AU58" s="31">
        <f t="shared" si="66"/>
        <v>4.0184563624492201E-2</v>
      </c>
      <c r="AW58" s="31">
        <f t="shared" si="76"/>
        <v>0.95612505834659378</v>
      </c>
      <c r="AX58" s="31">
        <f t="shared" si="76"/>
        <v>2.5189253178052942E-3</v>
      </c>
      <c r="AY58" s="31">
        <f t="shared" si="77"/>
        <v>4.1343527901323743E-2</v>
      </c>
      <c r="AZ58" s="31">
        <f t="shared" si="47"/>
        <v>0.99998751156572285</v>
      </c>
      <c r="BA58" s="31"/>
      <c r="BB58" s="31">
        <f t="shared" si="78"/>
        <v>0.95613699900066573</v>
      </c>
      <c r="BC58" s="31">
        <f t="shared" si="78"/>
        <v>2.5189567756314338E-3</v>
      </c>
      <c r="BD58" s="31">
        <f t="shared" si="79"/>
        <v>4.1344044223702782E-2</v>
      </c>
      <c r="BG58" s="31">
        <f t="shared" si="80"/>
        <v>5.0174091262995357E-4</v>
      </c>
      <c r="BH58" s="31">
        <f t="shared" si="80"/>
        <v>-2.9214818747848238E-2</v>
      </c>
      <c r="BI58" s="31">
        <f t="shared" si="81"/>
        <v>-1.7393343793504736E-2</v>
      </c>
      <c r="BK58" s="31">
        <f t="shared" si="67"/>
        <v>0.95506468247812448</v>
      </c>
      <c r="BL58" s="31">
        <f t="shared" si="67"/>
        <v>2.4134268921837897E-3</v>
      </c>
      <c r="BM58" s="31">
        <f t="shared" si="68"/>
        <v>4.2521890629691708E-2</v>
      </c>
      <c r="BO58" s="31">
        <f t="shared" si="88"/>
        <v>1.7066245825074042E-3</v>
      </c>
      <c r="BP58" s="31">
        <f t="shared" si="88"/>
        <v>-3.0657487653612148E-2</v>
      </c>
      <c r="BQ58" s="31">
        <f t="shared" si="87"/>
        <v>-3.5880562978340559E-2</v>
      </c>
      <c r="BS58" s="31">
        <f t="shared" si="82"/>
        <v>7.4307631310912149E-4</v>
      </c>
      <c r="BT58" s="31">
        <f t="shared" si="82"/>
        <v>-5.4645007367630279E-3</v>
      </c>
      <c r="BU58" s="31">
        <f t="shared" si="83"/>
        <v>-2.9940012356772963E-3</v>
      </c>
      <c r="BV58" s="120"/>
      <c r="BW58" s="120">
        <f t="shared" si="69"/>
        <v>0.99968707997953299</v>
      </c>
      <c r="BX58" s="31">
        <f t="shared" si="84"/>
        <v>0.69107814326400352</v>
      </c>
      <c r="BY58" s="31">
        <f t="shared" si="70"/>
        <v>0.99342013729602263</v>
      </c>
      <c r="BZ58" s="31"/>
      <c r="CA58" s="31">
        <f t="shared" si="71"/>
        <v>1.000071096965212</v>
      </c>
      <c r="CB58" s="31">
        <f t="shared" si="85"/>
        <v>0.99916706393718391</v>
      </c>
      <c r="CC58" s="31">
        <f t="shared" si="72"/>
        <v>1.0000340477108789</v>
      </c>
      <c r="CD58" s="31"/>
      <c r="CE58" s="31">
        <f t="shared" si="73"/>
        <v>1.0005730979533107</v>
      </c>
      <c r="CF58" s="31">
        <f t="shared" si="86"/>
        <v>1.0083520275469584</v>
      </c>
      <c r="CG58" s="31">
        <f t="shared" si="74"/>
        <v>0.9970922879073848</v>
      </c>
    </row>
    <row r="59" spans="1:85" x14ac:dyDescent="0.2">
      <c r="A59" s="198" t="s">
        <v>379</v>
      </c>
      <c r="B59" s="9">
        <f t="shared" si="75"/>
        <v>1999</v>
      </c>
      <c r="D59" s="29">
        <f>Elec_Power_Sector!F59</f>
        <v>36628.415754955815</v>
      </c>
      <c r="E59" s="29">
        <f>'Comm_Sector&gt;Total'!H19</f>
        <v>91.58300100000001</v>
      </c>
      <c r="F59" s="29">
        <f>'Industrial_Sector&gt;Total'!H19</f>
        <v>1542.4740000000002</v>
      </c>
      <c r="G59" s="29">
        <f t="shared" si="48"/>
        <v>38262.472755955816</v>
      </c>
      <c r="I59" s="29">
        <f>Elec_Power_Sector!J59</f>
        <v>3536079.3620000002</v>
      </c>
      <c r="J59" s="29">
        <f>'Comm_Sector&gt;Total'!N19</f>
        <v>8563.0559999999987</v>
      </c>
      <c r="K59" s="29">
        <f>'Industrial_Sector&gt;Total'!N19</f>
        <v>156264.291</v>
      </c>
      <c r="L59" s="29">
        <f t="shared" si="49"/>
        <v>3700906.7090000003</v>
      </c>
      <c r="N59" s="41">
        <f t="shared" si="50"/>
        <v>10358.48237700153</v>
      </c>
      <c r="O59" s="41">
        <f t="shared" si="51"/>
        <v>10695.130453426909</v>
      </c>
      <c r="P59" s="41">
        <f t="shared" si="51"/>
        <v>9870.9307809805396</v>
      </c>
      <c r="Q59" s="41">
        <f t="shared" si="52"/>
        <v>10338.675293518676</v>
      </c>
      <c r="R59" s="124"/>
      <c r="S59" s="107">
        <f t="shared" si="53"/>
        <v>0.99132398048893655</v>
      </c>
      <c r="T59" s="107">
        <f t="shared" si="54"/>
        <v>0.99582638216191666</v>
      </c>
      <c r="U59" s="107">
        <f t="shared" si="55"/>
        <v>0.94554425174085188</v>
      </c>
      <c r="V59" s="107">
        <f t="shared" si="56"/>
        <v>0.98941510586887749</v>
      </c>
      <c r="W59" s="41"/>
      <c r="Y59" s="106">
        <f>Elec_Power_Sector!AF59</f>
        <v>0.99371798378952436</v>
      </c>
      <c r="Z59" s="106">
        <f>'Comm_Sector&gt;Total'!AR19</f>
        <v>0.93033558931374127</v>
      </c>
      <c r="AA59" s="106">
        <f>'Industrial_Sector&gt;Total'!AR19</f>
        <v>0.96173018151930845</v>
      </c>
      <c r="AB59" s="31"/>
      <c r="AC59" s="87">
        <f>Elec_Power_Sector!AJ59</f>
        <v>0.99759086245832229</v>
      </c>
      <c r="AD59" s="87">
        <f>'Comm_Sector&gt;Total'!AV19</f>
        <v>1.0703948054878609</v>
      </c>
      <c r="AE59" s="87">
        <f>'Industrial_Sector&gt;Total'!AV19</f>
        <v>0.98316998874581762</v>
      </c>
      <c r="AG59" s="34">
        <f t="shared" si="57"/>
        <v>1.2168688637423624</v>
      </c>
      <c r="AH59" s="34">
        <f t="shared" si="58"/>
        <v>0.98941510586887749</v>
      </c>
      <c r="AI59" s="34">
        <f t="shared" si="59"/>
        <v>1.0000476864109116</v>
      </c>
      <c r="AJ59" s="34">
        <f t="shared" si="60"/>
        <v>0.9971443541867796</v>
      </c>
      <c r="AK59" s="34">
        <f t="shared" si="61"/>
        <v>0.99220130195719969</v>
      </c>
      <c r="AL59" s="34">
        <f t="shared" si="62"/>
        <v>1.2039884356481905</v>
      </c>
      <c r="AM59" s="34">
        <f t="shared" si="63"/>
        <v>1.20398843564819</v>
      </c>
      <c r="AN59" s="34"/>
      <c r="AO59" s="34">
        <f t="shared" si="64"/>
        <v>0.99719190442219152</v>
      </c>
      <c r="AP59" s="32"/>
      <c r="AQ59" s="12"/>
      <c r="AS59" s="31">
        <f t="shared" si="65"/>
        <v>0.95729348148975424</v>
      </c>
      <c r="AT59" s="31">
        <f t="shared" si="65"/>
        <v>2.3935463236819813E-3</v>
      </c>
      <c r="AU59" s="31">
        <f t="shared" si="66"/>
        <v>4.0312972186563753E-2</v>
      </c>
      <c r="AW59" s="31">
        <f t="shared" si="76"/>
        <v>0.95733589619801007</v>
      </c>
      <c r="AX59" s="31">
        <f t="shared" si="76"/>
        <v>2.4152697491254278E-3</v>
      </c>
      <c r="AY59" s="31">
        <f t="shared" si="77"/>
        <v>4.024873376624153E-2</v>
      </c>
      <c r="AZ59" s="31">
        <f t="shared" si="47"/>
        <v>0.99999989971337699</v>
      </c>
      <c r="BA59" s="31"/>
      <c r="BB59" s="31">
        <f t="shared" si="78"/>
        <v>0.95733599220600385</v>
      </c>
      <c r="BC59" s="31">
        <f t="shared" si="78"/>
        <v>2.4152699913446989E-3</v>
      </c>
      <c r="BD59" s="31">
        <f t="shared" si="79"/>
        <v>4.0248737802651528E-2</v>
      </c>
      <c r="BG59" s="31">
        <f t="shared" si="80"/>
        <v>-1.8217848142250616E-3</v>
      </c>
      <c r="BH59" s="31">
        <f t="shared" si="80"/>
        <v>1.3898381776930074E-2</v>
      </c>
      <c r="BI59" s="31">
        <f t="shared" si="81"/>
        <v>1.1996160874739143E-2</v>
      </c>
      <c r="BK59" s="31">
        <f t="shared" si="67"/>
        <v>0.95546298246341443</v>
      </c>
      <c r="BL59" s="31">
        <f t="shared" si="67"/>
        <v>2.3137724545112272E-3</v>
      </c>
      <c r="BM59" s="31">
        <f t="shared" si="68"/>
        <v>4.2223245082074284E-2</v>
      </c>
      <c r="BO59" s="31">
        <f t="shared" si="88"/>
        <v>4.1695286424696306E-4</v>
      </c>
      <c r="BP59" s="31">
        <f t="shared" si="88"/>
        <v>-4.216839478600385E-2</v>
      </c>
      <c r="BQ59" s="31">
        <f t="shared" si="87"/>
        <v>-7.0481162464295895E-3</v>
      </c>
      <c r="BS59" s="31">
        <f t="shared" si="82"/>
        <v>1.544141642185298E-4</v>
      </c>
      <c r="BT59" s="31">
        <f t="shared" si="82"/>
        <v>9.0655452439924646E-3</v>
      </c>
      <c r="BU59" s="31">
        <f t="shared" si="83"/>
        <v>-2.9194760280970193E-3</v>
      </c>
      <c r="BV59" s="120"/>
      <c r="BW59" s="120">
        <f t="shared" si="69"/>
        <v>0.99877309177349627</v>
      </c>
      <c r="BX59" s="31">
        <f t="shared" si="84"/>
        <v>0.69023025380487601</v>
      </c>
      <c r="BY59" s="31">
        <f t="shared" si="70"/>
        <v>0.99220130195719969</v>
      </c>
      <c r="BZ59" s="31"/>
      <c r="CA59" s="31">
        <f t="shared" si="71"/>
        <v>1.0000136382356819</v>
      </c>
      <c r="CB59" s="31">
        <f t="shared" si="85"/>
        <v>0.99918069081308747</v>
      </c>
      <c r="CC59" s="31">
        <f t="shared" si="72"/>
        <v>1.0000476864109116</v>
      </c>
      <c r="CD59" s="31"/>
      <c r="CE59" s="31">
        <f t="shared" si="73"/>
        <v>1.0000522181146381</v>
      </c>
      <c r="CF59" s="31">
        <f t="shared" si="86"/>
        <v>1.0084046817887284</v>
      </c>
      <c r="CG59" s="31">
        <f t="shared" si="74"/>
        <v>0.9971443541867796</v>
      </c>
    </row>
    <row r="60" spans="1:85" x14ac:dyDescent="0.2">
      <c r="A60" s="198" t="s">
        <v>379</v>
      </c>
      <c r="B60" s="9">
        <f t="shared" si="75"/>
        <v>2000</v>
      </c>
      <c r="D60" s="29">
        <f>Elec_Power_Sector!F60</f>
        <v>37695.181847335378</v>
      </c>
      <c r="E60" s="29">
        <f>'Comm_Sector&gt;Total'!H20</f>
        <v>82.475001000000006</v>
      </c>
      <c r="F60" s="29">
        <f>'Industrial_Sector&gt;Total'!H20</f>
        <v>1540.0889999999999</v>
      </c>
      <c r="G60" s="29">
        <f t="shared" si="48"/>
        <v>39317.745848335377</v>
      </c>
      <c r="I60" s="29">
        <f>Elec_Power_Sector!J60</f>
        <v>3643067.8400000003</v>
      </c>
      <c r="J60" s="29">
        <f>'Comm_Sector&gt;Total'!N20</f>
        <v>7902.7739999999994</v>
      </c>
      <c r="K60" s="29">
        <f>'Industrial_Sector&gt;Total'!N20</f>
        <v>156673.28899999999</v>
      </c>
      <c r="L60" s="29">
        <f t="shared" si="49"/>
        <v>3807643.9030000004</v>
      </c>
      <c r="N60" s="41">
        <f t="shared" si="50"/>
        <v>10347.098517752383</v>
      </c>
      <c r="O60" s="41">
        <f t="shared" si="51"/>
        <v>10436.208981808162</v>
      </c>
      <c r="P60" s="41">
        <f t="shared" si="51"/>
        <v>9829.939805501881</v>
      </c>
      <c r="Q60" s="41">
        <f t="shared" si="52"/>
        <v>10326.003914745641</v>
      </c>
      <c r="R60" s="124"/>
      <c r="S60" s="107">
        <f t="shared" si="53"/>
        <v>0.99023452623748698</v>
      </c>
      <c r="T60" s="107">
        <f t="shared" si="54"/>
        <v>0.97171813650105887</v>
      </c>
      <c r="U60" s="107">
        <f t="shared" si="55"/>
        <v>0.94161769384098526</v>
      </c>
      <c r="V60" s="107">
        <f t="shared" si="56"/>
        <v>0.98820245016451602</v>
      </c>
      <c r="W60" s="41"/>
      <c r="Y60" s="106">
        <f>Elec_Power_Sector!AF60</f>
        <v>0.99235274253787853</v>
      </c>
      <c r="Z60" s="106">
        <f>'Comm_Sector&gt;Total'!AR20</f>
        <v>0.91275404750306333</v>
      </c>
      <c r="AA60" s="106">
        <f>'Industrial_Sector&gt;Total'!AR20</f>
        <v>0.95611521180439285</v>
      </c>
      <c r="AB60" s="31"/>
      <c r="AC60" s="87">
        <f>Elec_Power_Sector!AJ60</f>
        <v>0.997865460325152</v>
      </c>
      <c r="AD60" s="87">
        <f>'Comm_Sector&gt;Total'!AV20</f>
        <v>1.0646001944985046</v>
      </c>
      <c r="AE60" s="87">
        <f>'Industrial_Sector&gt;Total'!AV20</f>
        <v>0.98483705960911572</v>
      </c>
      <c r="AG60" s="34">
        <f t="shared" si="57"/>
        <v>1.2519643628172159</v>
      </c>
      <c r="AH60" s="34">
        <f t="shared" si="58"/>
        <v>0.98820245016451602</v>
      </c>
      <c r="AI60" s="34">
        <f t="shared" si="59"/>
        <v>1.0000950621827123</v>
      </c>
      <c r="AJ60" s="34">
        <f t="shared" si="60"/>
        <v>0.99746231618705361</v>
      </c>
      <c r="AK60" s="34">
        <f t="shared" si="61"/>
        <v>0.99062240485353881</v>
      </c>
      <c r="AL60" s="34">
        <f t="shared" si="62"/>
        <v>1.2371942508546308</v>
      </c>
      <c r="AM60" s="34">
        <f t="shared" si="63"/>
        <v>1.2371942508546299</v>
      </c>
      <c r="AN60" s="34"/>
      <c r="AO60" s="34">
        <f t="shared" si="64"/>
        <v>0.99755713713200356</v>
      </c>
      <c r="AP60" s="32"/>
      <c r="AQ60" s="12"/>
      <c r="AS60" s="31">
        <f t="shared" si="65"/>
        <v>0.95873201868543301</v>
      </c>
      <c r="AT60" s="31">
        <f t="shared" si="65"/>
        <v>2.0976533425425712E-3</v>
      </c>
      <c r="AU60" s="31">
        <f t="shared" si="66"/>
        <v>3.9170327972024466E-2</v>
      </c>
      <c r="AW60" s="31">
        <f t="shared" si="76"/>
        <v>0.95801257008050322</v>
      </c>
      <c r="AX60" s="31">
        <f t="shared" si="76"/>
        <v>2.242347018932223E-3</v>
      </c>
      <c r="AY60" s="31">
        <f t="shared" si="77"/>
        <v>3.9738912171328522E-2</v>
      </c>
      <c r="AZ60" s="31">
        <f t="shared" si="47"/>
        <v>0.99999382927076397</v>
      </c>
      <c r="BA60" s="31"/>
      <c r="BB60" s="31">
        <f t="shared" si="78"/>
        <v>0.95801848175315729</v>
      </c>
      <c r="BC60" s="31">
        <f t="shared" si="78"/>
        <v>2.2423608559339146E-3</v>
      </c>
      <c r="BD60" s="31">
        <f t="shared" si="79"/>
        <v>3.9739157390908851E-2</v>
      </c>
      <c r="BG60" s="31">
        <f t="shared" si="80"/>
        <v>-1.3748165647752412E-3</v>
      </c>
      <c r="BH60" s="31">
        <f t="shared" si="80"/>
        <v>-1.9078914850707337E-2</v>
      </c>
      <c r="BI60" s="31">
        <f t="shared" si="81"/>
        <v>-5.8555145037745221E-3</v>
      </c>
      <c r="BK60" s="31">
        <f t="shared" si="67"/>
        <v>0.95677745419671933</v>
      </c>
      <c r="BL60" s="31">
        <f t="shared" si="67"/>
        <v>2.07550238449911E-3</v>
      </c>
      <c r="BM60" s="31">
        <f t="shared" si="68"/>
        <v>4.1147043418781587E-2</v>
      </c>
      <c r="BO60" s="31">
        <f t="shared" si="88"/>
        <v>1.3747977661612641E-3</v>
      </c>
      <c r="BP60" s="31">
        <f t="shared" si="88"/>
        <v>-0.10867605228188736</v>
      </c>
      <c r="BQ60" s="31">
        <f t="shared" si="87"/>
        <v>-2.5818825052322223E-2</v>
      </c>
      <c r="BS60" s="31">
        <f t="shared" si="82"/>
        <v>2.7522313109809674E-4</v>
      </c>
      <c r="BT60" s="31">
        <f t="shared" si="82"/>
        <v>-5.4282330571411436E-3</v>
      </c>
      <c r="BU60" s="31">
        <f t="shared" si="83"/>
        <v>1.694172044180131E-3</v>
      </c>
      <c r="BV60" s="120"/>
      <c r="BW60" s="120">
        <f t="shared" si="69"/>
        <v>0.99840869277177269</v>
      </c>
      <c r="BX60" s="31">
        <f t="shared" si="84"/>
        <v>0.68913188541285519</v>
      </c>
      <c r="BY60" s="31">
        <f t="shared" si="70"/>
        <v>0.99062240485353881</v>
      </c>
      <c r="BZ60" s="31"/>
      <c r="CA60" s="31">
        <f t="shared" si="71"/>
        <v>1.000047373512728</v>
      </c>
      <c r="CB60" s="31">
        <f t="shared" si="85"/>
        <v>0.99922802551226131</v>
      </c>
      <c r="CC60" s="31">
        <f t="shared" si="72"/>
        <v>1.0000950621827123</v>
      </c>
      <c r="CD60" s="31"/>
      <c r="CE60" s="31">
        <f t="shared" si="73"/>
        <v>1.0003188725874432</v>
      </c>
      <c r="CF60" s="31">
        <f t="shared" si="86"/>
        <v>1.0087262343988004</v>
      </c>
      <c r="CG60" s="31">
        <f t="shared" si="74"/>
        <v>0.99746231618705361</v>
      </c>
    </row>
    <row r="61" spans="1:85" x14ac:dyDescent="0.2">
      <c r="A61" s="198" t="s">
        <v>379</v>
      </c>
      <c r="B61" s="9">
        <f t="shared" si="75"/>
        <v>2001</v>
      </c>
      <c r="D61" s="29">
        <f>Elec_Power_Sector!F61</f>
        <v>36914.927380594512</v>
      </c>
      <c r="E61" s="29">
        <f>'Comm_Sector&gt;Total'!H21</f>
        <v>78.899000999999998</v>
      </c>
      <c r="F61" s="29">
        <f>'Industrial_Sector&gt;Total'!H21</f>
        <v>1504.3600000000001</v>
      </c>
      <c r="G61" s="29">
        <f t="shared" si="48"/>
        <v>38498.186381594511</v>
      </c>
      <c r="I61" s="29">
        <f>Elec_Power_Sector!J61</f>
        <v>3582930.0949999997</v>
      </c>
      <c r="J61" s="29">
        <f>'Comm_Sector&gt;Total'!N21</f>
        <v>7415.9450000000015</v>
      </c>
      <c r="K61" s="29">
        <f>'Industrial_Sector&gt;Total'!N21</f>
        <v>149174.67399999997</v>
      </c>
      <c r="L61" s="29">
        <f t="shared" si="49"/>
        <v>3739520.7139999997</v>
      </c>
      <c r="N61" s="41">
        <f t="shared" si="50"/>
        <v>10302.999612554406</v>
      </c>
      <c r="O61" s="41">
        <f t="shared" si="51"/>
        <v>10639.102771123571</v>
      </c>
      <c r="P61" s="41">
        <f t="shared" si="51"/>
        <v>10084.553628721189</v>
      </c>
      <c r="Q61" s="41">
        <f t="shared" si="52"/>
        <v>10294.952034217964</v>
      </c>
      <c r="R61" s="124"/>
      <c r="S61" s="107">
        <f t="shared" si="53"/>
        <v>0.98601418771249949</v>
      </c>
      <c r="T61" s="107">
        <f t="shared" si="54"/>
        <v>0.99060963006973679</v>
      </c>
      <c r="U61" s="107">
        <f t="shared" si="55"/>
        <v>0.96600735296235773</v>
      </c>
      <c r="V61" s="107">
        <f t="shared" si="56"/>
        <v>0.98523077354372302</v>
      </c>
      <c r="W61" s="30"/>
      <c r="Y61" s="106">
        <f>Elec_Power_Sector!AF61</f>
        <v>0.98956026921956697</v>
      </c>
      <c r="Z61" s="106">
        <f>'Comm_Sector&gt;Total'!AR21</f>
        <v>0.94481601007582405</v>
      </c>
      <c r="AA61" s="106">
        <f>'Industrial_Sector&gt;Total'!AR21</f>
        <v>0.98736763020247398</v>
      </c>
      <c r="AB61" s="31"/>
      <c r="AC61" s="87">
        <f>Elec_Power_Sector!AJ61</f>
        <v>0.99641650779910085</v>
      </c>
      <c r="AD61" s="87">
        <f>'Comm_Sector&gt;Total'!AV21</f>
        <v>1.0484682938324015</v>
      </c>
      <c r="AE61" s="87">
        <f>'Industrial_Sector&gt;Total'!AV21</f>
        <v>0.97836643962519187</v>
      </c>
      <c r="AG61" s="34">
        <f t="shared" si="57"/>
        <v>1.229565260621166</v>
      </c>
      <c r="AH61" s="34">
        <f t="shared" si="58"/>
        <v>0.98523077354372302</v>
      </c>
      <c r="AI61" s="34">
        <f t="shared" si="59"/>
        <v>1.0001381095615698</v>
      </c>
      <c r="AJ61" s="34">
        <f t="shared" si="60"/>
        <v>0.99578519743027116</v>
      </c>
      <c r="AK61" s="34">
        <f t="shared" si="61"/>
        <v>0.98926427615677426</v>
      </c>
      <c r="AL61" s="34">
        <f t="shared" si="62"/>
        <v>1.2114055328442808</v>
      </c>
      <c r="AM61" s="34">
        <f t="shared" si="63"/>
        <v>1.2114055328442808</v>
      </c>
      <c r="AN61" s="34"/>
      <c r="AO61" s="34">
        <f t="shared" si="64"/>
        <v>0.99592272488730593</v>
      </c>
      <c r="AP61" s="32"/>
      <c r="AQ61" s="12"/>
      <c r="AS61" s="31">
        <f t="shared" si="65"/>
        <v>0.95887445228440848</v>
      </c>
      <c r="AT61" s="31">
        <f t="shared" si="65"/>
        <v>2.0494212433269481E-3</v>
      </c>
      <c r="AU61" s="31">
        <f t="shared" si="66"/>
        <v>3.9076126472264557E-2</v>
      </c>
      <c r="AW61" s="31">
        <f t="shared" si="76"/>
        <v>0.9588032337212854</v>
      </c>
      <c r="AX61" s="31">
        <f t="shared" si="76"/>
        <v>2.0734437965328361E-3</v>
      </c>
      <c r="AY61" s="31">
        <f t="shared" si="77"/>
        <v>3.9123208320487102E-2</v>
      </c>
      <c r="AZ61" s="31">
        <f t="shared" si="47"/>
        <v>0.99999988583830535</v>
      </c>
      <c r="BA61" s="31"/>
      <c r="BB61" s="31">
        <f t="shared" si="78"/>
        <v>0.9588033431798999</v>
      </c>
      <c r="BC61" s="31">
        <f t="shared" si="78"/>
        <v>2.0734440332407207E-3</v>
      </c>
      <c r="BD61" s="31">
        <f t="shared" si="79"/>
        <v>3.9123212786859374E-2</v>
      </c>
      <c r="BG61" s="31">
        <f t="shared" si="80"/>
        <v>-2.8179593651589331E-3</v>
      </c>
      <c r="BH61" s="31">
        <f t="shared" si="80"/>
        <v>3.4523755274296207E-2</v>
      </c>
      <c r="BI61" s="31">
        <f t="shared" si="81"/>
        <v>3.2164022195949805E-2</v>
      </c>
      <c r="BK61" s="31">
        <f t="shared" si="67"/>
        <v>0.95812548425958521</v>
      </c>
      <c r="BL61" s="31">
        <f t="shared" si="67"/>
        <v>1.9831271350460025E-3</v>
      </c>
      <c r="BM61" s="31">
        <f t="shared" si="68"/>
        <v>3.9891388605368741E-2</v>
      </c>
      <c r="BO61" s="31">
        <f t="shared" si="88"/>
        <v>1.4079358890472752E-3</v>
      </c>
      <c r="BP61" s="31">
        <f t="shared" si="88"/>
        <v>-4.5528277428040463E-2</v>
      </c>
      <c r="BQ61" s="31">
        <f t="shared" si="87"/>
        <v>-3.0991599491003167E-2</v>
      </c>
      <c r="BS61" s="31">
        <f t="shared" si="82"/>
        <v>-1.453107237761133E-3</v>
      </c>
      <c r="BT61" s="31">
        <f t="shared" si="82"/>
        <v>-1.5268993099662455E-2</v>
      </c>
      <c r="BU61" s="31">
        <f t="shared" si="83"/>
        <v>-6.5919232696240856E-3</v>
      </c>
      <c r="BV61" s="120"/>
      <c r="BW61" s="120">
        <f t="shared" si="69"/>
        <v>0.99862901475869081</v>
      </c>
      <c r="BX61" s="31">
        <f t="shared" si="84"/>
        <v>0.68818709576863857</v>
      </c>
      <c r="BY61" s="31">
        <f t="shared" si="70"/>
        <v>0.98926427615677426</v>
      </c>
      <c r="BZ61" s="31"/>
      <c r="CA61" s="31">
        <f t="shared" si="71"/>
        <v>1.0000430432870686</v>
      </c>
      <c r="CB61" s="31">
        <f t="shared" si="85"/>
        <v>0.99927103557101038</v>
      </c>
      <c r="CC61" s="31">
        <f t="shared" si="72"/>
        <v>1.0001381095615698</v>
      </c>
      <c r="CD61" s="31"/>
      <c r="CE61" s="31">
        <f t="shared" si="73"/>
        <v>0.99831861441824343</v>
      </c>
      <c r="CF61" s="31">
        <f t="shared" si="86"/>
        <v>1.0070301766523426</v>
      </c>
      <c r="CG61" s="31">
        <f t="shared" si="74"/>
        <v>0.99578519743027116</v>
      </c>
    </row>
    <row r="62" spans="1:85" x14ac:dyDescent="0.2">
      <c r="A62" s="198" t="s">
        <v>379</v>
      </c>
      <c r="B62" s="9">
        <f t="shared" si="75"/>
        <v>2002</v>
      </c>
      <c r="D62" s="29">
        <f>Elec_Power_Sector!F62</f>
        <v>37673.832340058361</v>
      </c>
      <c r="E62" s="29">
        <f>'Comm_Sector&gt;Total'!H22</f>
        <v>73.329001000000005</v>
      </c>
      <c r="F62" s="29">
        <f>'Industrial_Sector&gt;Total'!H22</f>
        <v>1674.904</v>
      </c>
      <c r="G62" s="29">
        <f t="shared" ref="G62:G67" si="89">SUM(D62:F62)</f>
        <v>39422.065341058362</v>
      </c>
      <c r="I62" s="29">
        <f>Elec_Power_Sector!J62</f>
        <v>3699553.1460000006</v>
      </c>
      <c r="J62" s="29">
        <f>'Comm_Sector&gt;Total'!N22</f>
        <v>7414.5109999999995</v>
      </c>
      <c r="K62" s="29">
        <f>'Industrial_Sector&gt;Total'!N22</f>
        <v>152579.78599999999</v>
      </c>
      <c r="L62" s="29">
        <f t="shared" ref="L62:L67" si="90">SUM(I62:K62)</f>
        <v>3859547.4430000004</v>
      </c>
      <c r="N62" s="41">
        <f>D62/I62*1000000</f>
        <v>10183.346705207288</v>
      </c>
      <c r="O62" s="41">
        <f>E62/J62*1000000</f>
        <v>9889.9308396737179</v>
      </c>
      <c r="P62" s="41">
        <f>F62/K62*1000000</f>
        <v>10977.233904365286</v>
      </c>
      <c r="Q62" s="41">
        <f>G62/L62*1000000</f>
        <v>10214.167832696947</v>
      </c>
      <c r="R62" s="30"/>
      <c r="S62" s="107">
        <f t="shared" si="53"/>
        <v>0.97456320560224619</v>
      </c>
      <c r="T62" s="107">
        <f t="shared" si="54"/>
        <v>0.92085403640384411</v>
      </c>
      <c r="U62" s="107">
        <f t="shared" si="55"/>
        <v>1.0515179012587839</v>
      </c>
      <c r="V62" s="107">
        <f t="shared" si="56"/>
        <v>0.97749969513848889</v>
      </c>
      <c r="W62" s="30"/>
      <c r="Y62" s="106">
        <f>Elec_Power_Sector!AF62</f>
        <v>0.97966656998093793</v>
      </c>
      <c r="Z62" s="106">
        <f>'Comm_Sector&gt;Total'!AR22</f>
        <v>0.86046040133678814</v>
      </c>
      <c r="AA62" s="106">
        <f>'Industrial_Sector&gt;Total'!AR22</f>
        <v>1.0648831149535569</v>
      </c>
      <c r="AB62" s="31"/>
      <c r="AC62" s="87">
        <f>Elec_Power_Sector!AJ62</f>
        <v>0.99479071294757848</v>
      </c>
      <c r="AD62" s="87">
        <f>'Comm_Sector&gt;Total'!AV22</f>
        <v>1.0701875821051492</v>
      </c>
      <c r="AE62" s="87">
        <f>'Industrial_Sector&gt;Total'!AV22</f>
        <v>0.98744912609929414</v>
      </c>
      <c r="AG62" s="34">
        <f t="shared" si="57"/>
        <v>1.2690303973623211</v>
      </c>
      <c r="AH62" s="34">
        <f t="shared" si="58"/>
        <v>0.97749969513848889</v>
      </c>
      <c r="AI62" s="34">
        <f>CC62</f>
        <v>1.0001281626806739</v>
      </c>
      <c r="AJ62" s="34">
        <f>CG62</f>
        <v>0.99464414411953339</v>
      </c>
      <c r="AK62" s="34">
        <f>BY62</f>
        <v>0.98263729595112026</v>
      </c>
      <c r="AL62" s="34">
        <f>AG62*AI62*AJ62*AK62</f>
        <v>1.2404768265431445</v>
      </c>
      <c r="AM62" s="34">
        <f>AG62*AH62</f>
        <v>1.2404768265431443</v>
      </c>
      <c r="AN62" s="34"/>
      <c r="AO62" s="34">
        <f>AI62*AJ62</f>
        <v>0.9947716203793604</v>
      </c>
      <c r="AP62" s="32"/>
      <c r="AQ62" s="12"/>
      <c r="AS62" s="31">
        <f>D62/$G62</f>
        <v>0.95565343961877103</v>
      </c>
      <c r="AT62" s="31">
        <f>E62/$G62</f>
        <v>1.8601004378029713E-3</v>
      </c>
      <c r="AU62" s="31">
        <f>F62/$G62</f>
        <v>4.2486459943426036E-2</v>
      </c>
      <c r="AW62" s="31">
        <f>(AS62-AS61)/LN(AS62/AS61)</f>
        <v>0.95726304277587526</v>
      </c>
      <c r="AX62" s="31">
        <f>(AT62-AT61)/LN(AT62/AT61)</f>
        <v>1.9532318892988591E-3</v>
      </c>
      <c r="AY62" s="31">
        <f>(AU62-AU61)/LN(AU62/AU61)</f>
        <v>4.0757516371656005E-2</v>
      </c>
      <c r="AZ62" s="31">
        <f>SUM(AW62:AY62)</f>
        <v>0.99997379103683015</v>
      </c>
      <c r="BA62" s="31"/>
      <c r="BB62" s="31">
        <f>AW62/$AZ62</f>
        <v>0.95728813230527776</v>
      </c>
      <c r="BC62" s="31">
        <f>AX62/$AZ62</f>
        <v>1.9532830828232371E-3</v>
      </c>
      <c r="BD62" s="31">
        <f>AY62/$AZ62</f>
        <v>4.0758584611898956E-2</v>
      </c>
      <c r="BG62" s="31">
        <f>LN(Y62/Y61)</f>
        <v>-1.0048392890993456E-2</v>
      </c>
      <c r="BH62" s="31">
        <f>LN(Z62/Z61)</f>
        <v>-9.352261381483061E-2</v>
      </c>
      <c r="BI62" s="31">
        <f>LN(AA62/AA61)</f>
        <v>7.5577878477291596E-2</v>
      </c>
      <c r="BK62" s="31">
        <f>I62/$L62</f>
        <v>0.95854584005951815</v>
      </c>
      <c r="BL62" s="31">
        <f>J62/$L62</f>
        <v>1.9210830050677521E-3</v>
      </c>
      <c r="BM62" s="31">
        <f>K62/$L62</f>
        <v>3.9533076935414156E-2</v>
      </c>
      <c r="BO62" s="31">
        <f>LN(BK62/BK61)</f>
        <v>4.3863108018462167E-4</v>
      </c>
      <c r="BP62" s="31">
        <f>LN(BL62/BL61)</f>
        <v>-3.1785867807414103E-2</v>
      </c>
      <c r="BQ62" s="31">
        <f>LN(BM62/BM61)</f>
        <v>-9.0227639145121913E-3</v>
      </c>
      <c r="BS62" s="31">
        <f>LN(AC62/AC61)</f>
        <v>-1.6329744045345356E-3</v>
      </c>
      <c r="BT62" s="31">
        <f>LN(AD62/AD61)</f>
        <v>2.0503612134227227E-2</v>
      </c>
      <c r="BU62" s="31">
        <f>LN(AE62/AE61)</f>
        <v>9.2406950719032595E-3</v>
      </c>
      <c r="BV62" s="120"/>
      <c r="BW62" s="120">
        <f>EXP(SUMPRODUCT($BB62:$BD62,BG62:BI62))</f>
        <v>0.99330110227835233</v>
      </c>
      <c r="BX62" s="31">
        <f>IF(ISERR(BW62),BX61,BW62*BX61)</f>
        <v>0.6835770008007267</v>
      </c>
      <c r="BY62" s="31">
        <f t="shared" si="70"/>
        <v>0.98263729595112026</v>
      </c>
      <c r="BZ62" s="31"/>
      <c r="CA62" s="31">
        <f>EXP(SUMPRODUCT($BB62:$BD62,BO62:BQ62))</f>
        <v>0.99999005449267397</v>
      </c>
      <c r="CB62" s="31">
        <f>IF(ISERR(CA62),CB61,CA62*CB61)</f>
        <v>0.99926109731360546</v>
      </c>
      <c r="CC62" s="31">
        <f t="shared" si="72"/>
        <v>1.0001281626806739</v>
      </c>
      <c r="CD62" s="31"/>
      <c r="CE62" s="31">
        <f>EXP(SUMPRODUCT($BB62:$BD62,BS62:BU62))</f>
        <v>0.99885411701872817</v>
      </c>
      <c r="CF62" s="31">
        <f>IF(ISERR(CE62),CF61,CE62*CF61)</f>
        <v>1.0058762379112896</v>
      </c>
      <c r="CG62" s="31">
        <f t="shared" si="74"/>
        <v>0.99464414411953339</v>
      </c>
    </row>
    <row r="63" spans="1:85" x14ac:dyDescent="0.2">
      <c r="A63" s="198" t="s">
        <v>379</v>
      </c>
      <c r="B63" s="9">
        <f t="shared" si="75"/>
        <v>2003</v>
      </c>
      <c r="D63" s="29">
        <f>Elec_Power_Sector!F63</f>
        <v>37770.818568758383</v>
      </c>
      <c r="E63" s="29">
        <f>'Comm_Sector&gt;Total'!H23</f>
        <v>89.312000999999995</v>
      </c>
      <c r="F63" s="29">
        <f>'Industrial_Sector&gt;Total'!H23</f>
        <v>1557.6680000000001</v>
      </c>
      <c r="G63" s="29">
        <f t="shared" si="89"/>
        <v>39417.798569758379</v>
      </c>
      <c r="I63" s="29">
        <f>Elec_Power_Sector!J63</f>
        <v>3722140.2909999997</v>
      </c>
      <c r="J63" s="29">
        <f>'Comm_Sector&gt;Total'!N23</f>
        <v>7496.1771249999993</v>
      </c>
      <c r="K63" s="29">
        <f>'Industrial_Sector&gt;Total'!N23</f>
        <v>154529.75</v>
      </c>
      <c r="L63" s="29">
        <f t="shared" si="90"/>
        <v>3884166.2181249997</v>
      </c>
      <c r="N63" s="41">
        <f t="shared" si="50"/>
        <v>10147.6074558734</v>
      </c>
      <c r="O63" s="41">
        <f t="shared" si="51"/>
        <v>11914.339737536553</v>
      </c>
      <c r="P63" s="41">
        <f t="shared" si="51"/>
        <v>10080.052546516124</v>
      </c>
      <c r="Q63" s="41">
        <f t="shared" si="52"/>
        <v>10148.329488532161</v>
      </c>
      <c r="R63" s="30"/>
      <c r="S63" s="107">
        <f t="shared" si="53"/>
        <v>0.97114290003817838</v>
      </c>
      <c r="T63" s="107">
        <f t="shared" si="54"/>
        <v>1.109347276159437</v>
      </c>
      <c r="U63" s="107">
        <f t="shared" si="55"/>
        <v>0.96557619074472645</v>
      </c>
      <c r="V63" s="107">
        <f t="shared" si="56"/>
        <v>0.97119894089167835</v>
      </c>
      <c r="W63" s="30"/>
      <c r="Y63" s="106">
        <f>Elec_Power_Sector!AF63</f>
        <v>0.97466813493022031</v>
      </c>
      <c r="Z63" s="106">
        <f>'Comm_Sector&gt;Total'!AR23</f>
        <v>1.0124034379303692</v>
      </c>
      <c r="AA63" s="106">
        <f>'Industrial_Sector&gt;Total'!AR23</f>
        <v>0.9823022037925021</v>
      </c>
      <c r="AB63" s="31"/>
      <c r="AC63" s="87">
        <f>Elec_Power_Sector!AJ63</f>
        <v>0.99638314338418976</v>
      </c>
      <c r="AD63" s="87">
        <f>'Comm_Sector&gt;Total'!AV23</f>
        <v>1.0957561329772318</v>
      </c>
      <c r="AE63" s="87">
        <f>'Industrial_Sector&gt;Total'!AV23</f>
        <v>0.9829726402086858</v>
      </c>
      <c r="AG63" s="34">
        <f t="shared" si="57"/>
        <v>1.2771251220524178</v>
      </c>
      <c r="AH63" s="34">
        <f t="shared" si="58"/>
        <v>0.97119894089167835</v>
      </c>
      <c r="AI63" s="34">
        <f t="shared" si="59"/>
        <v>1.000137569013029</v>
      </c>
      <c r="AJ63" s="34">
        <f t="shared" si="60"/>
        <v>0.99603062386923102</v>
      </c>
      <c r="AK63" s="34">
        <f t="shared" si="61"/>
        <v>0.97493523704855012</v>
      </c>
      <c r="AL63" s="34">
        <f t="shared" si="62"/>
        <v>1.2403425659234644</v>
      </c>
      <c r="AM63" s="34">
        <f t="shared" si="63"/>
        <v>1.2403425659234637</v>
      </c>
      <c r="AN63" s="34"/>
      <c r="AO63" s="34">
        <f t="shared" si="64"/>
        <v>0.9961676468191033</v>
      </c>
      <c r="AP63" s="32"/>
      <c r="AQ63" s="12"/>
      <c r="AS63" s="31">
        <f t="shared" ref="AS63:AS68" si="91">D63/$G63</f>
        <v>0.95821735203995961</v>
      </c>
      <c r="AT63" s="31">
        <f t="shared" ref="AT63:AT68" si="92">E63/$G63</f>
        <v>2.2657785122612304E-3</v>
      </c>
      <c r="AU63" s="31">
        <f t="shared" ref="AU63:AU68" si="93">F63/$G63</f>
        <v>3.9516869447779213E-2</v>
      </c>
      <c r="AW63" s="31">
        <f t="shared" ref="AW63:AW68" si="94">(AS63-AS62)/LN(AS63/AS62)</f>
        <v>0.95693482337257485</v>
      </c>
      <c r="AX63" s="31">
        <f t="shared" ref="AX63:AX68" si="95">(AT63-AT62)/LN(AT63/AT62)</f>
        <v>2.0562741820749431E-3</v>
      </c>
      <c r="AY63" s="31">
        <f t="shared" ref="AY63:AY68" si="96">(AU63-AU62)/LN(AU63/AU62)</f>
        <v>4.0983735436431565E-2</v>
      </c>
      <c r="AZ63" s="31">
        <f t="shared" ref="AZ63:AZ68" si="97">SUM(AW63:AY63)</f>
        <v>0.99997483299108136</v>
      </c>
      <c r="BA63" s="31"/>
      <c r="BB63" s="31">
        <f t="shared" ref="BB63:BB68" si="98">AW63/$AZ63</f>
        <v>0.95695890716592624</v>
      </c>
      <c r="BC63" s="31">
        <f t="shared" ref="BC63:BC68" si="99">AX63/$AZ63</f>
        <v>2.056325933648055E-3</v>
      </c>
      <c r="BD63" s="31">
        <f t="shared" ref="BD63:BD68" si="100">AY63/$AZ63</f>
        <v>4.0984766900425677E-2</v>
      </c>
      <c r="BG63" s="31">
        <f t="shared" ref="BG63:BG68" si="101">LN(Y63/Y62)</f>
        <v>-5.1152404315476388E-3</v>
      </c>
      <c r="BH63" s="31">
        <f t="shared" ref="BH63:BH68" si="102">LN(Z63/Z62)</f>
        <v>0.16261482809710762</v>
      </c>
      <c r="BI63" s="31">
        <f t="shared" ref="BI63:BI68" si="103">LN(AA63/AA62)</f>
        <v>-8.0721316722298958E-2</v>
      </c>
      <c r="BK63" s="31">
        <f t="shared" ref="BK63:BK68" si="104">I63/$L63</f>
        <v>0.95828553207405875</v>
      </c>
      <c r="BL63" s="31">
        <f t="shared" ref="BL63:BL68" si="105">J63/$L63</f>
        <v>1.9299321151654068E-3</v>
      </c>
      <c r="BM63" s="31">
        <f t="shared" ref="BM63:BM68" si="106">K63/$L63</f>
        <v>3.9784535810775887E-2</v>
      </c>
      <c r="BO63" s="31">
        <f t="shared" ref="BO63:BO68" si="107">LN(BK63/BK62)</f>
        <v>-2.7160238594156377E-4</v>
      </c>
      <c r="BP63" s="31">
        <f t="shared" ref="BP63:BP68" si="108">LN(BL63/BL62)</f>
        <v>4.5957366545649669E-3</v>
      </c>
      <c r="BQ63" s="31">
        <f t="shared" ref="BQ63:BQ68" si="109">LN(BM63/BM62)</f>
        <v>6.3405770573097221E-3</v>
      </c>
      <c r="BS63" s="31">
        <f t="shared" ref="BS63:BS68" si="110">LN(AC63/AC62)</f>
        <v>1.5994894379003212E-3</v>
      </c>
      <c r="BT63" s="31">
        <f t="shared" ref="BT63:BT68" si="111">LN(AD63/AD62)</f>
        <v>2.3610713872575014E-2</v>
      </c>
      <c r="BU63" s="31">
        <f t="shared" ref="BU63:BU68" si="112">LN(AE63/AE62)</f>
        <v>-4.5436907657199349E-3</v>
      </c>
      <c r="BV63" s="120"/>
      <c r="BW63" s="120">
        <f t="shared" ref="BW63:BW68" si="113">EXP(SUMPRODUCT($BB63:$BD63,BG63:BI63))</f>
        <v>0.99216184961195153</v>
      </c>
      <c r="BX63" s="31">
        <f t="shared" ref="BX63:BX68" si="114">IF(ISERR(BW63),BX62,BW63*BX62)</f>
        <v>0.67821902146663948</v>
      </c>
      <c r="BY63" s="31">
        <f t="shared" si="70"/>
        <v>0.97493523704855012</v>
      </c>
      <c r="BZ63" s="31"/>
      <c r="CA63" s="31">
        <f t="shared" ref="CA63:CA68" si="115">EXP(SUMPRODUCT($BB63:$BD63,BO63:BQ63))</f>
        <v>1.0000094051269686</v>
      </c>
      <c r="CB63" s="31">
        <f t="shared" ref="CB63:CB68" si="116">IF(ISERR(CA63),CB62,CA63*CB62)</f>
        <v>0.99927049549110047</v>
      </c>
      <c r="CC63" s="31">
        <f t="shared" si="72"/>
        <v>1.000137569013029</v>
      </c>
      <c r="CD63" s="31"/>
      <c r="CE63" s="31">
        <f t="shared" ref="CE63:CE68" si="117">EXP(SUMPRODUCT($BB63:$BD63,BS63:BU63))</f>
        <v>1.0013939455210135</v>
      </c>
      <c r="CF63" s="31">
        <f t="shared" ref="CF63:CF68" si="118">IF(ISERR(CE63),CF62,CE63*CF62)</f>
        <v>1.0072783745878198</v>
      </c>
      <c r="CG63" s="31">
        <f t="shared" si="74"/>
        <v>0.99603062386923102</v>
      </c>
    </row>
    <row r="64" spans="1:85" x14ac:dyDescent="0.2">
      <c r="A64" s="198" t="s">
        <v>379</v>
      </c>
      <c r="B64" s="9">
        <f t="shared" si="75"/>
        <v>2004</v>
      </c>
      <c r="D64" s="29">
        <f>Elec_Power_Sector!F64</f>
        <v>38194.258625231487</v>
      </c>
      <c r="E64" s="29">
        <f>'Comm_Sector&gt;Total'!H24</f>
        <v>77.590001000000001</v>
      </c>
      <c r="F64" s="29">
        <f>'Industrial_Sector&gt;Total'!H24</f>
        <v>1158.0400000000002</v>
      </c>
      <c r="G64" s="29">
        <f t="shared" si="89"/>
        <v>39429.888626231485</v>
      </c>
      <c r="I64" s="29">
        <f>Elec_Power_Sector!J64</f>
        <v>3809273.6309999996</v>
      </c>
      <c r="J64" s="29">
        <f>'Comm_Sector&gt;Total'!N24</f>
        <v>8269.685125</v>
      </c>
      <c r="K64" s="29">
        <f>'Industrial_Sector&gt;Total'!N24</f>
        <v>153925.179</v>
      </c>
      <c r="L64" s="29">
        <f t="shared" si="90"/>
        <v>3971468.4951249994</v>
      </c>
      <c r="N64" s="41">
        <f t="shared" ref="N64:Q67" si="119">D64/I64*1000000</f>
        <v>10026.651357992585</v>
      </c>
      <c r="O64" s="41">
        <f t="shared" si="119"/>
        <v>9382.4613425048628</v>
      </c>
      <c r="P64" s="41">
        <f t="shared" si="119"/>
        <v>7523.3955063323338</v>
      </c>
      <c r="Q64" s="41">
        <f t="shared" si="119"/>
        <v>9928.2894160263131</v>
      </c>
      <c r="R64" s="30"/>
      <c r="S64" s="107">
        <f t="shared" si="53"/>
        <v>0.95956720042779509</v>
      </c>
      <c r="T64" s="107">
        <f t="shared" si="54"/>
        <v>0.87360341934743746</v>
      </c>
      <c r="U64" s="107">
        <f t="shared" si="55"/>
        <v>0.72067199460989906</v>
      </c>
      <c r="V64" s="107">
        <f t="shared" si="56"/>
        <v>0.95014102336811979</v>
      </c>
      <c r="W64" s="30"/>
      <c r="Y64" s="106">
        <f>Elec_Power_Sector!AF64</f>
        <v>0.96426510865031634</v>
      </c>
      <c r="Z64" s="106">
        <f>'Comm_Sector&gt;Total'!AR24</f>
        <v>0.78390125739015737</v>
      </c>
      <c r="AA64" s="106">
        <f>'Industrial_Sector&gt;Total'!AR24</f>
        <v>0.73418588012652242</v>
      </c>
      <c r="AB64" s="31"/>
      <c r="AC64" s="87">
        <f>Elec_Power_Sector!AJ64</f>
        <v>0.99512799106762551</v>
      </c>
      <c r="AD64" s="87">
        <f>'Comm_Sector&gt;Total'!AV24</f>
        <v>1.1144304350983243</v>
      </c>
      <c r="AE64" s="87">
        <f>'Industrial_Sector&gt;Total'!AV24</f>
        <v>0.98159337317370554</v>
      </c>
      <c r="AG64" s="34">
        <f t="shared" si="57"/>
        <v>1.3058303640291375</v>
      </c>
      <c r="AH64" s="34">
        <f t="shared" si="58"/>
        <v>0.95014102336811979</v>
      </c>
      <c r="AI64" s="34">
        <f t="shared" si="59"/>
        <v>1.0002828802211883</v>
      </c>
      <c r="AJ64" s="34">
        <f t="shared" si="60"/>
        <v>0.99480921445589121</v>
      </c>
      <c r="AK64" s="34">
        <f t="shared" si="61"/>
        <v>0.95482863394539619</v>
      </c>
      <c r="AL64" s="34">
        <f t="shared" si="62"/>
        <v>1.2407229984238093</v>
      </c>
      <c r="AM64" s="34">
        <f t="shared" si="63"/>
        <v>1.2407229984238091</v>
      </c>
      <c r="AN64" s="34"/>
      <c r="AO64" s="34">
        <f t="shared" si="64"/>
        <v>0.99509062630651668</v>
      </c>
      <c r="AP64" s="32"/>
      <c r="AQ64" s="12"/>
      <c r="AS64" s="31">
        <f t="shared" si="91"/>
        <v>0.96866260483987343</v>
      </c>
      <c r="AT64" s="31">
        <f t="shared" si="92"/>
        <v>1.9677966056536557E-3</v>
      </c>
      <c r="AU64" s="31">
        <f t="shared" si="93"/>
        <v>2.9369598554473016E-2</v>
      </c>
      <c r="AW64" s="31">
        <f t="shared" si="94"/>
        <v>0.96343054140841922</v>
      </c>
      <c r="AX64" s="31">
        <f t="shared" si="95"/>
        <v>2.1132873326383797E-3</v>
      </c>
      <c r="AY64" s="31">
        <f t="shared" si="96"/>
        <v>3.4192653167154446E-2</v>
      </c>
      <c r="AZ64" s="31">
        <f t="shared" si="97"/>
        <v>0.99973648190821207</v>
      </c>
      <c r="BA64" s="31"/>
      <c r="BB64" s="31">
        <f t="shared" si="98"/>
        <v>0.96368448970623222</v>
      </c>
      <c r="BC64" s="31">
        <f t="shared" si="99"/>
        <v>2.1138443688728018E-3</v>
      </c>
      <c r="BD64" s="31">
        <f t="shared" si="100"/>
        <v>3.4201665924894945E-2</v>
      </c>
      <c r="BG64" s="31">
        <f t="shared" si="101"/>
        <v>-1.0730772850912744E-2</v>
      </c>
      <c r="BH64" s="31">
        <f t="shared" si="102"/>
        <v>-0.25579935927541703</v>
      </c>
      <c r="BI64" s="31">
        <f t="shared" si="103"/>
        <v>-0.29113676494761676</v>
      </c>
      <c r="BK64" s="31">
        <f t="shared" si="104"/>
        <v>0.95915997714092538</v>
      </c>
      <c r="BL64" s="31">
        <f t="shared" si="105"/>
        <v>2.0822738831117724E-3</v>
      </c>
      <c r="BM64" s="31">
        <f t="shared" si="106"/>
        <v>3.8757748975962937E-2</v>
      </c>
      <c r="BO64" s="31">
        <f t="shared" si="107"/>
        <v>9.1209384911969729E-4</v>
      </c>
      <c r="BP64" s="31">
        <f t="shared" si="108"/>
        <v>7.5975680816745383E-2</v>
      </c>
      <c r="BQ64" s="31">
        <f t="shared" si="109"/>
        <v>-2.614757993778016E-2</v>
      </c>
      <c r="BS64" s="31">
        <f t="shared" si="110"/>
        <v>-1.2605026013061693E-3</v>
      </c>
      <c r="BT64" s="31">
        <f t="shared" si="111"/>
        <v>1.6898796499237752E-2</v>
      </c>
      <c r="BU64" s="31">
        <f t="shared" si="112"/>
        <v>-1.4041444799522064E-3</v>
      </c>
      <c r="BV64" s="120"/>
      <c r="BW64" s="120">
        <f t="shared" si="113"/>
        <v>0.9793764730834601</v>
      </c>
      <c r="BX64" s="31">
        <f t="shared" si="114"/>
        <v>0.66423175322211292</v>
      </c>
      <c r="BY64" s="31">
        <f t="shared" si="70"/>
        <v>0.95482863394539619</v>
      </c>
      <c r="BZ64" s="31"/>
      <c r="CA64" s="31">
        <f t="shared" si="115"/>
        <v>1.0001452912205895</v>
      </c>
      <c r="CB64" s="31">
        <f t="shared" si="116"/>
        <v>0.99941568072108944</v>
      </c>
      <c r="CC64" s="31">
        <f t="shared" si="72"/>
        <v>1.0002828802211883</v>
      </c>
      <c r="CD64" s="31"/>
      <c r="CE64" s="31">
        <f t="shared" si="117"/>
        <v>0.99877372303213419</v>
      </c>
      <c r="CF64" s="31">
        <f t="shared" si="118"/>
        <v>1.0060431723168335</v>
      </c>
      <c r="CG64" s="31">
        <f t="shared" si="74"/>
        <v>0.99480921445589121</v>
      </c>
    </row>
    <row r="65" spans="1:85" x14ac:dyDescent="0.2">
      <c r="A65" s="198" t="s">
        <v>379</v>
      </c>
      <c r="B65" s="9">
        <f t="shared" si="75"/>
        <v>2005</v>
      </c>
      <c r="D65" s="29">
        <f>Elec_Power_Sector!F65</f>
        <v>39084.498</v>
      </c>
      <c r="E65" s="29">
        <f>'Comm_Sector&gt;Total'!H25</f>
        <v>77.70200100000001</v>
      </c>
      <c r="F65" s="29">
        <f>'Industrial_Sector&gt;Total'!H25</f>
        <v>1075.93</v>
      </c>
      <c r="G65" s="29">
        <f t="shared" si="89"/>
        <v>40238.130000999998</v>
      </c>
      <c r="I65" s="29">
        <f>Elec_Power_Sector!J65</f>
        <v>3902527.41</v>
      </c>
      <c r="J65" s="29">
        <f>'Comm_Sector&gt;Total'!N25</f>
        <v>8491.6641250000011</v>
      </c>
      <c r="K65" s="29">
        <f>'Industrial_Sector&gt;Total'!N25</f>
        <v>144739.193</v>
      </c>
      <c r="L65" s="29">
        <f t="shared" si="90"/>
        <v>4055758.2671250002</v>
      </c>
      <c r="N65" s="41">
        <f t="shared" si="119"/>
        <v>10015.175780661588</v>
      </c>
      <c r="O65" s="41">
        <f t="shared" si="119"/>
        <v>9150.3855847572158</v>
      </c>
      <c r="P65" s="41">
        <f t="shared" si="119"/>
        <v>7433.5774415986971</v>
      </c>
      <c r="Q65" s="41">
        <f t="shared" si="119"/>
        <v>9921.2347854063664</v>
      </c>
      <c r="R65" s="30"/>
      <c r="S65" s="107">
        <f t="shared" si="53"/>
        <v>0.9584689686034662</v>
      </c>
      <c r="T65" s="107">
        <f t="shared" si="54"/>
        <v>0.85199478509732651</v>
      </c>
      <c r="U65" s="107">
        <f t="shared" si="55"/>
        <v>0.71206825128561024</v>
      </c>
      <c r="V65" s="107">
        <f t="shared" si="56"/>
        <v>0.94946589257006908</v>
      </c>
      <c r="W65" s="30"/>
      <c r="Y65" s="106">
        <f>Elec_Power_Sector!AF65</f>
        <v>0.9647339322943187</v>
      </c>
      <c r="Z65" s="106">
        <f>'Comm_Sector&gt;Total'!AR25</f>
        <v>0.76588295252514615</v>
      </c>
      <c r="AA65" s="106">
        <f>'Industrial_Sector&gt;Total'!AR25</f>
        <v>0.72688177066341453</v>
      </c>
      <c r="AB65" s="31"/>
      <c r="AC65" s="87">
        <f>Elec_Power_Sector!AJ65</f>
        <v>0.99350601914047598</v>
      </c>
      <c r="AD65" s="87">
        <f>'Comm_Sector&gt;Total'!AV25</f>
        <v>1.1124347164122999</v>
      </c>
      <c r="AE65" s="87">
        <f>'Industrial_Sector&gt;Total'!AV25</f>
        <v>0.9796204555188055</v>
      </c>
      <c r="AG65" s="34">
        <f t="shared" si="57"/>
        <v>1.3335450856213655</v>
      </c>
      <c r="AH65" s="34">
        <f t="shared" si="58"/>
        <v>0.94946589257006908</v>
      </c>
      <c r="AI65" s="34">
        <f t="shared" ref="AI65:AI70" si="120">CC65</f>
        <v>1.0010689539159161</v>
      </c>
      <c r="AJ65" s="34">
        <f t="shared" ref="AJ65:AJ70" si="121">CG65</f>
        <v>0.99317685034984537</v>
      </c>
      <c r="AK65" s="34">
        <f t="shared" ref="AK65:AK70" si="122">BY65</f>
        <v>0.95496793014521231</v>
      </c>
      <c r="AL65" s="34">
        <f t="shared" ref="AL65:AL70" si="123">AG65*AI65*AJ65*AK65</f>
        <v>1.2661555750019182</v>
      </c>
      <c r="AM65" s="34">
        <f t="shared" ref="AM65:AM70" si="124">AG65*AH65</f>
        <v>1.2661555750019191</v>
      </c>
      <c r="AN65" s="34"/>
      <c r="AO65" s="34">
        <f t="shared" ref="AO65:AO70" si="125">AI65*AJ65</f>
        <v>0.9942385106332241</v>
      </c>
      <c r="AP65" s="32"/>
      <c r="AQ65" s="12"/>
      <c r="AS65" s="31">
        <f t="shared" si="91"/>
        <v>0.97132988036543133</v>
      </c>
      <c r="AT65" s="31">
        <f t="shared" si="92"/>
        <v>1.9310539778580407E-3</v>
      </c>
      <c r="AU65" s="31">
        <f t="shared" si="93"/>
        <v>2.6739065656710713E-2</v>
      </c>
      <c r="AW65" s="31">
        <f t="shared" si="94"/>
        <v>0.96999563140080314</v>
      </c>
      <c r="AX65" s="31">
        <f t="shared" si="95"/>
        <v>1.9493675801883715E-3</v>
      </c>
      <c r="AY65" s="31">
        <f t="shared" si="96"/>
        <v>2.8033765573464809E-2</v>
      </c>
      <c r="AZ65" s="31">
        <f t="shared" si="97"/>
        <v>0.99997876455445633</v>
      </c>
      <c r="BA65" s="31"/>
      <c r="BB65" s="31">
        <f t="shared" si="98"/>
        <v>0.97001623012763449</v>
      </c>
      <c r="BC65" s="31">
        <f t="shared" si="99"/>
        <v>1.9494089767565397E-3</v>
      </c>
      <c r="BD65" s="31">
        <f t="shared" si="100"/>
        <v>2.803436089560896E-2</v>
      </c>
      <c r="BG65" s="31">
        <f t="shared" si="101"/>
        <v>4.8607971624865803E-4</v>
      </c>
      <c r="BH65" s="31">
        <f t="shared" si="102"/>
        <v>-2.3253710638988536E-2</v>
      </c>
      <c r="BI65" s="31">
        <f t="shared" si="103"/>
        <v>-9.9984012474377115E-3</v>
      </c>
      <c r="BK65" s="31">
        <f t="shared" si="104"/>
        <v>0.96221893736442521</v>
      </c>
      <c r="BL65" s="31">
        <f t="shared" si="105"/>
        <v>2.0937303373900228E-3</v>
      </c>
      <c r="BM65" s="31">
        <f t="shared" si="106"/>
        <v>3.5687332298184792E-2</v>
      </c>
      <c r="BO65" s="31">
        <f t="shared" si="107"/>
        <v>3.1841327963957264E-3</v>
      </c>
      <c r="BP65" s="31">
        <f t="shared" si="108"/>
        <v>5.4868158243289522E-3</v>
      </c>
      <c r="BQ65" s="31">
        <f t="shared" si="109"/>
        <v>-8.2534921150562782E-2</v>
      </c>
      <c r="BS65" s="31">
        <f t="shared" si="110"/>
        <v>-1.6312426303577354E-3</v>
      </c>
      <c r="BT65" s="31">
        <f t="shared" si="111"/>
        <v>-1.7924023993777813E-3</v>
      </c>
      <c r="BU65" s="31">
        <f t="shared" si="112"/>
        <v>-2.0119359669490758E-3</v>
      </c>
      <c r="BV65" s="120"/>
      <c r="BW65" s="120">
        <f t="shared" si="113"/>
        <v>1.000145886073023</v>
      </c>
      <c r="BX65" s="31">
        <f t="shared" si="114"/>
        <v>0.66432865538416763</v>
      </c>
      <c r="BY65" s="31">
        <f t="shared" si="70"/>
        <v>0.95496793014521231</v>
      </c>
      <c r="BZ65" s="31"/>
      <c r="CA65" s="31">
        <f t="shared" si="115"/>
        <v>1.0007858513929122</v>
      </c>
      <c r="CB65" s="31">
        <f t="shared" si="116"/>
        <v>1.0002010729258823</v>
      </c>
      <c r="CC65" s="31">
        <f t="shared" si="72"/>
        <v>1.0010689539159161</v>
      </c>
      <c r="CD65" s="31"/>
      <c r="CE65" s="31">
        <f t="shared" si="117"/>
        <v>0.99835911842961911</v>
      </c>
      <c r="CF65" s="31">
        <f t="shared" si="118"/>
        <v>1.0043923746163712</v>
      </c>
      <c r="CG65" s="31">
        <f t="shared" si="74"/>
        <v>0.99317685034984537</v>
      </c>
    </row>
    <row r="66" spans="1:85" x14ac:dyDescent="0.2">
      <c r="A66" s="198" t="s">
        <v>379</v>
      </c>
      <c r="B66" s="9">
        <f t="shared" si="75"/>
        <v>2006</v>
      </c>
      <c r="D66" s="29">
        <f>Elec_Power_Sector!F66</f>
        <v>38951.506999999998</v>
      </c>
      <c r="E66" s="29">
        <f>'Comm_Sector&gt;Total'!H26</f>
        <v>77.225000999999992</v>
      </c>
      <c r="F66" s="29">
        <f>'Industrial_Sector&gt;Total'!H26</f>
        <v>1068.3519999999999</v>
      </c>
      <c r="G66" s="29">
        <f t="shared" si="89"/>
        <v>40097.084000999996</v>
      </c>
      <c r="I66" s="29">
        <f>Elec_Power_Sector!J66</f>
        <v>3908280.2810000004</v>
      </c>
      <c r="J66" s="29">
        <f>'Comm_Sector&gt;Total'!N26</f>
        <v>8370.9120000000003</v>
      </c>
      <c r="K66" s="29">
        <f>'Industrial_Sector&gt;Total'!N26</f>
        <v>148254.26999999999</v>
      </c>
      <c r="L66" s="29">
        <f t="shared" si="90"/>
        <v>4064905.4630000005</v>
      </c>
      <c r="N66" s="41">
        <f t="shared" si="119"/>
        <v>9966.4057333251421</v>
      </c>
      <c r="O66" s="41">
        <f t="shared" si="119"/>
        <v>9225.398737915295</v>
      </c>
      <c r="P66" s="41">
        <f t="shared" si="119"/>
        <v>7206.2140267528212</v>
      </c>
      <c r="Q66" s="41">
        <f t="shared" si="119"/>
        <v>9864.2107094434996</v>
      </c>
      <c r="R66" s="30"/>
      <c r="S66" s="107">
        <f t="shared" si="53"/>
        <v>0.9538015940118425</v>
      </c>
      <c r="T66" s="107">
        <f t="shared" si="54"/>
        <v>0.8589792793257286</v>
      </c>
      <c r="U66" s="107">
        <f t="shared" si="55"/>
        <v>0.69028893029412697</v>
      </c>
      <c r="V66" s="107">
        <f t="shared" si="56"/>
        <v>0.94400866709832565</v>
      </c>
      <c r="W66" s="30"/>
      <c r="Y66" s="106">
        <f>Elec_Power_Sector!AF66</f>
        <v>0.96242205547414317</v>
      </c>
      <c r="Z66" s="106">
        <f>'Comm_Sector&gt;Total'!AR26</f>
        <v>0.77310139265650246</v>
      </c>
      <c r="AA66" s="106">
        <f>'Industrial_Sector&gt;Total'!AR26</f>
        <v>0.70510322103186218</v>
      </c>
      <c r="AB66" s="31"/>
      <c r="AC66" s="87">
        <f>Elec_Power_Sector!AJ66</f>
        <v>0.99104295104910745</v>
      </c>
      <c r="AD66" s="87">
        <f>'Comm_Sector&gt;Total'!AV26</f>
        <v>1.1110823075536511</v>
      </c>
      <c r="AE66" s="87">
        <f>'Industrial_Sector&gt;Total'!AV26</f>
        <v>0.97898989779672851</v>
      </c>
      <c r="AG66" s="34">
        <f t="shared" si="57"/>
        <v>1.3365527101647705</v>
      </c>
      <c r="AH66" s="34">
        <f t="shared" si="58"/>
        <v>0.94400866709832565</v>
      </c>
      <c r="AI66" s="34">
        <f t="shared" si="120"/>
        <v>1.0008596812763646</v>
      </c>
      <c r="AJ66" s="34">
        <f t="shared" si="121"/>
        <v>0.99076563122147032</v>
      </c>
      <c r="AK66" s="34">
        <f t="shared" si="122"/>
        <v>0.95198883355673669</v>
      </c>
      <c r="AL66" s="34">
        <f t="shared" si="123"/>
        <v>1.2617173424292996</v>
      </c>
      <c r="AM66" s="34">
        <f t="shared" si="124"/>
        <v>1.2617173424292998</v>
      </c>
      <c r="AN66" s="34"/>
      <c r="AO66" s="34">
        <f t="shared" si="125"/>
        <v>0.99161737388389692</v>
      </c>
      <c r="AP66" s="32"/>
      <c r="AQ66" s="12"/>
      <c r="AS66" s="31">
        <f t="shared" si="91"/>
        <v>0.97142991742313656</v>
      </c>
      <c r="AT66" s="31">
        <f t="shared" si="92"/>
        <v>1.9259505503710457E-3</v>
      </c>
      <c r="AU66" s="31">
        <f t="shared" si="93"/>
        <v>2.6644132026492396E-2</v>
      </c>
      <c r="AW66" s="31">
        <f t="shared" si="94"/>
        <v>0.97137989803493663</v>
      </c>
      <c r="AX66" s="31">
        <f t="shared" si="95"/>
        <v>1.928501138673608E-3</v>
      </c>
      <c r="AY66" s="31">
        <f t="shared" si="96"/>
        <v>2.6691570704153112E-2</v>
      </c>
      <c r="AZ66" s="31">
        <f t="shared" si="97"/>
        <v>0.9999999698777633</v>
      </c>
      <c r="BA66" s="31"/>
      <c r="BB66" s="31">
        <f t="shared" si="98"/>
        <v>0.97137992729507272</v>
      </c>
      <c r="BC66" s="31">
        <f t="shared" si="99"/>
        <v>1.9285011967643776E-3</v>
      </c>
      <c r="BD66" s="31">
        <f t="shared" si="100"/>
        <v>2.6691571508162946E-2</v>
      </c>
      <c r="BG66" s="31">
        <f t="shared" si="101"/>
        <v>-2.3992639349062154E-3</v>
      </c>
      <c r="BH66" s="31">
        <f t="shared" si="102"/>
        <v>9.3808531442838277E-3</v>
      </c>
      <c r="BI66" s="31">
        <f t="shared" si="103"/>
        <v>-3.0419633079637912E-2</v>
      </c>
      <c r="BK66" s="31">
        <f t="shared" si="104"/>
        <v>0.96146892383460092</v>
      </c>
      <c r="BL66" s="31">
        <f t="shared" si="105"/>
        <v>2.0593128367177478E-3</v>
      </c>
      <c r="BM66" s="31">
        <f t="shared" si="106"/>
        <v>3.6471763328681371E-2</v>
      </c>
      <c r="BO66" s="31">
        <f t="shared" si="107"/>
        <v>-7.7976638825361262E-4</v>
      </c>
      <c r="BP66" s="31">
        <f t="shared" si="108"/>
        <v>-1.657497270552968E-2</v>
      </c>
      <c r="BQ66" s="31">
        <f t="shared" si="109"/>
        <v>2.1742565536431467E-2</v>
      </c>
      <c r="BS66" s="31">
        <f t="shared" si="110"/>
        <v>-2.4822459844115099E-3</v>
      </c>
      <c r="BT66" s="31">
        <f t="shared" si="111"/>
        <v>-1.216459339724872E-3</v>
      </c>
      <c r="BU66" s="31">
        <f t="shared" si="112"/>
        <v>-6.4388278433696281E-4</v>
      </c>
      <c r="BV66" s="120"/>
      <c r="BW66" s="120">
        <f t="shared" si="113"/>
        <v>0.9968804223739508</v>
      </c>
      <c r="BX66" s="31">
        <f t="shared" si="114"/>
        <v>0.66225623057448779</v>
      </c>
      <c r="BY66" s="31">
        <f t="shared" si="70"/>
        <v>0.95198883355673669</v>
      </c>
      <c r="BZ66" s="31"/>
      <c r="CA66" s="31">
        <f t="shared" si="115"/>
        <v>0.9997909508243833</v>
      </c>
      <c r="CB66" s="31">
        <f t="shared" si="116"/>
        <v>0.99999198171613624</v>
      </c>
      <c r="CC66" s="31">
        <f t="shared" si="72"/>
        <v>1.0008596812763646</v>
      </c>
      <c r="CD66" s="31"/>
      <c r="CE66" s="31">
        <f t="shared" si="117"/>
        <v>0.9975722157362753</v>
      </c>
      <c r="CF66" s="31">
        <f t="shared" si="118"/>
        <v>1.0019539266146724</v>
      </c>
      <c r="CG66" s="31">
        <f t="shared" si="74"/>
        <v>0.99076563122147032</v>
      </c>
    </row>
    <row r="67" spans="1:85" x14ac:dyDescent="0.2">
      <c r="A67" s="198" t="s">
        <v>379</v>
      </c>
      <c r="B67" s="9">
        <f t="shared" si="75"/>
        <v>2007</v>
      </c>
      <c r="D67" s="29">
        <f>Elec_Power_Sector!F67</f>
        <v>39854.153000000006</v>
      </c>
      <c r="E67" s="29">
        <f>'Comm_Sector&gt;Total'!H27</f>
        <v>75.033000999999999</v>
      </c>
      <c r="F67" s="29">
        <f>'Industrial_Sector&gt;Total'!H27</f>
        <v>1049.7270000000003</v>
      </c>
      <c r="G67" s="29">
        <f t="shared" si="89"/>
        <v>40978.913001000008</v>
      </c>
      <c r="I67" s="29">
        <f>Elec_Power_Sector!J67</f>
        <v>4006190.1259999997</v>
      </c>
      <c r="J67" s="29">
        <f>'Comm_Sector&gt;Total'!N27</f>
        <v>8273.3941250000007</v>
      </c>
      <c r="K67" s="29">
        <f>'Industrial_Sector&gt;Total'!N27</f>
        <v>143128.08199999999</v>
      </c>
      <c r="L67" s="29">
        <f t="shared" si="90"/>
        <v>4157591.6021249997</v>
      </c>
      <c r="N67" s="41">
        <f t="shared" si="119"/>
        <v>9948.1431850546196</v>
      </c>
      <c r="O67" s="41">
        <f t="shared" si="119"/>
        <v>9069.1921436777902</v>
      </c>
      <c r="P67" s="41">
        <f t="shared" si="119"/>
        <v>7334.1791864436518</v>
      </c>
      <c r="Q67" s="41">
        <f t="shared" si="119"/>
        <v>9856.4065263300872</v>
      </c>
      <c r="R67" s="30"/>
      <c r="S67" s="107">
        <f t="shared" si="53"/>
        <v>0.95205383778786112</v>
      </c>
      <c r="T67" s="107">
        <f t="shared" si="54"/>
        <v>0.844434842650856</v>
      </c>
      <c r="U67" s="107">
        <f t="shared" si="55"/>
        <v>0.70254681395813801</v>
      </c>
      <c r="V67" s="107">
        <f t="shared" si="56"/>
        <v>0.94326180384533054</v>
      </c>
      <c r="W67" s="30"/>
      <c r="Y67" s="106">
        <f>Elec_Power_Sector!AF67</f>
        <v>0.9632999498422069</v>
      </c>
      <c r="Z67" s="106">
        <f>'Comm_Sector&gt;Total'!AR27</f>
        <v>0.76099567194085027</v>
      </c>
      <c r="AA67" s="106">
        <f>'Industrial_Sector&gt;Total'!AR27</f>
        <v>0.72020093300425003</v>
      </c>
      <c r="AB67" s="31"/>
      <c r="AC67" s="87">
        <f>Elec_Power_Sector!AJ67</f>
        <v>0.9883254306655076</v>
      </c>
      <c r="AD67" s="87">
        <f>'Comm_Sector&gt;Total'!AV27</f>
        <v>1.1096447375281404</v>
      </c>
      <c r="AE67" s="87">
        <f>'Industrial_Sector&gt;Total'!AV27</f>
        <v>0.97548723108081814</v>
      </c>
      <c r="AG67" s="34">
        <f t="shared" si="57"/>
        <v>1.3670281816289458</v>
      </c>
      <c r="AH67" s="34">
        <f t="shared" si="58"/>
        <v>0.94326180384533054</v>
      </c>
      <c r="AI67" s="34">
        <f t="shared" si="120"/>
        <v>1.0014237696016635</v>
      </c>
      <c r="AJ67" s="34">
        <f t="shared" si="121"/>
        <v>0.98802992112149068</v>
      </c>
      <c r="AK67" s="34">
        <f t="shared" si="122"/>
        <v>0.95333218722736557</v>
      </c>
      <c r="AL67" s="34">
        <f t="shared" si="123"/>
        <v>1.289465468510721</v>
      </c>
      <c r="AM67" s="34">
        <f t="shared" si="124"/>
        <v>1.2894654685107216</v>
      </c>
      <c r="AN67" s="34"/>
      <c r="AO67" s="34">
        <f t="shared" si="125"/>
        <v>0.98943664808871745</v>
      </c>
      <c r="AP67" s="32"/>
      <c r="AQ67" s="12"/>
      <c r="AS67" s="31">
        <f t="shared" si="91"/>
        <v>0.97255271263606835</v>
      </c>
      <c r="AT67" s="31">
        <f t="shared" si="92"/>
        <v>1.8310149173104951E-3</v>
      </c>
      <c r="AU67" s="31">
        <f t="shared" si="93"/>
        <v>2.5616272446621114E-2</v>
      </c>
      <c r="AW67" s="31">
        <f t="shared" si="94"/>
        <v>0.97199120694663022</v>
      </c>
      <c r="AX67" s="31">
        <f t="shared" si="95"/>
        <v>1.8780828406436013E-3</v>
      </c>
      <c r="AY67" s="31">
        <f t="shared" si="96"/>
        <v>2.6126832558845105E-2</v>
      </c>
      <c r="AZ67" s="31">
        <f t="shared" si="97"/>
        <v>0.9999961223461189</v>
      </c>
      <c r="BA67" s="31"/>
      <c r="BB67" s="31">
        <f t="shared" si="98"/>
        <v>0.97199497600672136</v>
      </c>
      <c r="BC67" s="31">
        <f t="shared" si="99"/>
        <v>1.8780901232270566E-3</v>
      </c>
      <c r="BD67" s="31">
        <f t="shared" si="100"/>
        <v>2.6126933870051626E-2</v>
      </c>
      <c r="BG67" s="31">
        <f t="shared" si="101"/>
        <v>9.1175613765247015E-4</v>
      </c>
      <c r="BH67" s="31">
        <f t="shared" si="102"/>
        <v>-1.5782537203082876E-2</v>
      </c>
      <c r="BI67" s="31">
        <f t="shared" si="103"/>
        <v>2.1186041787205383E-2</v>
      </c>
      <c r="BK67" s="31">
        <f t="shared" si="104"/>
        <v>0.96358433184067027</v>
      </c>
      <c r="BL67" s="31">
        <f t="shared" si="105"/>
        <v>1.9899487291564089E-3</v>
      </c>
      <c r="BM67" s="31">
        <f t="shared" si="106"/>
        <v>3.4425719430173314E-2</v>
      </c>
      <c r="BO67" s="31">
        <f t="shared" si="107"/>
        <v>2.1977665826293478E-3</v>
      </c>
      <c r="BP67" s="31">
        <f t="shared" si="108"/>
        <v>-3.4263478582824088E-2</v>
      </c>
      <c r="BQ67" s="31">
        <f t="shared" si="109"/>
        <v>-5.773441089008368E-2</v>
      </c>
      <c r="BS67" s="31">
        <f t="shared" si="110"/>
        <v>-2.745847732175807E-3</v>
      </c>
      <c r="BT67" s="31">
        <f t="shared" si="111"/>
        <v>-1.2946843057546707E-3</v>
      </c>
      <c r="BU67" s="31">
        <f t="shared" si="112"/>
        <v>-3.5842532143419183E-3</v>
      </c>
      <c r="BV67" s="120"/>
      <c r="BW67" s="120">
        <f t="shared" si="113"/>
        <v>1.0014111023399401</v>
      </c>
      <c r="BX67" s="31">
        <f t="shared" si="114"/>
        <v>0.6631907418910914</v>
      </c>
      <c r="BY67" s="31">
        <f t="shared" si="70"/>
        <v>0.95333218722736557</v>
      </c>
      <c r="BZ67" s="31"/>
      <c r="CA67" s="31">
        <f t="shared" si="115"/>
        <v>1.0005636038056598</v>
      </c>
      <c r="CB67" s="31">
        <f t="shared" si="116"/>
        <v>1.0005555810026607</v>
      </c>
      <c r="CC67" s="31">
        <f t="shared" si="72"/>
        <v>1.0014237696016635</v>
      </c>
      <c r="CD67" s="31"/>
      <c r="CE67" s="31">
        <f t="shared" si="117"/>
        <v>0.9972387918860216</v>
      </c>
      <c r="CF67" s="31">
        <f t="shared" si="118"/>
        <v>0.99918732330267146</v>
      </c>
      <c r="CG67" s="31">
        <f t="shared" si="74"/>
        <v>0.98802992112149068</v>
      </c>
    </row>
    <row r="68" spans="1:85" x14ac:dyDescent="0.2">
      <c r="A68" s="198" t="s">
        <v>379</v>
      </c>
      <c r="B68" s="9">
        <f t="shared" si="75"/>
        <v>2008</v>
      </c>
      <c r="D68" s="29">
        <f>Elec_Power_Sector!F68</f>
        <v>39496.99500000001</v>
      </c>
      <c r="E68" s="29">
        <f>'Comm_Sector&gt;Total'!H28</f>
        <v>75.345000999999996</v>
      </c>
      <c r="F68" s="29">
        <f>'Industrial_Sector&gt;Total'!H28</f>
        <v>979.69799999999998</v>
      </c>
      <c r="G68" s="29">
        <f>SUM(D68:F68)</f>
        <v>40552.038001000008</v>
      </c>
      <c r="I68" s="29">
        <f>Elec_Power_Sector!J68</f>
        <v>3974469.3370000003</v>
      </c>
      <c r="J68" s="29">
        <f>'Comm_Sector&gt;Total'!N28</f>
        <v>7925.5721250000006</v>
      </c>
      <c r="K68" s="29">
        <f>'Industrial_Sector&gt;Total'!N28</f>
        <v>137113.17300000001</v>
      </c>
      <c r="L68" s="29">
        <f>SUM(I68:K68)</f>
        <v>4119508.0821250002</v>
      </c>
      <c r="N68" s="41">
        <f t="shared" ref="N68:Q70" si="126">D68/I68*1000000</f>
        <v>9937.6776246091358</v>
      </c>
      <c r="O68" s="41">
        <f t="shared" si="126"/>
        <v>9506.569344355059</v>
      </c>
      <c r="P68" s="41">
        <f t="shared" si="126"/>
        <v>7145.177801406433</v>
      </c>
      <c r="Q68" s="41">
        <f t="shared" si="126"/>
        <v>9843.9030079731547</v>
      </c>
      <c r="R68" s="30"/>
      <c r="S68" s="107">
        <f t="shared" si="53"/>
        <v>0.95105226625824213</v>
      </c>
      <c r="T68" s="107">
        <f t="shared" si="54"/>
        <v>0.88515914772475934</v>
      </c>
      <c r="U68" s="107">
        <f t="shared" si="55"/>
        <v>0.68444222208547068</v>
      </c>
      <c r="V68" s="107">
        <f t="shared" si="56"/>
        <v>0.94206521244579089</v>
      </c>
      <c r="W68" s="30"/>
      <c r="Y68" s="106">
        <f>Elec_Power_Sector!AF68</f>
        <v>0.96207519174824707</v>
      </c>
      <c r="Z68" s="106">
        <f>'Comm_Sector&gt;Total'!AR28</f>
        <v>0.79670403538714363</v>
      </c>
      <c r="AA68" s="106">
        <f>'Industrial_Sector&gt;Total'!AR28</f>
        <v>0.70212322033785857</v>
      </c>
      <c r="AB68" s="31"/>
      <c r="AC68" s="87">
        <f>Elec_Power_Sector!AJ68</f>
        <v>0.98854255303062688</v>
      </c>
      <c r="AD68" s="87">
        <f>'Comm_Sector&gt;Total'!AV28</f>
        <v>1.1110263139242571</v>
      </c>
      <c r="AE68" s="87">
        <f>'Industrial_Sector&gt;Total'!AV28</f>
        <v>0.97481781297037851</v>
      </c>
      <c r="AG68" s="34">
        <f t="shared" si="57"/>
        <v>1.3545062097572931</v>
      </c>
      <c r="AH68" s="34">
        <f t="shared" si="58"/>
        <v>0.94206521244579089</v>
      </c>
      <c r="AI68" s="34">
        <f t="shared" si="120"/>
        <v>1.0017420411244591</v>
      </c>
      <c r="AJ68" s="34">
        <f t="shared" si="121"/>
        <v>0.98822656606529169</v>
      </c>
      <c r="AK68" s="34">
        <f t="shared" si="122"/>
        <v>0.95163091371717379</v>
      </c>
      <c r="AL68" s="34">
        <f t="shared" si="123"/>
        <v>1.2760331802541467</v>
      </c>
      <c r="AM68" s="34">
        <f t="shared" si="124"/>
        <v>1.2760331802541474</v>
      </c>
      <c r="AN68" s="34"/>
      <c r="AO68" s="34">
        <f t="shared" si="125"/>
        <v>0.98994809738366041</v>
      </c>
      <c r="AP68" s="32"/>
      <c r="AQ68" s="12"/>
      <c r="AS68" s="31">
        <f t="shared" si="91"/>
        <v>0.97398298450563736</v>
      </c>
      <c r="AT68" s="31">
        <f t="shared" si="92"/>
        <v>1.8579830931836766E-3</v>
      </c>
      <c r="AU68" s="31">
        <f t="shared" si="93"/>
        <v>2.4159032401178969E-2</v>
      </c>
      <c r="AW68" s="31">
        <f t="shared" si="94"/>
        <v>0.97326767341536835</v>
      </c>
      <c r="AX68" s="31">
        <f t="shared" si="95"/>
        <v>1.8444661466012391E-3</v>
      </c>
      <c r="AY68" s="31">
        <f t="shared" si="96"/>
        <v>2.4880540349160717E-2</v>
      </c>
      <c r="AZ68" s="31">
        <f t="shared" si="97"/>
        <v>0.99999267991113039</v>
      </c>
      <c r="BA68" s="31"/>
      <c r="BB68" s="31">
        <f t="shared" si="98"/>
        <v>0.97327479787338333</v>
      </c>
      <c r="BC68" s="31">
        <f t="shared" si="99"/>
        <v>1.8444796483561832E-3</v>
      </c>
      <c r="BD68" s="31">
        <f t="shared" si="100"/>
        <v>2.4880722478260398E-2</v>
      </c>
      <c r="BG68" s="31">
        <f t="shared" si="101"/>
        <v>-1.2722281831725791E-3</v>
      </c>
      <c r="BH68" s="31">
        <f t="shared" si="102"/>
        <v>4.5855590986900528E-2</v>
      </c>
      <c r="BI68" s="31">
        <f t="shared" si="103"/>
        <v>-2.5421330523855718E-2</v>
      </c>
      <c r="BK68" s="31">
        <f t="shared" si="104"/>
        <v>0.96479221736344223</v>
      </c>
      <c r="BL68" s="31">
        <f t="shared" si="105"/>
        <v>1.9239122650080314E-3</v>
      </c>
      <c r="BM68" s="31">
        <f t="shared" si="106"/>
        <v>3.3283870371549742E-2</v>
      </c>
      <c r="BO68" s="31">
        <f t="shared" si="107"/>
        <v>1.2527487758961929E-3</v>
      </c>
      <c r="BP68" s="31">
        <f t="shared" si="108"/>
        <v>-3.3748123265373499E-2</v>
      </c>
      <c r="BQ68" s="31">
        <f t="shared" si="109"/>
        <v>-3.3731036463270657E-2</v>
      </c>
      <c r="BS68" s="31">
        <f t="shared" si="110"/>
        <v>2.1966298992447957E-4</v>
      </c>
      <c r="BT68" s="31">
        <f t="shared" si="111"/>
        <v>1.244287462985988E-3</v>
      </c>
      <c r="BU68" s="31">
        <f t="shared" si="112"/>
        <v>-6.8647531704848998E-4</v>
      </c>
      <c r="BV68" s="120"/>
      <c r="BW68" s="120">
        <f t="shared" si="113"/>
        <v>0.99821544522152383</v>
      </c>
      <c r="BX68" s="31">
        <f t="shared" si="114"/>
        <v>0.66200724168360847</v>
      </c>
      <c r="BY68" s="31">
        <f t="shared" si="70"/>
        <v>0.95163091371717379</v>
      </c>
      <c r="BZ68" s="31"/>
      <c r="CA68" s="31">
        <f t="shared" si="115"/>
        <v>1.0003178190217337</v>
      </c>
      <c r="CB68" s="31">
        <f t="shared" si="116"/>
        <v>1.0008735765986052</v>
      </c>
      <c r="CC68" s="31">
        <f t="shared" si="72"/>
        <v>1.0017420411244591</v>
      </c>
      <c r="CD68" s="31"/>
      <c r="CE68" s="31">
        <f t="shared" si="117"/>
        <v>1.0001990273164783</v>
      </c>
      <c r="CF68" s="31">
        <f t="shared" si="118"/>
        <v>0.99938618887428743</v>
      </c>
      <c r="CG68" s="31">
        <f t="shared" si="74"/>
        <v>0.98822656606529169</v>
      </c>
    </row>
    <row r="69" spans="1:85" x14ac:dyDescent="0.2">
      <c r="A69" s="198" t="s">
        <v>379</v>
      </c>
      <c r="B69" s="9">
        <f t="shared" si="75"/>
        <v>2009</v>
      </c>
      <c r="D69" s="29">
        <f>Elec_Power_Sector!F69</f>
        <v>37591.019</v>
      </c>
      <c r="E69" s="29">
        <f>'Comm_Sector&gt;Total'!H29</f>
        <v>80.288001000000008</v>
      </c>
      <c r="F69" s="29">
        <f>'Industrial_Sector&gt;Total'!H29</f>
        <v>939.93399999999997</v>
      </c>
      <c r="G69" s="29">
        <f>SUM(D69:F69)</f>
        <v>38611.241001000002</v>
      </c>
      <c r="I69" s="29">
        <f>Elec_Power_Sector!J69</f>
        <v>3808636.2449999996</v>
      </c>
      <c r="J69" s="29">
        <f>'Comm_Sector&gt;Total'!N29</f>
        <v>8164.2711250000011</v>
      </c>
      <c r="K69" s="29">
        <f>'Industrial_Sector&gt;Total'!N29</f>
        <v>132329.111</v>
      </c>
      <c r="L69" s="29">
        <f>SUM(I69:K69)</f>
        <v>3949129.6271249996</v>
      </c>
      <c r="N69" s="41">
        <f t="shared" si="126"/>
        <v>9869.942042732413</v>
      </c>
      <c r="O69" s="41">
        <f t="shared" si="126"/>
        <v>9834.0684392692801</v>
      </c>
      <c r="P69" s="41">
        <f t="shared" si="126"/>
        <v>7103.0024527256137</v>
      </c>
      <c r="Q69" s="41">
        <f t="shared" si="126"/>
        <v>9777.1520934118635</v>
      </c>
      <c r="R69" s="30"/>
      <c r="S69" s="107">
        <f t="shared" si="53"/>
        <v>0.9445698584881761</v>
      </c>
      <c r="T69" s="107">
        <f t="shared" si="54"/>
        <v>0.91565267375232007</v>
      </c>
      <c r="U69" s="107">
        <f t="shared" si="55"/>
        <v>0.68040221214161067</v>
      </c>
      <c r="V69" s="107">
        <f t="shared" si="56"/>
        <v>0.9356771248695317</v>
      </c>
      <c r="W69" s="30"/>
      <c r="Y69" s="106">
        <f>Elec_Power_Sector!AF69</f>
        <v>0.96019279648966127</v>
      </c>
      <c r="Z69" s="106">
        <f>'Comm_Sector&gt;Total'!AR29</f>
        <v>0.80437812590126712</v>
      </c>
      <c r="AA69" s="106">
        <f>'Industrial_Sector&gt;Total'!AR29</f>
        <v>0.69707616091981539</v>
      </c>
      <c r="AB69" s="31"/>
      <c r="AC69" s="87">
        <f>Elec_Power_Sector!AJ69</f>
        <v>0.98372937387303849</v>
      </c>
      <c r="AD69" s="87">
        <f>'Comm_Sector&gt;Total'!AV29</f>
        <v>1.1383361186337273</v>
      </c>
      <c r="AE69" s="87">
        <f>'Industrial_Sector&gt;Total'!AV29</f>
        <v>0.97608016209275794</v>
      </c>
      <c r="AG69" s="34">
        <f t="shared" si="57"/>
        <v>1.298485279416671</v>
      </c>
      <c r="AH69" s="34">
        <f t="shared" si="58"/>
        <v>0.9356771248695317</v>
      </c>
      <c r="AI69" s="34">
        <f t="shared" si="120"/>
        <v>1.0016749123100377</v>
      </c>
      <c r="AJ69" s="34">
        <f t="shared" si="121"/>
        <v>0.98361861743006973</v>
      </c>
      <c r="AK69" s="34">
        <f t="shared" si="122"/>
        <v>0.94966946708534905</v>
      </c>
      <c r="AL69" s="34">
        <f t="shared" si="123"/>
        <v>1.2149629729300011</v>
      </c>
      <c r="AM69" s="34">
        <f t="shared" si="124"/>
        <v>1.2149629729300013</v>
      </c>
      <c r="AN69" s="34"/>
      <c r="AO69" s="34">
        <f t="shared" si="125"/>
        <v>0.98526609236078566</v>
      </c>
      <c r="AP69" s="32"/>
      <c r="AQ69" s="12"/>
      <c r="AS69" s="31">
        <f t="shared" ref="AS69:AS72" si="127">D69/$G69</f>
        <v>0.97357707303493357</v>
      </c>
      <c r="AT69" s="31">
        <f t="shared" ref="AT69:AT72" si="128">E69/$G69</f>
        <v>2.0793944695515123E-3</v>
      </c>
      <c r="AU69" s="31">
        <f t="shared" ref="AU69:AU72" si="129">F69/$G69</f>
        <v>2.4343532495514877E-2</v>
      </c>
      <c r="AW69" s="31">
        <f t="shared" ref="AW69:AW72" si="130">(AS69-AS68)/LN(AS69/AS68)</f>
        <v>0.97378001467024045</v>
      </c>
      <c r="AX69" s="31">
        <f t="shared" ref="AX69:AX72" si="131">(AT69-AT68)/LN(AT69/AT68)</f>
        <v>1.9666119165897868E-3</v>
      </c>
      <c r="AY69" s="31">
        <f t="shared" ref="AY69:AY72" si="132">(AU69-AU68)/LN(AU69/AU68)</f>
        <v>2.4251165477157416E-2</v>
      </c>
      <c r="AZ69" s="31">
        <f t="shared" ref="AZ69:AZ72" si="133">SUM(AW69:AY69)</f>
        <v>0.99999779206398764</v>
      </c>
      <c r="BA69" s="31"/>
      <c r="BB69" s="31">
        <f t="shared" ref="BB69:BB72" si="134">AW69/$AZ69</f>
        <v>0.97378216471895007</v>
      </c>
      <c r="BC69" s="31">
        <f t="shared" ref="BC69:BC72" si="135">AX69/$AZ69</f>
        <v>1.9666162587526469E-3</v>
      </c>
      <c r="BD69" s="31">
        <f t="shared" ref="BD69:BD72" si="136">AY69/$AZ69</f>
        <v>2.4251219022297238E-2</v>
      </c>
      <c r="BG69" s="31">
        <f t="shared" ref="BG69:BG72" si="137">LN(Y69/Y68)</f>
        <v>-1.958515536656527E-3</v>
      </c>
      <c r="BH69" s="31">
        <f t="shared" ref="BH69:BH72" si="138">LN(Z69/Z68)</f>
        <v>9.5862029661080792E-3</v>
      </c>
      <c r="BI69" s="31">
        <f t="shared" ref="BI69:BI72" si="139">LN(AA69/AA68)</f>
        <v>-7.2142417660654963E-3</v>
      </c>
      <c r="BK69" s="31">
        <f t="shared" ref="BK69:BK72" si="140">I69/$L69</f>
        <v>0.96442421612093787</v>
      </c>
      <c r="BL69" s="31">
        <f t="shared" ref="BL69:BL72" si="141">J69/$L69</f>
        <v>2.0673596199331803E-3</v>
      </c>
      <c r="BM69" s="31">
        <f t="shared" ref="BM69:BM72" si="142">K69/$L69</f>
        <v>3.3508424259128901E-2</v>
      </c>
      <c r="BO69" s="31">
        <f t="shared" ref="BO69:BO72" si="143">LN(BK69/BK68)</f>
        <v>-3.815033301401639E-4</v>
      </c>
      <c r="BP69" s="31">
        <f t="shared" ref="BP69:BP72" si="144">LN(BL69/BL68)</f>
        <v>7.1911496254018992E-2</v>
      </c>
      <c r="BQ69" s="31">
        <f t="shared" ref="BQ69:BQ72" si="145">LN(BM69/BM68)</f>
        <v>6.7239712263344803E-3</v>
      </c>
      <c r="BS69" s="31">
        <f t="shared" ref="BS69:BS72" si="146">LN(AC69/AC68)</f>
        <v>-4.8808570939921922E-3</v>
      </c>
      <c r="BT69" s="31">
        <f t="shared" ref="BT69:BT72" si="147">LN(AD69/AD68)</f>
        <v>2.4283455897505243E-2</v>
      </c>
      <c r="BU69" s="31">
        <f t="shared" ref="BU69:BU72" si="148">LN(AE69/AE68)</f>
        <v>1.2941212863938547E-3</v>
      </c>
      <c r="BV69" s="120"/>
      <c r="BW69" s="120">
        <f t="shared" ref="BW69:BW72" si="149">EXP(SUMPRODUCT($BB69:$BD69,BG69:BI69))</f>
        <v>0.99793885780342817</v>
      </c>
      <c r="BX69" s="31">
        <f t="shared" ref="BX69:BX72" si="150">IF(ISERR(BW69),BX68,BW69*BX68)</f>
        <v>0.66064275062333822</v>
      </c>
      <c r="BY69" s="31">
        <f t="shared" ref="BY69:BY72" si="151">BX69/BX$74</f>
        <v>0.94966946708534905</v>
      </c>
      <c r="BZ69" s="31"/>
      <c r="CA69" s="31">
        <f t="shared" ref="CA69:CA72" si="152">EXP(SUMPRODUCT($BB69:$BD69,BO69:BQ69))</f>
        <v>0.99993298792337204</v>
      </c>
      <c r="CB69" s="31">
        <f t="shared" ref="CB69:CB72" si="153">IF(ISERR(CA69),CB68,CA69*CB68)</f>
        <v>1.0008065059817952</v>
      </c>
      <c r="CC69" s="31">
        <f t="shared" ref="CC69:CC72" si="154">CB69/CB$74</f>
        <v>1.0016749123100377</v>
      </c>
      <c r="CD69" s="31"/>
      <c r="CE69" s="31">
        <f t="shared" ref="CE69:CE72" si="155">EXP(SUMPRODUCT($BB69:$BD69,BS69:BU69))</f>
        <v>0.99533715365134445</v>
      </c>
      <c r="CF69" s="31">
        <f t="shared" ref="CF69:CF72" si="156">IF(ISERR(CE69),CF68,CE69*CF68)</f>
        <v>0.9947262046325982</v>
      </c>
      <c r="CG69" s="31">
        <f t="shared" ref="CG69:CG72" si="157">CF69/CF$74</f>
        <v>0.98361861743006973</v>
      </c>
    </row>
    <row r="70" spans="1:85" x14ac:dyDescent="0.2">
      <c r="A70" s="198" t="s">
        <v>379</v>
      </c>
      <c r="B70" s="9">
        <f t="shared" si="75"/>
        <v>2010</v>
      </c>
      <c r="D70" s="29">
        <f>Elec_Power_Sector!F70</f>
        <v>39152.383000000002</v>
      </c>
      <c r="E70" s="29">
        <f>'Comm_Sector&gt;Total'!H30</f>
        <v>86.768000999999998</v>
      </c>
      <c r="F70" s="29">
        <f>'Industrial_Sector&gt;Total'!H30</f>
        <v>1053.0219999999997</v>
      </c>
      <c r="G70" s="29">
        <f>SUM(D70:F70)</f>
        <v>40292.173000999996</v>
      </c>
      <c r="I70" s="29">
        <f>Elec_Power_Sector!J70</f>
        <v>3971895.6439999999</v>
      </c>
      <c r="J70" s="29">
        <f>'Comm_Sector&gt;Total'!N30</f>
        <v>8567.984124999999</v>
      </c>
      <c r="K70" s="29">
        <f>'Industrial_Sector&gt;Total'!N30</f>
        <v>144080.46500000003</v>
      </c>
      <c r="L70" s="29">
        <f>SUM(I70:K70)</f>
        <v>4124544.0931249997</v>
      </c>
      <c r="N70" s="41">
        <f t="shared" si="126"/>
        <v>9857.3543993141247</v>
      </c>
      <c r="O70" s="41">
        <f t="shared" si="126"/>
        <v>10127.003007256391</v>
      </c>
      <c r="P70" s="41">
        <f t="shared" si="126"/>
        <v>7308.5688611568512</v>
      </c>
      <c r="Q70" s="41">
        <f t="shared" si="126"/>
        <v>9768.8792000456597</v>
      </c>
      <c r="R70" s="30"/>
      <c r="S70" s="107">
        <f t="shared" si="53"/>
        <v>0.94336520009090941</v>
      </c>
      <c r="T70" s="107">
        <f t="shared" si="54"/>
        <v>0.94292788767505431</v>
      </c>
      <c r="U70" s="107">
        <f t="shared" si="55"/>
        <v>0.70009358068181848</v>
      </c>
      <c r="V70" s="107">
        <f t="shared" si="56"/>
        <v>0.93488540586942959</v>
      </c>
      <c r="W70" s="30"/>
      <c r="Y70" s="106">
        <f>Elec_Power_Sector!AF70</f>
        <v>0.96003806446924633</v>
      </c>
      <c r="Z70" s="106">
        <f>'Comm_Sector&gt;Total'!AR30</f>
        <v>0.83906951864881807</v>
      </c>
      <c r="AA70" s="106">
        <f>'Industrial_Sector&gt;Total'!AR30</f>
        <v>0.71470121960054711</v>
      </c>
      <c r="AB70" s="31"/>
      <c r="AC70" s="87">
        <f>Elec_Power_Sector!AJ70</f>
        <v>0.98263312154445248</v>
      </c>
      <c r="AD70" s="87">
        <f>'Comm_Sector&gt;Total'!AV30</f>
        <v>1.1237780263946222</v>
      </c>
      <c r="AE70" s="87">
        <f>'Industrial_Sector&gt;Total'!AV30</f>
        <v>0.97956119491877625</v>
      </c>
      <c r="AG70" s="34">
        <f t="shared" si="57"/>
        <v>1.3561620647855921</v>
      </c>
      <c r="AH70" s="34">
        <f t="shared" si="58"/>
        <v>0.93488540586942959</v>
      </c>
      <c r="AI70" s="34">
        <f t="shared" si="120"/>
        <v>1.0012872118860909</v>
      </c>
      <c r="AJ70" s="34">
        <f t="shared" si="121"/>
        <v>0.98261393141389042</v>
      </c>
      <c r="AK70" s="34">
        <f t="shared" si="122"/>
        <v>0.95020386689729275</v>
      </c>
      <c r="AL70" s="34">
        <f t="shared" si="123"/>
        <v>1.2678561223618021</v>
      </c>
      <c r="AM70" s="34">
        <f t="shared" si="124"/>
        <v>1.2678561223618019</v>
      </c>
      <c r="AN70" s="34"/>
      <c r="AO70" s="34">
        <f t="shared" si="125"/>
        <v>0.98387876374584493</v>
      </c>
      <c r="AP70" s="105"/>
      <c r="AQ70" s="12"/>
      <c r="AS70" s="31">
        <f t="shared" si="127"/>
        <v>0.97171187562974815</v>
      </c>
      <c r="AT70" s="31">
        <f t="shared" si="128"/>
        <v>2.1534703774315307E-3</v>
      </c>
      <c r="AU70" s="31">
        <f t="shared" si="129"/>
        <v>2.6134653992820521E-2</v>
      </c>
      <c r="AW70" s="31">
        <f t="shared" si="130"/>
        <v>0.97264417626501443</v>
      </c>
      <c r="AX70" s="31">
        <f t="shared" si="131"/>
        <v>2.1162163488575819E-3</v>
      </c>
      <c r="AY70" s="31">
        <f t="shared" si="132"/>
        <v>2.5228497267747927E-2</v>
      </c>
      <c r="AZ70" s="31">
        <f t="shared" si="133"/>
        <v>0.99998888988161994</v>
      </c>
      <c r="BA70" s="31"/>
      <c r="BB70" s="31">
        <f t="shared" si="134"/>
        <v>0.97265498257701377</v>
      </c>
      <c r="BC70" s="31">
        <f t="shared" si="135"/>
        <v>2.1162398605329528E-3</v>
      </c>
      <c r="BD70" s="31">
        <f t="shared" si="136"/>
        <v>2.5228777562453231E-2</v>
      </c>
      <c r="BG70" s="31">
        <f t="shared" si="137"/>
        <v>-1.6115981041210704E-4</v>
      </c>
      <c r="BH70" s="31">
        <f t="shared" si="138"/>
        <v>4.2224097505217079E-2</v>
      </c>
      <c r="BI70" s="31">
        <f t="shared" si="139"/>
        <v>2.496990627210631E-2</v>
      </c>
      <c r="BK70" s="31">
        <f t="shared" si="140"/>
        <v>0.96299022493675313</v>
      </c>
      <c r="BL70" s="31">
        <f t="shared" si="141"/>
        <v>2.077316651622552E-3</v>
      </c>
      <c r="BM70" s="31">
        <f t="shared" si="142"/>
        <v>3.4932458411624373E-2</v>
      </c>
      <c r="BO70" s="31">
        <f t="shared" si="143"/>
        <v>-1.4879949202669272E-3</v>
      </c>
      <c r="BP70" s="31">
        <f t="shared" si="144"/>
        <v>4.8047423693828428E-3</v>
      </c>
      <c r="BQ70" s="31">
        <f t="shared" si="145"/>
        <v>4.1619559797028874E-2</v>
      </c>
      <c r="BS70" s="31">
        <f t="shared" si="146"/>
        <v>-1.1150054425020336E-3</v>
      </c>
      <c r="BT70" s="31">
        <f t="shared" si="147"/>
        <v>-1.2871404620186731E-2</v>
      </c>
      <c r="BU70" s="31">
        <f t="shared" si="148"/>
        <v>3.5599947709849212E-3</v>
      </c>
      <c r="BV70" s="120"/>
      <c r="BW70" s="120">
        <f t="shared" si="149"/>
        <v>1.0005627219053213</v>
      </c>
      <c r="BX70" s="31">
        <f t="shared" si="150"/>
        <v>0.66101450877070567</v>
      </c>
      <c r="BY70" s="31">
        <f t="shared" si="151"/>
        <v>0.95020386689729275</v>
      </c>
      <c r="BZ70" s="31"/>
      <c r="CA70" s="31">
        <f t="shared" si="152"/>
        <v>0.99961294785445653</v>
      </c>
      <c r="CB70" s="31">
        <f t="shared" si="153"/>
        <v>1.000419141676381</v>
      </c>
      <c r="CC70" s="31">
        <f t="shared" si="154"/>
        <v>1.0012872118860909</v>
      </c>
      <c r="CD70" s="31"/>
      <c r="CE70" s="31">
        <f t="shared" si="155"/>
        <v>0.99897858174054865</v>
      </c>
      <c r="CF70" s="31">
        <f t="shared" si="156"/>
        <v>0.99371017312403176</v>
      </c>
      <c r="CG70" s="31">
        <f t="shared" si="157"/>
        <v>0.98261393141389042</v>
      </c>
    </row>
    <row r="71" spans="1:85" x14ac:dyDescent="0.2">
      <c r="A71" s="198" t="s">
        <v>379</v>
      </c>
      <c r="B71" s="9">
        <f t="shared" si="75"/>
        <v>2011</v>
      </c>
      <c r="D71" s="29">
        <f>Elec_Power_Sector!F71</f>
        <v>38786.631000000001</v>
      </c>
      <c r="E71" s="29">
        <f>'Comm_Sector&gt;Total'!H31</f>
        <v>103.878001</v>
      </c>
      <c r="F71" s="29">
        <f>'Industrial_Sector&gt;Total'!H31</f>
        <v>1050.855</v>
      </c>
      <c r="G71" s="29">
        <f>SUM(D71:F71)</f>
        <v>39941.364001000002</v>
      </c>
      <c r="I71" s="29">
        <f>Elec_Power_Sector!J71</f>
        <v>3947806.4180000001</v>
      </c>
      <c r="J71" s="29">
        <f>'Comm_Sector&gt;Total'!N31</f>
        <v>9941.9901250000003</v>
      </c>
      <c r="K71" s="29">
        <f>'Industrial_Sector&gt;Total'!N31</f>
        <v>141863.171</v>
      </c>
      <c r="L71" s="29">
        <f>SUM(I71:K71)</f>
        <v>4099611.5791250002</v>
      </c>
      <c r="N71" s="41">
        <f t="shared" ref="N71" si="158">D71/I71*1000000</f>
        <v>9824.8563615360126</v>
      </c>
      <c r="O71" s="41">
        <f t="shared" ref="O71" si="159">E71/J71*1000000</f>
        <v>10448.411202782199</v>
      </c>
      <c r="P71" s="41">
        <f t="shared" ref="P71" si="160">F71/K71*1000000</f>
        <v>7407.5251003659014</v>
      </c>
      <c r="Q71" s="41">
        <f t="shared" ref="Q71" si="161">G71/L71*1000000</f>
        <v>9742.7190918230554</v>
      </c>
      <c r="R71" s="30"/>
      <c r="S71" s="107">
        <f t="shared" si="53"/>
        <v>0.94025508386000234</v>
      </c>
      <c r="T71" s="107">
        <f t="shared" si="54"/>
        <v>0.97285428847413014</v>
      </c>
      <c r="U71" s="107">
        <f t="shared" si="55"/>
        <v>0.70957267695289128</v>
      </c>
      <c r="V71" s="107">
        <f t="shared" si="56"/>
        <v>0.93238187369419678</v>
      </c>
      <c r="Y71" s="106">
        <f>Elec_Power_Sector!AF71</f>
        <v>0.96024868963107146</v>
      </c>
      <c r="Z71" s="106">
        <f>'Comm_Sector&gt;Total'!AR31</f>
        <v>0.84689855809469128</v>
      </c>
      <c r="AA71" s="106">
        <f>'Industrial_Sector&gt;Total'!AR31</f>
        <v>0.72517928479150395</v>
      </c>
      <c r="AB71" s="31"/>
      <c r="AC71" s="87">
        <f>Elec_Power_Sector!AJ71</f>
        <v>0.97917872110947624</v>
      </c>
      <c r="AD71" s="87">
        <f>'Comm_Sector&gt;Total'!AV31</f>
        <v>1.1487258765238748</v>
      </c>
      <c r="AE71" s="87">
        <f>'Industrial_Sector&gt;Total'!AV31</f>
        <v>0.97847896628335229</v>
      </c>
      <c r="AG71" s="34">
        <f t="shared" si="57"/>
        <v>1.3479641818431123</v>
      </c>
      <c r="AH71" s="34">
        <f t="shared" si="58"/>
        <v>0.93238187369419678</v>
      </c>
      <c r="AI71" s="34">
        <f t="shared" ref="AI71" si="162">CC71</f>
        <v>1.001386992886838</v>
      </c>
      <c r="AJ71" s="34">
        <f t="shared" ref="AJ71" si="163">CG71</f>
        <v>0.97928077360064947</v>
      </c>
      <c r="AK71" s="34">
        <f t="shared" ref="AK71" si="164">BY71</f>
        <v>0.95079009304827988</v>
      </c>
      <c r="AL71" s="34">
        <f t="shared" ref="AL71" si="165">AG71*AI71*AJ71*AK71</f>
        <v>1.2568173695395459</v>
      </c>
      <c r="AM71" s="34">
        <f t="shared" ref="AM71" si="166">AG71*AH71</f>
        <v>1.2568173695395459</v>
      </c>
      <c r="AN71" s="34"/>
      <c r="AO71" s="34">
        <f t="shared" ref="AO71:AO72" si="167">AI71*AJ71</f>
        <v>0.98063902906785072</v>
      </c>
      <c r="AP71" s="105"/>
      <c r="AQ71" s="12"/>
      <c r="AS71" s="31">
        <f t="shared" si="127"/>
        <v>0.97108929477293038</v>
      </c>
      <c r="AT71" s="31">
        <f t="shared" si="128"/>
        <v>2.6007624826583095E-3</v>
      </c>
      <c r="AU71" s="31">
        <f t="shared" si="129"/>
        <v>2.6309942744411282E-2</v>
      </c>
      <c r="AW71" s="31">
        <f t="shared" si="130"/>
        <v>0.97140055194977737</v>
      </c>
      <c r="AX71" s="31">
        <f t="shared" si="131"/>
        <v>2.370086039568604E-3</v>
      </c>
      <c r="AY71" s="31">
        <f t="shared" si="132"/>
        <v>2.6222200721956614E-2</v>
      </c>
      <c r="AZ71" s="31">
        <f t="shared" si="133"/>
        <v>0.99999283871130251</v>
      </c>
      <c r="BA71" s="31"/>
      <c r="BB71" s="31">
        <f t="shared" si="134"/>
        <v>0.9714075084793885</v>
      </c>
      <c r="BC71" s="31">
        <f t="shared" si="135"/>
        <v>2.3701030125605196E-3</v>
      </c>
      <c r="BD71" s="31">
        <f t="shared" si="136"/>
        <v>2.6222388508051059E-2</v>
      </c>
      <c r="BG71" s="31">
        <f t="shared" si="137"/>
        <v>2.193684481966115E-4</v>
      </c>
      <c r="BH71" s="31">
        <f t="shared" si="138"/>
        <v>9.2873593851508368E-3</v>
      </c>
      <c r="BI71" s="31">
        <f t="shared" si="139"/>
        <v>1.4554332975789038E-2</v>
      </c>
      <c r="BK71" s="31">
        <f t="shared" si="140"/>
        <v>0.96297084292131874</v>
      </c>
      <c r="BL71" s="31">
        <f t="shared" si="141"/>
        <v>2.4251053869649686E-3</v>
      </c>
      <c r="BM71" s="31">
        <f t="shared" si="142"/>
        <v>3.4604051691716251E-2</v>
      </c>
      <c r="BO71" s="31">
        <f t="shared" si="143"/>
        <v>-2.0127110312355034E-5</v>
      </c>
      <c r="BP71" s="31">
        <f t="shared" si="144"/>
        <v>0.15479799246789155</v>
      </c>
      <c r="BQ71" s="31">
        <f t="shared" si="145"/>
        <v>-9.4456613118651198E-3</v>
      </c>
      <c r="BS71" s="31">
        <f t="shared" si="146"/>
        <v>-3.5216466023814019E-3</v>
      </c>
      <c r="BT71" s="31">
        <f t="shared" si="147"/>
        <v>2.195714815102278E-2</v>
      </c>
      <c r="BU71" s="31">
        <f t="shared" si="148"/>
        <v>-1.1054203760175088E-3</v>
      </c>
      <c r="BV71" s="120"/>
      <c r="BW71" s="120">
        <f t="shared" si="149"/>
        <v>1.0006169477639586</v>
      </c>
      <c r="BX71" s="31">
        <f t="shared" si="150"/>
        <v>0.66142232019383596</v>
      </c>
      <c r="BY71" s="31">
        <f t="shared" si="151"/>
        <v>0.95079009304827988</v>
      </c>
      <c r="BZ71" s="31"/>
      <c r="CA71" s="31">
        <f t="shared" si="152"/>
        <v>1.0000996527265729</v>
      </c>
      <c r="CB71" s="31">
        <f t="shared" si="153"/>
        <v>1.0005188361715647</v>
      </c>
      <c r="CC71" s="31">
        <f t="shared" si="154"/>
        <v>1.001386992886838</v>
      </c>
      <c r="CD71" s="31"/>
      <c r="CE71" s="31">
        <f t="shared" si="155"/>
        <v>0.99660786631790899</v>
      </c>
      <c r="CF71" s="31">
        <f t="shared" si="156"/>
        <v>0.99033937537554129</v>
      </c>
      <c r="CG71" s="31">
        <f t="shared" si="157"/>
        <v>0.97928077360064947</v>
      </c>
    </row>
    <row r="72" spans="1:85" x14ac:dyDescent="0.2">
      <c r="A72" s="198" t="s">
        <v>379</v>
      </c>
      <c r="B72" s="9">
        <f t="shared" si="75"/>
        <v>2012</v>
      </c>
      <c r="D72" s="29">
        <f>Elec_Power_Sector!F72</f>
        <v>37797.347000000002</v>
      </c>
      <c r="E72" s="29">
        <f>'Comm_Sector&gt;Total'!H32</f>
        <v>124.295001</v>
      </c>
      <c r="F72" s="29">
        <f>'Industrial_Sector&gt;Total'!H32</f>
        <v>1166.7740000000001</v>
      </c>
      <c r="G72" s="29">
        <f>SUM(D72:F72)</f>
        <v>39088.416000999998</v>
      </c>
      <c r="I72" s="29">
        <f>Elec_Power_Sector!J72</f>
        <v>3890885.0080000004</v>
      </c>
      <c r="J72" s="29">
        <f>'Comm_Sector&gt;Total'!N32</f>
        <v>11063.262125000001</v>
      </c>
      <c r="K72" s="29">
        <f>'Industrial_Sector&gt;Total'!N32</f>
        <v>146073.201</v>
      </c>
      <c r="L72" s="29">
        <f>SUM(I72:K72)</f>
        <v>4048021.4711250002</v>
      </c>
      <c r="N72" s="41">
        <f t="shared" ref="N72" si="168">D72/I72*1000000</f>
        <v>9714.3315524065474</v>
      </c>
      <c r="O72" s="41">
        <f t="shared" ref="O72" si="169">E72/J72*1000000</f>
        <v>11234.932300765675</v>
      </c>
      <c r="P72" s="41">
        <f t="shared" ref="P72" si="170">F72/K72*1000000</f>
        <v>7987.5979441293966</v>
      </c>
      <c r="Q72" s="41">
        <f t="shared" ref="Q72" si="171">G72/L72*1000000</f>
        <v>9656.1780316191835</v>
      </c>
      <c r="R72" s="30"/>
      <c r="S72" s="107">
        <f t="shared" si="53"/>
        <v>0.92967767592114581</v>
      </c>
      <c r="T72" s="107">
        <f t="shared" si="54"/>
        <v>1.0460874727638962</v>
      </c>
      <c r="U72" s="107">
        <f t="shared" si="55"/>
        <v>0.76513831257343179</v>
      </c>
      <c r="V72" s="107">
        <f t="shared" si="56"/>
        <v>0.92409986175236725</v>
      </c>
      <c r="Y72" s="106">
        <f>Elec_Power_Sector!AF72</f>
        <v>0.96231862802309387</v>
      </c>
      <c r="Z72" s="106">
        <f>'Comm_Sector&gt;Total'!AR32</f>
        <v>0.915790238856516</v>
      </c>
      <c r="AA72" s="106">
        <f>'Industrial_Sector&gt;Total'!AR32</f>
        <v>0.78344483167325829</v>
      </c>
      <c r="AB72" s="31"/>
      <c r="AC72" s="87">
        <f>Elec_Power_Sector!AJ72</f>
        <v>0.96608093083576441</v>
      </c>
      <c r="AD72" s="87">
        <f>'Comm_Sector&gt;Total'!AV32</f>
        <v>1.1422784698710846</v>
      </c>
      <c r="AE72" s="87">
        <f>'Industrial_Sector&gt;Total'!AV32</f>
        <v>0.97663330159351747</v>
      </c>
      <c r="AG72" s="34">
        <f t="shared" si="57"/>
        <v>1.3310012046489996</v>
      </c>
      <c r="AH72" s="34">
        <f t="shared" si="58"/>
        <v>0.92409986175236725</v>
      </c>
      <c r="AI72" s="34">
        <f t="shared" ref="AI72" si="172">CC72</f>
        <v>1.0011043077124275</v>
      </c>
      <c r="AJ72" s="34">
        <f t="shared" ref="AJ72" si="173">CG72</f>
        <v>0.96651721869440443</v>
      </c>
      <c r="AK72" s="34">
        <f t="shared" ref="AK72" si="174">BY72</f>
        <v>0.95505851213642634</v>
      </c>
      <c r="AL72" s="34">
        <f t="shared" ref="AL72" si="175">AG72*AI72*AJ72*AK72</f>
        <v>1.2299780292083748</v>
      </c>
      <c r="AM72" s="34">
        <f t="shared" ref="AM72" si="176">AG72*AH72</f>
        <v>1.2299780292083748</v>
      </c>
      <c r="AN72" s="34"/>
      <c r="AO72" s="34">
        <f t="shared" si="167"/>
        <v>0.96758455111320263</v>
      </c>
      <c r="AP72" s="105"/>
      <c r="AQ72" s="12"/>
      <c r="AS72" s="31">
        <f t="shared" si="127"/>
        <v>0.96697054695265816</v>
      </c>
      <c r="AT72" s="31">
        <f t="shared" si="128"/>
        <v>3.1798423603765411E-3</v>
      </c>
      <c r="AU72" s="31">
        <f t="shared" si="129"/>
        <v>2.9849610686965431E-2</v>
      </c>
      <c r="AW72" s="31">
        <f t="shared" si="130"/>
        <v>0.96902846200656068</v>
      </c>
      <c r="AX72" s="31">
        <f t="shared" si="131"/>
        <v>2.8806080601914792E-3</v>
      </c>
      <c r="AY72" s="31">
        <f t="shared" si="132"/>
        <v>2.8042553752591948E-2</v>
      </c>
      <c r="AZ72" s="31">
        <f t="shared" si="133"/>
        <v>0.9999516238193441</v>
      </c>
      <c r="BA72" s="31"/>
      <c r="BB72" s="31">
        <f t="shared" si="134"/>
        <v>0.96907534217038271</v>
      </c>
      <c r="BC72" s="31">
        <f t="shared" si="135"/>
        <v>2.8807474197490809E-3</v>
      </c>
      <c r="BD72" s="31">
        <f t="shared" si="136"/>
        <v>2.8043910409868235E-2</v>
      </c>
      <c r="BG72" s="31">
        <f t="shared" si="137"/>
        <v>2.153307374808058E-3</v>
      </c>
      <c r="BH72" s="31">
        <f t="shared" si="138"/>
        <v>7.8206420211258468E-2</v>
      </c>
      <c r="BI72" s="31">
        <f t="shared" si="139"/>
        <v>7.7281732995955935E-2</v>
      </c>
      <c r="BK72" s="31">
        <f t="shared" si="140"/>
        <v>0.96118190966973072</v>
      </c>
      <c r="BL72" s="31">
        <f t="shared" si="141"/>
        <v>2.7330048034368182E-3</v>
      </c>
      <c r="BM72" s="31">
        <f t="shared" si="142"/>
        <v>3.6085085526832511E-2</v>
      </c>
      <c r="BO72" s="31">
        <f t="shared" si="143"/>
        <v>-1.8594508826017032E-3</v>
      </c>
      <c r="BP72" s="31">
        <f t="shared" si="144"/>
        <v>0.11952668252625114</v>
      </c>
      <c r="BQ72" s="31">
        <f t="shared" si="145"/>
        <v>4.1908860546033766E-2</v>
      </c>
      <c r="BS72" s="31">
        <f t="shared" si="146"/>
        <v>-1.3466570592526952E-2</v>
      </c>
      <c r="BT72" s="31">
        <f t="shared" si="147"/>
        <v>-5.6284691767612112E-3</v>
      </c>
      <c r="BU72" s="31">
        <f t="shared" si="148"/>
        <v>-1.8880401585413876E-3</v>
      </c>
      <c r="BV72" s="120"/>
      <c r="BW72" s="120">
        <f t="shared" si="149"/>
        <v>1.0044893390448166</v>
      </c>
      <c r="BX72" s="31">
        <f t="shared" si="150"/>
        <v>0.66439166924099535</v>
      </c>
      <c r="BY72" s="31">
        <f t="shared" si="151"/>
        <v>0.95505851213642634</v>
      </c>
      <c r="BZ72" s="31"/>
      <c r="CA72" s="31">
        <f t="shared" si="152"/>
        <v>0.99971770636485346</v>
      </c>
      <c r="CB72" s="31">
        <f t="shared" si="153"/>
        <v>1.0002363960722693</v>
      </c>
      <c r="CC72" s="31">
        <f t="shared" si="154"/>
        <v>1.0011043077124275</v>
      </c>
      <c r="CD72" s="31"/>
      <c r="CE72" s="31">
        <f t="shared" si="155"/>
        <v>0.98696639896307203</v>
      </c>
      <c r="CF72" s="31">
        <f t="shared" si="156"/>
        <v>0.97743168706573602</v>
      </c>
      <c r="CG72" s="31">
        <f t="shared" si="157"/>
        <v>0.96651721869440443</v>
      </c>
    </row>
    <row r="73" spans="1:85" hidden="1" x14ac:dyDescent="0.2"/>
    <row r="74" spans="1:85" hidden="1" x14ac:dyDescent="0.2">
      <c r="A74" s="9" t="s">
        <v>329</v>
      </c>
      <c r="B74" s="9">
        <f>Base_year</f>
        <v>1990</v>
      </c>
      <c r="D74" s="29">
        <f>'Electricity_Only&gt;Total'!H53</f>
        <v>29639.081452832288</v>
      </c>
      <c r="E74" s="29"/>
      <c r="F74" s="29">
        <f>INDEX(F9:F70,Base_row,0)</f>
        <v>1364.104</v>
      </c>
      <c r="G74" s="29">
        <f>INDEX(G9:G70,Base_row,0)</f>
        <v>31779.76766475874</v>
      </c>
      <c r="I74" s="29">
        <f>INDEX(I9:I70,Base_row,0)</f>
        <v>2904829.36</v>
      </c>
      <c r="J74" s="29"/>
      <c r="K74" s="29">
        <f>INDEX(K9:K70,Base_row,0)</f>
        <v>130668.599</v>
      </c>
      <c r="L74" s="29">
        <f>INDEX(L9:L70,Base_row,0)</f>
        <v>3041335.693</v>
      </c>
      <c r="M74" s="29"/>
      <c r="N74" s="29">
        <f>INDEX(N9:N70,Base_row,0)</f>
        <v>10449.139313559795</v>
      </c>
      <c r="O74" s="29">
        <f>INDEX(O9:O70,Base_row,0)</f>
        <v>10739.954920864842</v>
      </c>
      <c r="P74" s="29">
        <f>P50</f>
        <v>10439.417047702485</v>
      </c>
      <c r="Q74" s="29">
        <f>INDEX(Q9:Q70,Base_row,0)</f>
        <v>10449.279814097372</v>
      </c>
      <c r="R74" s="35"/>
      <c r="S74" s="35"/>
      <c r="T74" s="35"/>
      <c r="U74" s="35"/>
      <c r="V74" s="35"/>
      <c r="W74" s="35"/>
      <c r="AP74" s="105"/>
      <c r="AQ74" s="12"/>
      <c r="BW74" s="31"/>
      <c r="BX74" s="31">
        <f>INDEX(BX9:BX70,Base_row,1)</f>
        <v>0.69565546068458017</v>
      </c>
      <c r="BY74" s="31"/>
      <c r="BZ74" s="31"/>
      <c r="CA74" s="31"/>
      <c r="CB74" s="31">
        <f>INDEX(CB9:CB70,Base_row,1)</f>
        <v>0.99913304574411288</v>
      </c>
      <c r="CC74" s="31"/>
      <c r="CD74" s="31"/>
      <c r="CE74" s="31"/>
      <c r="CF74" s="31">
        <f>INDEX(CF9:CF70,Base_row,1)</f>
        <v>1.0112925751970308</v>
      </c>
      <c r="CG74" s="31"/>
    </row>
    <row r="75" spans="1:85" hidden="1" x14ac:dyDescent="0.2">
      <c r="A75" s="9" t="s">
        <v>330</v>
      </c>
      <c r="B75" s="9">
        <f>Base_year2</f>
        <v>1996</v>
      </c>
      <c r="I75" s="29"/>
      <c r="J75" s="29"/>
      <c r="K75" s="29"/>
      <c r="L75" s="29">
        <f>INDEX(L9:L69,Base_row2,0)</f>
        <v>3447275.8200000003</v>
      </c>
      <c r="N75" s="35">
        <f>INDEX(N9:N69,Base_row2,0)</f>
        <v>10382.793012617461</v>
      </c>
      <c r="O75" s="35"/>
      <c r="P75" s="35">
        <f>INDEX(P9:P69,Base_row2,0)</f>
        <v>10643.733728398187</v>
      </c>
      <c r="Q75" s="35">
        <f>INDEX(Q9:Q69,Base_row2,0)</f>
        <v>10394.64047198709</v>
      </c>
      <c r="R75" s="35"/>
      <c r="S75" s="35"/>
      <c r="T75" s="35"/>
      <c r="U75" s="35"/>
      <c r="V75" s="35"/>
      <c r="W75" s="35"/>
      <c r="Y75" s="31">
        <f>Y71*AC71</f>
        <v>0.94025508386000289</v>
      </c>
      <c r="Z75" s="31">
        <f t="shared" ref="Z75:AA75" si="177">Z71*AD71</f>
        <v>0.97285428847412991</v>
      </c>
      <c r="AA75" s="31">
        <f t="shared" si="177"/>
        <v>0.7095726769528915</v>
      </c>
      <c r="AP75" s="105"/>
      <c r="AQ75" s="12"/>
    </row>
    <row r="76" spans="1:85" x14ac:dyDescent="0.2">
      <c r="A76" s="9"/>
      <c r="B76" s="9"/>
      <c r="Y76" s="31">
        <f>Y72*AC72</f>
        <v>0.92967767592114625</v>
      </c>
      <c r="Z76" s="31">
        <f t="shared" ref="Z76" si="178">Z72*AD72</f>
        <v>1.0460874727638962</v>
      </c>
      <c r="AA76" s="31">
        <f t="shared" ref="AA76" si="179">AA72*AE72</f>
        <v>0.76513831257343179</v>
      </c>
      <c r="AP76" s="105"/>
      <c r="AQ76" s="12"/>
    </row>
    <row r="77" spans="1:85" x14ac:dyDescent="0.2">
      <c r="A77" s="9"/>
      <c r="B77" s="9"/>
      <c r="H77" s="77" t="s">
        <v>541</v>
      </c>
      <c r="J77" s="84">
        <f>O49</f>
        <v>11099.895768669017</v>
      </c>
      <c r="K77" s="84">
        <f>P49</f>
        <v>10183.978902319064</v>
      </c>
      <c r="AP77" s="105"/>
      <c r="AQ77" s="12"/>
    </row>
    <row r="78" spans="1:85" x14ac:dyDescent="0.2">
      <c r="A78" s="9"/>
      <c r="B78" s="9"/>
      <c r="E78" s="31"/>
      <c r="F78" s="31"/>
      <c r="J78" s="81">
        <f>J69/L69</f>
        <v>2.0673596199331803E-3</v>
      </c>
      <c r="K78" s="31">
        <f>(J69+K69)/L69</f>
        <v>3.557578387906208E-2</v>
      </c>
      <c r="AP78" s="105"/>
      <c r="AQ78" s="12"/>
    </row>
    <row r="79" spans="1:85" x14ac:dyDescent="0.2">
      <c r="A79" s="9"/>
      <c r="B79" s="9"/>
      <c r="I79" s="31"/>
      <c r="N79" s="31"/>
      <c r="AP79" s="105"/>
      <c r="AQ79" s="12"/>
    </row>
    <row r="80" spans="1:85" x14ac:dyDescent="0.2">
      <c r="A80" s="9"/>
      <c r="B80" s="9"/>
      <c r="J80" s="81"/>
      <c r="AP80" s="105"/>
      <c r="AQ80" s="12"/>
    </row>
    <row r="81" spans="1:43" x14ac:dyDescent="0.2">
      <c r="A81" s="9"/>
      <c r="B81" s="9"/>
      <c r="AP81" s="105"/>
      <c r="AQ81" s="12"/>
    </row>
    <row r="82" spans="1:43" x14ac:dyDescent="0.2">
      <c r="A82" s="9"/>
      <c r="B82" s="9"/>
      <c r="AP82" s="105"/>
      <c r="AQ82" s="12"/>
    </row>
    <row r="83" spans="1:43" x14ac:dyDescent="0.2">
      <c r="A83" s="9"/>
      <c r="B83" s="9"/>
      <c r="AP83" s="105"/>
      <c r="AQ83" s="12"/>
    </row>
    <row r="84" spans="1:43" x14ac:dyDescent="0.2">
      <c r="A84" s="9"/>
      <c r="B84" s="9"/>
      <c r="AQ84" s="12"/>
    </row>
    <row r="85" spans="1:43" x14ac:dyDescent="0.2">
      <c r="A85" s="9"/>
      <c r="B85" s="9"/>
      <c r="AQ85" s="12"/>
    </row>
    <row r="86" spans="1:43" x14ac:dyDescent="0.2">
      <c r="A86" s="9"/>
      <c r="B86" s="9"/>
      <c r="AQ86" s="12"/>
    </row>
    <row r="87" spans="1:43" x14ac:dyDescent="0.2">
      <c r="A87" s="9"/>
      <c r="B87" s="9"/>
      <c r="AQ87" s="12"/>
    </row>
    <row r="88" spans="1:43" x14ac:dyDescent="0.2">
      <c r="A88" s="9"/>
      <c r="B88" s="9"/>
      <c r="AQ88" s="12"/>
    </row>
    <row r="89" spans="1:43" x14ac:dyDescent="0.2">
      <c r="A89" s="9"/>
      <c r="B89" s="9"/>
      <c r="AQ89" s="12"/>
    </row>
    <row r="90" spans="1:43" x14ac:dyDescent="0.2">
      <c r="A90" s="9"/>
      <c r="B90" s="9"/>
      <c r="AQ90" s="12"/>
    </row>
    <row r="91" spans="1:43" x14ac:dyDescent="0.2">
      <c r="A91" s="9"/>
      <c r="B91" s="9"/>
      <c r="AQ91" s="12"/>
    </row>
    <row r="92" spans="1:43" x14ac:dyDescent="0.2">
      <c r="A92" s="9"/>
      <c r="B92" s="9"/>
      <c r="AQ92" s="12"/>
    </row>
    <row r="93" spans="1:43" x14ac:dyDescent="0.2">
      <c r="A93" s="9"/>
      <c r="B93" s="9"/>
      <c r="AQ93" s="12"/>
    </row>
    <row r="94" spans="1:43" x14ac:dyDescent="0.2">
      <c r="A94" s="9"/>
      <c r="B94" s="9"/>
      <c r="AQ94" s="12"/>
    </row>
    <row r="95" spans="1:43" x14ac:dyDescent="0.2">
      <c r="A95" s="9"/>
      <c r="B95" s="9"/>
      <c r="AQ95" s="12"/>
    </row>
    <row r="96" spans="1:43" x14ac:dyDescent="0.2">
      <c r="A96" s="9"/>
      <c r="B96" s="9"/>
      <c r="AQ96" s="12"/>
    </row>
    <row r="97" spans="1:43" x14ac:dyDescent="0.2">
      <c r="A97" s="9"/>
      <c r="B97" s="9"/>
      <c r="AQ97" s="12"/>
    </row>
    <row r="98" spans="1:43" x14ac:dyDescent="0.2">
      <c r="A98" s="9"/>
      <c r="B98" s="9"/>
      <c r="AQ98" s="12"/>
    </row>
    <row r="99" spans="1:43" x14ac:dyDescent="0.2">
      <c r="A99" s="9"/>
      <c r="B99" s="9"/>
      <c r="AQ99" s="12"/>
    </row>
    <row r="100" spans="1:43" x14ac:dyDescent="0.2">
      <c r="A100" s="9"/>
      <c r="B100" s="9"/>
      <c r="AQ100" s="12"/>
    </row>
    <row r="101" spans="1:43" x14ac:dyDescent="0.2">
      <c r="A101" s="9"/>
      <c r="B101" s="9"/>
      <c r="AQ101" s="12"/>
    </row>
    <row r="102" spans="1:43" x14ac:dyDescent="0.2">
      <c r="A102" s="9"/>
      <c r="B102" s="9"/>
      <c r="AQ102" s="12"/>
    </row>
    <row r="103" spans="1:43" x14ac:dyDescent="0.2">
      <c r="A103" s="9"/>
      <c r="B103" s="9"/>
      <c r="AQ103" s="12"/>
    </row>
    <row r="104" spans="1:43" x14ac:dyDescent="0.2">
      <c r="A104" s="9"/>
      <c r="B104" s="9"/>
      <c r="AQ104" s="12"/>
    </row>
    <row r="105" spans="1:43" x14ac:dyDescent="0.2">
      <c r="A105" s="9"/>
      <c r="B105" s="9"/>
      <c r="AQ105" s="12"/>
    </row>
    <row r="106" spans="1:43" x14ac:dyDescent="0.2">
      <c r="A106" s="9"/>
      <c r="B106" s="9"/>
      <c r="AQ106" s="12"/>
    </row>
    <row r="107" spans="1:43" x14ac:dyDescent="0.2">
      <c r="A107" s="9"/>
      <c r="B107" s="9"/>
      <c r="D107" s="77" t="s">
        <v>591</v>
      </c>
      <c r="E107" s="77"/>
      <c r="L107" s="80">
        <v>1</v>
      </c>
      <c r="AQ107" s="12"/>
    </row>
    <row r="108" spans="1:43" x14ac:dyDescent="0.2">
      <c r="A108" s="9"/>
      <c r="B108" s="9"/>
      <c r="AQ108" s="12"/>
    </row>
    <row r="109" spans="1:43" x14ac:dyDescent="0.2">
      <c r="A109" s="9"/>
      <c r="B109" s="9"/>
      <c r="AQ109" s="12"/>
    </row>
    <row r="110" spans="1:43" x14ac:dyDescent="0.2">
      <c r="A110" s="9"/>
      <c r="B110" s="9"/>
      <c r="AQ110" s="12"/>
    </row>
    <row r="111" spans="1:43" x14ac:dyDescent="0.2">
      <c r="A111" s="9"/>
      <c r="B111" s="9"/>
      <c r="AQ111" s="12"/>
    </row>
    <row r="112" spans="1:43" x14ac:dyDescent="0.2">
      <c r="A112" s="9"/>
      <c r="B112" s="9"/>
      <c r="AQ112" s="12"/>
    </row>
    <row r="113" spans="1:43" x14ac:dyDescent="0.2">
      <c r="A113" s="9"/>
      <c r="B113" s="9"/>
      <c r="AQ113" s="12"/>
    </row>
    <row r="114" spans="1:43" x14ac:dyDescent="0.2">
      <c r="A114" s="9"/>
      <c r="B114" s="9"/>
      <c r="AQ114" s="12"/>
    </row>
    <row r="115" spans="1:43" x14ac:dyDescent="0.2">
      <c r="A115" s="9"/>
      <c r="B115" s="9"/>
      <c r="AQ115" s="12"/>
    </row>
    <row r="116" spans="1:43" x14ac:dyDescent="0.2">
      <c r="A116" s="9"/>
      <c r="B116" s="9"/>
      <c r="AQ116" s="12"/>
    </row>
    <row r="117" spans="1:43" x14ac:dyDescent="0.2">
      <c r="A117" s="9"/>
      <c r="B117" s="9"/>
      <c r="AQ117" s="12"/>
    </row>
    <row r="118" spans="1:43" x14ac:dyDescent="0.2">
      <c r="A118" s="9"/>
      <c r="B118" s="9"/>
      <c r="AQ118" s="12"/>
    </row>
    <row r="119" spans="1:43" x14ac:dyDescent="0.2">
      <c r="A119" s="9"/>
      <c r="B119" s="9"/>
      <c r="AQ119" s="12"/>
    </row>
    <row r="120" spans="1:43" x14ac:dyDescent="0.2">
      <c r="A120" s="9"/>
      <c r="B120" s="9"/>
      <c r="AQ120" s="12"/>
    </row>
    <row r="121" spans="1:43" x14ac:dyDescent="0.2">
      <c r="A121" s="9"/>
      <c r="B121" s="9"/>
      <c r="AQ121" s="12"/>
    </row>
    <row r="122" spans="1:43" x14ac:dyDescent="0.2">
      <c r="A122" s="9"/>
      <c r="B122" s="9"/>
      <c r="AQ122" s="12"/>
    </row>
    <row r="123" spans="1:43" x14ac:dyDescent="0.2">
      <c r="A123" s="9"/>
      <c r="B123" s="9"/>
      <c r="AQ123" s="12"/>
    </row>
    <row r="124" spans="1:43" x14ac:dyDescent="0.2">
      <c r="A124" s="9"/>
      <c r="B124" s="9"/>
      <c r="AQ124" s="12"/>
    </row>
    <row r="125" spans="1:43" x14ac:dyDescent="0.2">
      <c r="A125" s="9"/>
      <c r="B125" s="9"/>
      <c r="AQ125" s="12"/>
    </row>
    <row r="126" spans="1:43" x14ac:dyDescent="0.2">
      <c r="A126" s="9"/>
      <c r="B126" s="9"/>
      <c r="AQ126" s="12"/>
    </row>
    <row r="127" spans="1:43" x14ac:dyDescent="0.2">
      <c r="A127" s="9"/>
      <c r="B127" s="9"/>
      <c r="AQ127" s="12"/>
    </row>
    <row r="128" spans="1:43" x14ac:dyDescent="0.2">
      <c r="A128" s="9"/>
      <c r="B128" s="9"/>
      <c r="AQ128" s="12"/>
    </row>
    <row r="129" spans="1:43" x14ac:dyDescent="0.2">
      <c r="A129" s="9"/>
      <c r="B129" s="9"/>
      <c r="AQ129" s="12"/>
    </row>
    <row r="130" spans="1:43" x14ac:dyDescent="0.2">
      <c r="A130" s="9"/>
      <c r="B130" s="9"/>
      <c r="AQ130" s="12"/>
    </row>
    <row r="131" spans="1:43" x14ac:dyDescent="0.2">
      <c r="A131" s="9"/>
      <c r="B131" s="9"/>
      <c r="AQ131" s="12"/>
    </row>
    <row r="132" spans="1:43" x14ac:dyDescent="0.2">
      <c r="A132" s="9"/>
      <c r="B132" s="9"/>
      <c r="AQ132" s="12"/>
    </row>
    <row r="133" spans="1:43" x14ac:dyDescent="0.2">
      <c r="A133" s="9"/>
      <c r="B133" s="9"/>
      <c r="AQ133" s="12"/>
    </row>
    <row r="134" spans="1:43" x14ac:dyDescent="0.2">
      <c r="A134" s="9"/>
      <c r="B134" s="9"/>
      <c r="AQ134" s="12"/>
    </row>
    <row r="135" spans="1:43" x14ac:dyDescent="0.2">
      <c r="A135" s="9"/>
      <c r="B135" s="9"/>
      <c r="AQ135" s="12"/>
    </row>
    <row r="136" spans="1:43" x14ac:dyDescent="0.2">
      <c r="A136" s="9"/>
      <c r="B136" s="9"/>
      <c r="AQ136" s="12"/>
    </row>
    <row r="137" spans="1:43" x14ac:dyDescent="0.2">
      <c r="A137" s="9"/>
      <c r="B137" s="9"/>
      <c r="AQ137" s="12"/>
    </row>
    <row r="138" spans="1:43" x14ac:dyDescent="0.2">
      <c r="A138" s="9"/>
      <c r="B138" s="9"/>
      <c r="AQ138" s="12"/>
    </row>
    <row r="139" spans="1:43" x14ac:dyDescent="0.2">
      <c r="A139" s="9"/>
      <c r="B139" s="9"/>
      <c r="AQ139" s="12"/>
    </row>
    <row r="140" spans="1:43" x14ac:dyDescent="0.2">
      <c r="A140" s="9"/>
      <c r="B140" s="9"/>
      <c r="AQ140" s="12"/>
    </row>
    <row r="141" spans="1:43" x14ac:dyDescent="0.2">
      <c r="A141" s="9"/>
      <c r="B141" s="9"/>
      <c r="AQ141" s="12"/>
    </row>
    <row r="142" spans="1:43" x14ac:dyDescent="0.2">
      <c r="A142" s="9"/>
      <c r="B142" s="9"/>
      <c r="AQ142" s="12"/>
    </row>
    <row r="143" spans="1:43" x14ac:dyDescent="0.2">
      <c r="A143" s="9"/>
      <c r="B143" s="9"/>
      <c r="AQ143" s="12"/>
    </row>
    <row r="144" spans="1:43" x14ac:dyDescent="0.2">
      <c r="A144" s="9"/>
      <c r="B144" s="9"/>
      <c r="AQ144" s="12"/>
    </row>
    <row r="145" spans="1:43" x14ac:dyDescent="0.2">
      <c r="A145" s="9"/>
      <c r="B145" s="9"/>
      <c r="AQ145" s="12"/>
    </row>
    <row r="146" spans="1:43" x14ac:dyDescent="0.2">
      <c r="A146" s="9"/>
      <c r="B146" s="9"/>
      <c r="AQ146" s="12"/>
    </row>
    <row r="147" spans="1:43" x14ac:dyDescent="0.2">
      <c r="A147" s="9"/>
      <c r="B147" s="9"/>
      <c r="AQ147" s="12"/>
    </row>
    <row r="148" spans="1:43" x14ac:dyDescent="0.2">
      <c r="A148" s="9"/>
      <c r="B148" s="9"/>
      <c r="AQ148" s="12"/>
    </row>
    <row r="149" spans="1:43" x14ac:dyDescent="0.2">
      <c r="A149" s="9"/>
      <c r="B149" s="9"/>
      <c r="AQ149" s="12"/>
    </row>
    <row r="150" spans="1:43" x14ac:dyDescent="0.2">
      <c r="A150" s="9"/>
      <c r="B150" s="9"/>
      <c r="AQ150" s="12"/>
    </row>
    <row r="151" spans="1:43" x14ac:dyDescent="0.2">
      <c r="A151" s="9"/>
      <c r="B151" s="9"/>
      <c r="AQ151" s="12"/>
    </row>
    <row r="152" spans="1:43" x14ac:dyDescent="0.2">
      <c r="A152" s="9"/>
      <c r="B152" s="9"/>
      <c r="AQ152" s="12"/>
    </row>
    <row r="153" spans="1:43" x14ac:dyDescent="0.2">
      <c r="A153" s="9"/>
      <c r="B153" s="9"/>
      <c r="AQ153" s="12"/>
    </row>
    <row r="154" spans="1:43" x14ac:dyDescent="0.2">
      <c r="A154" s="9"/>
      <c r="B154" s="9"/>
      <c r="AQ154" s="12"/>
    </row>
    <row r="155" spans="1:43" x14ac:dyDescent="0.2">
      <c r="A155" s="9"/>
      <c r="B155" s="9"/>
      <c r="AQ155" s="12"/>
    </row>
    <row r="156" spans="1:43" x14ac:dyDescent="0.2">
      <c r="A156" s="9"/>
      <c r="B156" s="9"/>
      <c r="AQ156" s="12"/>
    </row>
    <row r="157" spans="1:43" x14ac:dyDescent="0.2">
      <c r="A157" s="9"/>
      <c r="B157" s="9"/>
      <c r="AQ157" s="12"/>
    </row>
    <row r="158" spans="1:43" x14ac:dyDescent="0.2">
      <c r="A158" s="9"/>
      <c r="B158" s="9"/>
      <c r="AQ158" s="12"/>
    </row>
    <row r="159" spans="1:43" x14ac:dyDescent="0.2">
      <c r="A159" s="9"/>
      <c r="B159" s="9"/>
      <c r="AQ159" s="12"/>
    </row>
    <row r="160" spans="1:43" x14ac:dyDescent="0.2">
      <c r="A160" s="9"/>
      <c r="B160" s="9"/>
      <c r="AQ160" s="12"/>
    </row>
    <row r="161" spans="1:43" x14ac:dyDescent="0.2">
      <c r="A161" s="9"/>
      <c r="B161" s="9"/>
      <c r="AQ161" s="12"/>
    </row>
    <row r="162" spans="1:43" x14ac:dyDescent="0.2">
      <c r="A162" s="9"/>
      <c r="B162" s="9"/>
      <c r="AQ162" s="12"/>
    </row>
    <row r="163" spans="1:43" x14ac:dyDescent="0.2">
      <c r="A163" s="9"/>
      <c r="B163" s="9"/>
      <c r="AQ163" s="12"/>
    </row>
    <row r="164" spans="1:43" x14ac:dyDescent="0.2">
      <c r="A164" s="9"/>
      <c r="B164" s="9"/>
      <c r="AQ164" s="12"/>
    </row>
    <row r="165" spans="1:43" x14ac:dyDescent="0.2">
      <c r="A165" s="9"/>
      <c r="B165" s="9"/>
      <c r="AQ165" s="12"/>
    </row>
    <row r="166" spans="1:43" x14ac:dyDescent="0.2">
      <c r="A166" s="9"/>
      <c r="B166" s="9"/>
      <c r="AQ166" s="12"/>
    </row>
    <row r="167" spans="1:43" x14ac:dyDescent="0.2">
      <c r="A167" s="9"/>
      <c r="B167" s="9"/>
      <c r="AQ167" s="12"/>
    </row>
    <row r="168" spans="1:43" x14ac:dyDescent="0.2">
      <c r="A168" s="9"/>
      <c r="B168" s="9"/>
      <c r="AQ168" s="12"/>
    </row>
    <row r="169" spans="1:43" x14ac:dyDescent="0.2">
      <c r="A169" s="9"/>
      <c r="B169" s="9"/>
      <c r="AQ169" s="12"/>
    </row>
    <row r="170" spans="1:43" x14ac:dyDescent="0.2">
      <c r="A170" s="9"/>
      <c r="B170" s="9"/>
      <c r="AQ170" s="12"/>
    </row>
    <row r="171" spans="1:43" x14ac:dyDescent="0.2">
      <c r="A171" s="9"/>
      <c r="B171" s="9"/>
      <c r="AQ171" s="12"/>
    </row>
    <row r="172" spans="1:43" x14ac:dyDescent="0.2">
      <c r="A172" s="9"/>
      <c r="B172" s="9"/>
      <c r="AQ172" s="12"/>
    </row>
    <row r="173" spans="1:43" x14ac:dyDescent="0.2">
      <c r="A173" s="9"/>
      <c r="B173" s="9"/>
      <c r="AQ173" s="12"/>
    </row>
    <row r="174" spans="1:43" x14ac:dyDescent="0.2">
      <c r="A174" s="9"/>
      <c r="B174" s="9"/>
      <c r="AQ174" s="12"/>
    </row>
    <row r="175" spans="1:43" x14ac:dyDescent="0.2">
      <c r="A175" s="9"/>
      <c r="B175" s="9"/>
      <c r="AQ175" s="12"/>
    </row>
    <row r="176" spans="1:43" x14ac:dyDescent="0.2">
      <c r="A176" s="9"/>
      <c r="B176" s="9"/>
      <c r="AQ176" s="12"/>
    </row>
    <row r="177" spans="1:43" x14ac:dyDescent="0.2">
      <c r="A177" s="9"/>
      <c r="B177" s="9"/>
      <c r="AQ177" s="12"/>
    </row>
    <row r="178" spans="1:43" x14ac:dyDescent="0.2">
      <c r="A178" s="9"/>
      <c r="B178" s="9"/>
      <c r="AQ178" s="12"/>
    </row>
    <row r="179" spans="1:43" x14ac:dyDescent="0.2">
      <c r="A179" s="9"/>
      <c r="B179" s="9"/>
      <c r="AQ179" s="12"/>
    </row>
    <row r="180" spans="1:43" x14ac:dyDescent="0.2">
      <c r="A180" s="9"/>
      <c r="B180" s="9"/>
      <c r="AQ180" s="12"/>
    </row>
    <row r="181" spans="1:43" x14ac:dyDescent="0.2">
      <c r="A181" s="9"/>
      <c r="B181" s="9"/>
      <c r="AQ181" s="12"/>
    </row>
    <row r="182" spans="1:43" x14ac:dyDescent="0.2">
      <c r="A182" s="9"/>
      <c r="B182" s="9"/>
      <c r="AQ182" s="12"/>
    </row>
    <row r="183" spans="1:43" x14ac:dyDescent="0.2">
      <c r="A183" s="9"/>
      <c r="B183" s="9"/>
      <c r="AQ183" s="12"/>
    </row>
    <row r="184" spans="1:43" x14ac:dyDescent="0.2">
      <c r="A184" s="9"/>
      <c r="B184" s="9"/>
      <c r="AQ184" s="12"/>
    </row>
    <row r="185" spans="1:43" x14ac:dyDescent="0.2">
      <c r="A185" s="9"/>
      <c r="B185" s="9"/>
      <c r="AQ185" s="12"/>
    </row>
    <row r="186" spans="1:43" x14ac:dyDescent="0.2">
      <c r="A186" s="9"/>
      <c r="B186" s="9"/>
      <c r="AQ186" s="12"/>
    </row>
    <row r="187" spans="1:43" x14ac:dyDescent="0.2">
      <c r="A187" s="9"/>
      <c r="B187" s="9"/>
      <c r="AQ187" s="12"/>
    </row>
    <row r="188" spans="1:43" x14ac:dyDescent="0.2">
      <c r="A188" s="9"/>
      <c r="B188" s="9"/>
      <c r="AQ188" s="12"/>
    </row>
    <row r="189" spans="1:43" x14ac:dyDescent="0.2">
      <c r="A189" s="9"/>
      <c r="B189" s="9"/>
      <c r="AQ189" s="12"/>
    </row>
    <row r="190" spans="1:43" x14ac:dyDescent="0.2">
      <c r="A190" s="9"/>
      <c r="B190" s="9"/>
      <c r="AQ190" s="12"/>
    </row>
    <row r="191" spans="1:43" x14ac:dyDescent="0.2">
      <c r="A191" s="9"/>
      <c r="B191" s="9"/>
      <c r="AQ191" s="12"/>
    </row>
    <row r="192" spans="1:43" x14ac:dyDescent="0.2">
      <c r="A192" s="9"/>
      <c r="B192" s="9"/>
      <c r="AQ192" s="12"/>
    </row>
    <row r="193" spans="1:43" x14ac:dyDescent="0.2">
      <c r="A193" s="9"/>
      <c r="B193" s="9"/>
      <c r="AQ193" s="12"/>
    </row>
    <row r="194" spans="1:43" x14ac:dyDescent="0.2">
      <c r="A194" s="9"/>
      <c r="B194" s="9"/>
      <c r="AQ194" s="12"/>
    </row>
    <row r="195" spans="1:43" x14ac:dyDescent="0.2">
      <c r="A195" s="9"/>
      <c r="B195" s="9"/>
      <c r="AQ195" s="12"/>
    </row>
    <row r="196" spans="1:43" x14ac:dyDescent="0.2">
      <c r="A196" s="9"/>
      <c r="B196" s="9"/>
      <c r="AQ196" s="12"/>
    </row>
    <row r="197" spans="1:43" x14ac:dyDescent="0.2">
      <c r="A197" s="9"/>
      <c r="B197" s="9"/>
      <c r="AQ197" s="12"/>
    </row>
    <row r="198" spans="1:43" x14ac:dyDescent="0.2">
      <c r="A198" s="9"/>
      <c r="B198" s="9"/>
      <c r="AQ198" s="12"/>
    </row>
    <row r="199" spans="1:43" x14ac:dyDescent="0.2">
      <c r="A199" s="9"/>
      <c r="B199" s="9"/>
      <c r="AQ199" s="12"/>
    </row>
    <row r="200" spans="1:43" x14ac:dyDescent="0.2">
      <c r="A200" s="9"/>
      <c r="B200" s="9"/>
      <c r="AQ200" s="12"/>
    </row>
    <row r="201" spans="1:43" x14ac:dyDescent="0.2">
      <c r="A201" s="9"/>
      <c r="B201" s="9"/>
      <c r="AQ201" s="12"/>
    </row>
    <row r="202" spans="1:43" x14ac:dyDescent="0.2">
      <c r="A202" s="9"/>
      <c r="B202" s="9"/>
      <c r="AQ202" s="12"/>
    </row>
    <row r="203" spans="1:43" x14ac:dyDescent="0.2">
      <c r="A203" s="9"/>
      <c r="B203" s="9"/>
      <c r="AQ203" s="12"/>
    </row>
    <row r="204" spans="1:43" x14ac:dyDescent="0.2">
      <c r="A204" s="9"/>
      <c r="B204" s="9"/>
      <c r="AQ204" s="12"/>
    </row>
    <row r="205" spans="1:43" x14ac:dyDescent="0.2">
      <c r="A205" s="9"/>
      <c r="B205" s="9"/>
      <c r="AQ205" s="12"/>
    </row>
    <row r="206" spans="1:43" x14ac:dyDescent="0.2">
      <c r="A206" s="9"/>
      <c r="B206" s="9"/>
      <c r="AQ206" s="12"/>
    </row>
    <row r="207" spans="1:43" x14ac:dyDescent="0.2">
      <c r="A207" s="9"/>
      <c r="B207" s="9"/>
      <c r="AQ207" s="12"/>
    </row>
    <row r="208" spans="1:43" x14ac:dyDescent="0.2">
      <c r="A208" s="9"/>
      <c r="B208" s="9"/>
      <c r="AQ208" s="12"/>
    </row>
    <row r="209" spans="1:43" x14ac:dyDescent="0.2">
      <c r="A209" s="9"/>
      <c r="B209" s="9"/>
      <c r="AQ209" s="12"/>
    </row>
    <row r="210" spans="1:43" x14ac:dyDescent="0.2">
      <c r="A210" s="9"/>
      <c r="B210" s="9"/>
      <c r="AQ210" s="12"/>
    </row>
    <row r="211" spans="1:43" x14ac:dyDescent="0.2">
      <c r="A211" s="9"/>
      <c r="B211" s="9"/>
      <c r="AQ211" s="12"/>
    </row>
    <row r="212" spans="1:43" x14ac:dyDescent="0.2">
      <c r="A212" s="9"/>
      <c r="B212" s="9"/>
      <c r="AQ212" s="12"/>
    </row>
    <row r="213" spans="1:43" x14ac:dyDescent="0.2">
      <c r="A213" s="9"/>
      <c r="B213" s="9"/>
      <c r="AQ213" s="12"/>
    </row>
    <row r="214" spans="1:43" x14ac:dyDescent="0.2">
      <c r="A214" s="9"/>
      <c r="B214" s="9"/>
      <c r="AQ214" s="12"/>
    </row>
    <row r="215" spans="1:43" x14ac:dyDescent="0.2">
      <c r="A215" s="9"/>
      <c r="B215" s="9"/>
      <c r="AQ215" s="12"/>
    </row>
    <row r="216" spans="1:43" x14ac:dyDescent="0.2">
      <c r="A216" s="9"/>
      <c r="B216" s="9"/>
      <c r="AQ216" s="12"/>
    </row>
    <row r="217" spans="1:43" x14ac:dyDescent="0.2">
      <c r="A217" s="9"/>
      <c r="B217" s="9"/>
      <c r="AQ217" s="12"/>
    </row>
    <row r="218" spans="1:43" x14ac:dyDescent="0.2">
      <c r="A218" s="9"/>
      <c r="B218" s="9"/>
      <c r="AQ218" s="12"/>
    </row>
    <row r="219" spans="1:43" x14ac:dyDescent="0.2">
      <c r="A219" s="9"/>
      <c r="B219" s="9"/>
      <c r="AQ219" s="12"/>
    </row>
    <row r="220" spans="1:43" x14ac:dyDescent="0.2">
      <c r="A220" s="9"/>
      <c r="B220" s="9"/>
      <c r="AQ220" s="12"/>
    </row>
    <row r="221" spans="1:43" x14ac:dyDescent="0.2">
      <c r="A221" s="9"/>
      <c r="B221" s="9"/>
      <c r="AQ221" s="12"/>
    </row>
    <row r="222" spans="1:43" x14ac:dyDescent="0.2">
      <c r="A222" s="9"/>
      <c r="B222" s="9"/>
      <c r="AQ222" s="12"/>
    </row>
    <row r="223" spans="1:43" x14ac:dyDescent="0.2">
      <c r="A223" s="9"/>
      <c r="B223" s="9"/>
      <c r="AQ223" s="12"/>
    </row>
    <row r="224" spans="1:43" x14ac:dyDescent="0.2">
      <c r="A224" s="9"/>
      <c r="B224" s="9"/>
      <c r="AQ224" s="12"/>
    </row>
    <row r="225" spans="1:43" x14ac:dyDescent="0.2">
      <c r="A225" s="9"/>
      <c r="B225" s="9"/>
      <c r="AQ225" s="12"/>
    </row>
    <row r="226" spans="1:43" x14ac:dyDescent="0.2">
      <c r="A226" s="9"/>
      <c r="B226" s="9"/>
      <c r="AQ226" s="12"/>
    </row>
    <row r="227" spans="1:43" x14ac:dyDescent="0.2">
      <c r="A227" s="9"/>
      <c r="B227" s="9"/>
      <c r="AQ227" s="12"/>
    </row>
    <row r="228" spans="1:43" x14ac:dyDescent="0.2">
      <c r="A228" s="9"/>
      <c r="B228" s="9"/>
      <c r="AQ228" s="12"/>
    </row>
    <row r="229" spans="1:43" x14ac:dyDescent="0.2">
      <c r="A229" s="9"/>
      <c r="B229" s="9"/>
      <c r="AQ229" s="12"/>
    </row>
    <row r="230" spans="1:43" x14ac:dyDescent="0.2">
      <c r="A230" s="9"/>
      <c r="B230" s="9"/>
      <c r="AQ230" s="12"/>
    </row>
    <row r="231" spans="1:43" x14ac:dyDescent="0.2">
      <c r="A231" s="9"/>
      <c r="B231" s="9"/>
      <c r="AQ231" s="12"/>
    </row>
    <row r="232" spans="1:43" x14ac:dyDescent="0.2">
      <c r="A232" s="9"/>
      <c r="B232" s="9"/>
      <c r="AQ232" s="12"/>
    </row>
    <row r="233" spans="1:43" x14ac:dyDescent="0.2">
      <c r="A233" s="9"/>
      <c r="B233" s="9"/>
      <c r="AQ233" s="12"/>
    </row>
    <row r="234" spans="1:43" x14ac:dyDescent="0.2">
      <c r="A234" s="9"/>
      <c r="B234" s="9"/>
      <c r="AQ234" s="12"/>
    </row>
    <row r="235" spans="1:43" x14ac:dyDescent="0.2">
      <c r="A235" s="9"/>
      <c r="B235" s="9"/>
      <c r="AQ235" s="12"/>
    </row>
    <row r="236" spans="1:43" x14ac:dyDescent="0.2">
      <c r="A236" s="9"/>
      <c r="B236" s="9"/>
      <c r="AQ236" s="12"/>
    </row>
    <row r="237" spans="1:43" x14ac:dyDescent="0.2">
      <c r="A237" s="9"/>
      <c r="B237" s="9"/>
      <c r="AQ237" s="12"/>
    </row>
    <row r="238" spans="1:43" x14ac:dyDescent="0.2">
      <c r="A238" s="9"/>
      <c r="B238" s="9"/>
      <c r="AQ238" s="12"/>
    </row>
    <row r="239" spans="1:43" x14ac:dyDescent="0.2">
      <c r="A239" s="9"/>
      <c r="B239" s="9"/>
      <c r="AQ239" s="12"/>
    </row>
    <row r="240" spans="1:43" x14ac:dyDescent="0.2">
      <c r="A240" s="9"/>
      <c r="B240" s="9"/>
      <c r="AQ240" s="12"/>
    </row>
    <row r="241" spans="1:43" x14ac:dyDescent="0.2">
      <c r="A241" s="9"/>
      <c r="B241" s="9"/>
      <c r="AQ241" s="12"/>
    </row>
    <row r="242" spans="1:43" x14ac:dyDescent="0.2">
      <c r="A242" s="9"/>
      <c r="B242" s="9"/>
      <c r="AQ242" s="12"/>
    </row>
    <row r="243" spans="1:43" x14ac:dyDescent="0.2">
      <c r="A243" s="9"/>
      <c r="B243" s="9"/>
      <c r="AQ243" s="12"/>
    </row>
    <row r="244" spans="1:43" x14ac:dyDescent="0.2">
      <c r="A244" s="9"/>
      <c r="B244" s="9"/>
      <c r="AQ244" s="12"/>
    </row>
    <row r="245" spans="1:43" x14ac:dyDescent="0.2">
      <c r="A245" s="9"/>
      <c r="B245" s="9"/>
      <c r="AQ245" s="12"/>
    </row>
    <row r="246" spans="1:43" x14ac:dyDescent="0.2">
      <c r="A246" s="9"/>
      <c r="B246" s="9"/>
      <c r="AQ246" s="12"/>
    </row>
    <row r="247" spans="1:43" x14ac:dyDescent="0.2">
      <c r="A247" s="9"/>
      <c r="B247" s="9"/>
      <c r="AQ247" s="12"/>
    </row>
    <row r="248" spans="1:43" x14ac:dyDescent="0.2">
      <c r="A248" s="9"/>
      <c r="B248" s="9"/>
      <c r="AQ248" s="12"/>
    </row>
    <row r="249" spans="1:43" x14ac:dyDescent="0.2">
      <c r="A249" s="9"/>
      <c r="B249" s="9"/>
      <c r="AQ249" s="12"/>
    </row>
    <row r="250" spans="1:43" x14ac:dyDescent="0.2">
      <c r="A250" s="9"/>
      <c r="B250" s="9"/>
      <c r="AQ250" s="12"/>
    </row>
    <row r="251" spans="1:43" x14ac:dyDescent="0.2">
      <c r="A251" s="9"/>
      <c r="B251" s="9"/>
      <c r="AQ251" s="12"/>
    </row>
    <row r="252" spans="1:43" x14ac:dyDescent="0.2">
      <c r="A252" s="9"/>
      <c r="B252" s="9"/>
      <c r="AQ252" s="12"/>
    </row>
    <row r="253" spans="1:43" x14ac:dyDescent="0.2">
      <c r="A253" s="9"/>
      <c r="B253" s="9"/>
      <c r="AQ253" s="12"/>
    </row>
    <row r="254" spans="1:43" x14ac:dyDescent="0.2">
      <c r="A254" s="9"/>
      <c r="B254" s="9"/>
      <c r="AQ254" s="12"/>
    </row>
    <row r="255" spans="1:43" x14ac:dyDescent="0.2">
      <c r="A255" s="9"/>
      <c r="B255" s="9"/>
      <c r="AQ255" s="12"/>
    </row>
    <row r="256" spans="1:43" x14ac:dyDescent="0.2">
      <c r="A256" s="9"/>
      <c r="B256" s="9"/>
      <c r="AQ256" s="12"/>
    </row>
    <row r="257" spans="43:43" x14ac:dyDescent="0.2">
      <c r="AQ257" s="12"/>
    </row>
    <row r="258" spans="43:43" x14ac:dyDescent="0.2">
      <c r="AQ258" s="12"/>
    </row>
    <row r="259" spans="43:43" x14ac:dyDescent="0.2">
      <c r="AQ259" s="12"/>
    </row>
    <row r="260" spans="43:43" x14ac:dyDescent="0.2">
      <c r="AQ260" s="12"/>
    </row>
    <row r="261" spans="43:43" x14ac:dyDescent="0.2">
      <c r="AQ261" s="12"/>
    </row>
    <row r="262" spans="43:43" x14ac:dyDescent="0.2">
      <c r="AQ262" s="12"/>
    </row>
    <row r="263" spans="43:43" x14ac:dyDescent="0.2">
      <c r="AQ263" s="12"/>
    </row>
    <row r="264" spans="43:43" x14ac:dyDescent="0.2">
      <c r="AQ264" s="12"/>
    </row>
    <row r="265" spans="43:43" x14ac:dyDescent="0.2">
      <c r="AQ265" s="12"/>
    </row>
    <row r="266" spans="43:43" x14ac:dyDescent="0.2">
      <c r="AQ266" s="12"/>
    </row>
    <row r="267" spans="43:43" x14ac:dyDescent="0.2">
      <c r="AQ267" s="12"/>
    </row>
    <row r="268" spans="43:43" x14ac:dyDescent="0.2">
      <c r="AQ268" s="12"/>
    </row>
    <row r="269" spans="43:43" x14ac:dyDescent="0.2">
      <c r="AQ269" s="12"/>
    </row>
    <row r="270" spans="43:43" x14ac:dyDescent="0.2">
      <c r="AQ270" s="12"/>
    </row>
    <row r="271" spans="43:43" x14ac:dyDescent="0.2">
      <c r="AQ271" s="12"/>
    </row>
    <row r="272" spans="43:43" x14ac:dyDescent="0.2">
      <c r="AQ272" s="12"/>
    </row>
    <row r="273" spans="43:43" x14ac:dyDescent="0.2">
      <c r="AQ273" s="12"/>
    </row>
    <row r="274" spans="43:43" x14ac:dyDescent="0.2">
      <c r="AQ274" s="12"/>
    </row>
    <row r="275" spans="43:43" x14ac:dyDescent="0.2">
      <c r="AQ275" s="12"/>
    </row>
    <row r="276" spans="43:43" x14ac:dyDescent="0.2">
      <c r="AQ276" s="12"/>
    </row>
    <row r="277" spans="43:43" x14ac:dyDescent="0.2">
      <c r="AQ277" s="12"/>
    </row>
    <row r="278" spans="43:43" x14ac:dyDescent="0.2">
      <c r="AQ278" s="12"/>
    </row>
    <row r="279" spans="43:43" x14ac:dyDescent="0.2">
      <c r="AQ279" s="12"/>
    </row>
    <row r="280" spans="43:43" x14ac:dyDescent="0.2">
      <c r="AQ280" s="12"/>
    </row>
    <row r="281" spans="43:43" x14ac:dyDescent="0.2">
      <c r="AQ281" s="12"/>
    </row>
    <row r="282" spans="43:43" x14ac:dyDescent="0.2">
      <c r="AQ282" s="12"/>
    </row>
    <row r="283" spans="43:43" x14ac:dyDescent="0.2">
      <c r="AQ283" s="12"/>
    </row>
    <row r="284" spans="43:43" x14ac:dyDescent="0.2">
      <c r="AQ284" s="12"/>
    </row>
    <row r="285" spans="43:43" x14ac:dyDescent="0.2">
      <c r="AQ285" s="12"/>
    </row>
    <row r="286" spans="43:43" x14ac:dyDescent="0.2">
      <c r="AQ286" s="12"/>
    </row>
    <row r="287" spans="43:43" x14ac:dyDescent="0.2">
      <c r="AQ287" s="12"/>
    </row>
    <row r="288" spans="43:43" x14ac:dyDescent="0.2">
      <c r="AQ288" s="12"/>
    </row>
    <row r="289" spans="43:43" x14ac:dyDescent="0.2">
      <c r="AQ289" s="12"/>
    </row>
    <row r="290" spans="43:43" x14ac:dyDescent="0.2">
      <c r="AQ290" s="12"/>
    </row>
    <row r="291" spans="43:43" x14ac:dyDescent="0.2">
      <c r="AQ291" s="12"/>
    </row>
    <row r="292" spans="43:43" x14ac:dyDescent="0.2">
      <c r="AQ292" s="12"/>
    </row>
    <row r="293" spans="43:43" x14ac:dyDescent="0.2">
      <c r="AQ293" s="12"/>
    </row>
    <row r="294" spans="43:43" x14ac:dyDescent="0.2">
      <c r="AQ294" s="12"/>
    </row>
    <row r="295" spans="43:43" x14ac:dyDescent="0.2">
      <c r="AQ295" s="12"/>
    </row>
    <row r="296" spans="43:43" x14ac:dyDescent="0.2">
      <c r="AQ296" s="12"/>
    </row>
    <row r="297" spans="43:43" x14ac:dyDescent="0.2">
      <c r="AQ297" s="12"/>
    </row>
    <row r="298" spans="43:43" x14ac:dyDescent="0.2">
      <c r="AQ298" s="12"/>
    </row>
    <row r="299" spans="43:43" x14ac:dyDescent="0.2">
      <c r="AQ299" s="12"/>
    </row>
    <row r="300" spans="43:43" x14ac:dyDescent="0.2">
      <c r="AQ300" s="12"/>
    </row>
    <row r="301" spans="43:43" x14ac:dyDescent="0.2">
      <c r="AQ301" s="12"/>
    </row>
    <row r="302" spans="43:43" x14ac:dyDescent="0.2">
      <c r="AQ302" s="12"/>
    </row>
    <row r="303" spans="43:43" x14ac:dyDescent="0.2">
      <c r="AQ303" s="12"/>
    </row>
    <row r="304" spans="43:43" x14ac:dyDescent="0.2">
      <c r="AQ304" s="12"/>
    </row>
    <row r="305" spans="43:43" x14ac:dyDescent="0.2">
      <c r="AQ305" s="12"/>
    </row>
    <row r="306" spans="43:43" x14ac:dyDescent="0.2">
      <c r="AQ306" s="12"/>
    </row>
    <row r="307" spans="43:43" x14ac:dyDescent="0.2">
      <c r="AQ307" s="12"/>
    </row>
    <row r="308" spans="43:43" x14ac:dyDescent="0.2">
      <c r="AQ308" s="12"/>
    </row>
    <row r="309" spans="43:43" x14ac:dyDescent="0.2">
      <c r="AQ309" s="12"/>
    </row>
    <row r="310" spans="43:43" x14ac:dyDescent="0.2">
      <c r="AQ310" s="12"/>
    </row>
    <row r="311" spans="43:43" x14ac:dyDescent="0.2">
      <c r="AQ311" s="12"/>
    </row>
    <row r="312" spans="43:43" x14ac:dyDescent="0.2">
      <c r="AQ312" s="12"/>
    </row>
    <row r="313" spans="43:43" x14ac:dyDescent="0.2">
      <c r="AQ313" s="12"/>
    </row>
    <row r="314" spans="43:43" x14ac:dyDescent="0.2">
      <c r="AQ314" s="12"/>
    </row>
    <row r="315" spans="43:43" x14ac:dyDescent="0.2">
      <c r="AQ315" s="12"/>
    </row>
    <row r="316" spans="43:43" x14ac:dyDescent="0.2">
      <c r="AQ316" s="12"/>
    </row>
    <row r="317" spans="43:43" x14ac:dyDescent="0.2">
      <c r="AQ317" s="12"/>
    </row>
    <row r="318" spans="43:43" x14ac:dyDescent="0.2">
      <c r="AQ318" s="12"/>
    </row>
    <row r="319" spans="43:43" x14ac:dyDescent="0.2">
      <c r="AQ319" s="12"/>
    </row>
    <row r="320" spans="43:43" x14ac:dyDescent="0.2">
      <c r="AQ320" s="12"/>
    </row>
    <row r="321" spans="43:43" x14ac:dyDescent="0.2">
      <c r="AQ321" s="12"/>
    </row>
    <row r="322" spans="43:43" x14ac:dyDescent="0.2">
      <c r="AQ322" s="12"/>
    </row>
    <row r="323" spans="43:43" x14ac:dyDescent="0.2">
      <c r="AQ323" s="12"/>
    </row>
    <row r="324" spans="43:43" x14ac:dyDescent="0.2">
      <c r="AQ324" s="12"/>
    </row>
    <row r="325" spans="43:43" x14ac:dyDescent="0.2">
      <c r="AQ325" s="12"/>
    </row>
    <row r="326" spans="43:43" x14ac:dyDescent="0.2">
      <c r="AQ326" s="12"/>
    </row>
    <row r="327" spans="43:43" x14ac:dyDescent="0.2">
      <c r="AQ327" s="12"/>
    </row>
    <row r="328" spans="43:43" x14ac:dyDescent="0.2">
      <c r="AQ328" s="12"/>
    </row>
    <row r="329" spans="43:43" x14ac:dyDescent="0.2">
      <c r="AQ329" s="12"/>
    </row>
    <row r="330" spans="43:43" x14ac:dyDescent="0.2">
      <c r="AQ330" s="12"/>
    </row>
    <row r="331" spans="43:43" x14ac:dyDescent="0.2">
      <c r="AQ331" s="12"/>
    </row>
    <row r="332" spans="43:43" x14ac:dyDescent="0.2">
      <c r="AQ332" s="12"/>
    </row>
    <row r="333" spans="43:43" x14ac:dyDescent="0.2">
      <c r="AQ333" s="12"/>
    </row>
    <row r="334" spans="43:43" x14ac:dyDescent="0.2">
      <c r="AQ334" s="12"/>
    </row>
    <row r="335" spans="43:43" x14ac:dyDescent="0.2">
      <c r="AQ335" s="12"/>
    </row>
    <row r="336" spans="43:43" x14ac:dyDescent="0.2">
      <c r="AQ336" s="12"/>
    </row>
    <row r="337" spans="43:43" x14ac:dyDescent="0.2">
      <c r="AQ337" s="12"/>
    </row>
    <row r="338" spans="43:43" x14ac:dyDescent="0.2">
      <c r="AQ338" s="12"/>
    </row>
    <row r="339" spans="43:43" x14ac:dyDescent="0.2">
      <c r="AQ339" s="12"/>
    </row>
    <row r="340" spans="43:43" x14ac:dyDescent="0.2">
      <c r="AQ340" s="12"/>
    </row>
    <row r="341" spans="43:43" x14ac:dyDescent="0.2">
      <c r="AQ341" s="12"/>
    </row>
    <row r="342" spans="43:43" x14ac:dyDescent="0.2">
      <c r="AQ342" s="12"/>
    </row>
    <row r="343" spans="43:43" x14ac:dyDescent="0.2">
      <c r="AQ343" s="12"/>
    </row>
    <row r="344" spans="43:43" x14ac:dyDescent="0.2">
      <c r="AQ344" s="12"/>
    </row>
    <row r="345" spans="43:43" x14ac:dyDescent="0.2">
      <c r="AQ345" s="12"/>
    </row>
    <row r="346" spans="43:43" x14ac:dyDescent="0.2">
      <c r="AQ346" s="12"/>
    </row>
    <row r="347" spans="43:43" x14ac:dyDescent="0.2">
      <c r="AQ347" s="12"/>
    </row>
    <row r="348" spans="43:43" x14ac:dyDescent="0.2">
      <c r="AQ348" s="12"/>
    </row>
    <row r="349" spans="43:43" x14ac:dyDescent="0.2">
      <c r="AQ349" s="12"/>
    </row>
    <row r="350" spans="43:43" x14ac:dyDescent="0.2">
      <c r="AQ350" s="12"/>
    </row>
    <row r="351" spans="43:43" x14ac:dyDescent="0.2">
      <c r="AQ351" s="12"/>
    </row>
    <row r="352" spans="43:43" x14ac:dyDescent="0.2">
      <c r="AQ352" s="12"/>
    </row>
    <row r="353" spans="43:43" x14ac:dyDescent="0.2">
      <c r="AQ353" s="12"/>
    </row>
    <row r="354" spans="43:43" x14ac:dyDescent="0.2">
      <c r="AQ354" s="12"/>
    </row>
    <row r="355" spans="43:43" x14ac:dyDescent="0.2">
      <c r="AQ355" s="12"/>
    </row>
    <row r="356" spans="43:43" x14ac:dyDescent="0.2">
      <c r="AQ356" s="12"/>
    </row>
    <row r="357" spans="43:43" x14ac:dyDescent="0.2">
      <c r="AQ357" s="12"/>
    </row>
    <row r="358" spans="43:43" x14ac:dyDescent="0.2">
      <c r="AQ358" s="12"/>
    </row>
    <row r="359" spans="43:43" x14ac:dyDescent="0.2">
      <c r="AQ359" s="12"/>
    </row>
    <row r="360" spans="43:43" x14ac:dyDescent="0.2">
      <c r="AQ360" s="12"/>
    </row>
    <row r="361" spans="43:43" x14ac:dyDescent="0.2">
      <c r="AQ361" s="12"/>
    </row>
    <row r="362" spans="43:43" x14ac:dyDescent="0.2">
      <c r="AQ362" s="12"/>
    </row>
    <row r="363" spans="43:43" x14ac:dyDescent="0.2">
      <c r="AQ363" s="12"/>
    </row>
    <row r="364" spans="43:43" x14ac:dyDescent="0.2">
      <c r="AQ364" s="12"/>
    </row>
    <row r="365" spans="43:43" x14ac:dyDescent="0.2">
      <c r="AQ365" s="12"/>
    </row>
    <row r="366" spans="43:43" x14ac:dyDescent="0.2">
      <c r="AQ366" s="12"/>
    </row>
    <row r="367" spans="43:43" x14ac:dyDescent="0.2">
      <c r="AQ367" s="12"/>
    </row>
    <row r="368" spans="43:43" x14ac:dyDescent="0.2">
      <c r="AQ368" s="12"/>
    </row>
    <row r="369" spans="43:43" x14ac:dyDescent="0.2">
      <c r="AQ369" s="12"/>
    </row>
    <row r="370" spans="43:43" x14ac:dyDescent="0.2">
      <c r="AQ370" s="12"/>
    </row>
    <row r="371" spans="43:43" x14ac:dyDescent="0.2">
      <c r="AQ371" s="12"/>
    </row>
    <row r="372" spans="43:43" x14ac:dyDescent="0.2">
      <c r="AQ372" s="12"/>
    </row>
    <row r="373" spans="43:43" x14ac:dyDescent="0.2">
      <c r="AQ373" s="12"/>
    </row>
    <row r="374" spans="43:43" x14ac:dyDescent="0.2">
      <c r="AQ374" s="12"/>
    </row>
    <row r="375" spans="43:43" x14ac:dyDescent="0.2">
      <c r="AQ375" s="12"/>
    </row>
    <row r="376" spans="43:43" x14ac:dyDescent="0.2">
      <c r="AQ376" s="12"/>
    </row>
    <row r="377" spans="43:43" x14ac:dyDescent="0.2">
      <c r="AQ377" s="12"/>
    </row>
    <row r="378" spans="43:43" x14ac:dyDescent="0.2">
      <c r="AQ378" s="12"/>
    </row>
    <row r="379" spans="43:43" x14ac:dyDescent="0.2">
      <c r="AQ379" s="12"/>
    </row>
    <row r="380" spans="43:43" x14ac:dyDescent="0.2">
      <c r="AQ380" s="12"/>
    </row>
    <row r="381" spans="43:43" x14ac:dyDescent="0.2">
      <c r="AQ381" s="12"/>
    </row>
    <row r="382" spans="43:43" x14ac:dyDescent="0.2">
      <c r="AQ382" s="12"/>
    </row>
    <row r="383" spans="43:43" x14ac:dyDescent="0.2">
      <c r="AQ383" s="12"/>
    </row>
    <row r="384" spans="43:43" x14ac:dyDescent="0.2">
      <c r="AQ384" s="12"/>
    </row>
    <row r="385" spans="43:43" x14ac:dyDescent="0.2">
      <c r="AQ385" s="12"/>
    </row>
    <row r="386" spans="43:43" x14ac:dyDescent="0.2">
      <c r="AQ386" s="12"/>
    </row>
    <row r="387" spans="43:43" x14ac:dyDescent="0.2">
      <c r="AQ387" s="12"/>
    </row>
    <row r="388" spans="43:43" x14ac:dyDescent="0.2">
      <c r="AQ388" s="12"/>
    </row>
    <row r="389" spans="43:43" x14ac:dyDescent="0.2">
      <c r="AQ389" s="12"/>
    </row>
    <row r="390" spans="43:43" x14ac:dyDescent="0.2">
      <c r="AQ390" s="12"/>
    </row>
    <row r="391" spans="43:43" x14ac:dyDescent="0.2">
      <c r="AQ391" s="12"/>
    </row>
    <row r="392" spans="43:43" x14ac:dyDescent="0.2">
      <c r="AQ392" s="12"/>
    </row>
    <row r="393" spans="43:43" x14ac:dyDescent="0.2">
      <c r="AQ393" s="12"/>
    </row>
    <row r="394" spans="43:43" x14ac:dyDescent="0.2">
      <c r="AQ394" s="12"/>
    </row>
    <row r="395" spans="43:43" x14ac:dyDescent="0.2">
      <c r="AQ395" s="12"/>
    </row>
    <row r="396" spans="43:43" x14ac:dyDescent="0.2">
      <c r="AQ396" s="12"/>
    </row>
    <row r="397" spans="43:43" x14ac:dyDescent="0.2">
      <c r="AQ397" s="12"/>
    </row>
    <row r="398" spans="43:43" x14ac:dyDescent="0.2">
      <c r="AQ398" s="12"/>
    </row>
    <row r="399" spans="43:43" x14ac:dyDescent="0.2">
      <c r="AQ399" s="12"/>
    </row>
    <row r="400" spans="43:43" x14ac:dyDescent="0.2">
      <c r="AQ400" s="12"/>
    </row>
    <row r="401" spans="43:43" x14ac:dyDescent="0.2">
      <c r="AQ401" s="12"/>
    </row>
    <row r="402" spans="43:43" x14ac:dyDescent="0.2">
      <c r="AQ402" s="12"/>
    </row>
    <row r="403" spans="43:43" x14ac:dyDescent="0.2">
      <c r="AQ403" s="12"/>
    </row>
    <row r="404" spans="43:43" x14ac:dyDescent="0.2">
      <c r="AQ404" s="12"/>
    </row>
    <row r="405" spans="43:43" x14ac:dyDescent="0.2">
      <c r="AQ405" s="12"/>
    </row>
    <row r="406" spans="43:43" x14ac:dyDescent="0.2">
      <c r="AQ406" s="12"/>
    </row>
    <row r="407" spans="43:43" x14ac:dyDescent="0.2">
      <c r="AQ407" s="12"/>
    </row>
    <row r="408" spans="43:43" x14ac:dyDescent="0.2">
      <c r="AQ408" s="12"/>
    </row>
    <row r="409" spans="43:43" x14ac:dyDescent="0.2">
      <c r="AQ409" s="12"/>
    </row>
    <row r="410" spans="43:43" x14ac:dyDescent="0.2">
      <c r="AQ410" s="12"/>
    </row>
    <row r="411" spans="43:43" x14ac:dyDescent="0.2">
      <c r="AQ411" s="12"/>
    </row>
    <row r="412" spans="43:43" x14ac:dyDescent="0.2">
      <c r="AQ412" s="12"/>
    </row>
    <row r="413" spans="43:43" x14ac:dyDescent="0.2">
      <c r="AQ413" s="12"/>
    </row>
    <row r="414" spans="43:43" x14ac:dyDescent="0.2">
      <c r="AQ414" s="12"/>
    </row>
    <row r="415" spans="43:43" x14ac:dyDescent="0.2">
      <c r="AQ415" s="12"/>
    </row>
    <row r="416" spans="43:43" x14ac:dyDescent="0.2">
      <c r="AQ416" s="12"/>
    </row>
    <row r="417" spans="43:43" x14ac:dyDescent="0.2">
      <c r="AQ417" s="12"/>
    </row>
    <row r="418" spans="43:43" x14ac:dyDescent="0.2">
      <c r="AQ418" s="12"/>
    </row>
    <row r="419" spans="43:43" x14ac:dyDescent="0.2">
      <c r="AQ419" s="12"/>
    </row>
    <row r="420" spans="43:43" x14ac:dyDescent="0.2">
      <c r="AQ420" s="12"/>
    </row>
    <row r="421" spans="43:43" x14ac:dyDescent="0.2">
      <c r="AQ421" s="12"/>
    </row>
    <row r="422" spans="43:43" x14ac:dyDescent="0.2">
      <c r="AQ422" s="12"/>
    </row>
    <row r="423" spans="43:43" x14ac:dyDescent="0.2">
      <c r="AQ423" s="12"/>
    </row>
    <row r="424" spans="43:43" x14ac:dyDescent="0.2">
      <c r="AQ424" s="12"/>
    </row>
    <row r="425" spans="43:43" x14ac:dyDescent="0.2">
      <c r="AQ425" s="12"/>
    </row>
    <row r="426" spans="43:43" x14ac:dyDescent="0.2">
      <c r="AQ426" s="12"/>
    </row>
    <row r="427" spans="43:43" x14ac:dyDescent="0.2">
      <c r="AQ427" s="12"/>
    </row>
    <row r="428" spans="43:43" x14ac:dyDescent="0.2">
      <c r="AQ428" s="12"/>
    </row>
    <row r="429" spans="43:43" x14ac:dyDescent="0.2">
      <c r="AQ429" s="12"/>
    </row>
    <row r="430" spans="43:43" x14ac:dyDescent="0.2">
      <c r="AQ430" s="12"/>
    </row>
    <row r="431" spans="43:43" x14ac:dyDescent="0.2">
      <c r="AQ431" s="12"/>
    </row>
    <row r="432" spans="43:43" x14ac:dyDescent="0.2">
      <c r="AQ432" s="12"/>
    </row>
    <row r="433" spans="43:43" x14ac:dyDescent="0.2">
      <c r="AQ433" s="12"/>
    </row>
    <row r="434" spans="43:43" x14ac:dyDescent="0.2">
      <c r="AQ434" s="12"/>
    </row>
    <row r="435" spans="43:43" x14ac:dyDescent="0.2">
      <c r="AQ435" s="12"/>
    </row>
    <row r="436" spans="43:43" x14ac:dyDescent="0.2">
      <c r="AQ436" s="12"/>
    </row>
    <row r="437" spans="43:43" x14ac:dyDescent="0.2">
      <c r="AQ437" s="12"/>
    </row>
    <row r="438" spans="43:43" x14ac:dyDescent="0.2">
      <c r="AQ438" s="12"/>
    </row>
    <row r="439" spans="43:43" x14ac:dyDescent="0.2">
      <c r="AQ439" s="12"/>
    </row>
    <row r="440" spans="43:43" x14ac:dyDescent="0.2">
      <c r="AQ440" s="12"/>
    </row>
    <row r="441" spans="43:43" x14ac:dyDescent="0.2">
      <c r="AQ441" s="12"/>
    </row>
    <row r="442" spans="43:43" x14ac:dyDescent="0.2">
      <c r="AQ442" s="12"/>
    </row>
    <row r="443" spans="43:43" x14ac:dyDescent="0.2">
      <c r="AQ443" s="12"/>
    </row>
    <row r="444" spans="43:43" x14ac:dyDescent="0.2">
      <c r="AQ444" s="12"/>
    </row>
    <row r="445" spans="43:43" x14ac:dyDescent="0.2">
      <c r="AQ445" s="12"/>
    </row>
    <row r="446" spans="43:43" x14ac:dyDescent="0.2">
      <c r="AQ446" s="12"/>
    </row>
    <row r="447" spans="43:43" x14ac:dyDescent="0.2">
      <c r="AQ447" s="12"/>
    </row>
    <row r="448" spans="43:43" x14ac:dyDescent="0.2">
      <c r="AQ448" s="12"/>
    </row>
    <row r="449" spans="43:43" x14ac:dyDescent="0.2">
      <c r="AQ449" s="12"/>
    </row>
    <row r="450" spans="43:43" x14ac:dyDescent="0.2">
      <c r="AQ450" s="12"/>
    </row>
    <row r="451" spans="43:43" x14ac:dyDescent="0.2">
      <c r="AQ451" s="12"/>
    </row>
    <row r="452" spans="43:43" x14ac:dyDescent="0.2">
      <c r="AQ452" s="12"/>
    </row>
    <row r="453" spans="43:43" x14ac:dyDescent="0.2">
      <c r="AQ453" s="12"/>
    </row>
    <row r="454" spans="43:43" x14ac:dyDescent="0.2">
      <c r="AQ454" s="12"/>
    </row>
    <row r="455" spans="43:43" x14ac:dyDescent="0.2">
      <c r="AQ455" s="12"/>
    </row>
    <row r="456" spans="43:43" x14ac:dyDescent="0.2">
      <c r="AQ456" s="12"/>
    </row>
    <row r="457" spans="43:43" x14ac:dyDescent="0.2">
      <c r="AQ457" s="12"/>
    </row>
    <row r="458" spans="43:43" x14ac:dyDescent="0.2">
      <c r="AQ458" s="12"/>
    </row>
    <row r="459" spans="43:43" x14ac:dyDescent="0.2">
      <c r="AQ459" s="12"/>
    </row>
    <row r="460" spans="43:43" x14ac:dyDescent="0.2">
      <c r="AQ460" s="12"/>
    </row>
    <row r="461" spans="43:43" x14ac:dyDescent="0.2">
      <c r="AQ461" s="12"/>
    </row>
    <row r="462" spans="43:43" x14ac:dyDescent="0.2">
      <c r="AQ462" s="12"/>
    </row>
    <row r="463" spans="43:43" x14ac:dyDescent="0.2">
      <c r="AQ463" s="12"/>
    </row>
    <row r="464" spans="43:43" x14ac:dyDescent="0.2">
      <c r="AQ464" s="12"/>
    </row>
    <row r="465" spans="43:43" x14ac:dyDescent="0.2">
      <c r="AQ465" s="12"/>
    </row>
    <row r="466" spans="43:43" x14ac:dyDescent="0.2">
      <c r="AQ466" s="12"/>
    </row>
    <row r="467" spans="43:43" x14ac:dyDescent="0.2">
      <c r="AQ467" s="12"/>
    </row>
    <row r="468" spans="43:43" x14ac:dyDescent="0.2">
      <c r="AQ468" s="12"/>
    </row>
    <row r="469" spans="43:43" x14ac:dyDescent="0.2">
      <c r="AQ469" s="12"/>
    </row>
    <row r="470" spans="43:43" x14ac:dyDescent="0.2">
      <c r="AQ470" s="12"/>
    </row>
    <row r="471" spans="43:43" x14ac:dyDescent="0.2">
      <c r="AQ471" s="12"/>
    </row>
    <row r="472" spans="43:43" x14ac:dyDescent="0.2">
      <c r="AQ472" s="12"/>
    </row>
    <row r="473" spans="43:43" x14ac:dyDescent="0.2">
      <c r="AQ473" s="12"/>
    </row>
    <row r="474" spans="43:43" x14ac:dyDescent="0.2">
      <c r="AQ474" s="12"/>
    </row>
    <row r="475" spans="43:43" x14ac:dyDescent="0.2">
      <c r="AQ475" s="12"/>
    </row>
    <row r="476" spans="43:43" x14ac:dyDescent="0.2">
      <c r="AQ476" s="12"/>
    </row>
    <row r="477" spans="43:43" x14ac:dyDescent="0.2">
      <c r="AQ477" s="12"/>
    </row>
    <row r="478" spans="43:43" x14ac:dyDescent="0.2">
      <c r="AQ478" s="12"/>
    </row>
    <row r="479" spans="43:43" x14ac:dyDescent="0.2">
      <c r="AQ479" s="12"/>
    </row>
    <row r="480" spans="43:43" x14ac:dyDescent="0.2">
      <c r="AQ480" s="12"/>
    </row>
    <row r="481" spans="43:43" x14ac:dyDescent="0.2">
      <c r="AQ481" s="12"/>
    </row>
    <row r="482" spans="43:43" x14ac:dyDescent="0.2">
      <c r="AQ482" s="12"/>
    </row>
    <row r="483" spans="43:43" x14ac:dyDescent="0.2">
      <c r="AQ483" s="12"/>
    </row>
    <row r="484" spans="43:43" x14ac:dyDescent="0.2">
      <c r="AQ484" s="12"/>
    </row>
    <row r="485" spans="43:43" x14ac:dyDescent="0.2">
      <c r="AQ485" s="12"/>
    </row>
    <row r="486" spans="43:43" x14ac:dyDescent="0.2">
      <c r="AQ486" s="12"/>
    </row>
    <row r="487" spans="43:43" x14ac:dyDescent="0.2">
      <c r="AQ487" s="12"/>
    </row>
    <row r="488" spans="43:43" x14ac:dyDescent="0.2">
      <c r="AQ488" s="12"/>
    </row>
    <row r="489" spans="43:43" x14ac:dyDescent="0.2">
      <c r="AQ489" s="12"/>
    </row>
    <row r="490" spans="43:43" x14ac:dyDescent="0.2">
      <c r="AQ490" s="12"/>
    </row>
    <row r="491" spans="43:43" x14ac:dyDescent="0.2">
      <c r="AQ491" s="12"/>
    </row>
    <row r="492" spans="43:43" x14ac:dyDescent="0.2">
      <c r="AQ492" s="12"/>
    </row>
    <row r="493" spans="43:43" x14ac:dyDescent="0.2">
      <c r="AQ493" s="12"/>
    </row>
    <row r="494" spans="43:43" x14ac:dyDescent="0.2">
      <c r="AQ494" s="12"/>
    </row>
    <row r="495" spans="43:43" x14ac:dyDescent="0.2">
      <c r="AQ495" s="12"/>
    </row>
    <row r="496" spans="43:43" x14ac:dyDescent="0.2">
      <c r="AQ496" s="12"/>
    </row>
    <row r="497" spans="43:43" x14ac:dyDescent="0.2">
      <c r="AQ497" s="12"/>
    </row>
    <row r="498" spans="43:43" x14ac:dyDescent="0.2">
      <c r="AQ498" s="12"/>
    </row>
    <row r="499" spans="43:43" x14ac:dyDescent="0.2">
      <c r="AQ499" s="12"/>
    </row>
    <row r="500" spans="43:43" x14ac:dyDescent="0.2">
      <c r="AQ500" s="12"/>
    </row>
    <row r="501" spans="43:43" x14ac:dyDescent="0.2">
      <c r="AQ501" s="12"/>
    </row>
    <row r="502" spans="43:43" x14ac:dyDescent="0.2">
      <c r="AQ502" s="12"/>
    </row>
    <row r="503" spans="43:43" x14ac:dyDescent="0.2">
      <c r="AQ503" s="12"/>
    </row>
    <row r="504" spans="43:43" x14ac:dyDescent="0.2">
      <c r="AQ504" s="12"/>
    </row>
    <row r="505" spans="43:43" x14ac:dyDescent="0.2">
      <c r="AQ505" s="12"/>
    </row>
    <row r="506" spans="43:43" x14ac:dyDescent="0.2">
      <c r="AQ506" s="12"/>
    </row>
    <row r="507" spans="43:43" x14ac:dyDescent="0.2">
      <c r="AQ507" s="12"/>
    </row>
    <row r="508" spans="43:43" x14ac:dyDescent="0.2">
      <c r="AQ508" s="12"/>
    </row>
    <row r="509" spans="43:43" x14ac:dyDescent="0.2">
      <c r="AQ509" s="12"/>
    </row>
    <row r="510" spans="43:43" x14ac:dyDescent="0.2">
      <c r="AQ510" s="12"/>
    </row>
    <row r="511" spans="43:43" x14ac:dyDescent="0.2">
      <c r="AQ511" s="12"/>
    </row>
    <row r="512" spans="43:43" x14ac:dyDescent="0.2">
      <c r="AQ512" s="12"/>
    </row>
    <row r="513" spans="43:43" x14ac:dyDescent="0.2">
      <c r="AQ513" s="12"/>
    </row>
    <row r="514" spans="43:43" x14ac:dyDescent="0.2">
      <c r="AQ514" s="12"/>
    </row>
    <row r="515" spans="43:43" x14ac:dyDescent="0.2">
      <c r="AQ515" s="12"/>
    </row>
    <row r="516" spans="43:43" x14ac:dyDescent="0.2">
      <c r="AQ516" s="12"/>
    </row>
    <row r="517" spans="43:43" x14ac:dyDescent="0.2">
      <c r="AQ517" s="12"/>
    </row>
    <row r="518" spans="43:43" x14ac:dyDescent="0.2">
      <c r="AQ518" s="12"/>
    </row>
    <row r="519" spans="43:43" x14ac:dyDescent="0.2">
      <c r="AQ519" s="12"/>
    </row>
    <row r="520" spans="43:43" x14ac:dyDescent="0.2">
      <c r="AQ520" s="12"/>
    </row>
    <row r="521" spans="43:43" x14ac:dyDescent="0.2">
      <c r="AQ521" s="12"/>
    </row>
    <row r="522" spans="43:43" x14ac:dyDescent="0.2">
      <c r="AQ522" s="12"/>
    </row>
    <row r="523" spans="43:43" x14ac:dyDescent="0.2">
      <c r="AQ523" s="12"/>
    </row>
    <row r="524" spans="43:43" x14ac:dyDescent="0.2">
      <c r="AQ524" s="12"/>
    </row>
    <row r="525" spans="43:43" x14ac:dyDescent="0.2">
      <c r="AQ525" s="12"/>
    </row>
    <row r="526" spans="43:43" x14ac:dyDescent="0.2">
      <c r="AQ526" s="12"/>
    </row>
    <row r="527" spans="43:43" x14ac:dyDescent="0.2">
      <c r="AQ527" s="12"/>
    </row>
    <row r="528" spans="43:43" x14ac:dyDescent="0.2">
      <c r="AQ528" s="12"/>
    </row>
    <row r="529" spans="43:43" x14ac:dyDescent="0.2">
      <c r="AQ529" s="12"/>
    </row>
    <row r="530" spans="43:43" x14ac:dyDescent="0.2">
      <c r="AQ530" s="12"/>
    </row>
    <row r="531" spans="43:43" x14ac:dyDescent="0.2">
      <c r="AQ531" s="12"/>
    </row>
    <row r="532" spans="43:43" x14ac:dyDescent="0.2">
      <c r="AQ532" s="12"/>
    </row>
    <row r="533" spans="43:43" x14ac:dyDescent="0.2">
      <c r="AQ533" s="12"/>
    </row>
    <row r="534" spans="43:43" x14ac:dyDescent="0.2">
      <c r="AQ534" s="12"/>
    </row>
    <row r="535" spans="43:43" x14ac:dyDescent="0.2">
      <c r="AQ535" s="12"/>
    </row>
    <row r="536" spans="43:43" x14ac:dyDescent="0.2">
      <c r="AQ536" s="12"/>
    </row>
    <row r="537" spans="43:43" x14ac:dyDescent="0.2">
      <c r="AQ537" s="12"/>
    </row>
    <row r="538" spans="43:43" x14ac:dyDescent="0.2">
      <c r="AQ538" s="12"/>
    </row>
    <row r="539" spans="43:43" x14ac:dyDescent="0.2">
      <c r="AQ539" s="12"/>
    </row>
    <row r="540" spans="43:43" x14ac:dyDescent="0.2">
      <c r="AQ540" s="12"/>
    </row>
    <row r="541" spans="43:43" x14ac:dyDescent="0.2">
      <c r="AQ541" s="12"/>
    </row>
    <row r="542" spans="43:43" x14ac:dyDescent="0.2">
      <c r="AQ542" s="12"/>
    </row>
    <row r="543" spans="43:43" x14ac:dyDescent="0.2">
      <c r="AQ543" s="12"/>
    </row>
    <row r="544" spans="43:43" x14ac:dyDescent="0.2">
      <c r="AQ544" s="12"/>
    </row>
    <row r="545" spans="43:43" x14ac:dyDescent="0.2">
      <c r="AQ545" s="12"/>
    </row>
    <row r="546" spans="43:43" x14ac:dyDescent="0.2">
      <c r="AQ546" s="12"/>
    </row>
    <row r="547" spans="43:43" x14ac:dyDescent="0.2">
      <c r="AQ547" s="12"/>
    </row>
    <row r="548" spans="43:43" x14ac:dyDescent="0.2">
      <c r="AQ548" s="12"/>
    </row>
    <row r="549" spans="43:43" x14ac:dyDescent="0.2">
      <c r="AQ549" s="12"/>
    </row>
    <row r="550" spans="43:43" x14ac:dyDescent="0.2">
      <c r="AQ550" s="12"/>
    </row>
    <row r="551" spans="43:43" x14ac:dyDescent="0.2">
      <c r="AQ551" s="12"/>
    </row>
    <row r="552" spans="43:43" x14ac:dyDescent="0.2">
      <c r="AQ552" s="12"/>
    </row>
    <row r="553" spans="43:43" x14ac:dyDescent="0.2">
      <c r="AQ553" s="12"/>
    </row>
    <row r="554" spans="43:43" x14ac:dyDescent="0.2">
      <c r="AQ554" s="12"/>
    </row>
    <row r="555" spans="43:43" x14ac:dyDescent="0.2">
      <c r="AQ555" s="12"/>
    </row>
    <row r="556" spans="43:43" x14ac:dyDescent="0.2">
      <c r="AQ556" s="12"/>
    </row>
    <row r="557" spans="43:43" x14ac:dyDescent="0.2">
      <c r="AQ557" s="12"/>
    </row>
    <row r="558" spans="43:43" x14ac:dyDescent="0.2">
      <c r="AQ558" s="12"/>
    </row>
    <row r="559" spans="43:43" x14ac:dyDescent="0.2">
      <c r="AQ559" s="12"/>
    </row>
    <row r="560" spans="43:43" x14ac:dyDescent="0.2">
      <c r="AQ560" s="12"/>
    </row>
    <row r="561" spans="43:43" x14ac:dyDescent="0.2">
      <c r="AQ561" s="12"/>
    </row>
    <row r="562" spans="43:43" x14ac:dyDescent="0.2">
      <c r="AQ562" s="12"/>
    </row>
    <row r="563" spans="43:43" x14ac:dyDescent="0.2">
      <c r="AQ563" s="12"/>
    </row>
    <row r="564" spans="43:43" x14ac:dyDescent="0.2">
      <c r="AQ564" s="12"/>
    </row>
    <row r="565" spans="43:43" x14ac:dyDescent="0.2">
      <c r="AQ565" s="12"/>
    </row>
    <row r="566" spans="43:43" x14ac:dyDescent="0.2">
      <c r="AQ566" s="12"/>
    </row>
    <row r="567" spans="43:43" x14ac:dyDescent="0.2">
      <c r="AQ567" s="12"/>
    </row>
    <row r="568" spans="43:43" x14ac:dyDescent="0.2">
      <c r="AQ568" s="12"/>
    </row>
    <row r="569" spans="43:43" x14ac:dyDescent="0.2">
      <c r="AQ569" s="12"/>
    </row>
    <row r="570" spans="43:43" x14ac:dyDescent="0.2">
      <c r="AQ570" s="12"/>
    </row>
    <row r="571" spans="43:43" x14ac:dyDescent="0.2">
      <c r="AQ571" s="12"/>
    </row>
    <row r="572" spans="43:43" x14ac:dyDescent="0.2">
      <c r="AQ572" s="12"/>
    </row>
    <row r="573" spans="43:43" x14ac:dyDescent="0.2">
      <c r="AQ573" s="12"/>
    </row>
    <row r="574" spans="43:43" x14ac:dyDescent="0.2">
      <c r="AQ574" s="12"/>
    </row>
    <row r="575" spans="43:43" x14ac:dyDescent="0.2">
      <c r="AQ575" s="12"/>
    </row>
    <row r="576" spans="43:43" x14ac:dyDescent="0.2">
      <c r="AQ576" s="12"/>
    </row>
    <row r="577" spans="43:43" x14ac:dyDescent="0.2">
      <c r="AQ577" s="12"/>
    </row>
    <row r="578" spans="43:43" x14ac:dyDescent="0.2">
      <c r="AQ578" s="12"/>
    </row>
    <row r="579" spans="43:43" x14ac:dyDescent="0.2">
      <c r="AQ579" s="12"/>
    </row>
    <row r="580" spans="43:43" x14ac:dyDescent="0.2">
      <c r="AQ580" s="12"/>
    </row>
    <row r="581" spans="43:43" x14ac:dyDescent="0.2">
      <c r="AQ581" s="12"/>
    </row>
    <row r="582" spans="43:43" x14ac:dyDescent="0.2">
      <c r="AQ582" s="12"/>
    </row>
    <row r="583" spans="43:43" x14ac:dyDescent="0.2">
      <c r="AQ583" s="12"/>
    </row>
    <row r="584" spans="43:43" x14ac:dyDescent="0.2">
      <c r="AQ584" s="12"/>
    </row>
    <row r="585" spans="43:43" x14ac:dyDescent="0.2">
      <c r="AQ585" s="12"/>
    </row>
    <row r="586" spans="43:43" x14ac:dyDescent="0.2">
      <c r="AQ586" s="12"/>
    </row>
    <row r="587" spans="43:43" x14ac:dyDescent="0.2">
      <c r="AQ587" s="12"/>
    </row>
    <row r="588" spans="43:43" x14ac:dyDescent="0.2">
      <c r="AQ588" s="12"/>
    </row>
    <row r="589" spans="43:43" x14ac:dyDescent="0.2">
      <c r="AQ589" s="12"/>
    </row>
    <row r="590" spans="43:43" x14ac:dyDescent="0.2">
      <c r="AQ590" s="12"/>
    </row>
    <row r="591" spans="43:43" x14ac:dyDescent="0.2">
      <c r="AQ591" s="12"/>
    </row>
    <row r="592" spans="43:43" x14ac:dyDescent="0.2">
      <c r="AQ592" s="12"/>
    </row>
    <row r="593" spans="43:43" x14ac:dyDescent="0.2">
      <c r="AQ593" s="12"/>
    </row>
    <row r="594" spans="43:43" x14ac:dyDescent="0.2">
      <c r="AQ594" s="12"/>
    </row>
    <row r="595" spans="43:43" x14ac:dyDescent="0.2">
      <c r="AQ595" s="12"/>
    </row>
    <row r="596" spans="43:43" x14ac:dyDescent="0.2">
      <c r="AQ596" s="12"/>
    </row>
    <row r="597" spans="43:43" x14ac:dyDescent="0.2">
      <c r="AQ597" s="12"/>
    </row>
    <row r="598" spans="43:43" x14ac:dyDescent="0.2">
      <c r="AQ598" s="12"/>
    </row>
    <row r="599" spans="43:43" x14ac:dyDescent="0.2">
      <c r="AQ599" s="12"/>
    </row>
    <row r="600" spans="43:43" x14ac:dyDescent="0.2">
      <c r="AQ600" s="12"/>
    </row>
    <row r="601" spans="43:43" x14ac:dyDescent="0.2">
      <c r="AQ601" s="12"/>
    </row>
    <row r="602" spans="43:43" x14ac:dyDescent="0.2">
      <c r="AQ602" s="12"/>
    </row>
    <row r="603" spans="43:43" x14ac:dyDescent="0.2">
      <c r="AQ603" s="12"/>
    </row>
    <row r="604" spans="43:43" x14ac:dyDescent="0.2">
      <c r="AQ604" s="12"/>
    </row>
    <row r="605" spans="43:43" x14ac:dyDescent="0.2">
      <c r="AQ605" s="12"/>
    </row>
    <row r="606" spans="43:43" x14ac:dyDescent="0.2">
      <c r="AQ606" s="12"/>
    </row>
    <row r="607" spans="43:43" x14ac:dyDescent="0.2">
      <c r="AQ607" s="12"/>
    </row>
    <row r="608" spans="43:43" x14ac:dyDescent="0.2">
      <c r="AQ608" s="12"/>
    </row>
    <row r="609" spans="43:43" x14ac:dyDescent="0.2">
      <c r="AQ609" s="12"/>
    </row>
    <row r="610" spans="43:43" x14ac:dyDescent="0.2">
      <c r="AQ610" s="12"/>
    </row>
    <row r="611" spans="43:43" x14ac:dyDescent="0.2">
      <c r="AQ611" s="12"/>
    </row>
    <row r="612" spans="43:43" x14ac:dyDescent="0.2">
      <c r="AQ612" s="12"/>
    </row>
    <row r="613" spans="43:43" x14ac:dyDescent="0.2">
      <c r="AQ613" s="12"/>
    </row>
    <row r="614" spans="43:43" x14ac:dyDescent="0.2">
      <c r="AQ614" s="12"/>
    </row>
    <row r="615" spans="43:43" x14ac:dyDescent="0.2">
      <c r="AQ615" s="12"/>
    </row>
    <row r="616" spans="43:43" x14ac:dyDescent="0.2">
      <c r="AQ616" s="12"/>
    </row>
    <row r="617" spans="43:43" x14ac:dyDescent="0.2">
      <c r="AQ617" s="12"/>
    </row>
    <row r="618" spans="43:43" x14ac:dyDescent="0.2">
      <c r="AQ618" s="12"/>
    </row>
    <row r="619" spans="43:43" x14ac:dyDescent="0.2">
      <c r="AQ619" s="12"/>
    </row>
    <row r="620" spans="43:43" x14ac:dyDescent="0.2">
      <c r="AQ620" s="12"/>
    </row>
    <row r="621" spans="43:43" x14ac:dyDescent="0.2">
      <c r="AQ621" s="12"/>
    </row>
    <row r="622" spans="43:43" x14ac:dyDescent="0.2">
      <c r="AQ622" s="12"/>
    </row>
    <row r="623" spans="43:43" x14ac:dyDescent="0.2">
      <c r="AQ623" s="12"/>
    </row>
    <row r="624" spans="43:43" x14ac:dyDescent="0.2">
      <c r="AQ624" s="12"/>
    </row>
    <row r="625" spans="43:43" x14ac:dyDescent="0.2">
      <c r="AQ625" s="12"/>
    </row>
    <row r="626" spans="43:43" x14ac:dyDescent="0.2">
      <c r="AQ626" s="12"/>
    </row>
    <row r="627" spans="43:43" x14ac:dyDescent="0.2">
      <c r="AQ627" s="12"/>
    </row>
    <row r="628" spans="43:43" x14ac:dyDescent="0.2">
      <c r="AQ628" s="12"/>
    </row>
    <row r="629" spans="43:43" x14ac:dyDescent="0.2">
      <c r="AQ629" s="12"/>
    </row>
    <row r="630" spans="43:43" x14ac:dyDescent="0.2">
      <c r="AQ630" s="12"/>
    </row>
    <row r="631" spans="43:43" x14ac:dyDescent="0.2">
      <c r="AQ631" s="12"/>
    </row>
    <row r="632" spans="43:43" x14ac:dyDescent="0.2">
      <c r="AQ632" s="12"/>
    </row>
    <row r="633" spans="43:43" x14ac:dyDescent="0.2">
      <c r="AQ633" s="12"/>
    </row>
    <row r="634" spans="43:43" x14ac:dyDescent="0.2">
      <c r="AQ634" s="12"/>
    </row>
    <row r="635" spans="43:43" x14ac:dyDescent="0.2">
      <c r="AQ635" s="12"/>
    </row>
    <row r="636" spans="43:43" x14ac:dyDescent="0.2">
      <c r="AQ636" s="12"/>
    </row>
    <row r="637" spans="43:43" x14ac:dyDescent="0.2">
      <c r="AQ637" s="12"/>
    </row>
    <row r="638" spans="43:43" x14ac:dyDescent="0.2">
      <c r="AQ638" s="12"/>
    </row>
    <row r="639" spans="43:43" x14ac:dyDescent="0.2">
      <c r="AQ639" s="12"/>
    </row>
    <row r="640" spans="43:43" x14ac:dyDescent="0.2">
      <c r="AQ640" s="12"/>
    </row>
    <row r="641" spans="43:43" x14ac:dyDescent="0.2">
      <c r="AQ641" s="12"/>
    </row>
    <row r="642" spans="43:43" x14ac:dyDescent="0.2">
      <c r="AQ642" s="12"/>
    </row>
    <row r="643" spans="43:43" x14ac:dyDescent="0.2">
      <c r="AQ643" s="12"/>
    </row>
    <row r="644" spans="43:43" x14ac:dyDescent="0.2">
      <c r="AQ644" s="12"/>
    </row>
    <row r="645" spans="43:43" x14ac:dyDescent="0.2">
      <c r="AQ645" s="12"/>
    </row>
    <row r="646" spans="43:43" x14ac:dyDescent="0.2">
      <c r="AQ646" s="12"/>
    </row>
    <row r="647" spans="43:43" x14ac:dyDescent="0.2">
      <c r="AQ647" s="12"/>
    </row>
    <row r="648" spans="43:43" x14ac:dyDescent="0.2">
      <c r="AQ648" s="12"/>
    </row>
    <row r="649" spans="43:43" x14ac:dyDescent="0.2">
      <c r="AQ649" s="12"/>
    </row>
    <row r="650" spans="43:43" x14ac:dyDescent="0.2">
      <c r="AQ650" s="12"/>
    </row>
    <row r="651" spans="43:43" x14ac:dyDescent="0.2">
      <c r="AQ651" s="12"/>
    </row>
    <row r="652" spans="43:43" x14ac:dyDescent="0.2">
      <c r="AQ652" s="12"/>
    </row>
    <row r="653" spans="43:43" x14ac:dyDescent="0.2">
      <c r="AQ653" s="12"/>
    </row>
    <row r="654" spans="43:43" x14ac:dyDescent="0.2">
      <c r="AQ654" s="12"/>
    </row>
    <row r="655" spans="43:43" x14ac:dyDescent="0.2">
      <c r="AQ655" s="12"/>
    </row>
    <row r="656" spans="43:43" x14ac:dyDescent="0.2">
      <c r="AQ656" s="12"/>
    </row>
    <row r="657" spans="43:43" x14ac:dyDescent="0.2">
      <c r="AQ657" s="12"/>
    </row>
    <row r="658" spans="43:43" x14ac:dyDescent="0.2">
      <c r="AQ658" s="12"/>
    </row>
    <row r="659" spans="43:43" x14ac:dyDescent="0.2">
      <c r="AQ659" s="12"/>
    </row>
    <row r="660" spans="43:43" x14ac:dyDescent="0.2">
      <c r="AQ660" s="12"/>
    </row>
    <row r="661" spans="43:43" x14ac:dyDescent="0.2">
      <c r="AQ661" s="12"/>
    </row>
    <row r="662" spans="43:43" x14ac:dyDescent="0.2">
      <c r="AQ662" s="12"/>
    </row>
    <row r="663" spans="43:43" x14ac:dyDescent="0.2">
      <c r="AQ663" s="12"/>
    </row>
    <row r="664" spans="43:43" x14ac:dyDescent="0.2">
      <c r="AQ664" s="12"/>
    </row>
    <row r="665" spans="43:43" x14ac:dyDescent="0.2">
      <c r="AQ665" s="12"/>
    </row>
    <row r="666" spans="43:43" x14ac:dyDescent="0.2">
      <c r="AQ666" s="12"/>
    </row>
    <row r="667" spans="43:43" x14ac:dyDescent="0.2">
      <c r="AQ667" s="12"/>
    </row>
    <row r="668" spans="43:43" x14ac:dyDescent="0.2">
      <c r="AQ668" s="12"/>
    </row>
    <row r="669" spans="43:43" x14ac:dyDescent="0.2">
      <c r="AQ669" s="12"/>
    </row>
    <row r="670" spans="43:43" x14ac:dyDescent="0.2">
      <c r="AQ670" s="12"/>
    </row>
    <row r="671" spans="43:43" x14ac:dyDescent="0.2">
      <c r="AQ671" s="12"/>
    </row>
    <row r="672" spans="43:43" x14ac:dyDescent="0.2">
      <c r="AQ672" s="12"/>
    </row>
    <row r="673" spans="43:43" x14ac:dyDescent="0.2">
      <c r="AQ673" s="12"/>
    </row>
    <row r="674" spans="43:43" x14ac:dyDescent="0.2">
      <c r="AQ674" s="12"/>
    </row>
    <row r="675" spans="43:43" x14ac:dyDescent="0.2">
      <c r="AQ675" s="12"/>
    </row>
    <row r="676" spans="43:43" x14ac:dyDescent="0.2">
      <c r="AQ676" s="12"/>
    </row>
    <row r="677" spans="43:43" x14ac:dyDescent="0.2">
      <c r="AQ677" s="12"/>
    </row>
    <row r="678" spans="43:43" x14ac:dyDescent="0.2">
      <c r="AQ678" s="12"/>
    </row>
    <row r="679" spans="43:43" x14ac:dyDescent="0.2">
      <c r="AQ679" s="12"/>
    </row>
    <row r="680" spans="43:43" x14ac:dyDescent="0.2">
      <c r="AQ680" s="12"/>
    </row>
    <row r="681" spans="43:43" x14ac:dyDescent="0.2">
      <c r="AQ681" s="12"/>
    </row>
    <row r="682" spans="43:43" x14ac:dyDescent="0.2">
      <c r="AQ682" s="12"/>
    </row>
    <row r="683" spans="43:43" x14ac:dyDescent="0.2">
      <c r="AQ683" s="12"/>
    </row>
    <row r="684" spans="43:43" x14ac:dyDescent="0.2">
      <c r="AQ684" s="12"/>
    </row>
    <row r="685" spans="43:43" x14ac:dyDescent="0.2">
      <c r="AQ685" s="12"/>
    </row>
    <row r="686" spans="43:43" x14ac:dyDescent="0.2">
      <c r="AQ686" s="12"/>
    </row>
    <row r="687" spans="43:43" x14ac:dyDescent="0.2">
      <c r="AQ687" s="12"/>
    </row>
    <row r="688" spans="43:43" x14ac:dyDescent="0.2">
      <c r="AQ688" s="12"/>
    </row>
    <row r="689" spans="43:43" x14ac:dyDescent="0.2">
      <c r="AQ689" s="12"/>
    </row>
    <row r="690" spans="43:43" x14ac:dyDescent="0.2">
      <c r="AQ690" s="12"/>
    </row>
    <row r="691" spans="43:43" x14ac:dyDescent="0.2">
      <c r="AQ691" s="12"/>
    </row>
    <row r="692" spans="43:43" x14ac:dyDescent="0.2">
      <c r="AQ692" s="12"/>
    </row>
    <row r="693" spans="43:43" x14ac:dyDescent="0.2">
      <c r="AQ693" s="12"/>
    </row>
    <row r="694" spans="43:43" x14ac:dyDescent="0.2">
      <c r="AQ694" s="12"/>
    </row>
    <row r="695" spans="43:43" x14ac:dyDescent="0.2">
      <c r="AQ695" s="12"/>
    </row>
    <row r="696" spans="43:43" x14ac:dyDescent="0.2">
      <c r="AQ696" s="12"/>
    </row>
    <row r="697" spans="43:43" x14ac:dyDescent="0.2">
      <c r="AQ697" s="12"/>
    </row>
    <row r="698" spans="43:43" x14ac:dyDescent="0.2">
      <c r="AQ698" s="12"/>
    </row>
    <row r="699" spans="43:43" x14ac:dyDescent="0.2">
      <c r="AQ699" s="12"/>
    </row>
    <row r="700" spans="43:43" x14ac:dyDescent="0.2">
      <c r="AQ700" s="12"/>
    </row>
    <row r="701" spans="43:43" x14ac:dyDescent="0.2">
      <c r="AQ701" s="12"/>
    </row>
    <row r="702" spans="43:43" x14ac:dyDescent="0.2">
      <c r="AQ702" s="12"/>
    </row>
    <row r="703" spans="43:43" x14ac:dyDescent="0.2">
      <c r="AQ703" s="12"/>
    </row>
    <row r="704" spans="43:43" x14ac:dyDescent="0.2">
      <c r="AQ704" s="12"/>
    </row>
    <row r="705" spans="43:43" x14ac:dyDescent="0.2">
      <c r="AQ705" s="12"/>
    </row>
    <row r="706" spans="43:43" x14ac:dyDescent="0.2">
      <c r="AQ706" s="12"/>
    </row>
    <row r="707" spans="43:43" x14ac:dyDescent="0.2">
      <c r="AQ707" s="12"/>
    </row>
    <row r="708" spans="43:43" x14ac:dyDescent="0.2">
      <c r="AQ708" s="12"/>
    </row>
    <row r="709" spans="43:43" x14ac:dyDescent="0.2">
      <c r="AQ709" s="12"/>
    </row>
    <row r="710" spans="43:43" x14ac:dyDescent="0.2">
      <c r="AQ710" s="12"/>
    </row>
    <row r="711" spans="43:43" x14ac:dyDescent="0.2">
      <c r="AQ711" s="12"/>
    </row>
    <row r="712" spans="43:43" x14ac:dyDescent="0.2">
      <c r="AQ712" s="12"/>
    </row>
    <row r="713" spans="43:43" x14ac:dyDescent="0.2">
      <c r="AQ713" s="12"/>
    </row>
    <row r="714" spans="43:43" x14ac:dyDescent="0.2">
      <c r="AQ714" s="12"/>
    </row>
    <row r="715" spans="43:43" x14ac:dyDescent="0.2">
      <c r="AQ715" s="12"/>
    </row>
    <row r="716" spans="43:43" x14ac:dyDescent="0.2">
      <c r="AQ716" s="12"/>
    </row>
    <row r="717" spans="43:43" x14ac:dyDescent="0.2">
      <c r="AQ717" s="12"/>
    </row>
    <row r="718" spans="43:43" x14ac:dyDescent="0.2">
      <c r="AQ718" s="12"/>
    </row>
    <row r="719" spans="43:43" x14ac:dyDescent="0.2">
      <c r="AQ719" s="12"/>
    </row>
    <row r="720" spans="43:43" x14ac:dyDescent="0.2">
      <c r="AQ720" s="12"/>
    </row>
    <row r="721" spans="43:43" x14ac:dyDescent="0.2">
      <c r="AQ721" s="12"/>
    </row>
    <row r="722" spans="43:43" x14ac:dyDescent="0.2">
      <c r="AQ722" s="12"/>
    </row>
    <row r="723" spans="43:43" x14ac:dyDescent="0.2">
      <c r="AQ723" s="12"/>
    </row>
    <row r="724" spans="43:43" x14ac:dyDescent="0.2">
      <c r="AQ724" s="12"/>
    </row>
    <row r="725" spans="43:43" x14ac:dyDescent="0.2">
      <c r="AQ725" s="12"/>
    </row>
    <row r="726" spans="43:43" x14ac:dyDescent="0.2">
      <c r="AQ726" s="12"/>
    </row>
    <row r="727" spans="43:43" x14ac:dyDescent="0.2">
      <c r="AQ727" s="12"/>
    </row>
    <row r="728" spans="43:43" x14ac:dyDescent="0.2">
      <c r="AQ728" s="12"/>
    </row>
    <row r="729" spans="43:43" x14ac:dyDescent="0.2">
      <c r="AQ729" s="12"/>
    </row>
    <row r="730" spans="43:43" x14ac:dyDescent="0.2">
      <c r="AQ730" s="12"/>
    </row>
    <row r="731" spans="43:43" x14ac:dyDescent="0.2">
      <c r="AQ731" s="12"/>
    </row>
    <row r="732" spans="43:43" x14ac:dyDescent="0.2">
      <c r="AQ732" s="12"/>
    </row>
    <row r="733" spans="43:43" x14ac:dyDescent="0.2">
      <c r="AQ733" s="12"/>
    </row>
    <row r="734" spans="43:43" x14ac:dyDescent="0.2">
      <c r="AQ734" s="12"/>
    </row>
    <row r="735" spans="43:43" x14ac:dyDescent="0.2">
      <c r="AQ735" s="12"/>
    </row>
    <row r="736" spans="43:43" x14ac:dyDescent="0.2">
      <c r="AQ736" s="12"/>
    </row>
  </sheetData>
  <mergeCells count="5">
    <mergeCell ref="Y2:AE2"/>
    <mergeCell ref="N4:Q4"/>
    <mergeCell ref="S4:V4"/>
    <mergeCell ref="Y4:AA4"/>
    <mergeCell ref="AC4:AE4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"/>
  <sheetViews>
    <sheetView showGridLines="0" workbookViewId="0">
      <selection activeCell="M7" sqref="M7"/>
    </sheetView>
  </sheetViews>
  <sheetFormatPr defaultRowHeight="12.75" x14ac:dyDescent="0.2"/>
  <cols>
    <col min="1" max="1" width="5.140625" style="392" customWidth="1"/>
    <col min="2" max="2" width="7.42578125" style="392" customWidth="1"/>
    <col min="3" max="3" width="2.5703125" style="392" customWidth="1"/>
    <col min="4" max="4" width="10.28515625" style="392" customWidth="1"/>
    <col min="5" max="5" width="4.140625" style="392" customWidth="1"/>
    <col min="6" max="6" width="16.42578125" style="392" customWidth="1"/>
    <col min="7" max="7" width="8" style="392" customWidth="1"/>
    <col min="8" max="8" width="3.42578125" style="392" customWidth="1"/>
    <col min="9" max="9" width="9.7109375" style="392" customWidth="1"/>
    <col min="10" max="10" width="4" style="392" customWidth="1"/>
    <col min="11" max="11" width="7.42578125" style="392" customWidth="1"/>
    <col min="12" max="12" width="3.42578125" style="392" customWidth="1"/>
    <col min="13" max="13" width="13" style="392" customWidth="1"/>
    <col min="14" max="14" width="3.42578125" style="392" customWidth="1"/>
    <col min="15" max="15" width="10.42578125" style="392" customWidth="1"/>
    <col min="16" max="16" width="4.7109375" style="392" customWidth="1"/>
    <col min="17" max="17" width="7.5703125" style="392" customWidth="1"/>
    <col min="18" max="18" width="3.42578125" style="392" customWidth="1"/>
    <col min="19" max="19" width="7.5703125" style="392" customWidth="1"/>
    <col min="20" max="20" width="3.42578125" style="392" customWidth="1"/>
    <col min="21" max="21" width="6.5703125" style="392" customWidth="1"/>
    <col min="22" max="22" width="3.42578125" style="392" customWidth="1"/>
    <col min="23" max="16384" width="9.140625" style="392"/>
  </cols>
  <sheetData>
    <row r="1" spans="1:22" ht="15.75" customHeight="1" x14ac:dyDescent="0.25">
      <c r="A1" s="569" t="s">
        <v>499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1"/>
    </row>
    <row r="2" spans="1:22" ht="15.75" customHeight="1" x14ac:dyDescent="0.25">
      <c r="A2" s="688" t="s">
        <v>894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90"/>
    </row>
    <row r="3" spans="1:22" x14ac:dyDescent="0.2">
      <c r="A3" s="575" t="s">
        <v>332</v>
      </c>
      <c r="B3" s="581" t="s">
        <v>758</v>
      </c>
      <c r="C3" s="583"/>
      <c r="D3" s="578" t="s">
        <v>289</v>
      </c>
      <c r="E3" s="579"/>
      <c r="F3" s="579"/>
      <c r="G3" s="579"/>
      <c r="H3" s="579"/>
      <c r="I3" s="579"/>
      <c r="J3" s="579"/>
      <c r="K3" s="579"/>
      <c r="L3" s="580"/>
      <c r="M3" s="581" t="s">
        <v>844</v>
      </c>
      <c r="N3" s="583"/>
      <c r="O3" s="581" t="s">
        <v>845</v>
      </c>
      <c r="P3" s="583"/>
      <c r="Q3" s="578" t="s">
        <v>395</v>
      </c>
      <c r="R3" s="579"/>
      <c r="S3" s="579"/>
      <c r="T3" s="580"/>
      <c r="U3" s="581" t="s">
        <v>757</v>
      </c>
      <c r="V3" s="583"/>
    </row>
    <row r="4" spans="1:22" x14ac:dyDescent="0.2">
      <c r="A4" s="576"/>
      <c r="B4" s="587"/>
      <c r="C4" s="589"/>
      <c r="D4" s="578" t="s">
        <v>846</v>
      </c>
      <c r="E4" s="580"/>
      <c r="F4" s="412" t="s">
        <v>847</v>
      </c>
      <c r="G4" s="578" t="s">
        <v>848</v>
      </c>
      <c r="H4" s="580"/>
      <c r="I4" s="578" t="s">
        <v>849</v>
      </c>
      <c r="J4" s="580"/>
      <c r="K4" s="578" t="s">
        <v>850</v>
      </c>
      <c r="L4" s="580"/>
      <c r="M4" s="587"/>
      <c r="N4" s="589"/>
      <c r="O4" s="587"/>
      <c r="P4" s="589"/>
      <c r="Q4" s="578" t="s">
        <v>851</v>
      </c>
      <c r="R4" s="580"/>
      <c r="S4" s="578" t="s">
        <v>852</v>
      </c>
      <c r="T4" s="580"/>
      <c r="U4" s="587"/>
      <c r="V4" s="589"/>
    </row>
    <row r="5" spans="1:22" x14ac:dyDescent="0.2">
      <c r="A5" s="576"/>
      <c r="B5" s="642" t="s">
        <v>466</v>
      </c>
      <c r="C5" s="643"/>
      <c r="D5" s="642" t="s">
        <v>334</v>
      </c>
      <c r="E5" s="646"/>
      <c r="F5" s="646"/>
      <c r="G5" s="646"/>
      <c r="H5" s="643"/>
      <c r="I5" s="642" t="s">
        <v>466</v>
      </c>
      <c r="J5" s="643"/>
      <c r="K5" s="642" t="s">
        <v>334</v>
      </c>
      <c r="L5" s="643"/>
      <c r="M5" s="642" t="s">
        <v>126</v>
      </c>
      <c r="N5" s="643"/>
      <c r="O5" s="642" t="s">
        <v>127</v>
      </c>
      <c r="P5" s="643"/>
      <c r="Q5" s="642" t="s">
        <v>467</v>
      </c>
      <c r="R5" s="646"/>
      <c r="S5" s="646"/>
      <c r="T5" s="643"/>
      <c r="U5" s="642" t="s">
        <v>127</v>
      </c>
      <c r="V5" s="643"/>
    </row>
    <row r="6" spans="1:22" x14ac:dyDescent="0.2">
      <c r="A6" s="577"/>
      <c r="B6" s="644"/>
      <c r="C6" s="645"/>
      <c r="D6" s="644"/>
      <c r="E6" s="647"/>
      <c r="F6" s="647"/>
      <c r="G6" s="647"/>
      <c r="H6" s="645"/>
      <c r="I6" s="644"/>
      <c r="J6" s="645"/>
      <c r="K6" s="644"/>
      <c r="L6" s="645"/>
      <c r="M6" s="644" t="s">
        <v>468</v>
      </c>
      <c r="N6" s="645"/>
      <c r="O6" s="644" t="s">
        <v>128</v>
      </c>
      <c r="P6" s="645"/>
      <c r="Q6" s="644"/>
      <c r="R6" s="647"/>
      <c r="S6" s="647"/>
      <c r="T6" s="645"/>
      <c r="U6" s="644" t="s">
        <v>128</v>
      </c>
      <c r="V6" s="645"/>
    </row>
    <row r="7" spans="1:22" x14ac:dyDescent="0.2">
      <c r="A7" s="397">
        <v>1989</v>
      </c>
      <c r="B7" s="398">
        <v>638798</v>
      </c>
      <c r="C7" s="399"/>
      <c r="D7" s="398">
        <v>119640</v>
      </c>
      <c r="E7" s="399"/>
      <c r="F7" s="398">
        <v>1471031</v>
      </c>
      <c r="G7" s="400">
        <v>762</v>
      </c>
      <c r="H7" s="399"/>
      <c r="I7" s="400" t="s">
        <v>176</v>
      </c>
      <c r="J7" s="399"/>
      <c r="K7" s="398">
        <v>1591433</v>
      </c>
      <c r="L7" s="399"/>
      <c r="M7" s="398">
        <v>81669945</v>
      </c>
      <c r="N7" s="399"/>
      <c r="O7" s="398">
        <v>2804</v>
      </c>
      <c r="P7" s="399"/>
      <c r="Q7" s="398">
        <v>24182</v>
      </c>
      <c r="R7" s="399"/>
      <c r="S7" s="398">
        <v>5687</v>
      </c>
      <c r="T7" s="399"/>
      <c r="U7" s="400">
        <v>848</v>
      </c>
      <c r="V7" s="399"/>
    </row>
    <row r="8" spans="1:22" x14ac:dyDescent="0.2">
      <c r="A8" s="397">
        <v>1990</v>
      </c>
      <c r="B8" s="398">
        <v>1265888</v>
      </c>
      <c r="C8" s="399"/>
      <c r="D8" s="398">
        <v>173196</v>
      </c>
      <c r="E8" s="399"/>
      <c r="F8" s="398">
        <v>1629964</v>
      </c>
      <c r="G8" s="398">
        <v>1741</v>
      </c>
      <c r="H8" s="399"/>
      <c r="I8" s="400" t="s">
        <v>176</v>
      </c>
      <c r="J8" s="399"/>
      <c r="K8" s="398">
        <v>1804901</v>
      </c>
      <c r="L8" s="399"/>
      <c r="M8" s="398">
        <v>97329686</v>
      </c>
      <c r="N8" s="399"/>
      <c r="O8" s="398">
        <v>4778</v>
      </c>
      <c r="P8" s="399"/>
      <c r="Q8" s="398">
        <v>22616</v>
      </c>
      <c r="R8" s="399"/>
      <c r="S8" s="398">
        <v>8024</v>
      </c>
      <c r="T8" s="399"/>
      <c r="U8" s="400">
        <v>36</v>
      </c>
      <c r="V8" s="399"/>
    </row>
    <row r="9" spans="1:22" x14ac:dyDescent="0.2">
      <c r="A9" s="403">
        <v>1991</v>
      </c>
      <c r="B9" s="404">
        <v>1220864</v>
      </c>
      <c r="C9" s="405"/>
      <c r="D9" s="404">
        <v>104193</v>
      </c>
      <c r="E9" s="405"/>
      <c r="F9" s="404">
        <v>995374</v>
      </c>
      <c r="G9" s="404">
        <v>1395</v>
      </c>
      <c r="H9" s="405"/>
      <c r="I9" s="406" t="s">
        <v>176</v>
      </c>
      <c r="J9" s="405"/>
      <c r="K9" s="404">
        <v>1100962</v>
      </c>
      <c r="L9" s="405"/>
      <c r="M9" s="404">
        <v>99868387</v>
      </c>
      <c r="N9" s="405"/>
      <c r="O9" s="404">
        <v>4924</v>
      </c>
      <c r="P9" s="405"/>
      <c r="Q9" s="404">
        <v>21459</v>
      </c>
      <c r="R9" s="405"/>
      <c r="S9" s="404">
        <v>11408</v>
      </c>
      <c r="T9" s="405"/>
      <c r="U9" s="406">
        <v>737</v>
      </c>
      <c r="V9" s="405"/>
    </row>
    <row r="10" spans="1:22" x14ac:dyDescent="0.2">
      <c r="A10" s="397">
        <v>1992</v>
      </c>
      <c r="B10" s="398">
        <v>1703691</v>
      </c>
      <c r="C10" s="399"/>
      <c r="D10" s="398">
        <v>153940</v>
      </c>
      <c r="E10" s="399"/>
      <c r="F10" s="398">
        <v>1044961</v>
      </c>
      <c r="G10" s="398">
        <v>10126</v>
      </c>
      <c r="H10" s="399"/>
      <c r="I10" s="398">
        <v>4040</v>
      </c>
      <c r="J10" s="399"/>
      <c r="K10" s="398">
        <v>1229227</v>
      </c>
      <c r="L10" s="399"/>
      <c r="M10" s="398">
        <v>122907823</v>
      </c>
      <c r="N10" s="399"/>
      <c r="O10" s="398">
        <v>6033</v>
      </c>
      <c r="P10" s="399"/>
      <c r="Q10" s="398">
        <v>20648</v>
      </c>
      <c r="R10" s="399"/>
      <c r="S10" s="398">
        <v>10427</v>
      </c>
      <c r="T10" s="399"/>
      <c r="U10" s="398">
        <v>1930</v>
      </c>
      <c r="V10" s="399"/>
    </row>
    <row r="11" spans="1:22" x14ac:dyDescent="0.2">
      <c r="A11" s="397">
        <v>1993</v>
      </c>
      <c r="B11" s="398">
        <v>1794066</v>
      </c>
      <c r="C11" s="399"/>
      <c r="D11" s="398">
        <v>290169</v>
      </c>
      <c r="E11" s="399"/>
      <c r="F11" s="398">
        <v>1073589</v>
      </c>
      <c r="G11" s="398">
        <v>26531</v>
      </c>
      <c r="H11" s="399"/>
      <c r="I11" s="398">
        <v>40098</v>
      </c>
      <c r="J11" s="399"/>
      <c r="K11" s="398">
        <v>1590779</v>
      </c>
      <c r="L11" s="399"/>
      <c r="M11" s="398">
        <v>128743043</v>
      </c>
      <c r="N11" s="399"/>
      <c r="O11" s="398">
        <v>3865</v>
      </c>
      <c r="P11" s="399"/>
      <c r="Q11" s="398">
        <v>20590</v>
      </c>
      <c r="R11" s="399"/>
      <c r="S11" s="398">
        <v>9522</v>
      </c>
      <c r="T11" s="399"/>
      <c r="U11" s="398">
        <v>1654</v>
      </c>
      <c r="V11" s="399"/>
    </row>
    <row r="12" spans="1:22" x14ac:dyDescent="0.2">
      <c r="A12" s="403">
        <v>1994</v>
      </c>
      <c r="B12" s="404">
        <v>2240760</v>
      </c>
      <c r="C12" s="405"/>
      <c r="D12" s="404">
        <v>371317</v>
      </c>
      <c r="E12" s="405"/>
      <c r="F12" s="404">
        <v>1024190</v>
      </c>
      <c r="G12" s="404">
        <v>104034</v>
      </c>
      <c r="H12" s="405"/>
      <c r="I12" s="404">
        <v>58362</v>
      </c>
      <c r="J12" s="405"/>
      <c r="K12" s="404">
        <v>1791351</v>
      </c>
      <c r="L12" s="405"/>
      <c r="M12" s="404">
        <v>144061760</v>
      </c>
      <c r="N12" s="405"/>
      <c r="O12" s="404">
        <v>6487</v>
      </c>
      <c r="P12" s="405"/>
      <c r="Q12" s="404">
        <v>18293</v>
      </c>
      <c r="R12" s="405"/>
      <c r="S12" s="404">
        <v>12327</v>
      </c>
      <c r="T12" s="405"/>
      <c r="U12" s="404">
        <v>1100</v>
      </c>
      <c r="V12" s="405"/>
    </row>
    <row r="13" spans="1:22" x14ac:dyDescent="0.2">
      <c r="A13" s="397">
        <v>1995</v>
      </c>
      <c r="B13" s="398">
        <v>2376437</v>
      </c>
      <c r="C13" s="399"/>
      <c r="D13" s="398">
        <v>486266</v>
      </c>
      <c r="E13" s="399"/>
      <c r="F13" s="398">
        <v>1127353</v>
      </c>
      <c r="G13" s="398">
        <v>58199</v>
      </c>
      <c r="H13" s="399"/>
      <c r="I13" s="398">
        <v>222396</v>
      </c>
      <c r="J13" s="399"/>
      <c r="K13" s="398">
        <v>2783798</v>
      </c>
      <c r="L13" s="399"/>
      <c r="M13" s="398">
        <v>142752561</v>
      </c>
      <c r="N13" s="399"/>
      <c r="O13" s="398">
        <v>5430</v>
      </c>
      <c r="P13" s="399"/>
      <c r="Q13" s="398">
        <v>19053</v>
      </c>
      <c r="R13" s="399"/>
      <c r="S13" s="398">
        <v>14582</v>
      </c>
      <c r="T13" s="399"/>
      <c r="U13" s="400">
        <v>313</v>
      </c>
      <c r="V13" s="399"/>
    </row>
    <row r="14" spans="1:22" x14ac:dyDescent="0.2">
      <c r="A14" s="397">
        <v>1996</v>
      </c>
      <c r="B14" s="398">
        <v>2520474</v>
      </c>
      <c r="C14" s="399"/>
      <c r="D14" s="398">
        <v>308498</v>
      </c>
      <c r="E14" s="399"/>
      <c r="F14" s="398">
        <v>1155446</v>
      </c>
      <c r="G14" s="398">
        <v>86080</v>
      </c>
      <c r="H14" s="399"/>
      <c r="I14" s="398">
        <v>174890</v>
      </c>
      <c r="J14" s="399"/>
      <c r="K14" s="398">
        <v>2424474</v>
      </c>
      <c r="L14" s="399"/>
      <c r="M14" s="398">
        <v>147091097</v>
      </c>
      <c r="N14" s="399"/>
      <c r="O14" s="398">
        <v>4912</v>
      </c>
      <c r="P14" s="399"/>
      <c r="Q14" s="398">
        <v>20381</v>
      </c>
      <c r="R14" s="399"/>
      <c r="S14" s="398">
        <v>20564</v>
      </c>
      <c r="T14" s="399"/>
      <c r="U14" s="400">
        <v>392</v>
      </c>
      <c r="V14" s="399"/>
    </row>
    <row r="15" spans="1:22" x14ac:dyDescent="0.2">
      <c r="A15" s="403">
        <v>1997</v>
      </c>
      <c r="B15" s="404">
        <v>2354686</v>
      </c>
      <c r="C15" s="405"/>
      <c r="D15" s="404">
        <v>342704</v>
      </c>
      <c r="E15" s="405"/>
      <c r="F15" s="404">
        <v>1245739</v>
      </c>
      <c r="G15" s="404">
        <v>22544</v>
      </c>
      <c r="H15" s="405"/>
      <c r="I15" s="404">
        <v>171047</v>
      </c>
      <c r="J15" s="405"/>
      <c r="K15" s="404">
        <v>2466222</v>
      </c>
      <c r="L15" s="405"/>
      <c r="M15" s="404">
        <v>161607653</v>
      </c>
      <c r="N15" s="405"/>
      <c r="O15" s="404">
        <v>9684</v>
      </c>
      <c r="P15" s="405"/>
      <c r="Q15" s="404">
        <v>20269</v>
      </c>
      <c r="R15" s="405"/>
      <c r="S15" s="404">
        <v>17416</v>
      </c>
      <c r="T15" s="405"/>
      <c r="U15" s="406">
        <v>37</v>
      </c>
      <c r="V15" s="405"/>
    </row>
    <row r="16" spans="1:22" x14ac:dyDescent="0.2">
      <c r="A16" s="397">
        <v>1998</v>
      </c>
      <c r="B16" s="398">
        <v>2493255</v>
      </c>
      <c r="C16" s="399"/>
      <c r="D16" s="398">
        <v>134008</v>
      </c>
      <c r="E16" s="399"/>
      <c r="F16" s="398">
        <v>653003</v>
      </c>
      <c r="G16" s="398">
        <v>19277</v>
      </c>
      <c r="H16" s="399"/>
      <c r="I16" s="398">
        <v>103046</v>
      </c>
      <c r="J16" s="399"/>
      <c r="K16" s="398">
        <v>1321518</v>
      </c>
      <c r="L16" s="399"/>
      <c r="M16" s="398">
        <v>172471046</v>
      </c>
      <c r="N16" s="399"/>
      <c r="O16" s="398">
        <v>6329</v>
      </c>
      <c r="P16" s="399"/>
      <c r="Q16" s="398">
        <v>12026</v>
      </c>
      <c r="R16" s="399"/>
      <c r="S16" s="398">
        <v>20436</v>
      </c>
      <c r="T16" s="399"/>
      <c r="U16" s="400">
        <v>87</v>
      </c>
      <c r="V16" s="399"/>
    </row>
    <row r="17" spans="1:22" x14ac:dyDescent="0.2">
      <c r="A17" s="397">
        <v>1999</v>
      </c>
      <c r="B17" s="398">
        <v>3033297</v>
      </c>
      <c r="C17" s="399"/>
      <c r="D17" s="398">
        <v>182966</v>
      </c>
      <c r="E17" s="399"/>
      <c r="F17" s="398">
        <v>571970</v>
      </c>
      <c r="G17" s="398">
        <v>30442</v>
      </c>
      <c r="H17" s="399"/>
      <c r="I17" s="398">
        <v>127562</v>
      </c>
      <c r="J17" s="399"/>
      <c r="K17" s="398">
        <v>1423188</v>
      </c>
      <c r="L17" s="399"/>
      <c r="M17" s="398">
        <v>175756598</v>
      </c>
      <c r="N17" s="399"/>
      <c r="O17" s="398">
        <v>4435</v>
      </c>
      <c r="P17" s="399"/>
      <c r="Q17" s="398">
        <v>12587</v>
      </c>
      <c r="R17" s="399"/>
      <c r="S17" s="398">
        <v>25124</v>
      </c>
      <c r="T17" s="399"/>
      <c r="U17" s="400">
        <v>35</v>
      </c>
      <c r="V17" s="399"/>
    </row>
    <row r="18" spans="1:22" x14ac:dyDescent="0.2">
      <c r="A18" s="403">
        <v>2000</v>
      </c>
      <c r="B18" s="404">
        <v>3107496</v>
      </c>
      <c r="C18" s="405"/>
      <c r="D18" s="404">
        <v>294347</v>
      </c>
      <c r="E18" s="405"/>
      <c r="F18" s="404">
        <v>466586</v>
      </c>
      <c r="G18" s="404">
        <v>50613</v>
      </c>
      <c r="H18" s="405"/>
      <c r="I18" s="404">
        <v>120082</v>
      </c>
      <c r="J18" s="405"/>
      <c r="K18" s="404">
        <v>1411956</v>
      </c>
      <c r="L18" s="405"/>
      <c r="M18" s="404">
        <v>192253294</v>
      </c>
      <c r="N18" s="405"/>
      <c r="O18" s="404">
        <v>6641</v>
      </c>
      <c r="P18" s="405"/>
      <c r="Q18" s="404">
        <v>8034</v>
      </c>
      <c r="R18" s="405"/>
      <c r="S18" s="404">
        <v>24045</v>
      </c>
      <c r="T18" s="405"/>
      <c r="U18" s="406">
        <v>48</v>
      </c>
      <c r="V18" s="405"/>
    </row>
    <row r="19" spans="1:22" x14ac:dyDescent="0.2">
      <c r="A19" s="397">
        <v>2001</v>
      </c>
      <c r="B19" s="398">
        <v>2909530</v>
      </c>
      <c r="C19" s="399"/>
      <c r="D19" s="398">
        <v>218770</v>
      </c>
      <c r="E19" s="399"/>
      <c r="F19" s="398">
        <v>354660</v>
      </c>
      <c r="G19" s="398">
        <v>3000</v>
      </c>
      <c r="H19" s="399"/>
      <c r="I19" s="398">
        <v>119000</v>
      </c>
      <c r="J19" s="399"/>
      <c r="K19" s="398">
        <v>1171430</v>
      </c>
      <c r="L19" s="399"/>
      <c r="M19" s="398">
        <v>199808000</v>
      </c>
      <c r="N19" s="399"/>
      <c r="O19" s="398">
        <v>5849</v>
      </c>
      <c r="P19" s="399"/>
      <c r="Q19" s="398">
        <v>10434</v>
      </c>
      <c r="R19" s="399"/>
      <c r="S19" s="398">
        <v>5407</v>
      </c>
      <c r="T19" s="399"/>
      <c r="U19" s="398">
        <v>4179</v>
      </c>
      <c r="V19" s="399"/>
    </row>
    <row r="20" spans="1:22" x14ac:dyDescent="0.2">
      <c r="A20" s="397">
        <v>2002</v>
      </c>
      <c r="B20" s="398">
        <v>2255325</v>
      </c>
      <c r="C20" s="399"/>
      <c r="D20" s="398">
        <v>65779</v>
      </c>
      <c r="E20" s="399"/>
      <c r="F20" s="398">
        <v>196857</v>
      </c>
      <c r="G20" s="398">
        <v>23014</v>
      </c>
      <c r="H20" s="399"/>
      <c r="I20" s="398">
        <v>111082</v>
      </c>
      <c r="J20" s="399"/>
      <c r="K20" s="398">
        <v>841060</v>
      </c>
      <c r="L20" s="399"/>
      <c r="M20" s="398">
        <v>263618637</v>
      </c>
      <c r="N20" s="399"/>
      <c r="O20" s="398">
        <v>7448</v>
      </c>
      <c r="P20" s="399"/>
      <c r="Q20" s="398">
        <v>9585</v>
      </c>
      <c r="R20" s="399"/>
      <c r="S20" s="398">
        <v>6130</v>
      </c>
      <c r="T20" s="399"/>
      <c r="U20" s="398">
        <v>5915</v>
      </c>
      <c r="V20" s="399"/>
    </row>
    <row r="21" spans="1:22" x14ac:dyDescent="0.2">
      <c r="A21" s="403">
        <v>2003</v>
      </c>
      <c r="B21" s="404">
        <v>2080169</v>
      </c>
      <c r="C21" s="405"/>
      <c r="D21" s="404">
        <v>190291</v>
      </c>
      <c r="E21" s="405"/>
      <c r="F21" s="404">
        <v>918820</v>
      </c>
      <c r="G21" s="404">
        <v>88152</v>
      </c>
      <c r="H21" s="405"/>
      <c r="I21" s="404">
        <v>79798</v>
      </c>
      <c r="J21" s="405"/>
      <c r="K21" s="404">
        <v>1596253</v>
      </c>
      <c r="L21" s="405"/>
      <c r="M21" s="404">
        <v>225966807</v>
      </c>
      <c r="N21" s="405"/>
      <c r="O21" s="404">
        <v>11601</v>
      </c>
      <c r="P21" s="405"/>
      <c r="Q21" s="404">
        <v>10893</v>
      </c>
      <c r="R21" s="405"/>
      <c r="S21" s="404">
        <v>13834</v>
      </c>
      <c r="T21" s="405"/>
      <c r="U21" s="404">
        <v>4120</v>
      </c>
      <c r="V21" s="405"/>
    </row>
    <row r="22" spans="1:22" x14ac:dyDescent="0.2">
      <c r="A22" s="397">
        <v>2004</v>
      </c>
      <c r="B22" s="398">
        <v>3809321</v>
      </c>
      <c r="C22" s="399"/>
      <c r="D22" s="398">
        <v>313502</v>
      </c>
      <c r="E22" s="399"/>
      <c r="F22" s="398">
        <v>985113</v>
      </c>
      <c r="G22" s="398">
        <v>202016</v>
      </c>
      <c r="H22" s="399"/>
      <c r="I22" s="398">
        <v>237482</v>
      </c>
      <c r="J22" s="399"/>
      <c r="K22" s="398">
        <v>2688040</v>
      </c>
      <c r="L22" s="399"/>
      <c r="M22" s="398">
        <v>388423749</v>
      </c>
      <c r="N22" s="399"/>
      <c r="O22" s="398">
        <v>31132</v>
      </c>
      <c r="P22" s="399"/>
      <c r="Q22" s="398">
        <v>14968</v>
      </c>
      <c r="R22" s="399"/>
      <c r="S22" s="398">
        <v>17216</v>
      </c>
      <c r="T22" s="399"/>
      <c r="U22" s="398">
        <v>6839</v>
      </c>
      <c r="V22" s="399"/>
    </row>
    <row r="23" spans="1:22" x14ac:dyDescent="0.2">
      <c r="A23" s="397">
        <v>2005</v>
      </c>
      <c r="B23" s="398">
        <v>3917660</v>
      </c>
      <c r="C23" s="399"/>
      <c r="D23" s="398">
        <v>225357</v>
      </c>
      <c r="E23" s="399"/>
      <c r="F23" s="398">
        <v>1071885</v>
      </c>
      <c r="G23" s="398">
        <v>94766</v>
      </c>
      <c r="H23" s="399"/>
      <c r="I23" s="398">
        <v>206376</v>
      </c>
      <c r="J23" s="399"/>
      <c r="K23" s="398">
        <v>2423885</v>
      </c>
      <c r="L23" s="399"/>
      <c r="M23" s="398">
        <v>384365021</v>
      </c>
      <c r="N23" s="399"/>
      <c r="O23" s="398">
        <v>59569</v>
      </c>
      <c r="P23" s="399"/>
      <c r="Q23" s="398">
        <v>19193</v>
      </c>
      <c r="R23" s="399"/>
      <c r="S23" s="398">
        <v>15345</v>
      </c>
      <c r="T23" s="399"/>
      <c r="U23" s="398">
        <v>6723</v>
      </c>
      <c r="V23" s="399"/>
    </row>
    <row r="24" spans="1:22" x14ac:dyDescent="0.2">
      <c r="A24" s="403">
        <v>2006</v>
      </c>
      <c r="B24" s="404">
        <v>3834114</v>
      </c>
      <c r="C24" s="405"/>
      <c r="D24" s="404">
        <v>68802</v>
      </c>
      <c r="E24" s="405"/>
      <c r="F24" s="404">
        <v>997817</v>
      </c>
      <c r="G24" s="404">
        <v>86851</v>
      </c>
      <c r="H24" s="405"/>
      <c r="I24" s="404">
        <v>195205</v>
      </c>
      <c r="J24" s="405"/>
      <c r="K24" s="404">
        <v>2129492</v>
      </c>
      <c r="L24" s="405"/>
      <c r="M24" s="404">
        <v>330877823</v>
      </c>
      <c r="N24" s="405"/>
      <c r="O24" s="404">
        <v>36963</v>
      </c>
      <c r="P24" s="405"/>
      <c r="Q24" s="404">
        <v>18814</v>
      </c>
      <c r="R24" s="405"/>
      <c r="S24" s="404">
        <v>14175</v>
      </c>
      <c r="T24" s="405"/>
      <c r="U24" s="404">
        <v>7741</v>
      </c>
      <c r="V24" s="405"/>
    </row>
    <row r="25" spans="1:22" x14ac:dyDescent="0.2">
      <c r="A25" s="397">
        <v>2007</v>
      </c>
      <c r="B25" s="398">
        <v>3795424</v>
      </c>
      <c r="C25" s="399"/>
      <c r="D25" s="398">
        <v>191812</v>
      </c>
      <c r="E25" s="399"/>
      <c r="F25" s="398">
        <v>1013834</v>
      </c>
      <c r="G25" s="398">
        <v>97785</v>
      </c>
      <c r="H25" s="399"/>
      <c r="I25" s="398">
        <v>162167</v>
      </c>
      <c r="J25" s="399"/>
      <c r="K25" s="398">
        <v>2114266</v>
      </c>
      <c r="L25" s="399"/>
      <c r="M25" s="398">
        <v>339796332</v>
      </c>
      <c r="N25" s="399"/>
      <c r="O25" s="398">
        <v>34384</v>
      </c>
      <c r="P25" s="399"/>
      <c r="Q25" s="398">
        <v>21435</v>
      </c>
      <c r="R25" s="399"/>
      <c r="S25" s="398">
        <v>16203</v>
      </c>
      <c r="T25" s="399"/>
      <c r="U25" s="398">
        <v>7553</v>
      </c>
      <c r="V25" s="399"/>
    </row>
    <row r="26" spans="1:22" x14ac:dyDescent="0.2">
      <c r="A26" s="397">
        <v>2008</v>
      </c>
      <c r="B26" s="398">
        <v>3688604</v>
      </c>
      <c r="C26" s="399"/>
      <c r="D26" s="398">
        <v>229622</v>
      </c>
      <c r="E26" s="399"/>
      <c r="F26" s="398">
        <v>1019332</v>
      </c>
      <c r="G26" s="398">
        <v>61546</v>
      </c>
      <c r="H26" s="399"/>
      <c r="I26" s="398">
        <v>119306</v>
      </c>
      <c r="J26" s="399"/>
      <c r="K26" s="398">
        <v>1907030</v>
      </c>
      <c r="L26" s="399"/>
      <c r="M26" s="398">
        <v>326047713</v>
      </c>
      <c r="N26" s="399"/>
      <c r="O26" s="398">
        <v>37899</v>
      </c>
      <c r="P26" s="399"/>
      <c r="Q26" s="398">
        <v>18075</v>
      </c>
      <c r="R26" s="399"/>
      <c r="S26" s="398">
        <v>15984</v>
      </c>
      <c r="T26" s="399"/>
      <c r="U26" s="398">
        <v>8165</v>
      </c>
      <c r="V26" s="399"/>
    </row>
    <row r="27" spans="1:22" x14ac:dyDescent="0.2">
      <c r="A27" s="403">
        <v>2009</v>
      </c>
      <c r="B27" s="404">
        <v>3934756</v>
      </c>
      <c r="C27" s="405"/>
      <c r="D27" s="404">
        <v>186672</v>
      </c>
      <c r="E27" s="405"/>
      <c r="F27" s="404">
        <v>1014585</v>
      </c>
      <c r="G27" s="404">
        <v>99728</v>
      </c>
      <c r="H27" s="405"/>
      <c r="I27" s="404">
        <v>125814</v>
      </c>
      <c r="J27" s="405"/>
      <c r="K27" s="404">
        <v>1930055</v>
      </c>
      <c r="L27" s="405"/>
      <c r="M27" s="404">
        <v>305541987</v>
      </c>
      <c r="N27" s="405"/>
      <c r="O27" s="404">
        <v>33812</v>
      </c>
      <c r="P27" s="405"/>
      <c r="Q27" s="404">
        <v>19587</v>
      </c>
      <c r="R27" s="405"/>
      <c r="S27" s="404">
        <v>16897</v>
      </c>
      <c r="T27" s="405"/>
      <c r="U27" s="404">
        <v>8434</v>
      </c>
      <c r="V27" s="405"/>
    </row>
    <row r="28" spans="1:22" x14ac:dyDescent="0.2">
      <c r="A28" s="397">
        <v>2010</v>
      </c>
      <c r="B28" s="398">
        <v>3807570</v>
      </c>
      <c r="C28" s="402" t="s">
        <v>381</v>
      </c>
      <c r="D28" s="398">
        <v>113417</v>
      </c>
      <c r="E28" s="402" t="s">
        <v>381</v>
      </c>
      <c r="F28" s="398">
        <v>943594</v>
      </c>
      <c r="G28" s="398">
        <v>29387</v>
      </c>
      <c r="H28" s="402" t="s">
        <v>381</v>
      </c>
      <c r="I28" s="398">
        <v>98239</v>
      </c>
      <c r="J28" s="402" t="s">
        <v>381</v>
      </c>
      <c r="K28" s="398">
        <v>1577593</v>
      </c>
      <c r="L28" s="402" t="s">
        <v>381</v>
      </c>
      <c r="M28" s="398">
        <v>301768530</v>
      </c>
      <c r="N28" s="402" t="s">
        <v>381</v>
      </c>
      <c r="O28" s="398">
        <v>32609</v>
      </c>
      <c r="P28" s="402" t="s">
        <v>381</v>
      </c>
      <c r="Q28" s="398">
        <v>18357</v>
      </c>
      <c r="R28" s="402" t="s">
        <v>381</v>
      </c>
      <c r="S28" s="398">
        <v>15109</v>
      </c>
      <c r="T28" s="402" t="s">
        <v>381</v>
      </c>
      <c r="U28" s="398">
        <v>8244</v>
      </c>
      <c r="V28" s="402" t="s">
        <v>381</v>
      </c>
    </row>
    <row r="29" spans="1:22" x14ac:dyDescent="0.2">
      <c r="A29" s="397" t="s">
        <v>767</v>
      </c>
      <c r="B29" s="398">
        <v>4035050</v>
      </c>
      <c r="C29" s="399"/>
      <c r="D29" s="398">
        <v>73369</v>
      </c>
      <c r="E29" s="399"/>
      <c r="F29" s="398">
        <v>962551</v>
      </c>
      <c r="G29" s="398">
        <v>3912</v>
      </c>
      <c r="H29" s="399"/>
      <c r="I29" s="398">
        <v>112965</v>
      </c>
      <c r="J29" s="399"/>
      <c r="K29" s="398">
        <v>1604657</v>
      </c>
      <c r="L29" s="399"/>
      <c r="M29" s="398">
        <v>323363903</v>
      </c>
      <c r="N29" s="399"/>
      <c r="O29" s="398">
        <v>36384</v>
      </c>
      <c r="P29" s="399"/>
      <c r="Q29" s="398">
        <v>15536</v>
      </c>
      <c r="R29" s="399"/>
      <c r="S29" s="398">
        <v>13177</v>
      </c>
      <c r="T29" s="399"/>
      <c r="U29" s="398">
        <v>9191</v>
      </c>
      <c r="V29" s="399"/>
    </row>
    <row r="30" spans="1:22" x14ac:dyDescent="0.2">
      <c r="A30" s="594" t="s">
        <v>768</v>
      </c>
      <c r="B30" s="595"/>
      <c r="C30" s="595"/>
      <c r="D30" s="595"/>
      <c r="E30" s="595"/>
      <c r="F30" s="595"/>
      <c r="G30" s="595"/>
      <c r="H30" s="595"/>
      <c r="I30" s="595"/>
      <c r="J30" s="595"/>
      <c r="K30" s="595"/>
      <c r="L30" s="595" t="s">
        <v>863</v>
      </c>
      <c r="M30" s="595"/>
      <c r="N30" s="595"/>
      <c r="O30" s="595"/>
      <c r="P30" s="595"/>
      <c r="Q30" s="595"/>
      <c r="R30" s="595"/>
      <c r="S30" s="595"/>
      <c r="T30" s="595"/>
      <c r="U30" s="595"/>
      <c r="V30" s="596"/>
    </row>
    <row r="31" spans="1:22" x14ac:dyDescent="0.2">
      <c r="A31" s="597" t="s">
        <v>895</v>
      </c>
      <c r="B31" s="598"/>
      <c r="C31" s="598"/>
      <c r="D31" s="598"/>
      <c r="E31" s="598"/>
      <c r="F31" s="598"/>
      <c r="G31" s="598"/>
      <c r="H31" s="598"/>
      <c r="I31" s="598"/>
      <c r="J31" s="598"/>
      <c r="K31" s="598"/>
      <c r="L31" s="598" t="s">
        <v>853</v>
      </c>
      <c r="M31" s="598"/>
      <c r="N31" s="598"/>
      <c r="O31" s="598"/>
      <c r="P31" s="598"/>
      <c r="Q31" s="598"/>
      <c r="R31" s="598"/>
      <c r="S31" s="598"/>
      <c r="T31" s="598"/>
      <c r="U31" s="598"/>
      <c r="V31" s="599"/>
    </row>
    <row r="32" spans="1:22" x14ac:dyDescent="0.2">
      <c r="A32" s="597"/>
      <c r="B32" s="598"/>
      <c r="C32" s="598"/>
      <c r="D32" s="598"/>
      <c r="E32" s="598"/>
      <c r="F32" s="598"/>
      <c r="G32" s="598"/>
      <c r="H32" s="598"/>
      <c r="I32" s="598"/>
      <c r="J32" s="598"/>
      <c r="K32" s="598"/>
      <c r="L32" s="600" t="s">
        <v>408</v>
      </c>
      <c r="M32" s="600"/>
      <c r="N32" s="600"/>
      <c r="O32" s="600"/>
      <c r="P32" s="600"/>
      <c r="Q32" s="600"/>
      <c r="R32" s="600"/>
      <c r="S32" s="600"/>
      <c r="T32" s="600"/>
      <c r="U32" s="600"/>
      <c r="V32" s="601"/>
    </row>
    <row r="33" spans="1:22" x14ac:dyDescent="0.2">
      <c r="A33" s="597"/>
      <c r="B33" s="598"/>
      <c r="C33" s="598"/>
      <c r="D33" s="598"/>
      <c r="E33" s="598"/>
      <c r="F33" s="598"/>
      <c r="G33" s="598"/>
      <c r="H33" s="598"/>
      <c r="I33" s="598"/>
      <c r="J33" s="598"/>
      <c r="K33" s="598"/>
      <c r="L33" s="600" t="s">
        <v>410</v>
      </c>
      <c r="M33" s="600"/>
      <c r="N33" s="600"/>
      <c r="O33" s="600"/>
      <c r="P33" s="600"/>
      <c r="Q33" s="600"/>
      <c r="R33" s="600"/>
      <c r="S33" s="600"/>
      <c r="T33" s="600"/>
      <c r="U33" s="600"/>
      <c r="V33" s="601"/>
    </row>
    <row r="34" spans="1:22" x14ac:dyDescent="0.2">
      <c r="A34" s="597" t="s">
        <v>896</v>
      </c>
      <c r="B34" s="598"/>
      <c r="C34" s="598"/>
      <c r="D34" s="598"/>
      <c r="E34" s="598"/>
      <c r="F34" s="598"/>
      <c r="G34" s="598"/>
      <c r="H34" s="598"/>
      <c r="I34" s="598"/>
      <c r="J34" s="598"/>
      <c r="K34" s="598"/>
      <c r="L34" s="598" t="s">
        <v>771</v>
      </c>
      <c r="M34" s="598"/>
      <c r="N34" s="598"/>
      <c r="O34" s="598"/>
      <c r="P34" s="598"/>
      <c r="Q34" s="598"/>
      <c r="R34" s="598"/>
      <c r="S34" s="598"/>
      <c r="T34" s="598"/>
      <c r="U34" s="598"/>
      <c r="V34" s="599"/>
    </row>
    <row r="35" spans="1:22" x14ac:dyDescent="0.2">
      <c r="A35" s="597"/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600" t="s">
        <v>402</v>
      </c>
      <c r="M35" s="600"/>
      <c r="N35" s="600"/>
      <c r="O35" s="600"/>
      <c r="P35" s="600"/>
      <c r="Q35" s="600"/>
      <c r="R35" s="600"/>
      <c r="S35" s="600"/>
      <c r="T35" s="600"/>
      <c r="U35" s="600"/>
      <c r="V35" s="601"/>
    </row>
    <row r="36" spans="1:22" x14ac:dyDescent="0.2">
      <c r="A36" s="597" t="s">
        <v>856</v>
      </c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600" t="s">
        <v>858</v>
      </c>
      <c r="M36" s="600"/>
      <c r="N36" s="600"/>
      <c r="O36" s="600"/>
      <c r="P36" s="600"/>
      <c r="Q36" s="600"/>
      <c r="R36" s="600"/>
      <c r="S36" s="600"/>
      <c r="T36" s="600"/>
      <c r="U36" s="600"/>
      <c r="V36" s="601"/>
    </row>
    <row r="37" spans="1:22" x14ac:dyDescent="0.2">
      <c r="A37" s="597" t="s">
        <v>857</v>
      </c>
      <c r="B37" s="598"/>
      <c r="C37" s="598"/>
      <c r="D37" s="598"/>
      <c r="E37" s="598"/>
      <c r="F37" s="598"/>
      <c r="G37" s="598"/>
      <c r="H37" s="598"/>
      <c r="I37" s="598"/>
      <c r="J37" s="598"/>
      <c r="K37" s="598"/>
      <c r="L37" s="600" t="s">
        <v>897</v>
      </c>
      <c r="M37" s="600"/>
      <c r="N37" s="600"/>
      <c r="O37" s="600"/>
      <c r="P37" s="600"/>
      <c r="Q37" s="600"/>
      <c r="R37" s="600"/>
      <c r="S37" s="600"/>
      <c r="T37" s="600"/>
      <c r="U37" s="600"/>
      <c r="V37" s="601"/>
    </row>
    <row r="38" spans="1:22" x14ac:dyDescent="0.2">
      <c r="A38" s="597"/>
      <c r="B38" s="598"/>
      <c r="C38" s="598"/>
      <c r="D38" s="598"/>
      <c r="E38" s="598"/>
      <c r="F38" s="598"/>
      <c r="G38" s="598"/>
      <c r="H38" s="598"/>
      <c r="I38" s="598"/>
      <c r="J38" s="598"/>
      <c r="K38" s="598"/>
      <c r="L38" s="600" t="s">
        <v>898</v>
      </c>
      <c r="M38" s="600"/>
      <c r="N38" s="600"/>
      <c r="O38" s="600"/>
      <c r="P38" s="600"/>
      <c r="Q38" s="600"/>
      <c r="R38" s="600"/>
      <c r="S38" s="600"/>
      <c r="T38" s="600"/>
      <c r="U38" s="600"/>
      <c r="V38" s="601"/>
    </row>
    <row r="39" spans="1:22" x14ac:dyDescent="0.2">
      <c r="A39" s="597"/>
      <c r="B39" s="598"/>
      <c r="C39" s="598"/>
      <c r="D39" s="598"/>
      <c r="E39" s="598"/>
      <c r="F39" s="598"/>
      <c r="G39" s="598"/>
      <c r="H39" s="598"/>
      <c r="I39" s="598"/>
      <c r="J39" s="598"/>
      <c r="K39" s="598"/>
      <c r="L39" s="600" t="s">
        <v>224</v>
      </c>
      <c r="M39" s="600"/>
      <c r="N39" s="600"/>
      <c r="O39" s="600"/>
      <c r="P39" s="600"/>
      <c r="Q39" s="600"/>
      <c r="R39" s="600"/>
      <c r="S39" s="600"/>
      <c r="T39" s="600"/>
      <c r="U39" s="600"/>
      <c r="V39" s="601"/>
    </row>
    <row r="40" spans="1:22" x14ac:dyDescent="0.2">
      <c r="A40" s="597"/>
      <c r="B40" s="598"/>
      <c r="C40" s="598"/>
      <c r="D40" s="598"/>
      <c r="E40" s="598"/>
      <c r="F40" s="598"/>
      <c r="G40" s="598"/>
      <c r="H40" s="598"/>
      <c r="I40" s="598"/>
      <c r="J40" s="598"/>
      <c r="K40" s="598"/>
      <c r="L40" s="600" t="s">
        <v>899</v>
      </c>
      <c r="M40" s="600"/>
      <c r="N40" s="600"/>
      <c r="O40" s="600"/>
      <c r="P40" s="600"/>
      <c r="Q40" s="600"/>
      <c r="R40" s="600"/>
      <c r="S40" s="600"/>
      <c r="T40" s="600"/>
      <c r="U40" s="600"/>
      <c r="V40" s="601"/>
    </row>
    <row r="41" spans="1:22" x14ac:dyDescent="0.2">
      <c r="A41" s="597"/>
      <c r="B41" s="598"/>
      <c r="C41" s="598"/>
      <c r="D41" s="598"/>
      <c r="E41" s="598"/>
      <c r="F41" s="598"/>
      <c r="G41" s="598"/>
      <c r="H41" s="598"/>
      <c r="I41" s="598"/>
      <c r="J41" s="598"/>
      <c r="K41" s="598"/>
      <c r="L41" s="600" t="s">
        <v>900</v>
      </c>
      <c r="M41" s="600"/>
      <c r="N41" s="600"/>
      <c r="O41" s="600"/>
      <c r="P41" s="600"/>
      <c r="Q41" s="600"/>
      <c r="R41" s="600"/>
      <c r="S41" s="600"/>
      <c r="T41" s="600"/>
      <c r="U41" s="600"/>
      <c r="V41" s="601"/>
    </row>
    <row r="42" spans="1:22" x14ac:dyDescent="0.2">
      <c r="A42" s="597"/>
      <c r="B42" s="598"/>
      <c r="C42" s="598"/>
      <c r="D42" s="598"/>
      <c r="E42" s="598"/>
      <c r="F42" s="598"/>
      <c r="G42" s="598"/>
      <c r="H42" s="598"/>
      <c r="I42" s="598"/>
      <c r="J42" s="598"/>
      <c r="K42" s="598"/>
      <c r="L42" s="600" t="s">
        <v>901</v>
      </c>
      <c r="M42" s="600"/>
      <c r="N42" s="600"/>
      <c r="O42" s="600"/>
      <c r="P42" s="600"/>
      <c r="Q42" s="600"/>
      <c r="R42" s="600"/>
      <c r="S42" s="600"/>
      <c r="T42" s="600"/>
      <c r="U42" s="600"/>
      <c r="V42" s="601"/>
    </row>
    <row r="43" spans="1:22" ht="12.75" customHeight="1" x14ac:dyDescent="0.2">
      <c r="A43" s="597" t="s">
        <v>859</v>
      </c>
      <c r="B43" s="598"/>
      <c r="C43" s="598"/>
      <c r="D43" s="598"/>
      <c r="E43" s="598"/>
      <c r="F43" s="598"/>
      <c r="G43" s="598"/>
      <c r="H43" s="598"/>
      <c r="I43" s="598"/>
      <c r="J43" s="598"/>
      <c r="K43" s="598"/>
      <c r="L43" s="603" t="s">
        <v>689</v>
      </c>
      <c r="M43" s="603"/>
      <c r="N43" s="603"/>
      <c r="O43" s="603"/>
      <c r="P43" s="603"/>
      <c r="Q43" s="603"/>
      <c r="R43" s="603"/>
      <c r="S43" s="603"/>
      <c r="T43" s="603"/>
      <c r="U43" s="603"/>
      <c r="V43" s="604"/>
    </row>
    <row r="44" spans="1:22" x14ac:dyDescent="0.2">
      <c r="A44" s="597" t="s">
        <v>862</v>
      </c>
      <c r="B44" s="598"/>
      <c r="C44" s="598"/>
      <c r="D44" s="598"/>
      <c r="E44" s="598"/>
      <c r="F44" s="598"/>
      <c r="G44" s="598"/>
      <c r="H44" s="598"/>
      <c r="I44" s="598"/>
      <c r="J44" s="598"/>
      <c r="K44" s="598"/>
      <c r="L44" s="600" t="s">
        <v>812</v>
      </c>
      <c r="M44" s="600"/>
      <c r="N44" s="600"/>
      <c r="O44" s="600"/>
      <c r="P44" s="600"/>
      <c r="Q44" s="600"/>
      <c r="R44" s="600"/>
      <c r="S44" s="600"/>
      <c r="T44" s="600"/>
      <c r="U44" s="600"/>
      <c r="V44" s="601"/>
    </row>
    <row r="45" spans="1:22" x14ac:dyDescent="0.2">
      <c r="A45" s="597"/>
      <c r="B45" s="598"/>
      <c r="C45" s="598"/>
      <c r="D45" s="598"/>
      <c r="E45" s="598"/>
      <c r="F45" s="598"/>
      <c r="G45" s="598"/>
      <c r="H45" s="598"/>
      <c r="I45" s="598"/>
      <c r="J45" s="598"/>
      <c r="K45" s="598"/>
      <c r="L45" s="600" t="s">
        <v>811</v>
      </c>
      <c r="M45" s="600"/>
      <c r="N45" s="600"/>
      <c r="O45" s="600"/>
      <c r="P45" s="600"/>
      <c r="Q45" s="600"/>
      <c r="R45" s="600"/>
      <c r="S45" s="600"/>
      <c r="T45" s="600"/>
      <c r="U45" s="600"/>
      <c r="V45" s="601"/>
    </row>
    <row r="46" spans="1:22" x14ac:dyDescent="0.2">
      <c r="A46" s="597"/>
      <c r="B46" s="598"/>
      <c r="C46" s="598"/>
      <c r="D46" s="598"/>
      <c r="E46" s="598"/>
      <c r="F46" s="598"/>
      <c r="G46" s="598"/>
      <c r="H46" s="598"/>
      <c r="I46" s="598"/>
      <c r="J46" s="598"/>
      <c r="K46" s="598"/>
      <c r="L46" s="600" t="s">
        <v>902</v>
      </c>
      <c r="M46" s="600"/>
      <c r="N46" s="600"/>
      <c r="O46" s="600"/>
      <c r="P46" s="600"/>
      <c r="Q46" s="600"/>
      <c r="R46" s="600"/>
      <c r="S46" s="600"/>
      <c r="T46" s="600"/>
      <c r="U46" s="600"/>
      <c r="V46" s="601"/>
    </row>
    <row r="47" spans="1:22" x14ac:dyDescent="0.2">
      <c r="A47" s="618"/>
      <c r="B47" s="619"/>
      <c r="C47" s="619"/>
      <c r="D47" s="619"/>
      <c r="E47" s="619"/>
      <c r="F47" s="619"/>
      <c r="G47" s="619"/>
      <c r="H47" s="619"/>
      <c r="I47" s="619"/>
      <c r="J47" s="619"/>
      <c r="K47" s="619"/>
      <c r="L47" s="605" t="s">
        <v>903</v>
      </c>
      <c r="M47" s="605"/>
      <c r="N47" s="605"/>
      <c r="O47" s="605"/>
      <c r="P47" s="605"/>
      <c r="Q47" s="605"/>
      <c r="R47" s="605"/>
      <c r="S47" s="605"/>
      <c r="T47" s="605"/>
      <c r="U47" s="605"/>
      <c r="V47" s="606"/>
    </row>
  </sheetData>
  <mergeCells count="51">
    <mergeCell ref="A44:K47"/>
    <mergeCell ref="L44:V44"/>
    <mergeCell ref="L45:V45"/>
    <mergeCell ref="L46:V46"/>
    <mergeCell ref="L47:V47"/>
    <mergeCell ref="A36:K36"/>
    <mergeCell ref="L36:V36"/>
    <mergeCell ref="L41:V41"/>
    <mergeCell ref="L42:V42"/>
    <mergeCell ref="A43:K43"/>
    <mergeCell ref="L43:V43"/>
    <mergeCell ref="A37:K42"/>
    <mergeCell ref="L37:V37"/>
    <mergeCell ref="L38:V38"/>
    <mergeCell ref="L39:V39"/>
    <mergeCell ref="L40:V40"/>
    <mergeCell ref="A31:K33"/>
    <mergeCell ref="L31:V31"/>
    <mergeCell ref="L32:V32"/>
    <mergeCell ref="L33:V33"/>
    <mergeCell ref="A34:K35"/>
    <mergeCell ref="L34:V34"/>
    <mergeCell ref="L35:V35"/>
    <mergeCell ref="U5:V5"/>
    <mergeCell ref="M6:N6"/>
    <mergeCell ref="O6:P6"/>
    <mergeCell ref="U6:V6"/>
    <mergeCell ref="A30:K30"/>
    <mergeCell ref="L30:V30"/>
    <mergeCell ref="I4:J4"/>
    <mergeCell ref="K4:L4"/>
    <mergeCell ref="Q4:R4"/>
    <mergeCell ref="S4:T4"/>
    <mergeCell ref="O5:P5"/>
    <mergeCell ref="Q5:T6"/>
    <mergeCell ref="A1:V1"/>
    <mergeCell ref="A2:V2"/>
    <mergeCell ref="A3:A6"/>
    <mergeCell ref="B3:C4"/>
    <mergeCell ref="D3:L3"/>
    <mergeCell ref="M3:N4"/>
    <mergeCell ref="O3:P4"/>
    <mergeCell ref="Q3:T3"/>
    <mergeCell ref="U3:V4"/>
    <mergeCell ref="D4:E4"/>
    <mergeCell ref="B5:C6"/>
    <mergeCell ref="D5:H6"/>
    <mergeCell ref="I5:J6"/>
    <mergeCell ref="K5:L6"/>
    <mergeCell ref="M5:N5"/>
    <mergeCell ref="G4:H4"/>
  </mergeCells>
  <hyperlinks>
    <hyperlink ref="L43" r:id="rId1" display="http://www.eia.gov/electricity/"/>
  </hyperlinks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5"/>
  <sheetViews>
    <sheetView topLeftCell="A13" workbookViewId="0">
      <selection activeCell="AH9" sqref="AH9:AH70"/>
    </sheetView>
  </sheetViews>
  <sheetFormatPr defaultRowHeight="12.75" x14ac:dyDescent="0.2"/>
  <cols>
    <col min="1" max="1" width="4.5703125" bestFit="1" customWidth="1"/>
    <col min="2" max="2" width="7.28515625" bestFit="1" customWidth="1"/>
    <col min="3" max="3" width="2.42578125" bestFit="1" customWidth="1"/>
    <col min="4" max="4" width="6.85546875" customWidth="1"/>
    <col min="5" max="5" width="2.42578125" customWidth="1"/>
    <col min="6" max="6" width="6.5703125" bestFit="1" customWidth="1"/>
    <col min="7" max="7" width="2.42578125" bestFit="1" customWidth="1"/>
    <col min="8" max="8" width="4.85546875" bestFit="1" customWidth="1"/>
    <col min="9" max="9" width="2.28515625" bestFit="1" customWidth="1"/>
    <col min="10" max="10" width="7.28515625" bestFit="1" customWidth="1"/>
    <col min="11" max="11" width="2.42578125" bestFit="1" customWidth="1"/>
    <col min="12" max="12" width="6.5703125" bestFit="1" customWidth="1"/>
    <col min="13" max="13" width="2.42578125" bestFit="1" customWidth="1"/>
    <col min="14" max="14" width="7.85546875" customWidth="1"/>
    <col min="15" max="15" width="2.85546875" customWidth="1"/>
    <col min="16" max="16" width="5.28515625" bestFit="1" customWidth="1"/>
    <col min="17" max="17" width="2.42578125" bestFit="1" customWidth="1"/>
    <col min="18" max="18" width="5.5703125" bestFit="1" customWidth="1"/>
    <col min="19" max="19" width="2.42578125" bestFit="1" customWidth="1"/>
    <col min="20" max="20" width="5.5703125" bestFit="1" customWidth="1"/>
    <col min="21" max="21" width="2.42578125" bestFit="1" customWidth="1"/>
    <col min="22" max="22" width="5.7109375" customWidth="1"/>
    <col min="23" max="23" width="3.28515625" customWidth="1"/>
    <col min="24" max="24" width="5.5703125" bestFit="1" customWidth="1"/>
    <col min="25" max="25" width="2.42578125" bestFit="1" customWidth="1"/>
    <col min="26" max="26" width="6.5703125" bestFit="1" customWidth="1"/>
    <col min="27" max="27" width="2.42578125" bestFit="1" customWidth="1"/>
    <col min="28" max="28" width="5.28515625" bestFit="1" customWidth="1"/>
    <col min="29" max="29" width="2.28515625" bestFit="1" customWidth="1"/>
    <col min="30" max="30" width="8.5703125" bestFit="1" customWidth="1"/>
    <col min="31" max="31" width="2.85546875" customWidth="1"/>
    <col min="32" max="32" width="7.28515625" bestFit="1" customWidth="1"/>
    <col min="33" max="33" width="2.28515625" bestFit="1" customWidth="1"/>
  </cols>
  <sheetData>
    <row r="1" spans="1:33" ht="15.75" customHeight="1" x14ac:dyDescent="0.25">
      <c r="A1" s="654" t="s">
        <v>232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  <c r="AB1" s="655"/>
      <c r="AC1" s="655"/>
      <c r="AD1" s="655"/>
      <c r="AE1" s="655"/>
      <c r="AF1" s="655"/>
      <c r="AG1" s="656"/>
    </row>
    <row r="2" spans="1:33" x14ac:dyDescent="0.2">
      <c r="A2" s="691" t="s">
        <v>427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2"/>
      <c r="T2" s="692"/>
      <c r="U2" s="692"/>
      <c r="V2" s="692"/>
      <c r="W2" s="692"/>
      <c r="X2" s="692"/>
      <c r="Y2" s="692"/>
      <c r="Z2" s="692"/>
      <c r="AA2" s="692"/>
      <c r="AB2" s="692"/>
      <c r="AC2" s="692"/>
      <c r="AD2" s="692"/>
      <c r="AE2" s="692"/>
      <c r="AF2" s="692"/>
      <c r="AG2" s="693"/>
    </row>
    <row r="3" spans="1:33" x14ac:dyDescent="0.2">
      <c r="A3" s="660" t="s">
        <v>332</v>
      </c>
      <c r="B3" s="663" t="s">
        <v>394</v>
      </c>
      <c r="C3" s="694"/>
      <c r="D3" s="694"/>
      <c r="E3" s="694"/>
      <c r="F3" s="694"/>
      <c r="G3" s="694"/>
      <c r="H3" s="694"/>
      <c r="I3" s="694"/>
      <c r="J3" s="694"/>
      <c r="K3" s="664"/>
      <c r="L3" s="551"/>
      <c r="M3" s="552"/>
      <c r="N3" s="663" t="s">
        <v>400</v>
      </c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4"/>
      <c r="AA3" s="664"/>
      <c r="AB3" s="663" t="s">
        <v>189</v>
      </c>
      <c r="AC3" s="664"/>
      <c r="AD3" s="58"/>
      <c r="AE3" s="249"/>
      <c r="AF3" s="663" t="s">
        <v>282</v>
      </c>
      <c r="AG3" s="664"/>
    </row>
    <row r="4" spans="1:33" x14ac:dyDescent="0.2">
      <c r="A4" s="661"/>
      <c r="B4" s="695"/>
      <c r="C4" s="696"/>
      <c r="D4" s="696"/>
      <c r="E4" s="696"/>
      <c r="F4" s="696"/>
      <c r="G4" s="696"/>
      <c r="H4" s="696"/>
      <c r="I4" s="696"/>
      <c r="J4" s="696"/>
      <c r="K4" s="697"/>
      <c r="L4" s="699"/>
      <c r="M4" s="700"/>
      <c r="N4" s="695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7"/>
      <c r="AB4" s="695"/>
      <c r="AC4" s="697"/>
      <c r="AD4" s="59"/>
      <c r="AE4" s="250"/>
      <c r="AF4" s="695"/>
      <c r="AG4" s="697"/>
    </row>
    <row r="5" spans="1:33" x14ac:dyDescent="0.2">
      <c r="A5" s="661"/>
      <c r="B5" s="665"/>
      <c r="C5" s="698"/>
      <c r="D5" s="698"/>
      <c r="E5" s="698"/>
      <c r="F5" s="698"/>
      <c r="G5" s="698"/>
      <c r="H5" s="698"/>
      <c r="I5" s="698"/>
      <c r="J5" s="698"/>
      <c r="K5" s="666"/>
      <c r="L5" s="695" t="s">
        <v>283</v>
      </c>
      <c r="M5" s="697"/>
      <c r="N5" s="665"/>
      <c r="O5" s="698"/>
      <c r="P5" s="698"/>
      <c r="Q5" s="698"/>
      <c r="R5" s="698"/>
      <c r="S5" s="698"/>
      <c r="T5" s="698"/>
      <c r="U5" s="698"/>
      <c r="V5" s="698"/>
      <c r="W5" s="698"/>
      <c r="X5" s="698"/>
      <c r="Y5" s="698"/>
      <c r="Z5" s="698"/>
      <c r="AA5" s="666"/>
      <c r="AB5" s="695"/>
      <c r="AC5" s="697"/>
      <c r="AD5" s="257" t="s">
        <v>84</v>
      </c>
      <c r="AE5" s="258"/>
      <c r="AF5" s="695"/>
      <c r="AG5" s="697"/>
    </row>
    <row r="6" spans="1:33" x14ac:dyDescent="0.2">
      <c r="A6" s="661"/>
      <c r="B6" s="663" t="s">
        <v>145</v>
      </c>
      <c r="C6" s="664"/>
      <c r="D6" s="663" t="s">
        <v>146</v>
      </c>
      <c r="E6" s="664"/>
      <c r="F6" s="551"/>
      <c r="G6" s="552"/>
      <c r="H6" s="551"/>
      <c r="I6" s="552"/>
      <c r="J6" s="663" t="s">
        <v>282</v>
      </c>
      <c r="K6" s="664"/>
      <c r="L6" s="695" t="s">
        <v>375</v>
      </c>
      <c r="M6" s="697"/>
      <c r="N6" s="663" t="s">
        <v>378</v>
      </c>
      <c r="O6" s="664"/>
      <c r="P6" s="663" t="s">
        <v>395</v>
      </c>
      <c r="Q6" s="694"/>
      <c r="R6" s="694"/>
      <c r="S6" s="664"/>
      <c r="T6" s="551"/>
      <c r="U6" s="552"/>
      <c r="V6" s="663" t="s">
        <v>233</v>
      </c>
      <c r="W6" s="664"/>
      <c r="X6" s="663" t="s">
        <v>234</v>
      </c>
      <c r="Y6" s="664"/>
      <c r="Z6" s="663" t="s">
        <v>282</v>
      </c>
      <c r="AA6" s="664"/>
      <c r="AB6" s="695"/>
      <c r="AC6" s="697"/>
      <c r="AD6" s="257" t="s">
        <v>85</v>
      </c>
      <c r="AE6" s="258"/>
      <c r="AF6" s="695"/>
      <c r="AG6" s="697"/>
    </row>
    <row r="7" spans="1:33" x14ac:dyDescent="0.2">
      <c r="A7" s="661"/>
      <c r="B7" s="695"/>
      <c r="C7" s="697"/>
      <c r="D7" s="695"/>
      <c r="E7" s="697"/>
      <c r="F7" s="695" t="s">
        <v>380</v>
      </c>
      <c r="G7" s="697"/>
      <c r="H7" s="695" t="s">
        <v>505</v>
      </c>
      <c r="I7" s="697"/>
      <c r="J7" s="695"/>
      <c r="K7" s="697"/>
      <c r="L7" s="695" t="s">
        <v>135</v>
      </c>
      <c r="M7" s="697"/>
      <c r="N7" s="695" t="s">
        <v>286</v>
      </c>
      <c r="O7" s="697"/>
      <c r="P7" s="665"/>
      <c r="Q7" s="698"/>
      <c r="R7" s="698"/>
      <c r="S7" s="666"/>
      <c r="T7" s="695" t="s">
        <v>109</v>
      </c>
      <c r="U7" s="697"/>
      <c r="V7" s="695"/>
      <c r="W7" s="697"/>
      <c r="X7" s="695"/>
      <c r="Y7" s="697"/>
      <c r="Z7" s="695"/>
      <c r="AA7" s="697"/>
      <c r="AB7" s="695"/>
      <c r="AC7" s="697"/>
      <c r="AD7" s="257" t="s">
        <v>235</v>
      </c>
      <c r="AE7" s="258"/>
      <c r="AF7" s="695"/>
      <c r="AG7" s="697"/>
    </row>
    <row r="8" spans="1:33" x14ac:dyDescent="0.2">
      <c r="A8" s="662"/>
      <c r="B8" s="665"/>
      <c r="C8" s="666"/>
      <c r="D8" s="665"/>
      <c r="E8" s="666"/>
      <c r="F8" s="665" t="s">
        <v>134</v>
      </c>
      <c r="G8" s="666"/>
      <c r="H8" s="665" t="s">
        <v>148</v>
      </c>
      <c r="I8" s="666"/>
      <c r="J8" s="665"/>
      <c r="K8" s="666"/>
      <c r="L8" s="665"/>
      <c r="M8" s="666"/>
      <c r="N8" s="665" t="s">
        <v>135</v>
      </c>
      <c r="O8" s="666"/>
      <c r="P8" s="650" t="s">
        <v>190</v>
      </c>
      <c r="Q8" s="651"/>
      <c r="R8" s="650" t="s">
        <v>191</v>
      </c>
      <c r="S8" s="651"/>
      <c r="T8" s="665" t="s">
        <v>236</v>
      </c>
      <c r="U8" s="666"/>
      <c r="V8" s="665"/>
      <c r="W8" s="666"/>
      <c r="X8" s="665"/>
      <c r="Y8" s="666"/>
      <c r="Z8" s="665"/>
      <c r="AA8" s="666"/>
      <c r="AB8" s="665"/>
      <c r="AC8" s="666"/>
      <c r="AD8" s="260"/>
      <c r="AE8" s="259"/>
      <c r="AF8" s="665"/>
      <c r="AG8" s="666"/>
    </row>
    <row r="9" spans="1:33" x14ac:dyDescent="0.2">
      <c r="A9" s="261">
        <v>1949</v>
      </c>
      <c r="B9" s="262">
        <v>1995055</v>
      </c>
      <c r="C9" s="60"/>
      <c r="D9" s="262">
        <v>414632</v>
      </c>
      <c r="E9" s="60"/>
      <c r="F9" s="262">
        <v>569375</v>
      </c>
      <c r="G9" s="60"/>
      <c r="H9" s="263" t="s">
        <v>287</v>
      </c>
      <c r="I9" s="60"/>
      <c r="J9" s="262">
        <v>2979062</v>
      </c>
      <c r="K9" s="60"/>
      <c r="L9" s="263">
        <v>0</v>
      </c>
      <c r="M9" s="60"/>
      <c r="N9" s="262">
        <v>1349185</v>
      </c>
      <c r="O9" s="60"/>
      <c r="P9" s="262">
        <v>5803</v>
      </c>
      <c r="Q9" s="60"/>
      <c r="R9" s="263" t="s">
        <v>287</v>
      </c>
      <c r="S9" s="60"/>
      <c r="T9" s="263" t="s">
        <v>287</v>
      </c>
      <c r="U9" s="60"/>
      <c r="V9" s="263" t="s">
        <v>287</v>
      </c>
      <c r="W9" s="60"/>
      <c r="X9" s="263" t="s">
        <v>287</v>
      </c>
      <c r="Y9" s="60"/>
      <c r="Z9" s="262">
        <v>1354988</v>
      </c>
      <c r="AA9" s="60"/>
      <c r="AB9" s="263" t="s">
        <v>287</v>
      </c>
      <c r="AC9" s="60"/>
      <c r="AD9" s="262">
        <v>5420</v>
      </c>
      <c r="AE9" s="262"/>
      <c r="AF9" s="262">
        <v>4339470</v>
      </c>
      <c r="AG9" s="60"/>
    </row>
    <row r="10" spans="1:33" x14ac:dyDescent="0.2">
      <c r="A10" s="261">
        <v>1950</v>
      </c>
      <c r="B10" s="262">
        <v>2199111</v>
      </c>
      <c r="C10" s="60"/>
      <c r="D10" s="262">
        <v>471666</v>
      </c>
      <c r="E10" s="60"/>
      <c r="F10" s="262">
        <v>650931</v>
      </c>
      <c r="G10" s="60"/>
      <c r="H10" s="263" t="s">
        <v>287</v>
      </c>
      <c r="I10" s="60"/>
      <c r="J10" s="262">
        <v>3321708</v>
      </c>
      <c r="K10" s="60"/>
      <c r="L10" s="263">
        <v>0</v>
      </c>
      <c r="M10" s="60"/>
      <c r="N10" s="262">
        <v>1346015</v>
      </c>
      <c r="O10" s="60"/>
      <c r="P10" s="262">
        <v>5466</v>
      </c>
      <c r="Q10" s="60"/>
      <c r="R10" s="263" t="s">
        <v>287</v>
      </c>
      <c r="S10" s="60"/>
      <c r="T10" s="263" t="s">
        <v>287</v>
      </c>
      <c r="U10" s="60"/>
      <c r="V10" s="263" t="s">
        <v>287</v>
      </c>
      <c r="W10" s="60"/>
      <c r="X10" s="263" t="s">
        <v>287</v>
      </c>
      <c r="Y10" s="60"/>
      <c r="Z10" s="262">
        <v>1351481</v>
      </c>
      <c r="AA10" s="60"/>
      <c r="AB10" s="263" t="s">
        <v>287</v>
      </c>
      <c r="AC10" s="60"/>
      <c r="AD10" s="262">
        <v>6094</v>
      </c>
      <c r="AE10" s="262"/>
      <c r="AF10" s="262">
        <v>4679283</v>
      </c>
      <c r="AG10" s="60"/>
    </row>
    <row r="11" spans="1:33" x14ac:dyDescent="0.2">
      <c r="A11" s="264">
        <v>1951</v>
      </c>
      <c r="B11" s="265">
        <v>2506808</v>
      </c>
      <c r="C11" s="237"/>
      <c r="D11" s="265">
        <v>399898</v>
      </c>
      <c r="E11" s="237"/>
      <c r="F11" s="265">
        <v>790635</v>
      </c>
      <c r="G11" s="237"/>
      <c r="H11" s="266" t="s">
        <v>287</v>
      </c>
      <c r="I11" s="237"/>
      <c r="J11" s="265">
        <v>3697341</v>
      </c>
      <c r="K11" s="237"/>
      <c r="L11" s="266">
        <v>0</v>
      </c>
      <c r="M11" s="237"/>
      <c r="N11" s="265">
        <v>1360698</v>
      </c>
      <c r="O11" s="237"/>
      <c r="P11" s="265">
        <v>5331</v>
      </c>
      <c r="Q11" s="237"/>
      <c r="R11" s="266" t="s">
        <v>287</v>
      </c>
      <c r="S11" s="237"/>
      <c r="T11" s="266" t="s">
        <v>287</v>
      </c>
      <c r="U11" s="237"/>
      <c r="V11" s="266" t="s">
        <v>287</v>
      </c>
      <c r="W11" s="237"/>
      <c r="X11" s="266" t="s">
        <v>287</v>
      </c>
      <c r="Y11" s="237"/>
      <c r="Z11" s="265">
        <v>1366029</v>
      </c>
      <c r="AA11" s="237"/>
      <c r="AB11" s="266" t="s">
        <v>287</v>
      </c>
      <c r="AC11" s="237"/>
      <c r="AD11" s="265">
        <v>7461</v>
      </c>
      <c r="AE11" s="265"/>
      <c r="AF11" s="265">
        <v>5070831</v>
      </c>
      <c r="AG11" s="237"/>
    </row>
    <row r="12" spans="1:33" x14ac:dyDescent="0.2">
      <c r="A12" s="261">
        <v>1952</v>
      </c>
      <c r="B12" s="262">
        <v>2557397</v>
      </c>
      <c r="C12" s="60"/>
      <c r="D12" s="262">
        <v>420366</v>
      </c>
      <c r="E12" s="60"/>
      <c r="F12" s="262">
        <v>941971</v>
      </c>
      <c r="G12" s="60"/>
      <c r="H12" s="263" t="s">
        <v>287</v>
      </c>
      <c r="I12" s="60"/>
      <c r="J12" s="262">
        <v>3919734</v>
      </c>
      <c r="K12" s="60"/>
      <c r="L12" s="263">
        <v>0</v>
      </c>
      <c r="M12" s="60"/>
      <c r="N12" s="262">
        <v>1404274</v>
      </c>
      <c r="O12" s="60"/>
      <c r="P12" s="262">
        <v>6435</v>
      </c>
      <c r="Q12" s="60"/>
      <c r="R12" s="263" t="s">
        <v>287</v>
      </c>
      <c r="S12" s="60"/>
      <c r="T12" s="263" t="s">
        <v>287</v>
      </c>
      <c r="U12" s="60"/>
      <c r="V12" s="263" t="s">
        <v>287</v>
      </c>
      <c r="W12" s="60"/>
      <c r="X12" s="263" t="s">
        <v>287</v>
      </c>
      <c r="Y12" s="60"/>
      <c r="Z12" s="262">
        <v>1410709</v>
      </c>
      <c r="AA12" s="60"/>
      <c r="AB12" s="263" t="s">
        <v>287</v>
      </c>
      <c r="AC12" s="60"/>
      <c r="AD12" s="262">
        <v>7740</v>
      </c>
      <c r="AE12" s="262"/>
      <c r="AF12" s="262">
        <v>5338183</v>
      </c>
      <c r="AG12" s="60"/>
    </row>
    <row r="13" spans="1:33" x14ac:dyDescent="0.2">
      <c r="A13" s="261">
        <v>1953</v>
      </c>
      <c r="B13" s="262">
        <v>2777361</v>
      </c>
      <c r="C13" s="60"/>
      <c r="D13" s="262">
        <v>514298</v>
      </c>
      <c r="E13" s="60"/>
      <c r="F13" s="262">
        <v>1070472</v>
      </c>
      <c r="G13" s="60"/>
      <c r="H13" s="263" t="s">
        <v>287</v>
      </c>
      <c r="I13" s="60"/>
      <c r="J13" s="262">
        <v>4362131</v>
      </c>
      <c r="K13" s="60"/>
      <c r="L13" s="263">
        <v>0</v>
      </c>
      <c r="M13" s="60"/>
      <c r="N13" s="262">
        <v>1356353</v>
      </c>
      <c r="O13" s="60"/>
      <c r="P13" s="262">
        <v>5019</v>
      </c>
      <c r="Q13" s="60"/>
      <c r="R13" s="263" t="s">
        <v>287</v>
      </c>
      <c r="S13" s="60"/>
      <c r="T13" s="263" t="s">
        <v>287</v>
      </c>
      <c r="U13" s="60"/>
      <c r="V13" s="263" t="s">
        <v>287</v>
      </c>
      <c r="W13" s="60"/>
      <c r="X13" s="263" t="s">
        <v>287</v>
      </c>
      <c r="Y13" s="60"/>
      <c r="Z13" s="262">
        <v>1361372</v>
      </c>
      <c r="AA13" s="60"/>
      <c r="AB13" s="263" t="s">
        <v>287</v>
      </c>
      <c r="AC13" s="60"/>
      <c r="AD13" s="262">
        <v>6852</v>
      </c>
      <c r="AE13" s="262"/>
      <c r="AF13" s="262">
        <v>5730355</v>
      </c>
      <c r="AG13" s="60"/>
    </row>
    <row r="14" spans="1:33" x14ac:dyDescent="0.2">
      <c r="A14" s="264">
        <v>1954</v>
      </c>
      <c r="B14" s="265">
        <v>2840759</v>
      </c>
      <c r="C14" s="237"/>
      <c r="D14" s="265">
        <v>417409</v>
      </c>
      <c r="E14" s="237"/>
      <c r="F14" s="265">
        <v>1206291</v>
      </c>
      <c r="G14" s="237"/>
      <c r="H14" s="266" t="s">
        <v>287</v>
      </c>
      <c r="I14" s="237"/>
      <c r="J14" s="265">
        <v>4464459</v>
      </c>
      <c r="K14" s="237"/>
      <c r="L14" s="266">
        <v>0</v>
      </c>
      <c r="M14" s="237"/>
      <c r="N14" s="265">
        <v>1304094</v>
      </c>
      <c r="O14" s="237"/>
      <c r="P14" s="265">
        <v>3209</v>
      </c>
      <c r="Q14" s="237"/>
      <c r="R14" s="266" t="s">
        <v>287</v>
      </c>
      <c r="S14" s="237"/>
      <c r="T14" s="266" t="s">
        <v>287</v>
      </c>
      <c r="U14" s="237"/>
      <c r="V14" s="266" t="s">
        <v>287</v>
      </c>
      <c r="W14" s="237"/>
      <c r="X14" s="266" t="s">
        <v>287</v>
      </c>
      <c r="Y14" s="237"/>
      <c r="Z14" s="265">
        <v>1307303</v>
      </c>
      <c r="AA14" s="237"/>
      <c r="AB14" s="266" t="s">
        <v>287</v>
      </c>
      <c r="AC14" s="237"/>
      <c r="AD14" s="265">
        <v>7983</v>
      </c>
      <c r="AE14" s="265"/>
      <c r="AF14" s="265">
        <v>5779746</v>
      </c>
      <c r="AG14" s="237"/>
    </row>
    <row r="15" spans="1:33" x14ac:dyDescent="0.2">
      <c r="A15" s="261">
        <v>1955</v>
      </c>
      <c r="B15" s="262">
        <v>3458271</v>
      </c>
      <c r="C15" s="60"/>
      <c r="D15" s="262">
        <v>470747</v>
      </c>
      <c r="E15" s="60"/>
      <c r="F15" s="262">
        <v>1193644</v>
      </c>
      <c r="G15" s="60"/>
      <c r="H15" s="263" t="s">
        <v>287</v>
      </c>
      <c r="I15" s="60"/>
      <c r="J15" s="262">
        <v>5122662</v>
      </c>
      <c r="K15" s="60"/>
      <c r="L15" s="263">
        <v>0</v>
      </c>
      <c r="M15" s="60"/>
      <c r="N15" s="262">
        <v>1321695</v>
      </c>
      <c r="O15" s="60"/>
      <c r="P15" s="262">
        <v>3234</v>
      </c>
      <c r="Q15" s="60"/>
      <c r="R15" s="263" t="s">
        <v>287</v>
      </c>
      <c r="S15" s="60"/>
      <c r="T15" s="263" t="s">
        <v>287</v>
      </c>
      <c r="U15" s="60"/>
      <c r="V15" s="263" t="s">
        <v>287</v>
      </c>
      <c r="W15" s="60"/>
      <c r="X15" s="263" t="s">
        <v>287</v>
      </c>
      <c r="Y15" s="60"/>
      <c r="Z15" s="262">
        <v>1324929</v>
      </c>
      <c r="AA15" s="60"/>
      <c r="AB15" s="263" t="s">
        <v>287</v>
      </c>
      <c r="AC15" s="60"/>
      <c r="AD15" s="262">
        <v>13879</v>
      </c>
      <c r="AE15" s="262"/>
      <c r="AF15" s="262">
        <v>6461470</v>
      </c>
      <c r="AG15" s="60"/>
    </row>
    <row r="16" spans="1:33" x14ac:dyDescent="0.2">
      <c r="A16" s="261">
        <v>1956</v>
      </c>
      <c r="B16" s="262">
        <v>3789674</v>
      </c>
      <c r="C16" s="60"/>
      <c r="D16" s="262">
        <v>454719</v>
      </c>
      <c r="E16" s="60"/>
      <c r="F16" s="262">
        <v>1282687</v>
      </c>
      <c r="G16" s="60"/>
      <c r="H16" s="263" t="s">
        <v>287</v>
      </c>
      <c r="I16" s="60"/>
      <c r="J16" s="262">
        <v>5527080</v>
      </c>
      <c r="K16" s="60"/>
      <c r="L16" s="263">
        <v>0</v>
      </c>
      <c r="M16" s="60"/>
      <c r="N16" s="262">
        <v>1397960</v>
      </c>
      <c r="O16" s="60"/>
      <c r="P16" s="262">
        <v>1738</v>
      </c>
      <c r="Q16" s="60"/>
      <c r="R16" s="263" t="s">
        <v>287</v>
      </c>
      <c r="S16" s="60"/>
      <c r="T16" s="263" t="s">
        <v>287</v>
      </c>
      <c r="U16" s="60"/>
      <c r="V16" s="263" t="s">
        <v>287</v>
      </c>
      <c r="W16" s="60"/>
      <c r="X16" s="263" t="s">
        <v>287</v>
      </c>
      <c r="Y16" s="60"/>
      <c r="Z16" s="262">
        <v>1399698</v>
      </c>
      <c r="AA16" s="60"/>
      <c r="AB16" s="263" t="s">
        <v>287</v>
      </c>
      <c r="AC16" s="60"/>
      <c r="AD16" s="262">
        <v>15519</v>
      </c>
      <c r="AE16" s="262"/>
      <c r="AF16" s="262">
        <v>6942297</v>
      </c>
      <c r="AG16" s="60"/>
    </row>
    <row r="17" spans="1:33" x14ac:dyDescent="0.2">
      <c r="A17" s="264">
        <v>1957</v>
      </c>
      <c r="B17" s="265">
        <v>3855246</v>
      </c>
      <c r="C17" s="237"/>
      <c r="D17" s="265">
        <v>498382</v>
      </c>
      <c r="E17" s="237"/>
      <c r="F17" s="265">
        <v>1382906</v>
      </c>
      <c r="G17" s="237"/>
      <c r="H17" s="266" t="s">
        <v>287</v>
      </c>
      <c r="I17" s="237"/>
      <c r="J17" s="265">
        <v>5736534</v>
      </c>
      <c r="K17" s="237"/>
      <c r="L17" s="266">
        <v>112</v>
      </c>
      <c r="M17" s="237"/>
      <c r="N17" s="265">
        <v>1480092</v>
      </c>
      <c r="O17" s="237"/>
      <c r="P17" s="265">
        <v>2008</v>
      </c>
      <c r="Q17" s="237"/>
      <c r="R17" s="266" t="s">
        <v>287</v>
      </c>
      <c r="S17" s="237"/>
      <c r="T17" s="266" t="s">
        <v>287</v>
      </c>
      <c r="U17" s="237"/>
      <c r="V17" s="266" t="s">
        <v>287</v>
      </c>
      <c r="W17" s="237"/>
      <c r="X17" s="266" t="s">
        <v>287</v>
      </c>
      <c r="Y17" s="237"/>
      <c r="Z17" s="265">
        <v>1482100</v>
      </c>
      <c r="AA17" s="237"/>
      <c r="AB17" s="266" t="s">
        <v>287</v>
      </c>
      <c r="AC17" s="237"/>
      <c r="AD17" s="265">
        <v>12288</v>
      </c>
      <c r="AE17" s="265"/>
      <c r="AF17" s="265">
        <v>7231034</v>
      </c>
      <c r="AG17" s="237"/>
    </row>
    <row r="18" spans="1:33" x14ac:dyDescent="0.2">
      <c r="A18" s="261">
        <v>1958</v>
      </c>
      <c r="B18" s="262">
        <v>3721340</v>
      </c>
      <c r="C18" s="60"/>
      <c r="D18" s="262">
        <v>485713</v>
      </c>
      <c r="E18" s="60"/>
      <c r="F18" s="262">
        <v>1420903</v>
      </c>
      <c r="G18" s="60"/>
      <c r="H18" s="263" t="s">
        <v>287</v>
      </c>
      <c r="I18" s="60"/>
      <c r="J18" s="262">
        <v>5627956</v>
      </c>
      <c r="K18" s="60"/>
      <c r="L18" s="262">
        <v>1915</v>
      </c>
      <c r="M18" s="60"/>
      <c r="N18" s="262">
        <v>1554805</v>
      </c>
      <c r="O18" s="60"/>
      <c r="P18" s="262">
        <v>1940</v>
      </c>
      <c r="Q18" s="60"/>
      <c r="R18" s="263" t="s">
        <v>287</v>
      </c>
      <c r="S18" s="60"/>
      <c r="T18" s="263" t="s">
        <v>287</v>
      </c>
      <c r="U18" s="60"/>
      <c r="V18" s="263" t="s">
        <v>287</v>
      </c>
      <c r="W18" s="60"/>
      <c r="X18" s="263" t="s">
        <v>287</v>
      </c>
      <c r="Y18" s="60"/>
      <c r="Z18" s="262">
        <v>1556745</v>
      </c>
      <c r="AA18" s="60"/>
      <c r="AB18" s="263" t="s">
        <v>287</v>
      </c>
      <c r="AC18" s="60"/>
      <c r="AD18" s="262">
        <v>11320</v>
      </c>
      <c r="AE18" s="262"/>
      <c r="AF18" s="262">
        <v>7197937</v>
      </c>
      <c r="AG18" s="60"/>
    </row>
    <row r="19" spans="1:33" x14ac:dyDescent="0.2">
      <c r="A19" s="261">
        <v>1959</v>
      </c>
      <c r="B19" s="262">
        <v>4029357</v>
      </c>
      <c r="C19" s="60"/>
      <c r="D19" s="262">
        <v>551977</v>
      </c>
      <c r="E19" s="60"/>
      <c r="F19" s="262">
        <v>1685507</v>
      </c>
      <c r="G19" s="60"/>
      <c r="H19" s="263" t="s">
        <v>287</v>
      </c>
      <c r="I19" s="60"/>
      <c r="J19" s="262">
        <v>6266841</v>
      </c>
      <c r="K19" s="60"/>
      <c r="L19" s="262">
        <v>2187</v>
      </c>
      <c r="M19" s="60"/>
      <c r="N19" s="262">
        <v>1511462</v>
      </c>
      <c r="O19" s="60"/>
      <c r="P19" s="262">
        <v>1677</v>
      </c>
      <c r="Q19" s="60"/>
      <c r="R19" s="263" t="s">
        <v>287</v>
      </c>
      <c r="S19" s="60"/>
      <c r="T19" s="263" t="s">
        <v>287</v>
      </c>
      <c r="U19" s="60"/>
      <c r="V19" s="263" t="s">
        <v>287</v>
      </c>
      <c r="W19" s="60"/>
      <c r="X19" s="263" t="s">
        <v>287</v>
      </c>
      <c r="Y19" s="60"/>
      <c r="Z19" s="262">
        <v>1513139</v>
      </c>
      <c r="AA19" s="60"/>
      <c r="AB19" s="263" t="s">
        <v>287</v>
      </c>
      <c r="AC19" s="60"/>
      <c r="AD19" s="262">
        <v>12127</v>
      </c>
      <c r="AE19" s="262"/>
      <c r="AF19" s="262">
        <v>7794295</v>
      </c>
      <c r="AG19" s="60"/>
    </row>
    <row r="20" spans="1:33" x14ac:dyDescent="0.2">
      <c r="A20" s="264">
        <v>1960</v>
      </c>
      <c r="B20" s="265">
        <v>4227551</v>
      </c>
      <c r="C20" s="237"/>
      <c r="D20" s="265">
        <v>552715</v>
      </c>
      <c r="E20" s="237"/>
      <c r="F20" s="265">
        <v>1785129</v>
      </c>
      <c r="G20" s="237"/>
      <c r="H20" s="266" t="s">
        <v>287</v>
      </c>
      <c r="I20" s="237"/>
      <c r="J20" s="265">
        <v>6565395</v>
      </c>
      <c r="K20" s="237"/>
      <c r="L20" s="265">
        <v>6026</v>
      </c>
      <c r="M20" s="237"/>
      <c r="N20" s="265">
        <v>1569167</v>
      </c>
      <c r="O20" s="237"/>
      <c r="P20" s="265">
        <v>1508</v>
      </c>
      <c r="Q20" s="237"/>
      <c r="R20" s="266" t="s">
        <v>287</v>
      </c>
      <c r="S20" s="237"/>
      <c r="T20" s="266">
        <v>774</v>
      </c>
      <c r="U20" s="237"/>
      <c r="V20" s="266" t="s">
        <v>287</v>
      </c>
      <c r="W20" s="237"/>
      <c r="X20" s="266" t="s">
        <v>287</v>
      </c>
      <c r="Y20" s="237"/>
      <c r="Z20" s="265">
        <v>1571449</v>
      </c>
      <c r="AA20" s="237"/>
      <c r="AB20" s="266" t="s">
        <v>287</v>
      </c>
      <c r="AC20" s="237"/>
      <c r="AD20" s="265">
        <v>15474</v>
      </c>
      <c r="AE20" s="265"/>
      <c r="AF20" s="265">
        <v>8158344</v>
      </c>
      <c r="AG20" s="237"/>
    </row>
    <row r="21" spans="1:33" x14ac:dyDescent="0.2">
      <c r="A21" s="261">
        <v>1961</v>
      </c>
      <c r="B21" s="262">
        <v>4354953</v>
      </c>
      <c r="C21" s="60"/>
      <c r="D21" s="262">
        <v>557277</v>
      </c>
      <c r="E21" s="60"/>
      <c r="F21" s="262">
        <v>1888996</v>
      </c>
      <c r="G21" s="60"/>
      <c r="H21" s="263" t="s">
        <v>287</v>
      </c>
      <c r="I21" s="60"/>
      <c r="J21" s="262">
        <v>6801226</v>
      </c>
      <c r="K21" s="60"/>
      <c r="L21" s="262">
        <v>19678</v>
      </c>
      <c r="M21" s="60"/>
      <c r="N21" s="262">
        <v>1620627</v>
      </c>
      <c r="O21" s="60"/>
      <c r="P21" s="262">
        <v>1339</v>
      </c>
      <c r="Q21" s="60"/>
      <c r="R21" s="263" t="s">
        <v>287</v>
      </c>
      <c r="S21" s="60"/>
      <c r="T21" s="262">
        <v>2181</v>
      </c>
      <c r="U21" s="60"/>
      <c r="V21" s="263" t="s">
        <v>287</v>
      </c>
      <c r="W21" s="60"/>
      <c r="X21" s="263" t="s">
        <v>287</v>
      </c>
      <c r="Y21" s="60"/>
      <c r="Z21" s="262">
        <v>1624147</v>
      </c>
      <c r="AA21" s="60"/>
      <c r="AB21" s="263" t="s">
        <v>287</v>
      </c>
      <c r="AC21" s="60"/>
      <c r="AD21" s="262">
        <v>7689</v>
      </c>
      <c r="AE21" s="262"/>
      <c r="AF21" s="262">
        <v>8452741</v>
      </c>
      <c r="AG21" s="60"/>
    </row>
    <row r="22" spans="1:33" x14ac:dyDescent="0.2">
      <c r="A22" s="261">
        <v>1962</v>
      </c>
      <c r="B22" s="262">
        <v>4622376</v>
      </c>
      <c r="C22" s="60"/>
      <c r="D22" s="262">
        <v>559585</v>
      </c>
      <c r="E22" s="60"/>
      <c r="F22" s="262">
        <v>2034783</v>
      </c>
      <c r="G22" s="60"/>
      <c r="H22" s="263" t="s">
        <v>287</v>
      </c>
      <c r="I22" s="60"/>
      <c r="J22" s="262">
        <v>7216744</v>
      </c>
      <c r="K22" s="60"/>
      <c r="L22" s="262">
        <v>26394</v>
      </c>
      <c r="M22" s="60"/>
      <c r="N22" s="262">
        <v>1780151</v>
      </c>
      <c r="O22" s="60"/>
      <c r="P22" s="262">
        <v>1349</v>
      </c>
      <c r="Q22" s="60"/>
      <c r="R22" s="263" t="s">
        <v>287</v>
      </c>
      <c r="S22" s="60"/>
      <c r="T22" s="262">
        <v>2331</v>
      </c>
      <c r="U22" s="60"/>
      <c r="V22" s="263" t="s">
        <v>287</v>
      </c>
      <c r="W22" s="60"/>
      <c r="X22" s="263" t="s">
        <v>287</v>
      </c>
      <c r="Y22" s="60"/>
      <c r="Z22" s="262">
        <v>1783831</v>
      </c>
      <c r="AA22" s="60"/>
      <c r="AB22" s="263" t="s">
        <v>287</v>
      </c>
      <c r="AC22" s="60"/>
      <c r="AD22" s="262">
        <v>1829</v>
      </c>
      <c r="AE22" s="262"/>
      <c r="AF22" s="262">
        <v>9028798</v>
      </c>
      <c r="AG22" s="60"/>
    </row>
    <row r="23" spans="1:33" x14ac:dyDescent="0.2">
      <c r="A23" s="264">
        <v>1963</v>
      </c>
      <c r="B23" s="265">
        <v>5050213</v>
      </c>
      <c r="C23" s="237"/>
      <c r="D23" s="265">
        <v>584707</v>
      </c>
      <c r="E23" s="237"/>
      <c r="F23" s="265">
        <v>2210952</v>
      </c>
      <c r="G23" s="237"/>
      <c r="H23" s="266" t="s">
        <v>287</v>
      </c>
      <c r="I23" s="237"/>
      <c r="J23" s="265">
        <v>7845872</v>
      </c>
      <c r="K23" s="237"/>
      <c r="L23" s="265">
        <v>38147</v>
      </c>
      <c r="M23" s="237"/>
      <c r="N23" s="265">
        <v>1737441</v>
      </c>
      <c r="O23" s="237"/>
      <c r="P23" s="265">
        <v>1341</v>
      </c>
      <c r="Q23" s="237"/>
      <c r="R23" s="266" t="s">
        <v>287</v>
      </c>
      <c r="S23" s="237"/>
      <c r="T23" s="265">
        <v>3726</v>
      </c>
      <c r="U23" s="237"/>
      <c r="V23" s="266" t="s">
        <v>287</v>
      </c>
      <c r="W23" s="237"/>
      <c r="X23" s="266" t="s">
        <v>287</v>
      </c>
      <c r="Y23" s="237"/>
      <c r="Z23" s="265">
        <v>1742507</v>
      </c>
      <c r="AA23" s="237"/>
      <c r="AB23" s="266" t="s">
        <v>287</v>
      </c>
      <c r="AC23" s="237"/>
      <c r="AD23" s="266">
        <v>334</v>
      </c>
      <c r="AE23" s="266"/>
      <c r="AF23" s="265">
        <v>9626860</v>
      </c>
      <c r="AG23" s="237"/>
    </row>
    <row r="24" spans="1:33" x14ac:dyDescent="0.2">
      <c r="A24" s="261">
        <v>1964</v>
      </c>
      <c r="B24" s="262">
        <v>5379553</v>
      </c>
      <c r="C24" s="60"/>
      <c r="D24" s="262">
        <v>633882</v>
      </c>
      <c r="E24" s="60"/>
      <c r="F24" s="262">
        <v>2397228</v>
      </c>
      <c r="G24" s="60"/>
      <c r="H24" s="263" t="s">
        <v>287</v>
      </c>
      <c r="I24" s="60"/>
      <c r="J24" s="262">
        <v>8410663</v>
      </c>
      <c r="K24" s="60"/>
      <c r="L24" s="262">
        <v>39819</v>
      </c>
      <c r="M24" s="60"/>
      <c r="N24" s="262">
        <v>1852542</v>
      </c>
      <c r="O24" s="60"/>
      <c r="P24" s="262">
        <v>1549</v>
      </c>
      <c r="Q24" s="60"/>
      <c r="R24" s="263" t="s">
        <v>287</v>
      </c>
      <c r="S24" s="60"/>
      <c r="T24" s="262">
        <v>4520</v>
      </c>
      <c r="U24" s="60"/>
      <c r="V24" s="263" t="s">
        <v>287</v>
      </c>
      <c r="W24" s="60"/>
      <c r="X24" s="263" t="s">
        <v>287</v>
      </c>
      <c r="Y24" s="60"/>
      <c r="Z24" s="262">
        <v>1858612</v>
      </c>
      <c r="AA24" s="60"/>
      <c r="AB24" s="263" t="s">
        <v>287</v>
      </c>
      <c r="AC24" s="60"/>
      <c r="AD24" s="262">
        <v>6671</v>
      </c>
      <c r="AE24" s="262"/>
      <c r="AF24" s="262">
        <v>10315765</v>
      </c>
      <c r="AG24" s="60"/>
    </row>
    <row r="25" spans="1:33" x14ac:dyDescent="0.2">
      <c r="A25" s="261">
        <v>1965</v>
      </c>
      <c r="B25" s="262">
        <v>5821061</v>
      </c>
      <c r="C25" s="60"/>
      <c r="D25" s="262">
        <v>722002</v>
      </c>
      <c r="E25" s="60"/>
      <c r="F25" s="262">
        <v>2395376</v>
      </c>
      <c r="G25" s="60"/>
      <c r="H25" s="263" t="s">
        <v>287</v>
      </c>
      <c r="I25" s="60"/>
      <c r="J25" s="262">
        <v>8938439</v>
      </c>
      <c r="K25" s="60"/>
      <c r="L25" s="262">
        <v>43164</v>
      </c>
      <c r="M25" s="60"/>
      <c r="N25" s="262">
        <v>2026320</v>
      </c>
      <c r="O25" s="60"/>
      <c r="P25" s="262">
        <v>2810</v>
      </c>
      <c r="Q25" s="60"/>
      <c r="R25" s="263" t="s">
        <v>287</v>
      </c>
      <c r="S25" s="60"/>
      <c r="T25" s="262">
        <v>4197</v>
      </c>
      <c r="U25" s="60"/>
      <c r="V25" s="263" t="s">
        <v>287</v>
      </c>
      <c r="W25" s="60"/>
      <c r="X25" s="263" t="s">
        <v>287</v>
      </c>
      <c r="Y25" s="60"/>
      <c r="Z25" s="262">
        <v>2033327</v>
      </c>
      <c r="AA25" s="60"/>
      <c r="AB25" s="263" t="s">
        <v>287</v>
      </c>
      <c r="AC25" s="60"/>
      <c r="AD25" s="263">
        <v>-482</v>
      </c>
      <c r="AE25" s="263"/>
      <c r="AF25" s="262">
        <v>11014448</v>
      </c>
      <c r="AG25" s="60"/>
    </row>
    <row r="26" spans="1:33" x14ac:dyDescent="0.2">
      <c r="A26" s="264">
        <v>1966</v>
      </c>
      <c r="B26" s="265">
        <v>6301644</v>
      </c>
      <c r="C26" s="237"/>
      <c r="D26" s="265">
        <v>883230</v>
      </c>
      <c r="E26" s="237"/>
      <c r="F26" s="265">
        <v>2696077</v>
      </c>
      <c r="G26" s="237"/>
      <c r="H26" s="266" t="s">
        <v>287</v>
      </c>
      <c r="I26" s="237"/>
      <c r="J26" s="265">
        <v>9880951</v>
      </c>
      <c r="K26" s="237"/>
      <c r="L26" s="265">
        <v>64158</v>
      </c>
      <c r="M26" s="237"/>
      <c r="N26" s="265">
        <v>2028381</v>
      </c>
      <c r="O26" s="237"/>
      <c r="P26" s="265">
        <v>3478</v>
      </c>
      <c r="Q26" s="237"/>
      <c r="R26" s="266" t="s">
        <v>287</v>
      </c>
      <c r="S26" s="237"/>
      <c r="T26" s="265">
        <v>4170</v>
      </c>
      <c r="U26" s="237"/>
      <c r="V26" s="266" t="s">
        <v>287</v>
      </c>
      <c r="W26" s="237"/>
      <c r="X26" s="266" t="s">
        <v>287</v>
      </c>
      <c r="Y26" s="237"/>
      <c r="Z26" s="265">
        <v>2036029</v>
      </c>
      <c r="AA26" s="237"/>
      <c r="AB26" s="266" t="s">
        <v>287</v>
      </c>
      <c r="AC26" s="237"/>
      <c r="AD26" s="265">
        <v>3725</v>
      </c>
      <c r="AE26" s="265"/>
      <c r="AF26" s="265">
        <v>11984863</v>
      </c>
      <c r="AG26" s="237"/>
    </row>
    <row r="27" spans="1:33" x14ac:dyDescent="0.2">
      <c r="A27" s="261">
        <v>1967</v>
      </c>
      <c r="B27" s="262">
        <v>6444982</v>
      </c>
      <c r="C27" s="60"/>
      <c r="D27" s="262">
        <v>1010541</v>
      </c>
      <c r="E27" s="60"/>
      <c r="F27" s="262">
        <v>2834236</v>
      </c>
      <c r="G27" s="60"/>
      <c r="H27" s="263" t="s">
        <v>287</v>
      </c>
      <c r="I27" s="60"/>
      <c r="J27" s="262">
        <v>10289759</v>
      </c>
      <c r="K27" s="60"/>
      <c r="L27" s="262">
        <v>88456</v>
      </c>
      <c r="M27" s="60"/>
      <c r="N27" s="262">
        <v>2310877</v>
      </c>
      <c r="O27" s="60"/>
      <c r="P27" s="262">
        <v>3293</v>
      </c>
      <c r="Q27" s="60"/>
      <c r="R27" s="263" t="s">
        <v>287</v>
      </c>
      <c r="S27" s="60"/>
      <c r="T27" s="262">
        <v>6886</v>
      </c>
      <c r="U27" s="60"/>
      <c r="V27" s="263" t="s">
        <v>287</v>
      </c>
      <c r="W27" s="60"/>
      <c r="X27" s="263" t="s">
        <v>287</v>
      </c>
      <c r="Y27" s="60"/>
      <c r="Z27" s="262">
        <v>2321056</v>
      </c>
      <c r="AA27" s="60"/>
      <c r="AB27" s="263" t="s">
        <v>287</v>
      </c>
      <c r="AC27" s="60"/>
      <c r="AD27" s="262">
        <v>-1020</v>
      </c>
      <c r="AE27" s="262"/>
      <c r="AF27" s="262">
        <v>12698250</v>
      </c>
      <c r="AG27" s="60"/>
    </row>
    <row r="28" spans="1:33" x14ac:dyDescent="0.2">
      <c r="A28" s="261">
        <v>1968</v>
      </c>
      <c r="B28" s="262">
        <v>6993639</v>
      </c>
      <c r="C28" s="60"/>
      <c r="D28" s="262">
        <v>1181450</v>
      </c>
      <c r="E28" s="60"/>
      <c r="F28" s="262">
        <v>3245494</v>
      </c>
      <c r="G28" s="60"/>
      <c r="H28" s="263" t="s">
        <v>287</v>
      </c>
      <c r="I28" s="60"/>
      <c r="J28" s="262">
        <v>11420583</v>
      </c>
      <c r="K28" s="60"/>
      <c r="L28" s="262">
        <v>141534</v>
      </c>
      <c r="M28" s="60"/>
      <c r="N28" s="262">
        <v>2313457</v>
      </c>
      <c r="O28" s="60"/>
      <c r="P28" s="262">
        <v>3900</v>
      </c>
      <c r="Q28" s="60"/>
      <c r="R28" s="263" t="s">
        <v>287</v>
      </c>
      <c r="S28" s="60"/>
      <c r="T28" s="262">
        <v>9416</v>
      </c>
      <c r="U28" s="60"/>
      <c r="V28" s="263" t="s">
        <v>287</v>
      </c>
      <c r="W28" s="60"/>
      <c r="X28" s="263" t="s">
        <v>287</v>
      </c>
      <c r="Y28" s="60"/>
      <c r="Z28" s="262">
        <v>2326774</v>
      </c>
      <c r="AA28" s="60"/>
      <c r="AB28" s="263" t="s">
        <v>287</v>
      </c>
      <c r="AC28" s="60"/>
      <c r="AD28" s="262">
        <v>-2152</v>
      </c>
      <c r="AE28" s="262"/>
      <c r="AF28" s="262">
        <v>13886738</v>
      </c>
      <c r="AG28" s="60"/>
    </row>
    <row r="29" spans="1:33" x14ac:dyDescent="0.2">
      <c r="A29" s="264">
        <v>1969</v>
      </c>
      <c r="B29" s="265">
        <v>7219295</v>
      </c>
      <c r="C29" s="237"/>
      <c r="D29" s="265">
        <v>1571294</v>
      </c>
      <c r="E29" s="237"/>
      <c r="F29" s="265">
        <v>3595759</v>
      </c>
      <c r="G29" s="237"/>
      <c r="H29" s="266" t="s">
        <v>287</v>
      </c>
      <c r="I29" s="237"/>
      <c r="J29" s="265">
        <v>12386348</v>
      </c>
      <c r="K29" s="237"/>
      <c r="L29" s="265">
        <v>153722</v>
      </c>
      <c r="M29" s="237"/>
      <c r="N29" s="265">
        <v>2613763</v>
      </c>
      <c r="O29" s="237"/>
      <c r="P29" s="265">
        <v>3342</v>
      </c>
      <c r="Q29" s="237"/>
      <c r="R29" s="266" t="s">
        <v>287</v>
      </c>
      <c r="S29" s="237"/>
      <c r="T29" s="265">
        <v>13281</v>
      </c>
      <c r="U29" s="237"/>
      <c r="V29" s="266" t="s">
        <v>287</v>
      </c>
      <c r="W29" s="237"/>
      <c r="X29" s="266" t="s">
        <v>287</v>
      </c>
      <c r="Y29" s="237"/>
      <c r="Z29" s="265">
        <v>2630386</v>
      </c>
      <c r="AA29" s="237"/>
      <c r="AB29" s="266" t="s">
        <v>287</v>
      </c>
      <c r="AC29" s="237"/>
      <c r="AD29" s="265">
        <v>3656</v>
      </c>
      <c r="AE29" s="265"/>
      <c r="AF29" s="265">
        <v>15174112</v>
      </c>
      <c r="AG29" s="237"/>
    </row>
    <row r="30" spans="1:33" x14ac:dyDescent="0.2">
      <c r="A30" s="261">
        <v>1970</v>
      </c>
      <c r="B30" s="262">
        <v>7227462</v>
      </c>
      <c r="C30" s="60"/>
      <c r="D30" s="262">
        <v>2117337</v>
      </c>
      <c r="E30" s="60"/>
      <c r="F30" s="262">
        <v>4053747</v>
      </c>
      <c r="G30" s="60"/>
      <c r="H30" s="263" t="s">
        <v>287</v>
      </c>
      <c r="I30" s="60"/>
      <c r="J30" s="262">
        <v>13398546</v>
      </c>
      <c r="K30" s="60"/>
      <c r="L30" s="262">
        <v>239347</v>
      </c>
      <c r="M30" s="60"/>
      <c r="N30" s="262">
        <v>2599507</v>
      </c>
      <c r="O30" s="60"/>
      <c r="P30" s="262">
        <v>1427</v>
      </c>
      <c r="Q30" s="60"/>
      <c r="R30" s="262">
        <v>2313</v>
      </c>
      <c r="S30" s="60"/>
      <c r="T30" s="262">
        <v>11347</v>
      </c>
      <c r="U30" s="60"/>
      <c r="V30" s="263" t="s">
        <v>287</v>
      </c>
      <c r="W30" s="60"/>
      <c r="X30" s="263" t="s">
        <v>287</v>
      </c>
      <c r="Y30" s="60"/>
      <c r="Z30" s="262">
        <v>2614595</v>
      </c>
      <c r="AA30" s="60"/>
      <c r="AB30" s="263" t="s">
        <v>287</v>
      </c>
      <c r="AC30" s="60"/>
      <c r="AD30" s="262">
        <v>6688</v>
      </c>
      <c r="AE30" s="262"/>
      <c r="AF30" s="262">
        <v>16259176</v>
      </c>
      <c r="AG30" s="60"/>
    </row>
    <row r="31" spans="1:33" x14ac:dyDescent="0.2">
      <c r="A31" s="261">
        <v>1971</v>
      </c>
      <c r="B31" s="262">
        <v>7299131</v>
      </c>
      <c r="C31" s="60"/>
      <c r="D31" s="262">
        <v>2494999</v>
      </c>
      <c r="E31" s="60"/>
      <c r="F31" s="262">
        <v>4099275</v>
      </c>
      <c r="G31" s="60"/>
      <c r="H31" s="263" t="s">
        <v>287</v>
      </c>
      <c r="I31" s="60"/>
      <c r="J31" s="262">
        <v>13893405</v>
      </c>
      <c r="K31" s="60"/>
      <c r="L31" s="262">
        <v>412939</v>
      </c>
      <c r="M31" s="60"/>
      <c r="N31" s="262">
        <v>2790405</v>
      </c>
      <c r="O31" s="60"/>
      <c r="P31" s="262">
        <v>1167</v>
      </c>
      <c r="Q31" s="60"/>
      <c r="R31" s="262">
        <v>2094</v>
      </c>
      <c r="S31" s="60"/>
      <c r="T31" s="262">
        <v>11862</v>
      </c>
      <c r="U31" s="60"/>
      <c r="V31" s="263" t="s">
        <v>287</v>
      </c>
      <c r="W31" s="60"/>
      <c r="X31" s="263" t="s">
        <v>287</v>
      </c>
      <c r="Y31" s="60"/>
      <c r="Z31" s="262">
        <v>2805527</v>
      </c>
      <c r="AA31" s="60"/>
      <c r="AB31" s="263" t="s">
        <v>287</v>
      </c>
      <c r="AC31" s="60"/>
      <c r="AD31" s="262">
        <v>12046</v>
      </c>
      <c r="AE31" s="262"/>
      <c r="AF31" s="262">
        <v>17123917</v>
      </c>
      <c r="AG31" s="60"/>
    </row>
    <row r="32" spans="1:33" x14ac:dyDescent="0.2">
      <c r="A32" s="264">
        <v>1972</v>
      </c>
      <c r="B32" s="265">
        <v>7810652</v>
      </c>
      <c r="C32" s="237"/>
      <c r="D32" s="265">
        <v>3097088</v>
      </c>
      <c r="E32" s="237"/>
      <c r="F32" s="265">
        <v>4084289</v>
      </c>
      <c r="G32" s="237"/>
      <c r="H32" s="266" t="s">
        <v>287</v>
      </c>
      <c r="I32" s="237"/>
      <c r="J32" s="265">
        <v>14992029</v>
      </c>
      <c r="K32" s="237"/>
      <c r="L32" s="265">
        <v>583752</v>
      </c>
      <c r="M32" s="237"/>
      <c r="N32" s="265">
        <v>2829445</v>
      </c>
      <c r="O32" s="237"/>
      <c r="P32" s="265">
        <v>1358</v>
      </c>
      <c r="Q32" s="237"/>
      <c r="R32" s="265">
        <v>2073</v>
      </c>
      <c r="S32" s="237"/>
      <c r="T32" s="265">
        <v>31479</v>
      </c>
      <c r="U32" s="237"/>
      <c r="V32" s="266" t="s">
        <v>287</v>
      </c>
      <c r="W32" s="237"/>
      <c r="X32" s="266" t="s">
        <v>287</v>
      </c>
      <c r="Y32" s="237"/>
      <c r="Z32" s="265">
        <v>2864355</v>
      </c>
      <c r="AA32" s="237"/>
      <c r="AB32" s="266" t="s">
        <v>287</v>
      </c>
      <c r="AC32" s="237"/>
      <c r="AD32" s="265">
        <v>26227</v>
      </c>
      <c r="AE32" s="265"/>
      <c r="AF32" s="265">
        <v>18466363</v>
      </c>
      <c r="AG32" s="237"/>
    </row>
    <row r="33" spans="1:33" x14ac:dyDescent="0.2">
      <c r="A33" s="261">
        <v>1973</v>
      </c>
      <c r="B33" s="262">
        <v>8658401</v>
      </c>
      <c r="C33" s="60"/>
      <c r="D33" s="262">
        <v>3514816</v>
      </c>
      <c r="E33" s="60"/>
      <c r="F33" s="262">
        <v>3748016</v>
      </c>
      <c r="G33" s="60"/>
      <c r="H33" s="263" t="s">
        <v>287</v>
      </c>
      <c r="I33" s="60"/>
      <c r="J33" s="262">
        <v>15921233</v>
      </c>
      <c r="K33" s="60"/>
      <c r="L33" s="262">
        <v>910177</v>
      </c>
      <c r="M33" s="60"/>
      <c r="N33" s="262">
        <v>2826675</v>
      </c>
      <c r="O33" s="60"/>
      <c r="P33" s="262">
        <v>1355</v>
      </c>
      <c r="Q33" s="60"/>
      <c r="R33" s="262">
        <v>2056</v>
      </c>
      <c r="S33" s="60"/>
      <c r="T33" s="262">
        <v>42605</v>
      </c>
      <c r="U33" s="60"/>
      <c r="V33" s="263" t="s">
        <v>287</v>
      </c>
      <c r="W33" s="60"/>
      <c r="X33" s="263" t="s">
        <v>287</v>
      </c>
      <c r="Y33" s="60"/>
      <c r="Z33" s="262">
        <v>2872691</v>
      </c>
      <c r="AA33" s="60"/>
      <c r="AB33" s="263" t="s">
        <v>287</v>
      </c>
      <c r="AC33" s="60"/>
      <c r="AD33" s="262">
        <v>48715</v>
      </c>
      <c r="AE33" s="262"/>
      <c r="AF33" s="262">
        <v>19752816</v>
      </c>
      <c r="AG33" s="60"/>
    </row>
    <row r="34" spans="1:33" x14ac:dyDescent="0.2">
      <c r="A34" s="261">
        <v>1974</v>
      </c>
      <c r="B34" s="262">
        <v>8534031</v>
      </c>
      <c r="C34" s="60"/>
      <c r="D34" s="262">
        <v>3365031</v>
      </c>
      <c r="E34" s="60"/>
      <c r="F34" s="262">
        <v>3519184</v>
      </c>
      <c r="G34" s="60"/>
      <c r="H34" s="263" t="s">
        <v>287</v>
      </c>
      <c r="I34" s="60"/>
      <c r="J34" s="262">
        <v>15418246</v>
      </c>
      <c r="K34" s="60"/>
      <c r="L34" s="262">
        <v>1272083</v>
      </c>
      <c r="M34" s="60"/>
      <c r="N34" s="262">
        <v>3143378</v>
      </c>
      <c r="O34" s="60"/>
      <c r="P34" s="263">
        <v>711</v>
      </c>
      <c r="Q34" s="60"/>
      <c r="R34" s="262">
        <v>1902</v>
      </c>
      <c r="S34" s="60"/>
      <c r="T34" s="262">
        <v>53158</v>
      </c>
      <c r="U34" s="60"/>
      <c r="V34" s="263" t="s">
        <v>287</v>
      </c>
      <c r="W34" s="60"/>
      <c r="X34" s="263" t="s">
        <v>287</v>
      </c>
      <c r="Y34" s="60"/>
      <c r="Z34" s="262">
        <v>3199149</v>
      </c>
      <c r="AA34" s="60"/>
      <c r="AB34" s="263" t="s">
        <v>287</v>
      </c>
      <c r="AC34" s="60"/>
      <c r="AD34" s="262">
        <v>43311</v>
      </c>
      <c r="AE34" s="262"/>
      <c r="AF34" s="262">
        <v>19932789</v>
      </c>
      <c r="AG34" s="60"/>
    </row>
    <row r="35" spans="1:33" x14ac:dyDescent="0.2">
      <c r="A35" s="264">
        <v>1975</v>
      </c>
      <c r="B35" s="265">
        <v>8785839</v>
      </c>
      <c r="C35" s="237"/>
      <c r="D35" s="265">
        <v>3165675</v>
      </c>
      <c r="E35" s="237"/>
      <c r="F35" s="265">
        <v>3239769</v>
      </c>
      <c r="G35" s="237"/>
      <c r="H35" s="266" t="s">
        <v>287</v>
      </c>
      <c r="I35" s="237"/>
      <c r="J35" s="265">
        <v>15191283</v>
      </c>
      <c r="K35" s="237"/>
      <c r="L35" s="265">
        <v>1899798</v>
      </c>
      <c r="M35" s="237"/>
      <c r="N35" s="265">
        <v>3122285</v>
      </c>
      <c r="O35" s="237"/>
      <c r="P35" s="266">
        <v>183</v>
      </c>
      <c r="Q35" s="237"/>
      <c r="R35" s="265">
        <v>1806</v>
      </c>
      <c r="S35" s="237"/>
      <c r="T35" s="265">
        <v>70153</v>
      </c>
      <c r="U35" s="237"/>
      <c r="V35" s="266" t="s">
        <v>287</v>
      </c>
      <c r="W35" s="237"/>
      <c r="X35" s="266" t="s">
        <v>287</v>
      </c>
      <c r="Y35" s="237"/>
      <c r="Z35" s="265">
        <v>3194427</v>
      </c>
      <c r="AA35" s="237"/>
      <c r="AB35" s="266" t="s">
        <v>287</v>
      </c>
      <c r="AC35" s="237"/>
      <c r="AD35" s="265">
        <v>21103</v>
      </c>
      <c r="AE35" s="265"/>
      <c r="AF35" s="265">
        <v>20306611</v>
      </c>
      <c r="AG35" s="237"/>
    </row>
    <row r="36" spans="1:33" x14ac:dyDescent="0.2">
      <c r="A36" s="261">
        <v>1976</v>
      </c>
      <c r="B36" s="262">
        <v>9720234</v>
      </c>
      <c r="C36" s="60"/>
      <c r="D36" s="262">
        <v>3477132</v>
      </c>
      <c r="E36" s="60"/>
      <c r="F36" s="262">
        <v>3151728</v>
      </c>
      <c r="G36" s="60"/>
      <c r="H36" s="263" t="s">
        <v>287</v>
      </c>
      <c r="I36" s="60"/>
      <c r="J36" s="262">
        <v>16349094</v>
      </c>
      <c r="K36" s="60"/>
      <c r="L36" s="262">
        <v>2111121</v>
      </c>
      <c r="M36" s="60"/>
      <c r="N36" s="262">
        <v>2942893</v>
      </c>
      <c r="O36" s="60"/>
      <c r="P36" s="263">
        <v>875</v>
      </c>
      <c r="Q36" s="60"/>
      <c r="R36" s="262">
        <v>1889</v>
      </c>
      <c r="S36" s="60"/>
      <c r="T36" s="262">
        <v>78154</v>
      </c>
      <c r="U36" s="60"/>
      <c r="V36" s="263" t="s">
        <v>287</v>
      </c>
      <c r="W36" s="60"/>
      <c r="X36" s="263" t="s">
        <v>287</v>
      </c>
      <c r="Y36" s="60"/>
      <c r="Z36" s="262">
        <v>3023811</v>
      </c>
      <c r="AA36" s="60"/>
      <c r="AB36" s="263" t="s">
        <v>287</v>
      </c>
      <c r="AC36" s="60"/>
      <c r="AD36" s="262">
        <v>29378</v>
      </c>
      <c r="AE36" s="262"/>
      <c r="AF36" s="262">
        <v>21513404</v>
      </c>
      <c r="AG36" s="60"/>
    </row>
    <row r="37" spans="1:33" x14ac:dyDescent="0.2">
      <c r="A37" s="261">
        <v>1977</v>
      </c>
      <c r="B37" s="262">
        <v>10262025</v>
      </c>
      <c r="C37" s="60"/>
      <c r="D37" s="262">
        <v>3900625</v>
      </c>
      <c r="E37" s="60"/>
      <c r="F37" s="262">
        <v>3283745</v>
      </c>
      <c r="G37" s="60"/>
      <c r="H37" s="263" t="s">
        <v>287</v>
      </c>
      <c r="I37" s="60"/>
      <c r="J37" s="262">
        <v>17446395</v>
      </c>
      <c r="K37" s="60"/>
      <c r="L37" s="262">
        <v>2701762</v>
      </c>
      <c r="M37" s="60"/>
      <c r="N37" s="262">
        <v>2300652</v>
      </c>
      <c r="O37" s="60"/>
      <c r="P37" s="262">
        <v>3210</v>
      </c>
      <c r="Q37" s="60"/>
      <c r="R37" s="262">
        <v>1808</v>
      </c>
      <c r="S37" s="60"/>
      <c r="T37" s="262">
        <v>77418</v>
      </c>
      <c r="U37" s="60"/>
      <c r="V37" s="263" t="s">
        <v>287</v>
      </c>
      <c r="W37" s="60"/>
      <c r="X37" s="263" t="s">
        <v>287</v>
      </c>
      <c r="Y37" s="60"/>
      <c r="Z37" s="262">
        <v>2383087</v>
      </c>
      <c r="AA37" s="60"/>
      <c r="AB37" s="263" t="s">
        <v>287</v>
      </c>
      <c r="AC37" s="60"/>
      <c r="AD37" s="262">
        <v>59422</v>
      </c>
      <c r="AE37" s="262"/>
      <c r="AF37" s="262">
        <v>22590667</v>
      </c>
      <c r="AG37" s="60"/>
    </row>
    <row r="38" spans="1:33" x14ac:dyDescent="0.2">
      <c r="A38" s="264">
        <v>1978</v>
      </c>
      <c r="B38" s="265">
        <v>10238271</v>
      </c>
      <c r="C38" s="237"/>
      <c r="D38" s="265">
        <v>3986863</v>
      </c>
      <c r="E38" s="237"/>
      <c r="F38" s="265">
        <v>3296767</v>
      </c>
      <c r="G38" s="237"/>
      <c r="H38" s="266" t="s">
        <v>287</v>
      </c>
      <c r="I38" s="237"/>
      <c r="J38" s="265">
        <v>17521901</v>
      </c>
      <c r="K38" s="237"/>
      <c r="L38" s="265">
        <v>3024126</v>
      </c>
      <c r="M38" s="237"/>
      <c r="N38" s="265">
        <v>2905420</v>
      </c>
      <c r="O38" s="237"/>
      <c r="P38" s="265">
        <v>2043</v>
      </c>
      <c r="Q38" s="237"/>
      <c r="R38" s="265">
        <v>1455</v>
      </c>
      <c r="S38" s="237"/>
      <c r="T38" s="265">
        <v>64350</v>
      </c>
      <c r="U38" s="237"/>
      <c r="V38" s="266" t="s">
        <v>287</v>
      </c>
      <c r="W38" s="237"/>
      <c r="X38" s="266" t="s">
        <v>287</v>
      </c>
      <c r="Y38" s="237"/>
      <c r="Z38" s="265">
        <v>2973268</v>
      </c>
      <c r="AA38" s="237"/>
      <c r="AB38" s="266" t="s">
        <v>287</v>
      </c>
      <c r="AC38" s="237"/>
      <c r="AD38" s="265">
        <v>67318</v>
      </c>
      <c r="AE38" s="265"/>
      <c r="AF38" s="265">
        <v>23586612</v>
      </c>
      <c r="AG38" s="237"/>
    </row>
    <row r="39" spans="1:33" x14ac:dyDescent="0.2">
      <c r="A39" s="261">
        <v>1979</v>
      </c>
      <c r="B39" s="262">
        <v>11259923</v>
      </c>
      <c r="C39" s="60"/>
      <c r="D39" s="262">
        <v>3283366</v>
      </c>
      <c r="E39" s="60"/>
      <c r="F39" s="262">
        <v>3612691</v>
      </c>
      <c r="G39" s="60"/>
      <c r="H39" s="263" t="s">
        <v>287</v>
      </c>
      <c r="I39" s="60"/>
      <c r="J39" s="262">
        <v>18155980</v>
      </c>
      <c r="K39" s="60"/>
      <c r="L39" s="262">
        <v>2775827</v>
      </c>
      <c r="M39" s="60"/>
      <c r="N39" s="262">
        <v>2896591</v>
      </c>
      <c r="O39" s="60"/>
      <c r="P39" s="262">
        <v>3104</v>
      </c>
      <c r="Q39" s="60"/>
      <c r="R39" s="262">
        <v>2052</v>
      </c>
      <c r="S39" s="60"/>
      <c r="T39" s="262">
        <v>83788</v>
      </c>
      <c r="U39" s="60"/>
      <c r="V39" s="263" t="s">
        <v>287</v>
      </c>
      <c r="W39" s="60"/>
      <c r="X39" s="263" t="s">
        <v>287</v>
      </c>
      <c r="Y39" s="60"/>
      <c r="Z39" s="262">
        <v>2985535</v>
      </c>
      <c r="AA39" s="60"/>
      <c r="AB39" s="263" t="s">
        <v>287</v>
      </c>
      <c r="AC39" s="60"/>
      <c r="AD39" s="262">
        <v>69381</v>
      </c>
      <c r="AE39" s="262"/>
      <c r="AF39" s="262">
        <v>23986723</v>
      </c>
      <c r="AG39" s="60"/>
    </row>
    <row r="40" spans="1:33" x14ac:dyDescent="0.2">
      <c r="A40" s="261">
        <v>1980</v>
      </c>
      <c r="B40" s="262">
        <v>12122684</v>
      </c>
      <c r="C40" s="60"/>
      <c r="D40" s="262">
        <v>2633561</v>
      </c>
      <c r="E40" s="60"/>
      <c r="F40" s="262">
        <v>3810451</v>
      </c>
      <c r="G40" s="60"/>
      <c r="H40" s="263" t="s">
        <v>287</v>
      </c>
      <c r="I40" s="60"/>
      <c r="J40" s="262">
        <v>18566696</v>
      </c>
      <c r="K40" s="60"/>
      <c r="L40" s="262">
        <v>2739169</v>
      </c>
      <c r="M40" s="60"/>
      <c r="N40" s="262">
        <v>2867306</v>
      </c>
      <c r="O40" s="60"/>
      <c r="P40" s="262">
        <v>2861</v>
      </c>
      <c r="Q40" s="60"/>
      <c r="R40" s="262">
        <v>1639</v>
      </c>
      <c r="S40" s="60"/>
      <c r="T40" s="262">
        <v>109776</v>
      </c>
      <c r="U40" s="60"/>
      <c r="V40" s="263" t="s">
        <v>287</v>
      </c>
      <c r="W40" s="60"/>
      <c r="X40" s="263" t="s">
        <v>287</v>
      </c>
      <c r="Y40" s="60"/>
      <c r="Z40" s="262">
        <v>2981582</v>
      </c>
      <c r="AA40" s="60"/>
      <c r="AB40" s="263" t="s">
        <v>287</v>
      </c>
      <c r="AC40" s="60"/>
      <c r="AD40" s="262">
        <v>71399</v>
      </c>
      <c r="AE40" s="262"/>
      <c r="AF40" s="262">
        <v>24358845</v>
      </c>
      <c r="AG40" s="60"/>
    </row>
    <row r="41" spans="1:33" x14ac:dyDescent="0.2">
      <c r="A41" s="264">
        <v>1981</v>
      </c>
      <c r="B41" s="265">
        <v>12583461</v>
      </c>
      <c r="C41" s="237"/>
      <c r="D41" s="265">
        <v>2201663</v>
      </c>
      <c r="E41" s="237"/>
      <c r="F41" s="265">
        <v>3767559</v>
      </c>
      <c r="G41" s="237"/>
      <c r="H41" s="266" t="s">
        <v>287</v>
      </c>
      <c r="I41" s="237"/>
      <c r="J41" s="265">
        <v>18552683</v>
      </c>
      <c r="K41" s="237"/>
      <c r="L41" s="265">
        <v>3007589</v>
      </c>
      <c r="M41" s="237"/>
      <c r="N41" s="265">
        <v>2724925</v>
      </c>
      <c r="O41" s="237"/>
      <c r="P41" s="265">
        <v>2563</v>
      </c>
      <c r="Q41" s="237"/>
      <c r="R41" s="265">
        <v>1282</v>
      </c>
      <c r="S41" s="237"/>
      <c r="T41" s="265">
        <v>123043</v>
      </c>
      <c r="U41" s="237"/>
      <c r="V41" s="266" t="s">
        <v>287</v>
      </c>
      <c r="W41" s="237"/>
      <c r="X41" s="266" t="s">
        <v>287</v>
      </c>
      <c r="Y41" s="237"/>
      <c r="Z41" s="265">
        <v>2851813</v>
      </c>
      <c r="AA41" s="237"/>
      <c r="AB41" s="266" t="s">
        <v>287</v>
      </c>
      <c r="AC41" s="237"/>
      <c r="AD41" s="265">
        <v>113406</v>
      </c>
      <c r="AE41" s="265"/>
      <c r="AF41" s="265">
        <v>24525491</v>
      </c>
      <c r="AG41" s="237"/>
    </row>
    <row r="42" spans="1:33" x14ac:dyDescent="0.2">
      <c r="A42" s="261">
        <v>1982</v>
      </c>
      <c r="B42" s="262">
        <v>12582150</v>
      </c>
      <c r="C42" s="60"/>
      <c r="D42" s="262">
        <v>1567654</v>
      </c>
      <c r="E42" s="60"/>
      <c r="F42" s="262">
        <v>3341637</v>
      </c>
      <c r="G42" s="60"/>
      <c r="H42" s="263" t="s">
        <v>287</v>
      </c>
      <c r="I42" s="60"/>
      <c r="J42" s="262">
        <v>17491441</v>
      </c>
      <c r="K42" s="60"/>
      <c r="L42" s="262">
        <v>3131148</v>
      </c>
      <c r="M42" s="60"/>
      <c r="N42" s="262">
        <v>3232512</v>
      </c>
      <c r="O42" s="60"/>
      <c r="P42" s="262">
        <v>2048</v>
      </c>
      <c r="Q42" s="60"/>
      <c r="R42" s="262">
        <v>1307</v>
      </c>
      <c r="S42" s="60"/>
      <c r="T42" s="262">
        <v>104746</v>
      </c>
      <c r="U42" s="60"/>
      <c r="V42" s="263" t="s">
        <v>287</v>
      </c>
      <c r="W42" s="60"/>
      <c r="X42" s="263" t="s">
        <v>287</v>
      </c>
      <c r="Y42" s="60"/>
      <c r="Z42" s="262">
        <v>3340613</v>
      </c>
      <c r="AA42" s="60"/>
      <c r="AB42" s="263" t="s">
        <v>287</v>
      </c>
      <c r="AC42" s="60"/>
      <c r="AD42" s="262">
        <v>100026</v>
      </c>
      <c r="AE42" s="262"/>
      <c r="AF42" s="262">
        <v>24063228</v>
      </c>
      <c r="AG42" s="60"/>
    </row>
    <row r="43" spans="1:33" x14ac:dyDescent="0.2">
      <c r="A43" s="261">
        <v>1983</v>
      </c>
      <c r="B43" s="262">
        <v>13212591</v>
      </c>
      <c r="C43" s="60"/>
      <c r="D43" s="262">
        <v>1543683</v>
      </c>
      <c r="E43" s="60"/>
      <c r="F43" s="262">
        <v>2998090</v>
      </c>
      <c r="G43" s="60"/>
      <c r="H43" s="263" t="s">
        <v>287</v>
      </c>
      <c r="I43" s="60"/>
      <c r="J43" s="262">
        <v>17754364</v>
      </c>
      <c r="K43" s="60"/>
      <c r="L43" s="262">
        <v>3202549</v>
      </c>
      <c r="M43" s="60"/>
      <c r="N43" s="262">
        <v>3494005</v>
      </c>
      <c r="O43" s="60"/>
      <c r="P43" s="262">
        <v>2271</v>
      </c>
      <c r="Q43" s="60"/>
      <c r="R43" s="262">
        <v>1712</v>
      </c>
      <c r="S43" s="60"/>
      <c r="T43" s="262">
        <v>129339</v>
      </c>
      <c r="U43" s="60"/>
      <c r="V43" s="263" t="s">
        <v>287</v>
      </c>
      <c r="W43" s="60"/>
      <c r="X43" s="263">
        <v>28</v>
      </c>
      <c r="Y43" s="60"/>
      <c r="Z43" s="262">
        <v>3627355</v>
      </c>
      <c r="AA43" s="60"/>
      <c r="AB43" s="263" t="s">
        <v>287</v>
      </c>
      <c r="AC43" s="60"/>
      <c r="AD43" s="262">
        <v>120547</v>
      </c>
      <c r="AE43" s="262"/>
      <c r="AF43" s="262">
        <v>24704815</v>
      </c>
      <c r="AG43" s="60"/>
    </row>
    <row r="44" spans="1:33" x14ac:dyDescent="0.2">
      <c r="A44" s="264">
        <v>1984</v>
      </c>
      <c r="B44" s="265">
        <v>14019485</v>
      </c>
      <c r="C44" s="237"/>
      <c r="D44" s="265">
        <v>1286116</v>
      </c>
      <c r="E44" s="237"/>
      <c r="F44" s="265">
        <v>3220239</v>
      </c>
      <c r="G44" s="237"/>
      <c r="H44" s="266" t="s">
        <v>287</v>
      </c>
      <c r="I44" s="237"/>
      <c r="J44" s="265">
        <v>18525840</v>
      </c>
      <c r="K44" s="237"/>
      <c r="L44" s="265">
        <v>3552531</v>
      </c>
      <c r="M44" s="237"/>
      <c r="N44" s="265">
        <v>3352809</v>
      </c>
      <c r="O44" s="237"/>
      <c r="P44" s="265">
        <v>4817</v>
      </c>
      <c r="Q44" s="237"/>
      <c r="R44" s="265">
        <v>4432</v>
      </c>
      <c r="S44" s="237"/>
      <c r="T44" s="265">
        <v>164896</v>
      </c>
      <c r="U44" s="237"/>
      <c r="V44" s="266">
        <v>55</v>
      </c>
      <c r="W44" s="237"/>
      <c r="X44" s="266">
        <v>68</v>
      </c>
      <c r="Y44" s="237"/>
      <c r="Z44" s="265">
        <v>3527076</v>
      </c>
      <c r="AA44" s="237"/>
      <c r="AB44" s="266" t="s">
        <v>287</v>
      </c>
      <c r="AC44" s="237"/>
      <c r="AD44" s="265">
        <v>135323</v>
      </c>
      <c r="AE44" s="265"/>
      <c r="AF44" s="265">
        <v>25740770</v>
      </c>
      <c r="AG44" s="237"/>
    </row>
    <row r="45" spans="1:33" x14ac:dyDescent="0.2">
      <c r="A45" s="261">
        <v>1985</v>
      </c>
      <c r="B45" s="262">
        <v>14542209</v>
      </c>
      <c r="C45" s="60"/>
      <c r="D45" s="262">
        <v>1090459</v>
      </c>
      <c r="E45" s="60"/>
      <c r="F45" s="262">
        <v>3159758</v>
      </c>
      <c r="G45" s="60"/>
      <c r="H45" s="263" t="s">
        <v>287</v>
      </c>
      <c r="I45" s="60"/>
      <c r="J45" s="262">
        <v>18792426</v>
      </c>
      <c r="K45" s="60"/>
      <c r="L45" s="262">
        <v>4075563</v>
      </c>
      <c r="M45" s="60"/>
      <c r="N45" s="262">
        <v>2937168</v>
      </c>
      <c r="O45" s="60"/>
      <c r="P45" s="262">
        <v>7765</v>
      </c>
      <c r="Q45" s="60"/>
      <c r="R45" s="262">
        <v>6682</v>
      </c>
      <c r="S45" s="60"/>
      <c r="T45" s="262">
        <v>198282</v>
      </c>
      <c r="U45" s="60"/>
      <c r="V45" s="263">
        <v>111</v>
      </c>
      <c r="W45" s="60"/>
      <c r="X45" s="263">
        <v>60</v>
      </c>
      <c r="Y45" s="60"/>
      <c r="Z45" s="262">
        <v>3150069</v>
      </c>
      <c r="AA45" s="60"/>
      <c r="AB45" s="263" t="s">
        <v>287</v>
      </c>
      <c r="AC45" s="60"/>
      <c r="AD45" s="262">
        <v>139655</v>
      </c>
      <c r="AE45" s="262"/>
      <c r="AF45" s="262">
        <v>26157712</v>
      </c>
      <c r="AG45" s="60"/>
    </row>
    <row r="46" spans="1:33" x14ac:dyDescent="0.2">
      <c r="A46" s="261">
        <v>1986</v>
      </c>
      <c r="B46" s="262">
        <v>14443716</v>
      </c>
      <c r="C46" s="60"/>
      <c r="D46" s="262">
        <v>1451842</v>
      </c>
      <c r="E46" s="60"/>
      <c r="F46" s="262">
        <v>2690851</v>
      </c>
      <c r="G46" s="60"/>
      <c r="H46" s="263" t="s">
        <v>287</v>
      </c>
      <c r="I46" s="60"/>
      <c r="J46" s="262">
        <v>18586409</v>
      </c>
      <c r="K46" s="60"/>
      <c r="L46" s="262">
        <v>4380109</v>
      </c>
      <c r="M46" s="60"/>
      <c r="N46" s="262">
        <v>3038157</v>
      </c>
      <c r="O46" s="60"/>
      <c r="P46" s="262">
        <v>5134</v>
      </c>
      <c r="Q46" s="60"/>
      <c r="R46" s="262">
        <v>7158</v>
      </c>
      <c r="S46" s="60"/>
      <c r="T46" s="262">
        <v>219178</v>
      </c>
      <c r="U46" s="60"/>
      <c r="V46" s="263">
        <v>147</v>
      </c>
      <c r="W46" s="60"/>
      <c r="X46" s="263">
        <v>44</v>
      </c>
      <c r="Y46" s="60"/>
      <c r="Z46" s="262">
        <v>3269818</v>
      </c>
      <c r="AA46" s="60"/>
      <c r="AB46" s="263" t="s">
        <v>287</v>
      </c>
      <c r="AC46" s="60"/>
      <c r="AD46" s="262">
        <v>122481</v>
      </c>
      <c r="AE46" s="262"/>
      <c r="AF46" s="262">
        <v>26358817</v>
      </c>
      <c r="AG46" s="60"/>
    </row>
    <row r="47" spans="1:33" x14ac:dyDescent="0.2">
      <c r="A47" s="264">
        <v>1987</v>
      </c>
      <c r="B47" s="265">
        <v>15173411</v>
      </c>
      <c r="C47" s="237"/>
      <c r="D47" s="265">
        <v>1256859</v>
      </c>
      <c r="E47" s="237"/>
      <c r="F47" s="265">
        <v>2935061</v>
      </c>
      <c r="G47" s="237"/>
      <c r="H47" s="266" t="s">
        <v>287</v>
      </c>
      <c r="I47" s="237"/>
      <c r="J47" s="265">
        <v>19365331</v>
      </c>
      <c r="K47" s="237"/>
      <c r="L47" s="265">
        <v>4753933</v>
      </c>
      <c r="M47" s="237"/>
      <c r="N47" s="265">
        <v>2601572</v>
      </c>
      <c r="O47" s="237"/>
      <c r="P47" s="265">
        <v>8159</v>
      </c>
      <c r="Q47" s="237"/>
      <c r="R47" s="265">
        <v>7230</v>
      </c>
      <c r="S47" s="237"/>
      <c r="T47" s="265">
        <v>229119</v>
      </c>
      <c r="U47" s="237"/>
      <c r="V47" s="266">
        <v>109</v>
      </c>
      <c r="W47" s="237"/>
      <c r="X47" s="266">
        <v>37</v>
      </c>
      <c r="Y47" s="237"/>
      <c r="Z47" s="265">
        <v>2846226</v>
      </c>
      <c r="AA47" s="237"/>
      <c r="AB47" s="266" t="s">
        <v>287</v>
      </c>
      <c r="AC47" s="237"/>
      <c r="AD47" s="265">
        <v>158101</v>
      </c>
      <c r="AE47" s="265"/>
      <c r="AF47" s="265">
        <v>27123591</v>
      </c>
      <c r="AG47" s="237"/>
    </row>
    <row r="48" spans="1:33" x14ac:dyDescent="0.2">
      <c r="A48" s="261">
        <v>1988</v>
      </c>
      <c r="B48" s="262">
        <v>15849966</v>
      </c>
      <c r="C48" s="60"/>
      <c r="D48" s="262">
        <v>1563425</v>
      </c>
      <c r="E48" s="60"/>
      <c r="F48" s="262">
        <v>2709410</v>
      </c>
      <c r="G48" s="60"/>
      <c r="H48" s="263" t="s">
        <v>287</v>
      </c>
      <c r="I48" s="60"/>
      <c r="J48" s="262">
        <v>20122801</v>
      </c>
      <c r="K48" s="60"/>
      <c r="L48" s="262">
        <v>5586968</v>
      </c>
      <c r="M48" s="60"/>
      <c r="N48" s="262">
        <v>2301629</v>
      </c>
      <c r="O48" s="60"/>
      <c r="P48" s="262">
        <v>9663</v>
      </c>
      <c r="Q48" s="60"/>
      <c r="R48" s="262">
        <v>7622</v>
      </c>
      <c r="S48" s="60"/>
      <c r="T48" s="262">
        <v>217290</v>
      </c>
      <c r="U48" s="60"/>
      <c r="V48" s="263">
        <v>94</v>
      </c>
      <c r="W48" s="60"/>
      <c r="X48" s="263">
        <v>9</v>
      </c>
      <c r="Y48" s="60"/>
      <c r="Z48" s="262">
        <v>2536308</v>
      </c>
      <c r="AA48" s="60"/>
      <c r="AB48" s="263" t="s">
        <v>287</v>
      </c>
      <c r="AC48" s="60"/>
      <c r="AD48" s="262">
        <v>108399</v>
      </c>
      <c r="AE48" s="262"/>
      <c r="AF48" s="262">
        <v>28354476</v>
      </c>
      <c r="AG48" s="60"/>
    </row>
    <row r="49" spans="1:33" x14ac:dyDescent="0.2">
      <c r="A49" s="261">
        <v>1989</v>
      </c>
      <c r="B49" s="263">
        <v>16121107</v>
      </c>
      <c r="C49" s="267" t="s">
        <v>111</v>
      </c>
      <c r="D49" s="262">
        <v>1697154</v>
      </c>
      <c r="E49" s="267" t="s">
        <v>111</v>
      </c>
      <c r="F49" s="262">
        <v>3107441</v>
      </c>
      <c r="G49" s="267" t="s">
        <v>111</v>
      </c>
      <c r="H49" s="262">
        <v>6647</v>
      </c>
      <c r="I49" s="60"/>
      <c r="J49" s="263">
        <v>20932349</v>
      </c>
      <c r="K49" s="267" t="s">
        <v>111</v>
      </c>
      <c r="L49" s="262">
        <v>5602161</v>
      </c>
      <c r="M49" s="267" t="s">
        <v>111</v>
      </c>
      <c r="N49" s="262">
        <v>2808182</v>
      </c>
      <c r="O49" s="267" t="s">
        <v>111</v>
      </c>
      <c r="P49" s="262">
        <v>75393</v>
      </c>
      <c r="Q49" s="267" t="s">
        <v>111</v>
      </c>
      <c r="R49" s="262">
        <v>126268</v>
      </c>
      <c r="S49" s="267" t="s">
        <v>111</v>
      </c>
      <c r="T49" s="262">
        <v>307863</v>
      </c>
      <c r="U49" s="267" t="s">
        <v>111</v>
      </c>
      <c r="V49" s="262">
        <v>2614</v>
      </c>
      <c r="W49" s="267" t="s">
        <v>111</v>
      </c>
      <c r="X49" s="262">
        <v>22033</v>
      </c>
      <c r="Y49" s="267" t="s">
        <v>111</v>
      </c>
      <c r="Z49" s="262">
        <v>3342353</v>
      </c>
      <c r="AA49" s="267" t="s">
        <v>111</v>
      </c>
      <c r="AB49" s="262">
        <v>2061</v>
      </c>
      <c r="AC49" s="60"/>
      <c r="AD49" s="262">
        <v>37450</v>
      </c>
      <c r="AE49" s="262"/>
      <c r="AF49" s="262">
        <v>29916374</v>
      </c>
      <c r="AG49" s="60"/>
    </row>
    <row r="50" spans="1:33" x14ac:dyDescent="0.2">
      <c r="A50" s="264">
        <v>1990</v>
      </c>
      <c r="B50" s="265">
        <v>16234744</v>
      </c>
      <c r="C50" s="237"/>
      <c r="D50" s="265">
        <v>1281392</v>
      </c>
      <c r="E50" s="237"/>
      <c r="F50" s="265">
        <v>3233145</v>
      </c>
      <c r="G50" s="237"/>
      <c r="H50" s="265">
        <v>6058</v>
      </c>
      <c r="I50" s="237"/>
      <c r="J50" s="265">
        <v>20755339</v>
      </c>
      <c r="K50" s="237"/>
      <c r="L50" s="265">
        <v>6104350</v>
      </c>
      <c r="M50" s="237"/>
      <c r="N50" s="265">
        <v>3014012</v>
      </c>
      <c r="O50" s="237"/>
      <c r="P50" s="265">
        <v>105900</v>
      </c>
      <c r="Q50" s="237"/>
      <c r="R50" s="265">
        <v>179967</v>
      </c>
      <c r="S50" s="237"/>
      <c r="T50" s="265">
        <v>325601</v>
      </c>
      <c r="U50" s="237"/>
      <c r="V50" s="265">
        <v>3818</v>
      </c>
      <c r="W50" s="237"/>
      <c r="X50" s="265">
        <v>29007</v>
      </c>
      <c r="Y50" s="237"/>
      <c r="Z50" s="265">
        <v>3658306</v>
      </c>
      <c r="AA50" s="237"/>
      <c r="AB50" s="266">
        <v>78</v>
      </c>
      <c r="AC50" s="237"/>
      <c r="AD50" s="265">
        <v>7888</v>
      </c>
      <c r="AE50" s="265"/>
      <c r="AF50" s="265">
        <v>30525961</v>
      </c>
      <c r="AG50" s="237"/>
    </row>
    <row r="51" spans="1:33" x14ac:dyDescent="0.2">
      <c r="A51" s="261">
        <v>1991</v>
      </c>
      <c r="B51" s="262">
        <v>16223138</v>
      </c>
      <c r="C51" s="60"/>
      <c r="D51" s="262">
        <v>1199418</v>
      </c>
      <c r="E51" s="60"/>
      <c r="F51" s="262">
        <v>3296256</v>
      </c>
      <c r="G51" s="60"/>
      <c r="H51" s="262">
        <v>6483</v>
      </c>
      <c r="I51" s="60"/>
      <c r="J51" s="262">
        <v>20725295</v>
      </c>
      <c r="K51" s="60"/>
      <c r="L51" s="262">
        <v>6422132</v>
      </c>
      <c r="M51" s="60"/>
      <c r="N51" s="262">
        <v>2984899</v>
      </c>
      <c r="O51" s="60"/>
      <c r="P51" s="262">
        <v>104336</v>
      </c>
      <c r="Q51" s="60"/>
      <c r="R51" s="262">
        <v>217148</v>
      </c>
      <c r="S51" s="60"/>
      <c r="T51" s="262">
        <v>335247</v>
      </c>
      <c r="U51" s="60"/>
      <c r="V51" s="262">
        <v>4923</v>
      </c>
      <c r="W51" s="60"/>
      <c r="X51" s="262">
        <v>30796</v>
      </c>
      <c r="Y51" s="60"/>
      <c r="Z51" s="262">
        <v>3677350</v>
      </c>
      <c r="AA51" s="60"/>
      <c r="AB51" s="262">
        <v>3550</v>
      </c>
      <c r="AC51" s="60"/>
      <c r="AD51" s="262">
        <v>66965</v>
      </c>
      <c r="AE51" s="262"/>
      <c r="AF51" s="262">
        <v>30895293</v>
      </c>
      <c r="AG51" s="60"/>
    </row>
    <row r="52" spans="1:33" x14ac:dyDescent="0.2">
      <c r="A52" s="261">
        <v>1992</v>
      </c>
      <c r="B52" s="262">
        <v>16430830</v>
      </c>
      <c r="C52" s="60"/>
      <c r="D52" s="262">
        <v>990274</v>
      </c>
      <c r="E52" s="60"/>
      <c r="F52" s="262">
        <v>3407362</v>
      </c>
      <c r="G52" s="60"/>
      <c r="H52" s="262">
        <v>11796</v>
      </c>
      <c r="I52" s="60"/>
      <c r="J52" s="262">
        <v>20840262</v>
      </c>
      <c r="K52" s="60"/>
      <c r="L52" s="262">
        <v>6479206</v>
      </c>
      <c r="M52" s="60"/>
      <c r="N52" s="262">
        <v>2585662</v>
      </c>
      <c r="O52" s="60"/>
      <c r="P52" s="262">
        <v>119573</v>
      </c>
      <c r="Q52" s="60"/>
      <c r="R52" s="262">
        <v>251809</v>
      </c>
      <c r="S52" s="60"/>
      <c r="T52" s="262">
        <v>337509</v>
      </c>
      <c r="U52" s="60"/>
      <c r="V52" s="262">
        <v>4133</v>
      </c>
      <c r="W52" s="60"/>
      <c r="X52" s="262">
        <v>29863</v>
      </c>
      <c r="Y52" s="60"/>
      <c r="Z52" s="262">
        <v>3328549</v>
      </c>
      <c r="AA52" s="60"/>
      <c r="AB52" s="262">
        <v>3441</v>
      </c>
      <c r="AC52" s="60"/>
      <c r="AD52" s="262">
        <v>86733</v>
      </c>
      <c r="AE52" s="262"/>
      <c r="AF52" s="262">
        <v>30738192</v>
      </c>
      <c r="AG52" s="60"/>
    </row>
    <row r="53" spans="1:33" x14ac:dyDescent="0.2">
      <c r="A53" s="264">
        <v>1993</v>
      </c>
      <c r="B53" s="265">
        <v>17158966</v>
      </c>
      <c r="C53" s="237"/>
      <c r="D53" s="265">
        <v>1121549</v>
      </c>
      <c r="E53" s="237"/>
      <c r="F53" s="265">
        <v>3426090</v>
      </c>
      <c r="G53" s="237"/>
      <c r="H53" s="265">
        <v>12017</v>
      </c>
      <c r="I53" s="237"/>
      <c r="J53" s="265">
        <v>21718622</v>
      </c>
      <c r="K53" s="237"/>
      <c r="L53" s="265">
        <v>6410499</v>
      </c>
      <c r="M53" s="237"/>
      <c r="N53" s="265">
        <v>2860991</v>
      </c>
      <c r="O53" s="237"/>
      <c r="P53" s="265">
        <v>129242</v>
      </c>
      <c r="Q53" s="237"/>
      <c r="R53" s="265">
        <v>255265</v>
      </c>
      <c r="S53" s="237"/>
      <c r="T53" s="265">
        <v>351116</v>
      </c>
      <c r="U53" s="237"/>
      <c r="V53" s="265">
        <v>4767</v>
      </c>
      <c r="W53" s="237"/>
      <c r="X53" s="265">
        <v>30987</v>
      </c>
      <c r="Y53" s="237"/>
      <c r="Z53" s="265">
        <v>3632369</v>
      </c>
      <c r="AA53" s="237"/>
      <c r="AB53" s="265">
        <v>2908</v>
      </c>
      <c r="AC53" s="237"/>
      <c r="AD53" s="265">
        <v>94910</v>
      </c>
      <c r="AE53" s="265"/>
      <c r="AF53" s="265">
        <v>31859308</v>
      </c>
      <c r="AG53" s="237"/>
    </row>
    <row r="54" spans="1:33" x14ac:dyDescent="0.2">
      <c r="A54" s="261">
        <v>1994</v>
      </c>
      <c r="B54" s="262">
        <v>17214799</v>
      </c>
      <c r="C54" s="60"/>
      <c r="D54" s="262">
        <v>1056289</v>
      </c>
      <c r="E54" s="60"/>
      <c r="F54" s="262">
        <v>3850633</v>
      </c>
      <c r="G54" s="60"/>
      <c r="H54" s="262">
        <v>12024</v>
      </c>
      <c r="I54" s="60"/>
      <c r="J54" s="262">
        <v>22133745</v>
      </c>
      <c r="K54" s="60"/>
      <c r="L54" s="262">
        <v>6693877</v>
      </c>
      <c r="M54" s="60"/>
      <c r="N54" s="262">
        <v>2620314</v>
      </c>
      <c r="O54" s="60"/>
      <c r="P54" s="262">
        <v>134042</v>
      </c>
      <c r="Q54" s="60"/>
      <c r="R54" s="262">
        <v>269227</v>
      </c>
      <c r="S54" s="60"/>
      <c r="T54" s="262">
        <v>324908</v>
      </c>
      <c r="U54" s="60"/>
      <c r="V54" s="262">
        <v>5020</v>
      </c>
      <c r="W54" s="60"/>
      <c r="X54" s="262">
        <v>35560</v>
      </c>
      <c r="Y54" s="60"/>
      <c r="Z54" s="262">
        <v>3389072</v>
      </c>
      <c r="AA54" s="60"/>
      <c r="AB54" s="262">
        <v>1892</v>
      </c>
      <c r="AC54" s="60"/>
      <c r="AD54" s="262">
        <v>152937</v>
      </c>
      <c r="AE54" s="262"/>
      <c r="AF54" s="262">
        <v>32371523</v>
      </c>
      <c r="AG54" s="60"/>
    </row>
    <row r="55" spans="1:33" x14ac:dyDescent="0.2">
      <c r="A55" s="261">
        <v>1995</v>
      </c>
      <c r="B55" s="262">
        <v>17416139</v>
      </c>
      <c r="C55" s="60"/>
      <c r="D55" s="262">
        <v>742926</v>
      </c>
      <c r="E55" s="60"/>
      <c r="F55" s="262">
        <v>4179098</v>
      </c>
      <c r="G55" s="60"/>
      <c r="H55" s="262">
        <v>18167</v>
      </c>
      <c r="I55" s="60"/>
      <c r="J55" s="262">
        <v>22356330</v>
      </c>
      <c r="K55" s="60"/>
      <c r="L55" s="262">
        <v>7075436</v>
      </c>
      <c r="M55" s="60"/>
      <c r="N55" s="262">
        <v>3149392</v>
      </c>
      <c r="O55" s="60"/>
      <c r="P55" s="262">
        <v>106359</v>
      </c>
      <c r="Q55" s="60"/>
      <c r="R55" s="262">
        <v>281670</v>
      </c>
      <c r="S55" s="60"/>
      <c r="T55" s="262">
        <v>279793</v>
      </c>
      <c r="U55" s="60"/>
      <c r="V55" s="262">
        <v>5123</v>
      </c>
      <c r="W55" s="60"/>
      <c r="X55" s="262">
        <v>32630</v>
      </c>
      <c r="Y55" s="60"/>
      <c r="Z55" s="262">
        <v>3854967</v>
      </c>
      <c r="AA55" s="60"/>
      <c r="AB55" s="262">
        <v>2017</v>
      </c>
      <c r="AC55" s="60"/>
      <c r="AD55" s="262">
        <v>133856</v>
      </c>
      <c r="AE55" s="262"/>
      <c r="AF55" s="262">
        <v>33422606</v>
      </c>
      <c r="AG55" s="60"/>
    </row>
    <row r="56" spans="1:33" x14ac:dyDescent="0.2">
      <c r="A56" s="264">
        <v>1996</v>
      </c>
      <c r="B56" s="265">
        <v>18375101</v>
      </c>
      <c r="C56" s="237"/>
      <c r="D56" s="265">
        <v>809719</v>
      </c>
      <c r="E56" s="237"/>
      <c r="F56" s="265">
        <v>3730053</v>
      </c>
      <c r="G56" s="237"/>
      <c r="H56" s="265">
        <v>15565</v>
      </c>
      <c r="I56" s="237"/>
      <c r="J56" s="265">
        <v>22930438</v>
      </c>
      <c r="K56" s="237"/>
      <c r="L56" s="265">
        <v>7086674</v>
      </c>
      <c r="M56" s="237"/>
      <c r="N56" s="265">
        <v>3527582</v>
      </c>
      <c r="O56" s="237"/>
      <c r="P56" s="265">
        <v>117479</v>
      </c>
      <c r="Q56" s="237"/>
      <c r="R56" s="265">
        <v>279849</v>
      </c>
      <c r="S56" s="237"/>
      <c r="T56" s="265">
        <v>300329</v>
      </c>
      <c r="U56" s="237"/>
      <c r="V56" s="265">
        <v>5389</v>
      </c>
      <c r="W56" s="237"/>
      <c r="X56" s="265">
        <v>33440</v>
      </c>
      <c r="Y56" s="237"/>
      <c r="Z56" s="265">
        <v>4264069</v>
      </c>
      <c r="AA56" s="237"/>
      <c r="AB56" s="265">
        <v>1908</v>
      </c>
      <c r="AC56" s="237"/>
      <c r="AD56" s="265">
        <v>137144</v>
      </c>
      <c r="AE56" s="265"/>
      <c r="AF56" s="265">
        <v>34420233</v>
      </c>
      <c r="AG56" s="237"/>
    </row>
    <row r="57" spans="1:33" x14ac:dyDescent="0.2">
      <c r="A57" s="261">
        <v>1997</v>
      </c>
      <c r="B57" s="262">
        <v>18854856</v>
      </c>
      <c r="C57" s="60"/>
      <c r="D57" s="262">
        <v>917089</v>
      </c>
      <c r="E57" s="60"/>
      <c r="F57" s="262">
        <v>3981407</v>
      </c>
      <c r="G57" s="60"/>
      <c r="H57" s="262">
        <v>14415</v>
      </c>
      <c r="I57" s="60"/>
      <c r="J57" s="262">
        <v>23767767</v>
      </c>
      <c r="K57" s="60"/>
      <c r="L57" s="262">
        <v>6596992</v>
      </c>
      <c r="M57" s="60"/>
      <c r="N57" s="262">
        <v>3581168</v>
      </c>
      <c r="O57" s="60"/>
      <c r="P57" s="262">
        <v>116723</v>
      </c>
      <c r="Q57" s="60"/>
      <c r="R57" s="262">
        <v>291565</v>
      </c>
      <c r="S57" s="60"/>
      <c r="T57" s="262">
        <v>308659</v>
      </c>
      <c r="U57" s="60"/>
      <c r="V57" s="262">
        <v>5221</v>
      </c>
      <c r="W57" s="60"/>
      <c r="X57" s="262">
        <v>33581</v>
      </c>
      <c r="Y57" s="60"/>
      <c r="Z57" s="262">
        <v>4336916</v>
      </c>
      <c r="AA57" s="60"/>
      <c r="AB57" s="263">
        <v>632</v>
      </c>
      <c r="AC57" s="60"/>
      <c r="AD57" s="262">
        <v>116203</v>
      </c>
      <c r="AE57" s="262"/>
      <c r="AF57" s="262">
        <v>34818510</v>
      </c>
      <c r="AG57" s="60"/>
    </row>
    <row r="58" spans="1:33" x14ac:dyDescent="0.2">
      <c r="A58" s="261">
        <v>1998</v>
      </c>
      <c r="B58" s="262">
        <v>19161728</v>
      </c>
      <c r="C58" s="60"/>
      <c r="D58" s="262">
        <v>1305937</v>
      </c>
      <c r="E58" s="60"/>
      <c r="F58" s="262">
        <v>4520215</v>
      </c>
      <c r="G58" s="60"/>
      <c r="H58" s="262">
        <v>22751</v>
      </c>
      <c r="I58" s="60"/>
      <c r="J58" s="262">
        <v>25010631</v>
      </c>
      <c r="K58" s="60"/>
      <c r="L58" s="262">
        <v>7067809</v>
      </c>
      <c r="M58" s="60"/>
      <c r="N58" s="262">
        <v>3241286</v>
      </c>
      <c r="O58" s="60"/>
      <c r="P58" s="262">
        <v>124681</v>
      </c>
      <c r="Q58" s="60"/>
      <c r="R58" s="262">
        <v>287353</v>
      </c>
      <c r="S58" s="60"/>
      <c r="T58" s="262">
        <v>310503</v>
      </c>
      <c r="U58" s="60"/>
      <c r="V58" s="262">
        <v>5124</v>
      </c>
      <c r="W58" s="60"/>
      <c r="X58" s="262">
        <v>30853</v>
      </c>
      <c r="Y58" s="60"/>
      <c r="Z58" s="262">
        <v>3999800</v>
      </c>
      <c r="AA58" s="60"/>
      <c r="AB58" s="262">
        <v>1615</v>
      </c>
      <c r="AC58" s="60"/>
      <c r="AD58" s="262">
        <v>88224</v>
      </c>
      <c r="AE58" s="262"/>
      <c r="AF58" s="262">
        <v>36168079</v>
      </c>
      <c r="AG58" s="60"/>
    </row>
    <row r="59" spans="1:33" x14ac:dyDescent="0.2">
      <c r="A59" s="264">
        <v>1999</v>
      </c>
      <c r="B59" s="265">
        <v>19213986</v>
      </c>
      <c r="C59" s="237"/>
      <c r="D59" s="265">
        <v>1211295</v>
      </c>
      <c r="E59" s="237"/>
      <c r="F59" s="265">
        <v>4741641</v>
      </c>
      <c r="G59" s="237"/>
      <c r="H59" s="265">
        <v>14323</v>
      </c>
      <c r="I59" s="237"/>
      <c r="J59" s="265">
        <v>25181245</v>
      </c>
      <c r="K59" s="237"/>
      <c r="L59" s="265">
        <v>7610256</v>
      </c>
      <c r="M59" s="237"/>
      <c r="N59" s="265">
        <v>3217744</v>
      </c>
      <c r="O59" s="237"/>
      <c r="P59" s="265">
        <v>125439</v>
      </c>
      <c r="Q59" s="237"/>
      <c r="R59" s="265">
        <v>290074</v>
      </c>
      <c r="S59" s="237"/>
      <c r="T59" s="265">
        <v>311619</v>
      </c>
      <c r="U59" s="237"/>
      <c r="V59" s="265">
        <v>5063</v>
      </c>
      <c r="W59" s="237"/>
      <c r="X59" s="265">
        <v>45894</v>
      </c>
      <c r="Y59" s="237"/>
      <c r="Z59" s="265">
        <v>3995834</v>
      </c>
      <c r="AA59" s="237"/>
      <c r="AB59" s="265">
        <v>1426</v>
      </c>
      <c r="AC59" s="237"/>
      <c r="AD59" s="265">
        <v>98924</v>
      </c>
      <c r="AE59" s="265"/>
      <c r="AF59" s="265">
        <v>36887684</v>
      </c>
      <c r="AG59" s="237"/>
    </row>
    <row r="60" spans="1:33" x14ac:dyDescent="0.2">
      <c r="A60" s="261">
        <v>2000</v>
      </c>
      <c r="B60" s="262">
        <v>20153141</v>
      </c>
      <c r="C60" s="60"/>
      <c r="D60" s="262">
        <v>1145293</v>
      </c>
      <c r="E60" s="60"/>
      <c r="F60" s="262">
        <v>5120338</v>
      </c>
      <c r="G60" s="60"/>
      <c r="H60" s="262">
        <v>18822</v>
      </c>
      <c r="I60" s="60"/>
      <c r="J60" s="262">
        <v>26437594</v>
      </c>
      <c r="K60" s="60"/>
      <c r="L60" s="262">
        <v>7862349</v>
      </c>
      <c r="M60" s="60"/>
      <c r="N60" s="262">
        <v>2767916</v>
      </c>
      <c r="O60" s="60"/>
      <c r="P60" s="262">
        <v>126287</v>
      </c>
      <c r="Q60" s="60"/>
      <c r="R60" s="262">
        <v>294388</v>
      </c>
      <c r="S60" s="60"/>
      <c r="T60" s="262">
        <v>296196</v>
      </c>
      <c r="U60" s="60"/>
      <c r="V60" s="262">
        <v>5033</v>
      </c>
      <c r="W60" s="60"/>
      <c r="X60" s="262">
        <v>57057</v>
      </c>
      <c r="Y60" s="60"/>
      <c r="Z60" s="262">
        <v>3546876</v>
      </c>
      <c r="AA60" s="60"/>
      <c r="AB60" s="262">
        <v>1279</v>
      </c>
      <c r="AC60" s="60"/>
      <c r="AD60" s="262">
        <v>115199</v>
      </c>
      <c r="AE60" s="262"/>
      <c r="AF60" s="262">
        <v>37963298</v>
      </c>
      <c r="AG60" s="60"/>
    </row>
    <row r="61" spans="1:33" x14ac:dyDescent="0.2">
      <c r="A61" s="261">
        <v>2001</v>
      </c>
      <c r="B61" s="262">
        <v>19549149</v>
      </c>
      <c r="C61" s="60"/>
      <c r="D61" s="262">
        <v>1279509</v>
      </c>
      <c r="E61" s="60"/>
      <c r="F61" s="262">
        <v>5290391</v>
      </c>
      <c r="G61" s="60"/>
      <c r="H61" s="262">
        <v>9444</v>
      </c>
      <c r="I61" s="60"/>
      <c r="J61" s="262">
        <v>26128493</v>
      </c>
      <c r="K61" s="60"/>
      <c r="L61" s="262">
        <v>8028853</v>
      </c>
      <c r="M61" s="267" t="s">
        <v>381</v>
      </c>
      <c r="N61" s="262">
        <v>2208671</v>
      </c>
      <c r="O61" s="60"/>
      <c r="P61" s="262">
        <v>115950</v>
      </c>
      <c r="Q61" s="60"/>
      <c r="R61" s="262">
        <v>205319</v>
      </c>
      <c r="S61" s="60"/>
      <c r="T61" s="262">
        <v>288784</v>
      </c>
      <c r="U61" s="60"/>
      <c r="V61" s="262">
        <v>5608</v>
      </c>
      <c r="W61" s="60"/>
      <c r="X61" s="262">
        <v>69617</v>
      </c>
      <c r="Y61" s="60"/>
      <c r="Z61" s="262">
        <v>2893950</v>
      </c>
      <c r="AA61" s="60"/>
      <c r="AB61" s="262">
        <v>109126</v>
      </c>
      <c r="AC61" s="60"/>
      <c r="AD61" s="262">
        <v>75156</v>
      </c>
      <c r="AE61" s="262"/>
      <c r="AF61" s="262">
        <v>37235578</v>
      </c>
      <c r="AG61" s="267" t="s">
        <v>381</v>
      </c>
    </row>
    <row r="62" spans="1:33" x14ac:dyDescent="0.2">
      <c r="A62" s="264">
        <v>2002</v>
      </c>
      <c r="B62" s="265">
        <v>19732901</v>
      </c>
      <c r="C62" s="237"/>
      <c r="D62" s="265">
        <v>954802</v>
      </c>
      <c r="E62" s="237"/>
      <c r="F62" s="265">
        <v>5521644</v>
      </c>
      <c r="G62" s="237"/>
      <c r="H62" s="265">
        <v>25494</v>
      </c>
      <c r="I62" s="237"/>
      <c r="J62" s="265">
        <v>26234841</v>
      </c>
      <c r="K62" s="237"/>
      <c r="L62" s="265">
        <v>8145429</v>
      </c>
      <c r="M62" s="268" t="s">
        <v>381</v>
      </c>
      <c r="N62" s="265">
        <v>2649979</v>
      </c>
      <c r="O62" s="237"/>
      <c r="P62" s="265">
        <v>140606</v>
      </c>
      <c r="Q62" s="237"/>
      <c r="R62" s="265">
        <v>223652</v>
      </c>
      <c r="S62" s="237"/>
      <c r="T62" s="265">
        <v>304564</v>
      </c>
      <c r="U62" s="237"/>
      <c r="V62" s="265">
        <v>5644</v>
      </c>
      <c r="W62" s="237"/>
      <c r="X62" s="265">
        <v>105334</v>
      </c>
      <c r="Y62" s="237"/>
      <c r="Z62" s="265">
        <v>3429780</v>
      </c>
      <c r="AA62" s="268" t="s">
        <v>381</v>
      </c>
      <c r="AB62" s="265">
        <v>136807</v>
      </c>
      <c r="AC62" s="237"/>
      <c r="AD62" s="265">
        <v>71595</v>
      </c>
      <c r="AE62" s="265"/>
      <c r="AF62" s="265">
        <v>38018452</v>
      </c>
      <c r="AG62" s="268" t="s">
        <v>381</v>
      </c>
    </row>
    <row r="63" spans="1:33" x14ac:dyDescent="0.2">
      <c r="A63" s="261">
        <v>2003</v>
      </c>
      <c r="B63" s="262">
        <v>20136733</v>
      </c>
      <c r="C63" s="60"/>
      <c r="D63" s="262">
        <v>1199043</v>
      </c>
      <c r="E63" s="60"/>
      <c r="F63" s="262">
        <v>5009060</v>
      </c>
      <c r="G63" s="60"/>
      <c r="H63" s="262">
        <v>29566</v>
      </c>
      <c r="I63" s="60"/>
      <c r="J63" s="262">
        <v>26374402</v>
      </c>
      <c r="K63" s="60"/>
      <c r="L63" s="262">
        <v>7958858</v>
      </c>
      <c r="M63" s="60"/>
      <c r="N63" s="262">
        <v>2780551</v>
      </c>
      <c r="O63" s="60"/>
      <c r="P63" s="262">
        <v>156397</v>
      </c>
      <c r="Q63" s="60"/>
      <c r="R63" s="262">
        <v>216046</v>
      </c>
      <c r="S63" s="60"/>
      <c r="T63" s="262">
        <v>303154</v>
      </c>
      <c r="U63" s="60"/>
      <c r="V63" s="262">
        <v>5469</v>
      </c>
      <c r="W63" s="60"/>
      <c r="X63" s="262">
        <v>114571</v>
      </c>
      <c r="Y63" s="60"/>
      <c r="Z63" s="262">
        <v>3576188</v>
      </c>
      <c r="AA63" s="60"/>
      <c r="AB63" s="262">
        <v>136208</v>
      </c>
      <c r="AC63" s="60"/>
      <c r="AD63" s="262">
        <v>21905</v>
      </c>
      <c r="AE63" s="262"/>
      <c r="AF63" s="262">
        <v>38067560</v>
      </c>
      <c r="AG63" s="60"/>
    </row>
    <row r="64" spans="1:33" x14ac:dyDescent="0.2">
      <c r="A64" s="261">
        <v>2004</v>
      </c>
      <c r="B64" s="262">
        <v>20216919</v>
      </c>
      <c r="C64" s="60"/>
      <c r="D64" s="262">
        <v>1201869</v>
      </c>
      <c r="E64" s="60"/>
      <c r="F64" s="262">
        <v>5208716</v>
      </c>
      <c r="G64" s="60"/>
      <c r="H64" s="262">
        <v>27148</v>
      </c>
      <c r="I64" s="267" t="s">
        <v>381</v>
      </c>
      <c r="J64" s="262">
        <v>26654652</v>
      </c>
      <c r="K64" s="267" t="s">
        <v>381</v>
      </c>
      <c r="L64" s="262">
        <v>8221985</v>
      </c>
      <c r="M64" s="60"/>
      <c r="N64" s="262">
        <v>2656470</v>
      </c>
      <c r="O64" s="60"/>
      <c r="P64" s="262">
        <v>150221</v>
      </c>
      <c r="Q64" s="60"/>
      <c r="R64" s="262">
        <v>205661</v>
      </c>
      <c r="S64" s="60"/>
      <c r="T64" s="262">
        <v>311282</v>
      </c>
      <c r="U64" s="60"/>
      <c r="V64" s="262">
        <v>5764</v>
      </c>
      <c r="W64" s="60"/>
      <c r="X64" s="262">
        <v>141749</v>
      </c>
      <c r="Y64" s="60"/>
      <c r="Z64" s="262">
        <v>3471148</v>
      </c>
      <c r="AA64" s="267" t="s">
        <v>381</v>
      </c>
      <c r="AB64" s="262">
        <v>131382</v>
      </c>
      <c r="AC64" s="60"/>
      <c r="AD64" s="262">
        <v>38597</v>
      </c>
      <c r="AE64" s="262"/>
      <c r="AF64" s="262">
        <v>38517765</v>
      </c>
      <c r="AG64" s="60"/>
    </row>
    <row r="65" spans="1:33" x14ac:dyDescent="0.2">
      <c r="A65" s="264">
        <v>2005</v>
      </c>
      <c r="B65" s="265">
        <v>20648512</v>
      </c>
      <c r="C65" s="237"/>
      <c r="D65" s="265">
        <v>1227055</v>
      </c>
      <c r="E65" s="237"/>
      <c r="F65" s="265">
        <v>5642974</v>
      </c>
      <c r="G65" s="237"/>
      <c r="H65" s="265">
        <v>24424</v>
      </c>
      <c r="I65" s="237"/>
      <c r="J65" s="265">
        <v>27542965</v>
      </c>
      <c r="K65" s="237"/>
      <c r="L65" s="265">
        <v>8160810</v>
      </c>
      <c r="M65" s="268" t="s">
        <v>381</v>
      </c>
      <c r="N65" s="265">
        <v>2670131</v>
      </c>
      <c r="O65" s="237"/>
      <c r="P65" s="265">
        <v>165780</v>
      </c>
      <c r="Q65" s="268" t="s">
        <v>381</v>
      </c>
      <c r="R65" s="265">
        <v>205377</v>
      </c>
      <c r="S65" s="237"/>
      <c r="T65" s="265">
        <v>308776</v>
      </c>
      <c r="U65" s="237"/>
      <c r="V65" s="265">
        <v>5502</v>
      </c>
      <c r="W65" s="237"/>
      <c r="X65" s="265">
        <v>178088</v>
      </c>
      <c r="Y65" s="237"/>
      <c r="Z65" s="265">
        <v>3533654</v>
      </c>
      <c r="AA65" s="268" t="s">
        <v>381</v>
      </c>
      <c r="AB65" s="265">
        <v>116391</v>
      </c>
      <c r="AC65" s="268" t="s">
        <v>381</v>
      </c>
      <c r="AD65" s="265">
        <v>84401</v>
      </c>
      <c r="AE65" s="265"/>
      <c r="AF65" s="265">
        <v>39438222</v>
      </c>
      <c r="AG65" s="268" t="s">
        <v>381</v>
      </c>
    </row>
    <row r="66" spans="1:33" x14ac:dyDescent="0.2">
      <c r="A66" s="261">
        <v>2006</v>
      </c>
      <c r="B66" s="262">
        <v>20377078</v>
      </c>
      <c r="C66" s="60"/>
      <c r="D66" s="262">
        <v>635202</v>
      </c>
      <c r="E66" s="60"/>
      <c r="F66" s="262">
        <v>6054766</v>
      </c>
      <c r="G66" s="60"/>
      <c r="H66" s="262">
        <v>27580</v>
      </c>
      <c r="I66" s="60"/>
      <c r="J66" s="262">
        <v>27094625</v>
      </c>
      <c r="K66" s="267" t="s">
        <v>381</v>
      </c>
      <c r="L66" s="262">
        <v>8215414</v>
      </c>
      <c r="M66" s="267" t="s">
        <v>381</v>
      </c>
      <c r="N66" s="262">
        <v>2839353</v>
      </c>
      <c r="O66" s="60"/>
      <c r="P66" s="262">
        <v>163002</v>
      </c>
      <c r="Q66" s="60"/>
      <c r="R66" s="262">
        <v>216492</v>
      </c>
      <c r="S66" s="267" t="s">
        <v>381</v>
      </c>
      <c r="T66" s="262">
        <v>306176</v>
      </c>
      <c r="U66" s="60"/>
      <c r="V66" s="262">
        <v>5036</v>
      </c>
      <c r="W66" s="60"/>
      <c r="X66" s="262">
        <v>263738</v>
      </c>
      <c r="Y66" s="60"/>
      <c r="Z66" s="262">
        <v>3793796</v>
      </c>
      <c r="AA66" s="267" t="s">
        <v>381</v>
      </c>
      <c r="AB66" s="262">
        <v>117049</v>
      </c>
      <c r="AC66" s="267" t="s">
        <v>381</v>
      </c>
      <c r="AD66" s="262">
        <v>62849</v>
      </c>
      <c r="AE66" s="262"/>
      <c r="AF66" s="262">
        <v>39283733</v>
      </c>
      <c r="AG66" s="267" t="s">
        <v>381</v>
      </c>
    </row>
    <row r="67" spans="1:33" x14ac:dyDescent="0.2">
      <c r="A67" s="261">
        <v>2007</v>
      </c>
      <c r="B67" s="262">
        <v>20723312</v>
      </c>
      <c r="C67" s="60"/>
      <c r="D67" s="262">
        <v>651052</v>
      </c>
      <c r="E67" s="60"/>
      <c r="F67" s="262">
        <v>6681146</v>
      </c>
      <c r="G67" s="60"/>
      <c r="H67" s="262">
        <v>27013</v>
      </c>
      <c r="I67" s="60"/>
      <c r="J67" s="262">
        <v>28082522</v>
      </c>
      <c r="K67" s="267" t="s">
        <v>381</v>
      </c>
      <c r="L67" s="262">
        <v>8455364</v>
      </c>
      <c r="M67" s="267" t="s">
        <v>381</v>
      </c>
      <c r="N67" s="262">
        <v>2429909</v>
      </c>
      <c r="O67" s="60"/>
      <c r="P67" s="262">
        <v>164521</v>
      </c>
      <c r="Q67" s="60"/>
      <c r="R67" s="262">
        <v>221289</v>
      </c>
      <c r="S67" s="60"/>
      <c r="T67" s="262">
        <v>307630</v>
      </c>
      <c r="U67" s="60"/>
      <c r="V67" s="262">
        <v>6047</v>
      </c>
      <c r="W67" s="60"/>
      <c r="X67" s="262">
        <v>340503</v>
      </c>
      <c r="Y67" s="60"/>
      <c r="Z67" s="262">
        <v>3469899</v>
      </c>
      <c r="AA67" s="267" t="s">
        <v>381</v>
      </c>
      <c r="AB67" s="262">
        <v>116513</v>
      </c>
      <c r="AC67" s="60"/>
      <c r="AD67" s="262">
        <v>106632</v>
      </c>
      <c r="AE67" s="262"/>
      <c r="AF67" s="262">
        <v>40230930</v>
      </c>
      <c r="AG67" s="267" t="s">
        <v>381</v>
      </c>
    </row>
    <row r="68" spans="1:33" x14ac:dyDescent="0.2">
      <c r="A68" s="264">
        <v>2008</v>
      </c>
      <c r="B68" s="265">
        <v>20431245</v>
      </c>
      <c r="C68" s="268" t="s">
        <v>381</v>
      </c>
      <c r="D68" s="265">
        <v>463453</v>
      </c>
      <c r="E68" s="268" t="s">
        <v>381</v>
      </c>
      <c r="F68" s="265">
        <v>6516155</v>
      </c>
      <c r="G68" s="268" t="s">
        <v>381</v>
      </c>
      <c r="H68" s="265">
        <v>23350</v>
      </c>
      <c r="I68" s="268" t="s">
        <v>381</v>
      </c>
      <c r="J68" s="265">
        <v>27434202</v>
      </c>
      <c r="K68" s="268" t="s">
        <v>381</v>
      </c>
      <c r="L68" s="265">
        <v>8427297</v>
      </c>
      <c r="M68" s="268" t="s">
        <v>381</v>
      </c>
      <c r="N68" s="265">
        <v>2494003</v>
      </c>
      <c r="O68" s="268" t="s">
        <v>381</v>
      </c>
      <c r="P68" s="265">
        <v>159272</v>
      </c>
      <c r="Q68" s="268" t="s">
        <v>381</v>
      </c>
      <c r="R68" s="265">
        <v>241943</v>
      </c>
      <c r="S68" s="268" t="s">
        <v>381</v>
      </c>
      <c r="T68" s="265">
        <v>314232</v>
      </c>
      <c r="U68" s="268" t="s">
        <v>381</v>
      </c>
      <c r="V68" s="265">
        <v>8517</v>
      </c>
      <c r="W68" s="268" t="s">
        <v>381</v>
      </c>
      <c r="X68" s="265">
        <v>545548</v>
      </c>
      <c r="Y68" s="268" t="s">
        <v>381</v>
      </c>
      <c r="Z68" s="265">
        <v>3763516</v>
      </c>
      <c r="AA68" s="268" t="s">
        <v>381</v>
      </c>
      <c r="AB68" s="265">
        <v>120154</v>
      </c>
      <c r="AC68" s="268" t="s">
        <v>381</v>
      </c>
      <c r="AD68" s="265">
        <v>112381</v>
      </c>
      <c r="AE68" s="265"/>
      <c r="AF68" s="265">
        <v>39857550</v>
      </c>
      <c r="AG68" s="268" t="s">
        <v>381</v>
      </c>
    </row>
    <row r="69" spans="1:33" x14ac:dyDescent="0.2">
      <c r="A69" s="261" t="s">
        <v>136</v>
      </c>
      <c r="B69" s="262">
        <v>18223086</v>
      </c>
      <c r="C69" s="60"/>
      <c r="D69" s="262">
        <v>383592</v>
      </c>
      <c r="E69" s="60"/>
      <c r="F69" s="262">
        <v>6726175</v>
      </c>
      <c r="G69" s="60"/>
      <c r="H69" s="262">
        <v>21879</v>
      </c>
      <c r="I69" s="60"/>
      <c r="J69" s="262">
        <v>25354731</v>
      </c>
      <c r="K69" s="60"/>
      <c r="L69" s="262">
        <v>8349279</v>
      </c>
      <c r="M69" s="60"/>
      <c r="N69" s="262">
        <v>2662571</v>
      </c>
      <c r="O69" s="60"/>
      <c r="P69" s="262">
        <v>153249</v>
      </c>
      <c r="Q69" s="60"/>
      <c r="R69" s="262">
        <v>234018</v>
      </c>
      <c r="S69" s="60"/>
      <c r="T69" s="262">
        <v>319661</v>
      </c>
      <c r="U69" s="60"/>
      <c r="V69" s="262">
        <v>7962</v>
      </c>
      <c r="W69" s="60"/>
      <c r="X69" s="262">
        <v>697278</v>
      </c>
      <c r="Y69" s="60"/>
      <c r="Z69" s="262">
        <v>4074740</v>
      </c>
      <c r="AA69" s="60"/>
      <c r="AB69" s="262">
        <v>117510</v>
      </c>
      <c r="AC69" s="60"/>
      <c r="AD69" s="262">
        <v>116412</v>
      </c>
      <c r="AE69" s="262"/>
      <c r="AF69" s="262">
        <v>38012672</v>
      </c>
      <c r="AG69" s="60"/>
    </row>
    <row r="70" spans="1:33" x14ac:dyDescent="0.2">
      <c r="A70" s="677" t="s">
        <v>153</v>
      </c>
      <c r="B70" s="678"/>
      <c r="C70" s="678"/>
      <c r="D70" s="678"/>
      <c r="E70" s="678"/>
      <c r="F70" s="678"/>
      <c r="G70" s="678"/>
      <c r="H70" s="678"/>
      <c r="I70" s="678"/>
      <c r="J70" s="678"/>
      <c r="K70" s="678"/>
      <c r="L70" s="678"/>
      <c r="M70" s="678"/>
      <c r="N70" s="678"/>
      <c r="O70" s="678"/>
      <c r="P70" s="678"/>
      <c r="Q70" s="678" t="s">
        <v>195</v>
      </c>
      <c r="R70" s="678"/>
      <c r="S70" s="678"/>
      <c r="T70" s="678"/>
      <c r="U70" s="678"/>
      <c r="V70" s="678"/>
      <c r="W70" s="678"/>
      <c r="X70" s="678"/>
      <c r="Y70" s="678"/>
      <c r="Z70" s="678"/>
      <c r="AA70" s="678"/>
      <c r="AB70" s="678"/>
      <c r="AC70" s="678"/>
      <c r="AD70" s="678"/>
      <c r="AE70" s="678"/>
      <c r="AF70" s="678"/>
      <c r="AG70" s="679"/>
    </row>
    <row r="71" spans="1:33" x14ac:dyDescent="0.2">
      <c r="A71" s="672"/>
      <c r="B71" s="673"/>
      <c r="C71" s="673"/>
      <c r="D71" s="673"/>
      <c r="E71" s="673"/>
      <c r="F71" s="673"/>
      <c r="G71" s="673"/>
      <c r="H71" s="673"/>
      <c r="I71" s="673"/>
      <c r="J71" s="673"/>
      <c r="K71" s="673"/>
      <c r="L71" s="673"/>
      <c r="M71" s="673"/>
      <c r="N71" s="673"/>
      <c r="O71" s="673"/>
      <c r="P71" s="673"/>
      <c r="Q71" s="675" t="s">
        <v>402</v>
      </c>
      <c r="R71" s="675"/>
      <c r="S71" s="675"/>
      <c r="T71" s="675"/>
      <c r="U71" s="675"/>
      <c r="V71" s="675"/>
      <c r="W71" s="675"/>
      <c r="X71" s="675"/>
      <c r="Y71" s="675"/>
      <c r="Z71" s="675"/>
      <c r="AA71" s="675"/>
      <c r="AB71" s="675"/>
      <c r="AC71" s="675"/>
      <c r="AD71" s="675"/>
      <c r="AE71" s="675"/>
      <c r="AF71" s="675"/>
      <c r="AG71" s="676"/>
    </row>
    <row r="72" spans="1:33" x14ac:dyDescent="0.2">
      <c r="A72" s="672" t="s">
        <v>155</v>
      </c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 t="s">
        <v>237</v>
      </c>
      <c r="R72" s="673"/>
      <c r="S72" s="673"/>
      <c r="T72" s="673"/>
      <c r="U72" s="673"/>
      <c r="V72" s="673"/>
      <c r="W72" s="673"/>
      <c r="X72" s="673"/>
      <c r="Y72" s="673"/>
      <c r="Z72" s="673"/>
      <c r="AA72" s="673"/>
      <c r="AB72" s="673"/>
      <c r="AC72" s="673"/>
      <c r="AD72" s="673"/>
      <c r="AE72" s="673"/>
      <c r="AF72" s="673"/>
      <c r="AG72" s="674"/>
    </row>
    <row r="73" spans="1:33" x14ac:dyDescent="0.2">
      <c r="A73" s="672" t="s">
        <v>157</v>
      </c>
      <c r="B73" s="673"/>
      <c r="C73" s="673"/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 t="s">
        <v>164</v>
      </c>
      <c r="R73" s="673"/>
      <c r="S73" s="673"/>
      <c r="T73" s="673"/>
      <c r="U73" s="673"/>
      <c r="V73" s="673"/>
      <c r="W73" s="673"/>
      <c r="X73" s="673"/>
      <c r="Y73" s="673"/>
      <c r="Z73" s="673"/>
      <c r="AA73" s="673"/>
      <c r="AB73" s="673"/>
      <c r="AC73" s="673"/>
      <c r="AD73" s="673"/>
      <c r="AE73" s="673"/>
      <c r="AF73" s="673"/>
      <c r="AG73" s="674"/>
    </row>
    <row r="74" spans="1:33" x14ac:dyDescent="0.2">
      <c r="A74" s="672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5" t="s">
        <v>428</v>
      </c>
      <c r="R74" s="675"/>
      <c r="S74" s="675"/>
      <c r="T74" s="675"/>
      <c r="U74" s="675"/>
      <c r="V74" s="675"/>
      <c r="W74" s="675"/>
      <c r="X74" s="675"/>
      <c r="Y74" s="675"/>
      <c r="Z74" s="675"/>
      <c r="AA74" s="675"/>
      <c r="AB74" s="675"/>
      <c r="AC74" s="675"/>
      <c r="AD74" s="675"/>
      <c r="AE74" s="675"/>
      <c r="AF74" s="675"/>
      <c r="AG74" s="676"/>
    </row>
    <row r="75" spans="1:33" x14ac:dyDescent="0.2">
      <c r="A75" s="672" t="s">
        <v>158</v>
      </c>
      <c r="B75" s="673"/>
      <c r="C75" s="673"/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5" t="s">
        <v>397</v>
      </c>
      <c r="R75" s="675"/>
      <c r="S75" s="675"/>
      <c r="T75" s="675"/>
      <c r="U75" s="675"/>
      <c r="V75" s="675"/>
      <c r="W75" s="675"/>
      <c r="X75" s="675"/>
      <c r="Y75" s="675"/>
      <c r="Z75" s="675"/>
      <c r="AA75" s="675"/>
      <c r="AB75" s="675"/>
      <c r="AC75" s="675"/>
      <c r="AD75" s="675"/>
      <c r="AE75" s="675"/>
      <c r="AF75" s="675"/>
      <c r="AG75" s="676"/>
    </row>
    <row r="76" spans="1:33" x14ac:dyDescent="0.2">
      <c r="A76" s="672" t="s">
        <v>238</v>
      </c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5" t="s">
        <v>239</v>
      </c>
      <c r="R76" s="675"/>
      <c r="S76" s="675"/>
      <c r="T76" s="675"/>
      <c r="U76" s="675"/>
      <c r="V76" s="675"/>
      <c r="W76" s="675"/>
      <c r="X76" s="675"/>
      <c r="Y76" s="675"/>
      <c r="Z76" s="675"/>
      <c r="AA76" s="675"/>
      <c r="AB76" s="675"/>
      <c r="AC76" s="675"/>
      <c r="AD76" s="675"/>
      <c r="AE76" s="675"/>
      <c r="AF76" s="675"/>
      <c r="AG76" s="676"/>
    </row>
    <row r="77" spans="1:33" x14ac:dyDescent="0.2">
      <c r="A77" s="672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5" t="s">
        <v>240</v>
      </c>
      <c r="R77" s="675"/>
      <c r="S77" s="675"/>
      <c r="T77" s="675"/>
      <c r="U77" s="675"/>
      <c r="V77" s="675"/>
      <c r="W77" s="675"/>
      <c r="X77" s="675"/>
      <c r="Y77" s="675"/>
      <c r="Z77" s="675"/>
      <c r="AA77" s="675"/>
      <c r="AB77" s="675"/>
      <c r="AC77" s="675"/>
      <c r="AD77" s="675"/>
      <c r="AE77" s="675"/>
      <c r="AF77" s="675"/>
      <c r="AG77" s="676"/>
    </row>
    <row r="78" spans="1:33" x14ac:dyDescent="0.2">
      <c r="A78" s="672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5" t="s">
        <v>118</v>
      </c>
      <c r="R78" s="675"/>
      <c r="S78" s="675"/>
      <c r="T78" s="675"/>
      <c r="U78" s="675"/>
      <c r="V78" s="675"/>
      <c r="W78" s="675"/>
      <c r="X78" s="675"/>
      <c r="Y78" s="675"/>
      <c r="Z78" s="675"/>
      <c r="AA78" s="675"/>
      <c r="AB78" s="675"/>
      <c r="AC78" s="675"/>
      <c r="AD78" s="675"/>
      <c r="AE78" s="675"/>
      <c r="AF78" s="675"/>
      <c r="AG78" s="676"/>
    </row>
    <row r="79" spans="1:33" x14ac:dyDescent="0.2">
      <c r="A79" s="672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5" t="s">
        <v>119</v>
      </c>
      <c r="R79" s="675"/>
      <c r="S79" s="675"/>
      <c r="T79" s="675"/>
      <c r="U79" s="675"/>
      <c r="V79" s="675"/>
      <c r="W79" s="675"/>
      <c r="X79" s="675"/>
      <c r="Y79" s="675"/>
      <c r="Z79" s="675"/>
      <c r="AA79" s="675"/>
      <c r="AB79" s="675"/>
      <c r="AC79" s="675"/>
      <c r="AD79" s="675"/>
      <c r="AE79" s="675"/>
      <c r="AF79" s="675"/>
      <c r="AG79" s="676"/>
    </row>
    <row r="80" spans="1:33" x14ac:dyDescent="0.2">
      <c r="A80" s="672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701" t="s">
        <v>241</v>
      </c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2"/>
    </row>
    <row r="81" spans="1:33" x14ac:dyDescent="0.2">
      <c r="A81" s="672"/>
      <c r="B81" s="673"/>
      <c r="C81" s="673"/>
      <c r="D81" s="673"/>
      <c r="E81" s="673"/>
      <c r="F81" s="673"/>
      <c r="G81" s="673"/>
      <c r="H81" s="673"/>
      <c r="I81" s="673"/>
      <c r="J81" s="673"/>
      <c r="K81" s="673"/>
      <c r="L81" s="673"/>
      <c r="M81" s="673"/>
      <c r="N81" s="673"/>
      <c r="O81" s="673"/>
      <c r="P81" s="673"/>
      <c r="Q81" s="675" t="s">
        <v>120</v>
      </c>
      <c r="R81" s="675"/>
      <c r="S81" s="675"/>
      <c r="T81" s="675"/>
      <c r="U81" s="675"/>
      <c r="V81" s="675"/>
      <c r="W81" s="675"/>
      <c r="X81" s="675"/>
      <c r="Y81" s="675"/>
      <c r="Z81" s="675"/>
      <c r="AA81" s="675"/>
      <c r="AB81" s="675"/>
      <c r="AC81" s="675"/>
      <c r="AD81" s="675"/>
      <c r="AE81" s="675"/>
      <c r="AF81" s="675"/>
      <c r="AG81" s="676"/>
    </row>
    <row r="82" spans="1:33" x14ac:dyDescent="0.2">
      <c r="A82" s="672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5" t="s">
        <v>121</v>
      </c>
      <c r="R82" s="675"/>
      <c r="S82" s="675"/>
      <c r="T82" s="675"/>
      <c r="U82" s="675"/>
      <c r="V82" s="675"/>
      <c r="W82" s="675"/>
      <c r="X82" s="675"/>
      <c r="Y82" s="675"/>
      <c r="Z82" s="675"/>
      <c r="AA82" s="675"/>
      <c r="AB82" s="675"/>
      <c r="AC82" s="675"/>
      <c r="AD82" s="675"/>
      <c r="AE82" s="675"/>
      <c r="AF82" s="675"/>
      <c r="AG82" s="676"/>
    </row>
    <row r="83" spans="1:33" x14ac:dyDescent="0.2">
      <c r="A83" s="672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5" t="s">
        <v>122</v>
      </c>
      <c r="R83" s="675"/>
      <c r="S83" s="675"/>
      <c r="T83" s="675"/>
      <c r="U83" s="675"/>
      <c r="V83" s="675"/>
      <c r="W83" s="675"/>
      <c r="X83" s="675"/>
      <c r="Y83" s="675"/>
      <c r="Z83" s="675"/>
      <c r="AA83" s="675"/>
      <c r="AB83" s="675"/>
      <c r="AC83" s="675"/>
      <c r="AD83" s="675"/>
      <c r="AE83" s="675"/>
      <c r="AF83" s="675"/>
      <c r="AG83" s="676"/>
    </row>
    <row r="84" spans="1:33" x14ac:dyDescent="0.2">
      <c r="A84" s="672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5" t="s">
        <v>242</v>
      </c>
      <c r="R84" s="675"/>
      <c r="S84" s="675"/>
      <c r="T84" s="675"/>
      <c r="U84" s="675"/>
      <c r="V84" s="675"/>
      <c r="W84" s="675"/>
      <c r="X84" s="675"/>
      <c r="Y84" s="675"/>
      <c r="Z84" s="675"/>
      <c r="AA84" s="675"/>
      <c r="AB84" s="675"/>
      <c r="AC84" s="675"/>
      <c r="AD84" s="675"/>
      <c r="AE84" s="675"/>
      <c r="AF84" s="675"/>
      <c r="AG84" s="676"/>
    </row>
    <row r="85" spans="1:33" x14ac:dyDescent="0.2">
      <c r="A85" s="672"/>
      <c r="B85" s="673"/>
      <c r="C85" s="673"/>
      <c r="D85" s="673"/>
      <c r="E85" s="673"/>
      <c r="F85" s="673"/>
      <c r="G85" s="673"/>
      <c r="H85" s="673"/>
      <c r="I85" s="673"/>
      <c r="J85" s="673"/>
      <c r="K85" s="673"/>
      <c r="L85" s="673"/>
      <c r="M85" s="673"/>
      <c r="N85" s="673"/>
      <c r="O85" s="673"/>
      <c r="P85" s="673"/>
      <c r="Q85" s="675" t="s">
        <v>243</v>
      </c>
      <c r="R85" s="675"/>
      <c r="S85" s="675"/>
      <c r="T85" s="675"/>
      <c r="U85" s="675"/>
      <c r="V85" s="675"/>
      <c r="W85" s="675"/>
      <c r="X85" s="675"/>
      <c r="Y85" s="675"/>
      <c r="Z85" s="675"/>
      <c r="AA85" s="675"/>
      <c r="AB85" s="675"/>
      <c r="AC85" s="675"/>
      <c r="AD85" s="675"/>
      <c r="AE85" s="675"/>
      <c r="AF85" s="675"/>
      <c r="AG85" s="676"/>
    </row>
    <row r="86" spans="1:33" x14ac:dyDescent="0.2">
      <c r="A86" s="672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5" t="s">
        <v>471</v>
      </c>
      <c r="R86" s="675"/>
      <c r="S86" s="675"/>
      <c r="T86" s="675"/>
      <c r="U86" s="675"/>
      <c r="V86" s="675"/>
      <c r="W86" s="675"/>
      <c r="X86" s="675"/>
      <c r="Y86" s="675"/>
      <c r="Z86" s="675"/>
      <c r="AA86" s="675"/>
      <c r="AB86" s="675"/>
      <c r="AC86" s="675"/>
      <c r="AD86" s="675"/>
      <c r="AE86" s="675"/>
      <c r="AF86" s="675"/>
      <c r="AG86" s="676"/>
    </row>
    <row r="87" spans="1:33" x14ac:dyDescent="0.2">
      <c r="A87" s="672" t="s">
        <v>199</v>
      </c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5" t="s">
        <v>161</v>
      </c>
      <c r="R87" s="675"/>
      <c r="S87" s="675"/>
      <c r="T87" s="675"/>
      <c r="U87" s="675"/>
      <c r="V87" s="675"/>
      <c r="W87" s="675"/>
      <c r="X87" s="675"/>
      <c r="Y87" s="675"/>
      <c r="Z87" s="675"/>
      <c r="AA87" s="675"/>
      <c r="AB87" s="675"/>
      <c r="AC87" s="675"/>
      <c r="AD87" s="675"/>
      <c r="AE87" s="675"/>
      <c r="AF87" s="675"/>
      <c r="AG87" s="676"/>
    </row>
    <row r="88" spans="1:33" x14ac:dyDescent="0.2">
      <c r="A88" s="672" t="s">
        <v>200</v>
      </c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5" t="s">
        <v>244</v>
      </c>
      <c r="R88" s="675"/>
      <c r="S88" s="675"/>
      <c r="T88" s="675"/>
      <c r="U88" s="675"/>
      <c r="V88" s="675"/>
      <c r="W88" s="675"/>
      <c r="X88" s="675"/>
      <c r="Y88" s="675"/>
      <c r="Z88" s="675"/>
      <c r="AA88" s="675"/>
      <c r="AB88" s="675"/>
      <c r="AC88" s="675"/>
      <c r="AD88" s="675"/>
      <c r="AE88" s="675"/>
      <c r="AF88" s="675"/>
      <c r="AG88" s="676"/>
    </row>
    <row r="89" spans="1:33" x14ac:dyDescent="0.2">
      <c r="A89" s="703" t="s">
        <v>408</v>
      </c>
      <c r="B89" s="675"/>
      <c r="C89" s="675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5"/>
      <c r="Q89" s="675" t="s">
        <v>245</v>
      </c>
      <c r="R89" s="675"/>
      <c r="S89" s="675"/>
      <c r="T89" s="675"/>
      <c r="U89" s="675"/>
      <c r="V89" s="675"/>
      <c r="W89" s="675"/>
      <c r="X89" s="675"/>
      <c r="Y89" s="675"/>
      <c r="Z89" s="675"/>
      <c r="AA89" s="675"/>
      <c r="AB89" s="675"/>
      <c r="AC89" s="675"/>
      <c r="AD89" s="675"/>
      <c r="AE89" s="675"/>
      <c r="AF89" s="675"/>
      <c r="AG89" s="676"/>
    </row>
    <row r="90" spans="1:33" x14ac:dyDescent="0.2">
      <c r="A90" s="703" t="s">
        <v>410</v>
      </c>
      <c r="B90" s="675"/>
      <c r="C90" s="675"/>
      <c r="D90" s="675"/>
      <c r="E90" s="675"/>
      <c r="F90" s="675"/>
      <c r="G90" s="675"/>
      <c r="H90" s="675"/>
      <c r="I90" s="675"/>
      <c r="J90" s="675"/>
      <c r="K90" s="675"/>
      <c r="L90" s="675"/>
      <c r="M90" s="675"/>
      <c r="N90" s="675"/>
      <c r="O90" s="675"/>
      <c r="P90" s="675"/>
      <c r="Q90" s="675" t="s">
        <v>246</v>
      </c>
      <c r="R90" s="675"/>
      <c r="S90" s="675"/>
      <c r="T90" s="675"/>
      <c r="U90" s="675"/>
      <c r="V90" s="675"/>
      <c r="W90" s="675"/>
      <c r="X90" s="675"/>
      <c r="Y90" s="675"/>
      <c r="Z90" s="675"/>
      <c r="AA90" s="675"/>
      <c r="AB90" s="675"/>
      <c r="AC90" s="675"/>
      <c r="AD90" s="675"/>
      <c r="AE90" s="675"/>
      <c r="AF90" s="675"/>
      <c r="AG90" s="676"/>
    </row>
    <row r="91" spans="1:33" x14ac:dyDescent="0.2">
      <c r="A91" s="703"/>
      <c r="B91" s="675"/>
      <c r="C91" s="675"/>
      <c r="D91" s="675"/>
      <c r="E91" s="675"/>
      <c r="F91" s="675"/>
      <c r="G91" s="675"/>
      <c r="H91" s="675"/>
      <c r="I91" s="675"/>
      <c r="J91" s="675"/>
      <c r="K91" s="675"/>
      <c r="L91" s="675"/>
      <c r="M91" s="675"/>
      <c r="N91" s="675"/>
      <c r="O91" s="675"/>
      <c r="P91" s="675"/>
      <c r="Q91" s="701" t="s">
        <v>247</v>
      </c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2"/>
    </row>
    <row r="92" spans="1:33" x14ac:dyDescent="0.2">
      <c r="A92" s="703"/>
      <c r="B92" s="675"/>
      <c r="C92" s="675"/>
      <c r="D92" s="675"/>
      <c r="E92" s="675"/>
      <c r="F92" s="675"/>
      <c r="G92" s="675"/>
      <c r="H92" s="675"/>
      <c r="I92" s="675"/>
      <c r="J92" s="675"/>
      <c r="K92" s="675"/>
      <c r="L92" s="675"/>
      <c r="M92" s="675"/>
      <c r="N92" s="675"/>
      <c r="O92" s="675"/>
      <c r="P92" s="675"/>
      <c r="Q92" s="675" t="s">
        <v>248</v>
      </c>
      <c r="R92" s="675"/>
      <c r="S92" s="675"/>
      <c r="T92" s="675"/>
      <c r="U92" s="675"/>
      <c r="V92" s="675"/>
      <c r="W92" s="675"/>
      <c r="X92" s="675"/>
      <c r="Y92" s="675"/>
      <c r="Z92" s="675"/>
      <c r="AA92" s="675"/>
      <c r="AB92" s="675"/>
      <c r="AC92" s="675"/>
      <c r="AD92" s="675"/>
      <c r="AE92" s="675"/>
      <c r="AF92" s="675"/>
      <c r="AG92" s="676"/>
    </row>
    <row r="93" spans="1:33" x14ac:dyDescent="0.2">
      <c r="A93" s="703"/>
      <c r="B93" s="675"/>
      <c r="C93" s="675"/>
      <c r="D93" s="675"/>
      <c r="E93" s="675"/>
      <c r="F93" s="675"/>
      <c r="G93" s="675"/>
      <c r="H93" s="675"/>
      <c r="I93" s="675"/>
      <c r="J93" s="675"/>
      <c r="K93" s="675"/>
      <c r="L93" s="675"/>
      <c r="M93" s="675"/>
      <c r="N93" s="675"/>
      <c r="O93" s="675"/>
      <c r="P93" s="675"/>
      <c r="Q93" s="701" t="s">
        <v>249</v>
      </c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2"/>
    </row>
    <row r="94" spans="1:33" x14ac:dyDescent="0.2">
      <c r="A94" s="703"/>
      <c r="B94" s="675"/>
      <c r="C94" s="675"/>
      <c r="D94" s="675"/>
      <c r="E94" s="675"/>
      <c r="F94" s="675"/>
      <c r="G94" s="675"/>
      <c r="H94" s="675"/>
      <c r="I94" s="675"/>
      <c r="J94" s="675"/>
      <c r="K94" s="675"/>
      <c r="L94" s="675"/>
      <c r="M94" s="675"/>
      <c r="N94" s="675"/>
      <c r="O94" s="675"/>
      <c r="P94" s="675"/>
      <c r="Q94" s="675" t="s">
        <v>174</v>
      </c>
      <c r="R94" s="675"/>
      <c r="S94" s="675"/>
      <c r="T94" s="675"/>
      <c r="U94" s="675"/>
      <c r="V94" s="675"/>
      <c r="W94" s="675"/>
      <c r="X94" s="675"/>
      <c r="Y94" s="675"/>
      <c r="Z94" s="675"/>
      <c r="AA94" s="675"/>
      <c r="AB94" s="675"/>
      <c r="AC94" s="675"/>
      <c r="AD94" s="675"/>
      <c r="AE94" s="675"/>
      <c r="AF94" s="675"/>
      <c r="AG94" s="676"/>
    </row>
    <row r="95" spans="1:33" x14ac:dyDescent="0.2">
      <c r="A95" s="680" t="s">
        <v>205</v>
      </c>
      <c r="B95" s="681"/>
      <c r="C95" s="681"/>
      <c r="D95" s="681"/>
      <c r="E95" s="681"/>
      <c r="F95" s="681"/>
      <c r="G95" s="681"/>
      <c r="H95" s="681"/>
      <c r="I95" s="681"/>
      <c r="J95" s="681"/>
      <c r="K95" s="681"/>
      <c r="L95" s="681"/>
      <c r="M95" s="681"/>
      <c r="N95" s="681"/>
      <c r="O95" s="681"/>
      <c r="P95" s="681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  <c r="AB95" s="564"/>
      <c r="AC95" s="564"/>
      <c r="AD95" s="564"/>
      <c r="AE95" s="564"/>
      <c r="AF95" s="564"/>
      <c r="AG95" s="565"/>
    </row>
  </sheetData>
  <mergeCells count="74">
    <mergeCell ref="A87:P87"/>
    <mergeCell ref="Q87:AG87"/>
    <mergeCell ref="A95:P95"/>
    <mergeCell ref="Q95:AG95"/>
    <mergeCell ref="A92:P92"/>
    <mergeCell ref="Q92:AG92"/>
    <mergeCell ref="A94:P94"/>
    <mergeCell ref="Q94:AG94"/>
    <mergeCell ref="A93:P93"/>
    <mergeCell ref="Q93:AG93"/>
    <mergeCell ref="A89:P89"/>
    <mergeCell ref="Q89:AG89"/>
    <mergeCell ref="A90:P90"/>
    <mergeCell ref="Q90:AG90"/>
    <mergeCell ref="A91:P91"/>
    <mergeCell ref="Q91:AG91"/>
    <mergeCell ref="A88:P88"/>
    <mergeCell ref="Q88:AG88"/>
    <mergeCell ref="A75:P75"/>
    <mergeCell ref="Q75:AG75"/>
    <mergeCell ref="A76:P86"/>
    <mergeCell ref="Q76:AG76"/>
    <mergeCell ref="Q77:AG77"/>
    <mergeCell ref="Q78:AG78"/>
    <mergeCell ref="Q79:AG79"/>
    <mergeCell ref="Q80:AG80"/>
    <mergeCell ref="Q81:AG81"/>
    <mergeCell ref="Q82:AG82"/>
    <mergeCell ref="Q83:AG83"/>
    <mergeCell ref="Q84:AG84"/>
    <mergeCell ref="Q85:AG85"/>
    <mergeCell ref="Q86:AG86"/>
    <mergeCell ref="A70:P71"/>
    <mergeCell ref="Q70:AG70"/>
    <mergeCell ref="Q71:AG71"/>
    <mergeCell ref="F8:G8"/>
    <mergeCell ref="H8:I8"/>
    <mergeCell ref="V6:W8"/>
    <mergeCell ref="X6:Y8"/>
    <mergeCell ref="Z6:AA8"/>
    <mergeCell ref="N7:O7"/>
    <mergeCell ref="T7:U7"/>
    <mergeCell ref="T6:U6"/>
    <mergeCell ref="L8:M8"/>
    <mergeCell ref="N8:O8"/>
    <mergeCell ref="P8:Q8"/>
    <mergeCell ref="J6:K8"/>
    <mergeCell ref="L6:M6"/>
    <mergeCell ref="A72:P72"/>
    <mergeCell ref="Q72:AG72"/>
    <mergeCell ref="A73:P74"/>
    <mergeCell ref="Q73:AG73"/>
    <mergeCell ref="Q74:AG74"/>
    <mergeCell ref="L7:M7"/>
    <mergeCell ref="R8:S8"/>
    <mergeCell ref="T8:U8"/>
    <mergeCell ref="N6:O6"/>
    <mergeCell ref="P6:S7"/>
    <mergeCell ref="A1:AG1"/>
    <mergeCell ref="A2:AG2"/>
    <mergeCell ref="A3:A8"/>
    <mergeCell ref="B3:K5"/>
    <mergeCell ref="L3:M3"/>
    <mergeCell ref="N3:AA5"/>
    <mergeCell ref="AB3:AC8"/>
    <mergeCell ref="AF3:AG8"/>
    <mergeCell ref="L4:M4"/>
    <mergeCell ref="L5:M5"/>
    <mergeCell ref="B6:C8"/>
    <mergeCell ref="D6:E8"/>
    <mergeCell ref="F6:G6"/>
    <mergeCell ref="H6:I6"/>
    <mergeCell ref="F7:G7"/>
    <mergeCell ref="H7:I7"/>
  </mergeCells>
  <phoneticPr fontId="29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8"/>
  <sheetViews>
    <sheetView showGridLines="0" workbookViewId="0">
      <selection activeCell="L46" sqref="A2:W46"/>
    </sheetView>
  </sheetViews>
  <sheetFormatPr defaultRowHeight="12.75" x14ac:dyDescent="0.2"/>
  <cols>
    <col min="1" max="1" width="5.42578125" customWidth="1"/>
    <col min="2" max="2" width="10.42578125" customWidth="1"/>
    <col min="3" max="3" width="2.7109375" customWidth="1"/>
    <col min="4" max="4" width="11" customWidth="1"/>
    <col min="5" max="5" width="3.42578125" customWidth="1"/>
    <col min="6" max="6" width="11" customWidth="1"/>
    <col min="7" max="7" width="3.140625" customWidth="1"/>
    <col min="8" max="8" width="8.28515625" customWidth="1"/>
    <col min="9" max="9" width="3" customWidth="1"/>
    <col min="10" max="10" width="10.28515625" customWidth="1"/>
    <col min="11" max="11" width="3.42578125" customWidth="1"/>
    <col min="12" max="12" width="10.140625" customWidth="1"/>
    <col min="13" max="13" width="2.85546875" customWidth="1"/>
    <col min="14" max="14" width="12" customWidth="1"/>
    <col min="15" max="15" width="2.85546875" customWidth="1"/>
    <col min="16" max="16" width="8" customWidth="1"/>
    <col min="17" max="17" width="3.7109375" customWidth="1"/>
    <col min="18" max="18" width="6.85546875" customWidth="1"/>
    <col min="19" max="19" width="2.85546875" customWidth="1"/>
    <col min="20" max="20" width="7.28515625" customWidth="1"/>
    <col min="21" max="21" width="2.85546875" customWidth="1"/>
    <col min="22" max="22" width="6.85546875" customWidth="1"/>
    <col min="23" max="23" width="2.85546875" customWidth="1"/>
  </cols>
  <sheetData>
    <row r="1" spans="1:23" ht="15.75" customHeight="1" x14ac:dyDescent="0.25">
      <c r="A1" s="713" t="s">
        <v>465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5"/>
    </row>
    <row r="2" spans="1:23" ht="15.75" customHeight="1" x14ac:dyDescent="0.25">
      <c r="A2" s="716" t="s">
        <v>123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717"/>
      <c r="V2" s="717"/>
      <c r="W2" s="718"/>
    </row>
    <row r="3" spans="1:23" x14ac:dyDescent="0.2">
      <c r="A3" s="719" t="s">
        <v>332</v>
      </c>
      <c r="B3" s="722" t="s">
        <v>411</v>
      </c>
      <c r="C3" s="723"/>
      <c r="D3" s="704" t="s">
        <v>289</v>
      </c>
      <c r="E3" s="705"/>
      <c r="F3" s="705"/>
      <c r="G3" s="705"/>
      <c r="H3" s="705"/>
      <c r="I3" s="705"/>
      <c r="J3" s="705"/>
      <c r="K3" s="705"/>
      <c r="L3" s="705"/>
      <c r="M3" s="706"/>
      <c r="N3" s="722" t="s">
        <v>473</v>
      </c>
      <c r="O3" s="723"/>
      <c r="P3" s="722" t="s">
        <v>474</v>
      </c>
      <c r="Q3" s="723"/>
      <c r="R3" s="704" t="s">
        <v>395</v>
      </c>
      <c r="S3" s="705"/>
      <c r="T3" s="705"/>
      <c r="U3" s="706"/>
      <c r="V3" s="722" t="s">
        <v>475</v>
      </c>
      <c r="W3" s="723"/>
    </row>
    <row r="4" spans="1:23" x14ac:dyDescent="0.2">
      <c r="A4" s="720"/>
      <c r="B4" s="724"/>
      <c r="C4" s="725"/>
      <c r="D4" s="704" t="s">
        <v>476</v>
      </c>
      <c r="E4" s="706"/>
      <c r="F4" s="704" t="s">
        <v>477</v>
      </c>
      <c r="G4" s="706"/>
      <c r="H4" s="704" t="s">
        <v>478</v>
      </c>
      <c r="I4" s="706"/>
      <c r="J4" s="704" t="s">
        <v>479</v>
      </c>
      <c r="K4" s="706"/>
      <c r="L4" s="704" t="s">
        <v>480</v>
      </c>
      <c r="M4" s="706"/>
      <c r="N4" s="724"/>
      <c r="O4" s="725"/>
      <c r="P4" s="724"/>
      <c r="Q4" s="725"/>
      <c r="R4" s="704" t="s">
        <v>481</v>
      </c>
      <c r="S4" s="706"/>
      <c r="T4" s="704" t="s">
        <v>482</v>
      </c>
      <c r="U4" s="706"/>
      <c r="V4" s="724"/>
      <c r="W4" s="725"/>
    </row>
    <row r="5" spans="1:23" x14ac:dyDescent="0.2">
      <c r="A5" s="720"/>
      <c r="B5" s="707" t="s">
        <v>466</v>
      </c>
      <c r="C5" s="709"/>
      <c r="D5" s="707" t="s">
        <v>334</v>
      </c>
      <c r="E5" s="708"/>
      <c r="F5" s="708"/>
      <c r="G5" s="708"/>
      <c r="H5" s="708"/>
      <c r="I5" s="709"/>
      <c r="J5" s="707" t="s">
        <v>466</v>
      </c>
      <c r="K5" s="709"/>
      <c r="L5" s="707" t="s">
        <v>334</v>
      </c>
      <c r="M5" s="709"/>
      <c r="N5" s="707" t="s">
        <v>126</v>
      </c>
      <c r="O5" s="709"/>
      <c r="P5" s="707" t="s">
        <v>127</v>
      </c>
      <c r="Q5" s="709"/>
      <c r="R5" s="707" t="s">
        <v>467</v>
      </c>
      <c r="S5" s="708"/>
      <c r="T5" s="708"/>
      <c r="U5" s="709"/>
      <c r="V5" s="707" t="s">
        <v>127</v>
      </c>
      <c r="W5" s="709"/>
    </row>
    <row r="6" spans="1:23" x14ac:dyDescent="0.2">
      <c r="A6" s="721"/>
      <c r="B6" s="710"/>
      <c r="C6" s="712"/>
      <c r="D6" s="710"/>
      <c r="E6" s="711"/>
      <c r="F6" s="711"/>
      <c r="G6" s="711"/>
      <c r="H6" s="711"/>
      <c r="I6" s="712"/>
      <c r="J6" s="710"/>
      <c r="K6" s="712"/>
      <c r="L6" s="710"/>
      <c r="M6" s="712"/>
      <c r="N6" s="710" t="s">
        <v>468</v>
      </c>
      <c r="O6" s="712"/>
      <c r="P6" s="710" t="s">
        <v>128</v>
      </c>
      <c r="Q6" s="712"/>
      <c r="R6" s="710"/>
      <c r="S6" s="711"/>
      <c r="T6" s="711"/>
      <c r="U6" s="712"/>
      <c r="V6" s="710" t="s">
        <v>128</v>
      </c>
      <c r="W6" s="712"/>
    </row>
    <row r="7" spans="1:23" ht="13.5" x14ac:dyDescent="0.2">
      <c r="A7" s="234"/>
      <c r="B7" s="704" t="s">
        <v>483</v>
      </c>
      <c r="C7" s="705"/>
      <c r="D7" s="705"/>
      <c r="E7" s="705"/>
      <c r="F7" s="705"/>
      <c r="G7" s="705"/>
      <c r="H7" s="705"/>
      <c r="I7" s="705"/>
      <c r="J7" s="705"/>
      <c r="K7" s="705"/>
      <c r="L7" s="705"/>
      <c r="M7" s="705"/>
      <c r="N7" s="705"/>
      <c r="O7" s="705"/>
      <c r="P7" s="705"/>
      <c r="Q7" s="705"/>
      <c r="R7" s="705"/>
      <c r="S7" s="705"/>
      <c r="T7" s="705"/>
      <c r="U7" s="705"/>
      <c r="V7" s="705"/>
      <c r="W7" s="706"/>
    </row>
    <row r="8" spans="1:23" x14ac:dyDescent="0.2">
      <c r="A8" s="1">
        <v>1989</v>
      </c>
      <c r="B8" s="2">
        <v>767378330</v>
      </c>
      <c r="C8" s="60"/>
      <c r="D8" s="2">
        <v>25574094</v>
      </c>
      <c r="E8" s="60"/>
      <c r="F8" s="2">
        <v>241960194</v>
      </c>
      <c r="G8" s="60"/>
      <c r="H8" s="2">
        <v>3460</v>
      </c>
      <c r="I8" s="60"/>
      <c r="J8" s="2">
        <v>517385</v>
      </c>
      <c r="K8" s="60"/>
      <c r="L8" s="2">
        <v>270124673</v>
      </c>
      <c r="M8" s="60"/>
      <c r="N8" s="2">
        <v>2790567343</v>
      </c>
      <c r="O8" s="60"/>
      <c r="P8" s="3" t="s">
        <v>418</v>
      </c>
      <c r="Q8" s="60"/>
      <c r="R8" s="2">
        <v>59070</v>
      </c>
      <c r="S8" s="60"/>
      <c r="T8" s="2">
        <v>110545</v>
      </c>
      <c r="U8" s="60"/>
      <c r="V8" s="3" t="s">
        <v>418</v>
      </c>
      <c r="W8" s="60"/>
    </row>
    <row r="9" spans="1:23" x14ac:dyDescent="0.2">
      <c r="A9" s="1">
        <v>1990</v>
      </c>
      <c r="B9" s="2">
        <v>774213235</v>
      </c>
      <c r="C9" s="60"/>
      <c r="D9" s="2">
        <v>14956486</v>
      </c>
      <c r="E9" s="60"/>
      <c r="F9" s="2">
        <v>181231027</v>
      </c>
      <c r="G9" s="60"/>
      <c r="H9" s="2">
        <v>17030</v>
      </c>
      <c r="I9" s="60"/>
      <c r="J9" s="2">
        <v>1008199</v>
      </c>
      <c r="K9" s="60"/>
      <c r="L9" s="2">
        <v>201245538</v>
      </c>
      <c r="M9" s="60"/>
      <c r="N9" s="2">
        <v>2794109725</v>
      </c>
      <c r="O9" s="60"/>
      <c r="P9" s="3">
        <v>4</v>
      </c>
      <c r="Q9" s="60"/>
      <c r="R9" s="2">
        <v>87413</v>
      </c>
      <c r="S9" s="60"/>
      <c r="T9" s="2">
        <v>161687</v>
      </c>
      <c r="U9" s="60"/>
      <c r="V9" s="3" t="s">
        <v>418</v>
      </c>
      <c r="W9" s="60"/>
    </row>
    <row r="10" spans="1:23" x14ac:dyDescent="0.2">
      <c r="A10" s="235">
        <v>1991</v>
      </c>
      <c r="B10" s="238">
        <v>773182794</v>
      </c>
      <c r="C10" s="237"/>
      <c r="D10" s="238">
        <v>13821887</v>
      </c>
      <c r="E10" s="237"/>
      <c r="F10" s="238">
        <v>171156738</v>
      </c>
      <c r="G10" s="237"/>
      <c r="H10" s="238">
        <v>50540</v>
      </c>
      <c r="I10" s="237"/>
      <c r="J10" s="238">
        <v>973749</v>
      </c>
      <c r="K10" s="237"/>
      <c r="L10" s="238">
        <v>189897910</v>
      </c>
      <c r="M10" s="237"/>
      <c r="N10" s="238">
        <v>2822158571</v>
      </c>
      <c r="O10" s="237"/>
      <c r="P10" s="236">
        <v>44</v>
      </c>
      <c r="Q10" s="237"/>
      <c r="R10" s="238">
        <v>84750</v>
      </c>
      <c r="S10" s="237"/>
      <c r="T10" s="238">
        <v>194798</v>
      </c>
      <c r="U10" s="237"/>
      <c r="V10" s="236" t="s">
        <v>418</v>
      </c>
      <c r="W10" s="237"/>
    </row>
    <row r="11" spans="1:23" x14ac:dyDescent="0.2">
      <c r="A11" s="1">
        <v>1992</v>
      </c>
      <c r="B11" s="2">
        <v>781185824</v>
      </c>
      <c r="C11" s="60"/>
      <c r="D11" s="2">
        <v>11998033</v>
      </c>
      <c r="E11" s="60"/>
      <c r="F11" s="2">
        <v>135779477</v>
      </c>
      <c r="G11" s="60"/>
      <c r="H11" s="2">
        <v>48200</v>
      </c>
      <c r="I11" s="60"/>
      <c r="J11" s="2">
        <v>1320369</v>
      </c>
      <c r="K11" s="60"/>
      <c r="L11" s="2">
        <v>154427555</v>
      </c>
      <c r="M11" s="60"/>
      <c r="N11" s="2">
        <v>2828996497</v>
      </c>
      <c r="O11" s="60"/>
      <c r="P11" s="3">
        <v>43</v>
      </c>
      <c r="Q11" s="60"/>
      <c r="R11" s="2">
        <v>94367</v>
      </c>
      <c r="S11" s="60"/>
      <c r="T11" s="2">
        <v>231786</v>
      </c>
      <c r="U11" s="60"/>
      <c r="V11" s="3" t="s">
        <v>418</v>
      </c>
      <c r="W11" s="60"/>
    </row>
    <row r="12" spans="1:23" x14ac:dyDescent="0.2">
      <c r="A12" s="1">
        <v>1993</v>
      </c>
      <c r="B12" s="2">
        <v>816558233</v>
      </c>
      <c r="C12" s="60"/>
      <c r="D12" s="2">
        <v>13460366</v>
      </c>
      <c r="E12" s="60"/>
      <c r="F12" s="2">
        <v>149286502</v>
      </c>
      <c r="G12" s="60"/>
      <c r="H12" s="2">
        <v>11080</v>
      </c>
      <c r="I12" s="60"/>
      <c r="J12" s="2">
        <v>1552589</v>
      </c>
      <c r="K12" s="60"/>
      <c r="L12" s="2">
        <v>170520893</v>
      </c>
      <c r="M12" s="60"/>
      <c r="N12" s="2">
        <v>2755092589</v>
      </c>
      <c r="O12" s="60"/>
      <c r="P12" s="3">
        <v>122</v>
      </c>
      <c r="Q12" s="60"/>
      <c r="R12" s="2">
        <v>101262</v>
      </c>
      <c r="S12" s="60"/>
      <c r="T12" s="2">
        <v>237353</v>
      </c>
      <c r="U12" s="60"/>
      <c r="V12" s="3" t="s">
        <v>418</v>
      </c>
      <c r="W12" s="60"/>
    </row>
    <row r="13" spans="1:23" x14ac:dyDescent="0.2">
      <c r="A13" s="235">
        <v>1994</v>
      </c>
      <c r="B13" s="238">
        <v>821209026</v>
      </c>
      <c r="C13" s="237"/>
      <c r="D13" s="238">
        <v>16692892</v>
      </c>
      <c r="E13" s="237"/>
      <c r="F13" s="238">
        <v>134666136</v>
      </c>
      <c r="G13" s="237"/>
      <c r="H13" s="238">
        <v>51530</v>
      </c>
      <c r="I13" s="237"/>
      <c r="J13" s="238">
        <v>1192922</v>
      </c>
      <c r="K13" s="237"/>
      <c r="L13" s="238">
        <v>157375168</v>
      </c>
      <c r="M13" s="237"/>
      <c r="N13" s="238">
        <v>3064560886</v>
      </c>
      <c r="O13" s="237"/>
      <c r="P13" s="236">
        <v>96</v>
      </c>
      <c r="Q13" s="237"/>
      <c r="R13" s="238">
        <v>112291</v>
      </c>
      <c r="S13" s="237"/>
      <c r="T13" s="238">
        <v>247597</v>
      </c>
      <c r="U13" s="237"/>
      <c r="V13" s="236" t="s">
        <v>418</v>
      </c>
      <c r="W13" s="237"/>
    </row>
    <row r="14" spans="1:23" x14ac:dyDescent="0.2">
      <c r="A14" s="1">
        <v>1995</v>
      </c>
      <c r="B14" s="2">
        <v>832928005</v>
      </c>
      <c r="C14" s="60"/>
      <c r="D14" s="2">
        <v>16168597</v>
      </c>
      <c r="E14" s="60"/>
      <c r="F14" s="2">
        <v>86584336</v>
      </c>
      <c r="G14" s="60"/>
      <c r="H14" s="2">
        <v>133490</v>
      </c>
      <c r="I14" s="60"/>
      <c r="J14" s="2">
        <v>1082188</v>
      </c>
      <c r="K14" s="60"/>
      <c r="L14" s="2">
        <v>108297363</v>
      </c>
      <c r="M14" s="60"/>
      <c r="N14" s="2">
        <v>3287571384</v>
      </c>
      <c r="O14" s="60"/>
      <c r="P14" s="3">
        <v>87</v>
      </c>
      <c r="Q14" s="60"/>
      <c r="R14" s="2">
        <v>84341</v>
      </c>
      <c r="S14" s="60"/>
      <c r="T14" s="2">
        <v>262128</v>
      </c>
      <c r="U14" s="60"/>
      <c r="V14" s="3" t="s">
        <v>418</v>
      </c>
      <c r="W14" s="60"/>
    </row>
    <row r="15" spans="1:23" x14ac:dyDescent="0.2">
      <c r="A15" s="1">
        <v>1996</v>
      </c>
      <c r="B15" s="2">
        <v>878824782</v>
      </c>
      <c r="C15" s="60"/>
      <c r="D15" s="2">
        <v>17360707</v>
      </c>
      <c r="E15" s="60"/>
      <c r="F15" s="2">
        <v>96385817</v>
      </c>
      <c r="G15" s="60"/>
      <c r="H15" s="2">
        <v>49830</v>
      </c>
      <c r="I15" s="60"/>
      <c r="J15" s="2">
        <v>1010428</v>
      </c>
      <c r="K15" s="60"/>
      <c r="L15" s="2">
        <v>118848494</v>
      </c>
      <c r="M15" s="60"/>
      <c r="N15" s="2">
        <v>2823724112</v>
      </c>
      <c r="O15" s="60"/>
      <c r="P15" s="3">
        <v>71</v>
      </c>
      <c r="Q15" s="60"/>
      <c r="R15" s="2">
        <v>93682</v>
      </c>
      <c r="S15" s="60"/>
      <c r="T15" s="2">
        <v>257810</v>
      </c>
      <c r="U15" s="60"/>
      <c r="V15" s="3" t="s">
        <v>418</v>
      </c>
      <c r="W15" s="60"/>
    </row>
    <row r="16" spans="1:23" x14ac:dyDescent="0.2">
      <c r="A16" s="235">
        <v>1997</v>
      </c>
      <c r="B16" s="238">
        <v>904245388</v>
      </c>
      <c r="C16" s="237"/>
      <c r="D16" s="238">
        <v>17702402</v>
      </c>
      <c r="E16" s="237"/>
      <c r="F16" s="238">
        <v>109989245</v>
      </c>
      <c r="G16" s="237"/>
      <c r="H16" s="238">
        <v>29810</v>
      </c>
      <c r="I16" s="237"/>
      <c r="J16" s="238">
        <v>1686956</v>
      </c>
      <c r="K16" s="237"/>
      <c r="L16" s="238">
        <v>136156237</v>
      </c>
      <c r="M16" s="237"/>
      <c r="N16" s="238">
        <v>3039227494</v>
      </c>
      <c r="O16" s="237"/>
      <c r="P16" s="236">
        <v>642</v>
      </c>
      <c r="Q16" s="237"/>
      <c r="R16" s="238">
        <v>90665</v>
      </c>
      <c r="S16" s="237"/>
      <c r="T16" s="238">
        <v>265647</v>
      </c>
      <c r="U16" s="237"/>
      <c r="V16" s="236" t="s">
        <v>418</v>
      </c>
      <c r="W16" s="237"/>
    </row>
    <row r="17" spans="1:23" x14ac:dyDescent="0.2">
      <c r="A17" s="1">
        <v>1998</v>
      </c>
      <c r="B17" s="2">
        <v>920353489</v>
      </c>
      <c r="C17" s="60"/>
      <c r="D17" s="2">
        <v>22293290</v>
      </c>
      <c r="E17" s="60"/>
      <c r="F17" s="2">
        <v>163541304</v>
      </c>
      <c r="G17" s="60"/>
      <c r="H17" s="2">
        <v>294720</v>
      </c>
      <c r="I17" s="60"/>
      <c r="J17" s="2">
        <v>2201540</v>
      </c>
      <c r="K17" s="60"/>
      <c r="L17" s="2">
        <v>197137014</v>
      </c>
      <c r="M17" s="60"/>
      <c r="N17" s="2">
        <v>3543931490</v>
      </c>
      <c r="O17" s="60"/>
      <c r="P17" s="2">
        <v>1345</v>
      </c>
      <c r="Q17" s="60"/>
      <c r="R17" s="2">
        <v>94587</v>
      </c>
      <c r="S17" s="60"/>
      <c r="T17" s="2">
        <v>263030</v>
      </c>
      <c r="U17" s="60"/>
      <c r="V17" s="3" t="s">
        <v>418</v>
      </c>
      <c r="W17" s="60"/>
    </row>
    <row r="18" spans="1:23" x14ac:dyDescent="0.2">
      <c r="A18" s="1">
        <v>1999</v>
      </c>
      <c r="B18" s="2">
        <v>924691817</v>
      </c>
      <c r="C18" s="60"/>
      <c r="D18" s="2">
        <v>22876985</v>
      </c>
      <c r="E18" s="60"/>
      <c r="F18" s="2">
        <v>149192935</v>
      </c>
      <c r="G18" s="60"/>
      <c r="H18" s="2">
        <v>379620</v>
      </c>
      <c r="I18" s="60"/>
      <c r="J18" s="2">
        <v>1891101</v>
      </c>
      <c r="K18" s="60"/>
      <c r="L18" s="2">
        <v>181905045</v>
      </c>
      <c r="M18" s="60"/>
      <c r="N18" s="2">
        <v>3729175019</v>
      </c>
      <c r="O18" s="60"/>
      <c r="P18" s="3">
        <v>696</v>
      </c>
      <c r="Q18" s="60"/>
      <c r="R18" s="2">
        <v>105156</v>
      </c>
      <c r="S18" s="60"/>
      <c r="T18" s="2">
        <v>263777</v>
      </c>
      <c r="U18" s="60"/>
      <c r="V18" s="3" t="s">
        <v>418</v>
      </c>
      <c r="W18" s="60"/>
    </row>
    <row r="19" spans="1:23" x14ac:dyDescent="0.2">
      <c r="A19" s="235">
        <v>2000</v>
      </c>
      <c r="B19" s="238">
        <v>967079797</v>
      </c>
      <c r="C19" s="237"/>
      <c r="D19" s="238">
        <v>28001015</v>
      </c>
      <c r="E19" s="237"/>
      <c r="F19" s="238">
        <v>135419448</v>
      </c>
      <c r="G19" s="237"/>
      <c r="H19" s="238">
        <v>93530</v>
      </c>
      <c r="I19" s="237"/>
      <c r="J19" s="238">
        <v>1457072</v>
      </c>
      <c r="K19" s="237"/>
      <c r="L19" s="238">
        <v>170799353</v>
      </c>
      <c r="M19" s="237"/>
      <c r="N19" s="238">
        <v>4092729334</v>
      </c>
      <c r="O19" s="237"/>
      <c r="P19" s="238">
        <v>1951</v>
      </c>
      <c r="Q19" s="237"/>
      <c r="R19" s="238">
        <v>104976</v>
      </c>
      <c r="S19" s="237"/>
      <c r="T19" s="238">
        <v>266511</v>
      </c>
      <c r="U19" s="237"/>
      <c r="V19" s="236" t="s">
        <v>418</v>
      </c>
      <c r="W19" s="237"/>
    </row>
    <row r="20" spans="1:23" x14ac:dyDescent="0.2">
      <c r="A20" s="1">
        <v>2001</v>
      </c>
      <c r="B20" s="2">
        <v>946068093</v>
      </c>
      <c r="C20" s="60"/>
      <c r="D20" s="2">
        <v>27695343</v>
      </c>
      <c r="E20" s="60"/>
      <c r="F20" s="2">
        <v>157090409</v>
      </c>
      <c r="G20" s="60"/>
      <c r="H20" s="2">
        <v>26080</v>
      </c>
      <c r="I20" s="60"/>
      <c r="J20" s="2">
        <v>1826548</v>
      </c>
      <c r="K20" s="60"/>
      <c r="L20" s="2">
        <v>193944572</v>
      </c>
      <c r="M20" s="60"/>
      <c r="N20" s="2">
        <v>4163929653</v>
      </c>
      <c r="O20" s="60"/>
      <c r="P20" s="3">
        <v>92</v>
      </c>
      <c r="Q20" s="60"/>
      <c r="R20" s="2">
        <v>96307</v>
      </c>
      <c r="S20" s="60"/>
      <c r="T20" s="2">
        <v>179162</v>
      </c>
      <c r="U20" s="60"/>
      <c r="V20" s="2">
        <v>98270</v>
      </c>
      <c r="W20" s="60"/>
    </row>
    <row r="21" spans="1:23" x14ac:dyDescent="0.2">
      <c r="A21" s="1">
        <v>2002</v>
      </c>
      <c r="B21" s="2">
        <v>960076989</v>
      </c>
      <c r="C21" s="60"/>
      <c r="D21" s="2">
        <v>21521272</v>
      </c>
      <c r="E21" s="60"/>
      <c r="F21" s="2">
        <v>102622025</v>
      </c>
      <c r="G21" s="60"/>
      <c r="H21" s="2">
        <v>443713</v>
      </c>
      <c r="I21" s="60"/>
      <c r="J21" s="2">
        <v>3924988</v>
      </c>
      <c r="K21" s="60"/>
      <c r="L21" s="2">
        <v>144211950</v>
      </c>
      <c r="M21" s="60"/>
      <c r="N21" s="2">
        <v>4258466572</v>
      </c>
      <c r="O21" s="60"/>
      <c r="P21" s="2">
        <v>5536</v>
      </c>
      <c r="Q21" s="60"/>
      <c r="R21" s="2">
        <v>117599</v>
      </c>
      <c r="S21" s="60"/>
      <c r="T21" s="2">
        <v>193322</v>
      </c>
      <c r="U21" s="60"/>
      <c r="V21" s="2">
        <v>116523</v>
      </c>
      <c r="W21" s="60"/>
    </row>
    <row r="22" spans="1:23" x14ac:dyDescent="0.2">
      <c r="A22" s="235">
        <v>2003</v>
      </c>
      <c r="B22" s="238">
        <v>983538473</v>
      </c>
      <c r="C22" s="237"/>
      <c r="D22" s="238">
        <v>25950800</v>
      </c>
      <c r="E22" s="237"/>
      <c r="F22" s="238">
        <v>136049926</v>
      </c>
      <c r="G22" s="237"/>
      <c r="H22" s="238">
        <v>935586</v>
      </c>
      <c r="I22" s="237"/>
      <c r="J22" s="238">
        <v>4793591</v>
      </c>
      <c r="K22" s="237"/>
      <c r="L22" s="238">
        <v>186904267</v>
      </c>
      <c r="M22" s="237"/>
      <c r="N22" s="238">
        <v>3780313828</v>
      </c>
      <c r="O22" s="237"/>
      <c r="P22" s="238">
        <v>6249</v>
      </c>
      <c r="Q22" s="237"/>
      <c r="R22" s="238">
        <v>127452</v>
      </c>
      <c r="S22" s="237"/>
      <c r="T22" s="238">
        <v>185290</v>
      </c>
      <c r="U22" s="237"/>
      <c r="V22" s="238">
        <v>119722</v>
      </c>
      <c r="W22" s="237"/>
    </row>
    <row r="23" spans="1:23" x14ac:dyDescent="0.2">
      <c r="A23" s="1">
        <v>2004</v>
      </c>
      <c r="B23" s="2">
        <v>994773727</v>
      </c>
      <c r="C23" s="60"/>
      <c r="D23" s="2">
        <v>17943958</v>
      </c>
      <c r="E23" s="60"/>
      <c r="F23" s="2">
        <v>137735826</v>
      </c>
      <c r="G23" s="60"/>
      <c r="H23" s="2">
        <v>1440789</v>
      </c>
      <c r="I23" s="60"/>
      <c r="J23" s="2">
        <v>6095998</v>
      </c>
      <c r="K23" s="60"/>
      <c r="L23" s="2">
        <v>187600563</v>
      </c>
      <c r="M23" s="60"/>
      <c r="N23" s="2">
        <v>4141534683</v>
      </c>
      <c r="O23" s="60"/>
      <c r="P23" s="2">
        <v>5249</v>
      </c>
      <c r="Q23" s="60"/>
      <c r="R23" s="2">
        <v>134057</v>
      </c>
      <c r="S23" s="60"/>
      <c r="T23" s="2">
        <v>189932</v>
      </c>
      <c r="U23" s="60"/>
      <c r="V23" s="2">
        <v>122450</v>
      </c>
      <c r="W23" s="60"/>
    </row>
    <row r="24" spans="1:23" x14ac:dyDescent="0.2">
      <c r="A24" s="1">
        <v>2005</v>
      </c>
      <c r="B24" s="2">
        <v>1015639877</v>
      </c>
      <c r="C24" s="61" t="s">
        <v>381</v>
      </c>
      <c r="D24" s="2">
        <v>18689400</v>
      </c>
      <c r="E24" s="60"/>
      <c r="F24" s="2">
        <v>137082479</v>
      </c>
      <c r="G24" s="60"/>
      <c r="H24" s="2">
        <v>1675601</v>
      </c>
      <c r="I24" s="60"/>
      <c r="J24" s="2">
        <v>6875916</v>
      </c>
      <c r="K24" s="60"/>
      <c r="L24" s="2">
        <v>191827060</v>
      </c>
      <c r="M24" s="60"/>
      <c r="N24" s="2">
        <v>4592270783</v>
      </c>
      <c r="O24" s="61" t="s">
        <v>381</v>
      </c>
      <c r="P24" s="3">
        <v>135</v>
      </c>
      <c r="Q24" s="61" t="s">
        <v>381</v>
      </c>
      <c r="R24" s="2">
        <v>143286</v>
      </c>
      <c r="S24" s="60"/>
      <c r="T24" s="2">
        <v>188843</v>
      </c>
      <c r="U24" s="60"/>
      <c r="V24" s="2">
        <v>107791</v>
      </c>
      <c r="W24" s="61" t="s">
        <v>381</v>
      </c>
    </row>
    <row r="25" spans="1:23" x14ac:dyDescent="0.2">
      <c r="A25" s="235">
        <v>2006</v>
      </c>
      <c r="B25" s="238">
        <v>1004769303</v>
      </c>
      <c r="C25" s="239" t="s">
        <v>381</v>
      </c>
      <c r="D25" s="238">
        <v>12375143</v>
      </c>
      <c r="E25" s="239" t="s">
        <v>381</v>
      </c>
      <c r="F25" s="238">
        <v>55191663</v>
      </c>
      <c r="G25" s="239" t="s">
        <v>381</v>
      </c>
      <c r="H25" s="238">
        <v>991002</v>
      </c>
      <c r="I25" s="239" t="s">
        <v>381</v>
      </c>
      <c r="J25" s="238">
        <v>5987867</v>
      </c>
      <c r="K25" s="239" t="s">
        <v>381</v>
      </c>
      <c r="L25" s="238">
        <v>98497143</v>
      </c>
      <c r="M25" s="239" t="s">
        <v>381</v>
      </c>
      <c r="N25" s="238">
        <v>5091048880</v>
      </c>
      <c r="O25" s="239" t="s">
        <v>381</v>
      </c>
      <c r="P25" s="236">
        <v>407</v>
      </c>
      <c r="Q25" s="237"/>
      <c r="R25" s="238">
        <v>141228</v>
      </c>
      <c r="S25" s="239" t="s">
        <v>381</v>
      </c>
      <c r="T25" s="238">
        <v>198426</v>
      </c>
      <c r="U25" s="239" t="s">
        <v>381</v>
      </c>
      <c r="V25" s="238">
        <v>107450</v>
      </c>
      <c r="W25" s="239" t="s">
        <v>381</v>
      </c>
    </row>
    <row r="26" spans="1:23" x14ac:dyDescent="0.2">
      <c r="A26" s="1" t="s">
        <v>112</v>
      </c>
      <c r="B26" s="2">
        <v>1024477092</v>
      </c>
      <c r="C26" s="60"/>
      <c r="D26" s="2">
        <v>15043103</v>
      </c>
      <c r="E26" s="60"/>
      <c r="F26" s="2">
        <v>61372108</v>
      </c>
      <c r="G26" s="60"/>
      <c r="H26" s="2">
        <v>1828854</v>
      </c>
      <c r="I26" s="60"/>
      <c r="J26" s="2">
        <v>4621289</v>
      </c>
      <c r="K26" s="60"/>
      <c r="L26" s="2">
        <v>101350510</v>
      </c>
      <c r="M26" s="60"/>
      <c r="N26" s="2">
        <v>5607088278</v>
      </c>
      <c r="O26" s="60"/>
      <c r="P26" s="2">
        <v>1141</v>
      </c>
      <c r="Q26" s="60"/>
      <c r="R26" s="2">
        <v>141875</v>
      </c>
      <c r="S26" s="60"/>
      <c r="T26" s="2">
        <v>209004</v>
      </c>
      <c r="U26" s="60"/>
      <c r="V26" s="2">
        <v>111665</v>
      </c>
      <c r="W26" s="60"/>
    </row>
    <row r="27" spans="1:23" ht="13.5" x14ac:dyDescent="0.2">
      <c r="A27" s="234"/>
      <c r="B27" s="704" t="s">
        <v>423</v>
      </c>
      <c r="C27" s="705"/>
      <c r="D27" s="705"/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5"/>
      <c r="W27" s="706"/>
    </row>
    <row r="28" spans="1:23" x14ac:dyDescent="0.2">
      <c r="A28" s="1">
        <v>1989</v>
      </c>
      <c r="B28" s="2">
        <v>4172612</v>
      </c>
      <c r="C28" s="60"/>
      <c r="D28" s="2">
        <v>461790</v>
      </c>
      <c r="E28" s="60"/>
      <c r="F28" s="2">
        <v>747439</v>
      </c>
      <c r="G28" s="60"/>
      <c r="H28" s="2">
        <v>5598</v>
      </c>
      <c r="I28" s="60"/>
      <c r="J28" s="3" t="s">
        <v>418</v>
      </c>
      <c r="K28" s="60"/>
      <c r="L28" s="2">
        <v>1214827</v>
      </c>
      <c r="M28" s="60"/>
      <c r="N28" s="2">
        <v>232946065</v>
      </c>
      <c r="O28" s="60"/>
      <c r="P28" s="2">
        <v>6647</v>
      </c>
      <c r="Q28" s="60"/>
      <c r="R28" s="2">
        <v>16323</v>
      </c>
      <c r="S28" s="60"/>
      <c r="T28" s="2">
        <v>15723</v>
      </c>
      <c r="U28" s="60"/>
      <c r="V28" s="2">
        <v>2061</v>
      </c>
      <c r="W28" s="60"/>
    </row>
    <row r="29" spans="1:23" x14ac:dyDescent="0.2">
      <c r="A29" s="1">
        <v>1990</v>
      </c>
      <c r="B29" s="2">
        <v>7087522</v>
      </c>
      <c r="C29" s="60"/>
      <c r="D29" s="2">
        <v>1437614</v>
      </c>
      <c r="E29" s="60"/>
      <c r="F29" s="2">
        <v>2054166</v>
      </c>
      <c r="G29" s="60"/>
      <c r="H29" s="2">
        <v>7489</v>
      </c>
      <c r="I29" s="60"/>
      <c r="J29" s="3" t="s">
        <v>418</v>
      </c>
      <c r="K29" s="60"/>
      <c r="L29" s="2">
        <v>3499269</v>
      </c>
      <c r="M29" s="60"/>
      <c r="N29" s="2">
        <v>353179234</v>
      </c>
      <c r="O29" s="60"/>
      <c r="P29" s="2">
        <v>6054</v>
      </c>
      <c r="Q29" s="60"/>
      <c r="R29" s="2">
        <v>18487</v>
      </c>
      <c r="S29" s="60"/>
      <c r="T29" s="2">
        <v>18280</v>
      </c>
      <c r="U29" s="60"/>
      <c r="V29" s="3">
        <v>78</v>
      </c>
      <c r="W29" s="60"/>
    </row>
    <row r="30" spans="1:23" x14ac:dyDescent="0.2">
      <c r="A30" s="235">
        <v>1991</v>
      </c>
      <c r="B30" s="238">
        <v>9470386</v>
      </c>
      <c r="C30" s="237"/>
      <c r="D30" s="238">
        <v>432677</v>
      </c>
      <c r="E30" s="237"/>
      <c r="F30" s="238">
        <v>472616</v>
      </c>
      <c r="G30" s="237"/>
      <c r="H30" s="238">
        <v>6965</v>
      </c>
      <c r="I30" s="237"/>
      <c r="J30" s="236" t="s">
        <v>418</v>
      </c>
      <c r="K30" s="237"/>
      <c r="L30" s="238">
        <v>912258</v>
      </c>
      <c r="M30" s="237"/>
      <c r="N30" s="238">
        <v>393897543</v>
      </c>
      <c r="O30" s="237"/>
      <c r="P30" s="238">
        <v>6439</v>
      </c>
      <c r="Q30" s="237"/>
      <c r="R30" s="238">
        <v>19586</v>
      </c>
      <c r="S30" s="237"/>
      <c r="T30" s="238">
        <v>22350</v>
      </c>
      <c r="U30" s="237"/>
      <c r="V30" s="238">
        <v>3550</v>
      </c>
      <c r="W30" s="237"/>
    </row>
    <row r="31" spans="1:23" x14ac:dyDescent="0.2">
      <c r="A31" s="1">
        <v>1992</v>
      </c>
      <c r="B31" s="2">
        <v>12204149</v>
      </c>
      <c r="C31" s="60"/>
      <c r="D31" s="2">
        <v>471390</v>
      </c>
      <c r="E31" s="60"/>
      <c r="F31" s="2">
        <v>1901549</v>
      </c>
      <c r="G31" s="60"/>
      <c r="H31" s="2">
        <v>69374</v>
      </c>
      <c r="I31" s="60"/>
      <c r="J31" s="2">
        <v>169810</v>
      </c>
      <c r="K31" s="60"/>
      <c r="L31" s="2">
        <v>3291363</v>
      </c>
      <c r="M31" s="60"/>
      <c r="N31" s="2">
        <v>495966697</v>
      </c>
      <c r="O31" s="60"/>
      <c r="P31" s="2">
        <v>11753</v>
      </c>
      <c r="Q31" s="60"/>
      <c r="R31" s="2">
        <v>25206</v>
      </c>
      <c r="S31" s="60"/>
      <c r="T31" s="2">
        <v>20023</v>
      </c>
      <c r="U31" s="60"/>
      <c r="V31" s="2">
        <v>3441</v>
      </c>
      <c r="W31" s="60"/>
    </row>
    <row r="32" spans="1:23" x14ac:dyDescent="0.2">
      <c r="A32" s="1">
        <v>1993</v>
      </c>
      <c r="B32" s="2">
        <v>13292884</v>
      </c>
      <c r="C32" s="60"/>
      <c r="D32" s="2">
        <v>1098481</v>
      </c>
      <c r="E32" s="60"/>
      <c r="F32" s="2">
        <v>2120491</v>
      </c>
      <c r="G32" s="60"/>
      <c r="H32" s="2">
        <v>201779</v>
      </c>
      <c r="I32" s="60"/>
      <c r="J32" s="2">
        <v>1018482</v>
      </c>
      <c r="K32" s="60"/>
      <c r="L32" s="2">
        <v>8513161</v>
      </c>
      <c r="M32" s="60"/>
      <c r="N32" s="2">
        <v>589146667</v>
      </c>
      <c r="O32" s="60"/>
      <c r="P32" s="2">
        <v>11895</v>
      </c>
      <c r="Q32" s="60"/>
      <c r="R32" s="2">
        <v>27980</v>
      </c>
      <c r="S32" s="60"/>
      <c r="T32" s="2">
        <v>17912</v>
      </c>
      <c r="U32" s="60"/>
      <c r="V32" s="2">
        <v>2908</v>
      </c>
      <c r="W32" s="60"/>
    </row>
    <row r="33" spans="1:23" x14ac:dyDescent="0.2">
      <c r="A33" s="235">
        <v>1994</v>
      </c>
      <c r="B33" s="238">
        <v>14904410</v>
      </c>
      <c r="C33" s="237"/>
      <c r="D33" s="238">
        <v>3547973</v>
      </c>
      <c r="E33" s="237"/>
      <c r="F33" s="238">
        <v>2531460</v>
      </c>
      <c r="G33" s="237"/>
      <c r="H33" s="238">
        <v>615326</v>
      </c>
      <c r="I33" s="237"/>
      <c r="J33" s="238">
        <v>1063348</v>
      </c>
      <c r="K33" s="237"/>
      <c r="L33" s="238">
        <v>12011499</v>
      </c>
      <c r="M33" s="237"/>
      <c r="N33" s="238">
        <v>693922880</v>
      </c>
      <c r="O33" s="237"/>
      <c r="P33" s="238">
        <v>11928</v>
      </c>
      <c r="Q33" s="237"/>
      <c r="R33" s="238">
        <v>21751</v>
      </c>
      <c r="S33" s="237"/>
      <c r="T33" s="238">
        <v>21630</v>
      </c>
      <c r="U33" s="237"/>
      <c r="V33" s="238">
        <v>1892</v>
      </c>
      <c r="W33" s="237"/>
    </row>
    <row r="34" spans="1:23" x14ac:dyDescent="0.2">
      <c r="A34" s="1">
        <v>1995</v>
      </c>
      <c r="B34" s="2">
        <v>14926033</v>
      </c>
      <c r="C34" s="60"/>
      <c r="D34" s="2">
        <v>1897684</v>
      </c>
      <c r="E34" s="60"/>
      <c r="F34" s="2">
        <v>2311017</v>
      </c>
      <c r="G34" s="60"/>
      <c r="H34" s="2">
        <v>307441</v>
      </c>
      <c r="I34" s="60"/>
      <c r="J34" s="2">
        <v>1369904</v>
      </c>
      <c r="K34" s="60"/>
      <c r="L34" s="2">
        <v>11365662</v>
      </c>
      <c r="M34" s="60"/>
      <c r="N34" s="2">
        <v>806201739</v>
      </c>
      <c r="O34" s="60"/>
      <c r="P34" s="2">
        <v>18080</v>
      </c>
      <c r="Q34" s="60"/>
      <c r="R34" s="2">
        <v>22018</v>
      </c>
      <c r="S34" s="60"/>
      <c r="T34" s="2">
        <v>19542</v>
      </c>
      <c r="U34" s="60"/>
      <c r="V34" s="2">
        <v>2017</v>
      </c>
      <c r="W34" s="60"/>
    </row>
    <row r="35" spans="1:23" x14ac:dyDescent="0.2">
      <c r="A35" s="1">
        <v>1996</v>
      </c>
      <c r="B35" s="2">
        <v>15575336</v>
      </c>
      <c r="C35" s="60"/>
      <c r="D35" s="2">
        <v>1110912</v>
      </c>
      <c r="E35" s="60"/>
      <c r="F35" s="2">
        <v>2409574</v>
      </c>
      <c r="G35" s="60"/>
      <c r="H35" s="2">
        <v>516810</v>
      </c>
      <c r="I35" s="60"/>
      <c r="J35" s="2">
        <v>1456480</v>
      </c>
      <c r="K35" s="60"/>
      <c r="L35" s="2">
        <v>11319696</v>
      </c>
      <c r="M35" s="60"/>
      <c r="N35" s="2">
        <v>836086143</v>
      </c>
      <c r="O35" s="60"/>
      <c r="P35" s="2">
        <v>15494</v>
      </c>
      <c r="Q35" s="60"/>
      <c r="R35" s="2">
        <v>23797</v>
      </c>
      <c r="S35" s="60"/>
      <c r="T35" s="2">
        <v>22039</v>
      </c>
      <c r="U35" s="60"/>
      <c r="V35" s="2">
        <v>1908</v>
      </c>
      <c r="W35" s="60"/>
    </row>
    <row r="36" spans="1:23" x14ac:dyDescent="0.2">
      <c r="A36" s="235">
        <v>1997</v>
      </c>
      <c r="B36" s="238">
        <v>14763524</v>
      </c>
      <c r="C36" s="237"/>
      <c r="D36" s="238">
        <v>943536</v>
      </c>
      <c r="E36" s="237"/>
      <c r="F36" s="238">
        <v>2433571</v>
      </c>
      <c r="G36" s="237"/>
      <c r="H36" s="238">
        <v>99876</v>
      </c>
      <c r="I36" s="237"/>
      <c r="J36" s="238">
        <v>1513773</v>
      </c>
      <c r="K36" s="237"/>
      <c r="L36" s="238">
        <v>11045848</v>
      </c>
      <c r="M36" s="237"/>
      <c r="N36" s="238">
        <v>863967837</v>
      </c>
      <c r="O36" s="237"/>
      <c r="P36" s="238">
        <v>13773</v>
      </c>
      <c r="Q36" s="237"/>
      <c r="R36" s="238">
        <v>26058</v>
      </c>
      <c r="S36" s="237"/>
      <c r="T36" s="238">
        <v>25918</v>
      </c>
      <c r="U36" s="237"/>
      <c r="V36" s="236">
        <v>632</v>
      </c>
      <c r="W36" s="237"/>
    </row>
    <row r="37" spans="1:23" x14ac:dyDescent="0.2">
      <c r="A37" s="1">
        <v>1998</v>
      </c>
      <c r="B37" s="2">
        <v>13772555</v>
      </c>
      <c r="C37" s="60"/>
      <c r="D37" s="2">
        <v>872362</v>
      </c>
      <c r="E37" s="60"/>
      <c r="F37" s="2">
        <v>2333517</v>
      </c>
      <c r="G37" s="60"/>
      <c r="H37" s="2">
        <v>116683</v>
      </c>
      <c r="I37" s="60"/>
      <c r="J37" s="2">
        <v>1797484</v>
      </c>
      <c r="K37" s="60"/>
      <c r="L37" s="2">
        <v>12309982</v>
      </c>
      <c r="M37" s="60"/>
      <c r="N37" s="2">
        <v>871881094</v>
      </c>
      <c r="O37" s="60"/>
      <c r="P37" s="2">
        <v>21406</v>
      </c>
      <c r="Q37" s="60"/>
      <c r="R37" s="2">
        <v>30094</v>
      </c>
      <c r="S37" s="60"/>
      <c r="T37" s="2">
        <v>24323</v>
      </c>
      <c r="U37" s="60"/>
      <c r="V37" s="2">
        <v>1615</v>
      </c>
      <c r="W37" s="60"/>
    </row>
    <row r="38" spans="1:23" x14ac:dyDescent="0.2">
      <c r="A38" s="1">
        <v>1999</v>
      </c>
      <c r="B38" s="2">
        <v>13196643</v>
      </c>
      <c r="C38" s="60"/>
      <c r="D38" s="2">
        <v>997814</v>
      </c>
      <c r="E38" s="60"/>
      <c r="F38" s="2">
        <v>2728050</v>
      </c>
      <c r="G38" s="60"/>
      <c r="H38" s="2">
        <v>134038</v>
      </c>
      <c r="I38" s="60"/>
      <c r="J38" s="2">
        <v>1716088</v>
      </c>
      <c r="K38" s="60"/>
      <c r="L38" s="2">
        <v>12440342</v>
      </c>
      <c r="M38" s="60"/>
      <c r="N38" s="2">
        <v>914599602</v>
      </c>
      <c r="O38" s="60"/>
      <c r="P38" s="2">
        <v>13627</v>
      </c>
      <c r="Q38" s="60"/>
      <c r="R38" s="2">
        <v>20283</v>
      </c>
      <c r="S38" s="60"/>
      <c r="T38" s="2">
        <v>26297</v>
      </c>
      <c r="U38" s="60"/>
      <c r="V38" s="2">
        <v>1426</v>
      </c>
      <c r="W38" s="60"/>
    </row>
    <row r="39" spans="1:23" x14ac:dyDescent="0.2">
      <c r="A39" s="235">
        <v>2000</v>
      </c>
      <c r="B39" s="238">
        <v>15633554</v>
      </c>
      <c r="C39" s="237"/>
      <c r="D39" s="238">
        <v>1720923</v>
      </c>
      <c r="E39" s="237"/>
      <c r="F39" s="238">
        <v>2627424</v>
      </c>
      <c r="G39" s="237"/>
      <c r="H39" s="238">
        <v>309557</v>
      </c>
      <c r="I39" s="237"/>
      <c r="J39" s="238">
        <v>1697778</v>
      </c>
      <c r="K39" s="237"/>
      <c r="L39" s="238">
        <v>13146794</v>
      </c>
      <c r="M39" s="237"/>
      <c r="N39" s="238">
        <v>921341406</v>
      </c>
      <c r="O39" s="237"/>
      <c r="P39" s="238">
        <v>16871</v>
      </c>
      <c r="Q39" s="237"/>
      <c r="R39" s="238">
        <v>21311</v>
      </c>
      <c r="S39" s="237"/>
      <c r="T39" s="238">
        <v>27877</v>
      </c>
      <c r="U39" s="237"/>
      <c r="V39" s="238">
        <v>1279</v>
      </c>
      <c r="W39" s="237"/>
    </row>
    <row r="40" spans="1:23" x14ac:dyDescent="0.2">
      <c r="A40" s="1">
        <v>2001</v>
      </c>
      <c r="B40" s="2">
        <v>15455310</v>
      </c>
      <c r="C40" s="60"/>
      <c r="D40" s="2">
        <v>1360220</v>
      </c>
      <c r="E40" s="60"/>
      <c r="F40" s="2">
        <v>2059140</v>
      </c>
      <c r="G40" s="60"/>
      <c r="H40" s="2">
        <v>347440</v>
      </c>
      <c r="I40" s="60"/>
      <c r="J40" s="2">
        <v>1481600</v>
      </c>
      <c r="K40" s="60"/>
      <c r="L40" s="2">
        <v>11174800</v>
      </c>
      <c r="M40" s="60"/>
      <c r="N40" s="2">
        <v>978562960</v>
      </c>
      <c r="O40" s="60"/>
      <c r="P40" s="2">
        <v>9352</v>
      </c>
      <c r="Q40" s="60"/>
      <c r="R40" s="2">
        <v>19643</v>
      </c>
      <c r="S40" s="60"/>
      <c r="T40" s="2">
        <v>26157</v>
      </c>
      <c r="U40" s="60"/>
      <c r="V40" s="2">
        <v>10856</v>
      </c>
      <c r="W40" s="60"/>
    </row>
    <row r="41" spans="1:23" x14ac:dyDescent="0.2">
      <c r="A41" s="1">
        <v>2002</v>
      </c>
      <c r="B41" s="2">
        <v>15174397</v>
      </c>
      <c r="C41" s="60"/>
      <c r="D41" s="2">
        <v>288616</v>
      </c>
      <c r="E41" s="60"/>
      <c r="F41" s="2">
        <v>1954526</v>
      </c>
      <c r="G41" s="60"/>
      <c r="H41" s="2">
        <v>799775</v>
      </c>
      <c r="I41" s="60"/>
      <c r="J41" s="2">
        <v>1779881</v>
      </c>
      <c r="K41" s="60"/>
      <c r="L41" s="2">
        <v>11942322</v>
      </c>
      <c r="M41" s="60"/>
      <c r="N41" s="2">
        <v>1149812204</v>
      </c>
      <c r="O41" s="60"/>
      <c r="P41" s="2">
        <v>19958</v>
      </c>
      <c r="Q41" s="60"/>
      <c r="R41" s="2">
        <v>23007</v>
      </c>
      <c r="S41" s="60"/>
      <c r="T41" s="2">
        <v>30330</v>
      </c>
      <c r="U41" s="60"/>
      <c r="V41" s="2">
        <v>20284</v>
      </c>
      <c r="W41" s="60"/>
    </row>
    <row r="42" spans="1:23" x14ac:dyDescent="0.2">
      <c r="A42" s="235">
        <v>2003</v>
      </c>
      <c r="B42" s="238">
        <v>19497520</v>
      </c>
      <c r="C42" s="237"/>
      <c r="D42" s="238">
        <v>1490654</v>
      </c>
      <c r="E42" s="237"/>
      <c r="F42" s="238">
        <v>1310751</v>
      </c>
      <c r="G42" s="237"/>
      <c r="H42" s="238">
        <v>1001839</v>
      </c>
      <c r="I42" s="237"/>
      <c r="J42" s="238">
        <v>925636</v>
      </c>
      <c r="K42" s="237"/>
      <c r="L42" s="238">
        <v>8431424</v>
      </c>
      <c r="M42" s="237"/>
      <c r="N42" s="238">
        <v>1128934576</v>
      </c>
      <c r="O42" s="237"/>
      <c r="P42" s="238">
        <v>23317</v>
      </c>
      <c r="Q42" s="237"/>
      <c r="R42" s="238">
        <v>28945</v>
      </c>
      <c r="S42" s="237"/>
      <c r="T42" s="238">
        <v>30756</v>
      </c>
      <c r="U42" s="237"/>
      <c r="V42" s="238">
        <v>16486</v>
      </c>
      <c r="W42" s="237"/>
    </row>
    <row r="43" spans="1:23" x14ac:dyDescent="0.2">
      <c r="A43" s="1">
        <v>2004</v>
      </c>
      <c r="B43" s="2">
        <v>20305763</v>
      </c>
      <c r="C43" s="60"/>
      <c r="D43" s="2">
        <v>982766</v>
      </c>
      <c r="E43" s="60"/>
      <c r="F43" s="2">
        <v>2070268</v>
      </c>
      <c r="G43" s="60"/>
      <c r="H43" s="2">
        <v>1261064</v>
      </c>
      <c r="I43" s="60"/>
      <c r="J43" s="2">
        <v>1261126</v>
      </c>
      <c r="K43" s="60"/>
      <c r="L43" s="2">
        <v>10619728</v>
      </c>
      <c r="M43" s="60"/>
      <c r="N43" s="2">
        <v>1164328146</v>
      </c>
      <c r="O43" s="60"/>
      <c r="P43" s="2">
        <v>33202</v>
      </c>
      <c r="Q43" s="60"/>
      <c r="R43" s="2">
        <v>23403</v>
      </c>
      <c r="S43" s="60"/>
      <c r="T43" s="2">
        <v>30277</v>
      </c>
      <c r="U43" s="60"/>
      <c r="V43" s="2">
        <v>13959</v>
      </c>
      <c r="W43" s="60"/>
    </row>
    <row r="44" spans="1:23" x14ac:dyDescent="0.2">
      <c r="A44" s="1">
        <v>2005</v>
      </c>
      <c r="B44" s="2">
        <v>20499718</v>
      </c>
      <c r="C44" s="60"/>
      <c r="D44" s="2">
        <v>897566</v>
      </c>
      <c r="E44" s="60"/>
      <c r="F44" s="2">
        <v>2293269</v>
      </c>
      <c r="G44" s="60"/>
      <c r="H44" s="2">
        <v>958273</v>
      </c>
      <c r="I44" s="60"/>
      <c r="J44" s="2">
        <v>1189891</v>
      </c>
      <c r="K44" s="60"/>
      <c r="L44" s="2">
        <v>10098563</v>
      </c>
      <c r="M44" s="60"/>
      <c r="N44" s="2">
        <v>1132641009</v>
      </c>
      <c r="O44" s="61" t="s">
        <v>381</v>
      </c>
      <c r="P44" s="2">
        <v>43941</v>
      </c>
      <c r="Q44" s="60"/>
      <c r="R44" s="2">
        <v>32424</v>
      </c>
      <c r="S44" s="60"/>
      <c r="T44" s="2">
        <v>28442</v>
      </c>
      <c r="U44" s="61" t="s">
        <v>381</v>
      </c>
      <c r="V44" s="2">
        <v>12189</v>
      </c>
      <c r="W44" s="60"/>
    </row>
    <row r="45" spans="1:23" x14ac:dyDescent="0.2">
      <c r="A45" s="235">
        <v>2006</v>
      </c>
      <c r="B45" s="238">
        <v>20337300</v>
      </c>
      <c r="C45" s="239" t="s">
        <v>381</v>
      </c>
      <c r="D45" s="238">
        <v>238012</v>
      </c>
      <c r="E45" s="239" t="s">
        <v>381</v>
      </c>
      <c r="F45" s="238">
        <v>2130147</v>
      </c>
      <c r="G45" s="239" t="s">
        <v>381</v>
      </c>
      <c r="H45" s="238">
        <v>852526</v>
      </c>
      <c r="I45" s="239" t="s">
        <v>381</v>
      </c>
      <c r="J45" s="238">
        <v>1103935</v>
      </c>
      <c r="K45" s="239" t="s">
        <v>381</v>
      </c>
      <c r="L45" s="238">
        <v>8740360</v>
      </c>
      <c r="M45" s="239" t="s">
        <v>381</v>
      </c>
      <c r="N45" s="238">
        <v>1005931688</v>
      </c>
      <c r="O45" s="239" t="s">
        <v>381</v>
      </c>
      <c r="P45" s="238">
        <v>42391</v>
      </c>
      <c r="Q45" s="239" t="s">
        <v>381</v>
      </c>
      <c r="R45" s="238">
        <v>30878</v>
      </c>
      <c r="S45" s="239" t="s">
        <v>381</v>
      </c>
      <c r="T45" s="238">
        <v>29633</v>
      </c>
      <c r="U45" s="239" t="s">
        <v>381</v>
      </c>
      <c r="V45" s="238">
        <v>13451</v>
      </c>
      <c r="W45" s="239" t="s">
        <v>381</v>
      </c>
    </row>
    <row r="46" spans="1:23" x14ac:dyDescent="0.2">
      <c r="A46" s="1" t="s">
        <v>112</v>
      </c>
      <c r="B46" s="2">
        <v>20518131</v>
      </c>
      <c r="C46" s="60"/>
      <c r="D46" s="2">
        <v>737682</v>
      </c>
      <c r="E46" s="60"/>
      <c r="F46" s="2">
        <v>2128763</v>
      </c>
      <c r="G46" s="60"/>
      <c r="H46" s="2">
        <v>1064801</v>
      </c>
      <c r="I46" s="60"/>
      <c r="J46" s="2">
        <v>969015</v>
      </c>
      <c r="K46" s="60"/>
      <c r="L46" s="2">
        <v>8776321</v>
      </c>
      <c r="M46" s="60"/>
      <c r="N46" s="2">
        <v>1118048126</v>
      </c>
      <c r="O46" s="60"/>
      <c r="P46" s="2">
        <v>38317</v>
      </c>
      <c r="Q46" s="60"/>
      <c r="R46" s="2">
        <v>30191</v>
      </c>
      <c r="S46" s="60"/>
      <c r="T46" s="2">
        <v>31016</v>
      </c>
      <c r="U46" s="60"/>
      <c r="V46" s="2">
        <v>12709</v>
      </c>
      <c r="W46" s="60"/>
    </row>
    <row r="47" spans="1:23" x14ac:dyDescent="0.2">
      <c r="A47" s="736" t="s">
        <v>412</v>
      </c>
      <c r="B47" s="737"/>
      <c r="C47" s="737"/>
      <c r="D47" s="737"/>
      <c r="E47" s="737"/>
      <c r="F47" s="737"/>
      <c r="G47" s="737"/>
      <c r="H47" s="737"/>
      <c r="I47" s="737"/>
      <c r="J47" s="737"/>
      <c r="K47" s="737"/>
      <c r="L47" s="737" t="s">
        <v>484</v>
      </c>
      <c r="M47" s="737"/>
      <c r="N47" s="737"/>
      <c r="O47" s="737"/>
      <c r="P47" s="737"/>
      <c r="Q47" s="737"/>
      <c r="R47" s="737"/>
      <c r="S47" s="737"/>
      <c r="T47" s="737"/>
      <c r="U47" s="737"/>
      <c r="V47" s="737"/>
      <c r="W47" s="738"/>
    </row>
    <row r="48" spans="1:23" x14ac:dyDescent="0.2">
      <c r="A48" s="726"/>
      <c r="B48" s="727"/>
      <c r="C48" s="727"/>
      <c r="D48" s="727"/>
      <c r="E48" s="727"/>
      <c r="F48" s="727"/>
      <c r="G48" s="727"/>
      <c r="H48" s="727"/>
      <c r="I48" s="727"/>
      <c r="J48" s="727"/>
      <c r="K48" s="727"/>
      <c r="L48" s="728" t="s">
        <v>408</v>
      </c>
      <c r="M48" s="728"/>
      <c r="N48" s="728"/>
      <c r="O48" s="728"/>
      <c r="P48" s="728"/>
      <c r="Q48" s="728"/>
      <c r="R48" s="728"/>
      <c r="S48" s="728"/>
      <c r="T48" s="728"/>
      <c r="U48" s="728"/>
      <c r="V48" s="728"/>
      <c r="W48" s="729"/>
    </row>
    <row r="49" spans="1:23" x14ac:dyDescent="0.2">
      <c r="A49" s="726"/>
      <c r="B49" s="727"/>
      <c r="C49" s="727"/>
      <c r="D49" s="727"/>
      <c r="E49" s="727"/>
      <c r="F49" s="727"/>
      <c r="G49" s="727"/>
      <c r="H49" s="727"/>
      <c r="I49" s="727"/>
      <c r="J49" s="727"/>
      <c r="K49" s="727"/>
      <c r="L49" s="728" t="s">
        <v>410</v>
      </c>
      <c r="M49" s="728"/>
      <c r="N49" s="728"/>
      <c r="O49" s="728"/>
      <c r="P49" s="728"/>
      <c r="Q49" s="728"/>
      <c r="R49" s="728"/>
      <c r="S49" s="728"/>
      <c r="T49" s="728"/>
      <c r="U49" s="728"/>
      <c r="V49" s="728"/>
      <c r="W49" s="729"/>
    </row>
    <row r="50" spans="1:23" x14ac:dyDescent="0.2">
      <c r="A50" s="726" t="s">
        <v>485</v>
      </c>
      <c r="B50" s="727"/>
      <c r="C50" s="727"/>
      <c r="D50" s="727"/>
      <c r="E50" s="727"/>
      <c r="F50" s="727"/>
      <c r="G50" s="727"/>
      <c r="H50" s="727"/>
      <c r="I50" s="727"/>
      <c r="J50" s="727"/>
      <c r="K50" s="727"/>
      <c r="L50" s="727" t="s">
        <v>486</v>
      </c>
      <c r="M50" s="727"/>
      <c r="N50" s="727"/>
      <c r="O50" s="727"/>
      <c r="P50" s="727"/>
      <c r="Q50" s="727"/>
      <c r="R50" s="727"/>
      <c r="S50" s="727"/>
      <c r="T50" s="727"/>
      <c r="U50" s="727"/>
      <c r="V50" s="727"/>
      <c r="W50" s="734"/>
    </row>
    <row r="51" spans="1:23" x14ac:dyDescent="0.2">
      <c r="A51" s="735" t="s">
        <v>469</v>
      </c>
      <c r="B51" s="728"/>
      <c r="C51" s="728"/>
      <c r="D51" s="728"/>
      <c r="E51" s="728"/>
      <c r="F51" s="728"/>
      <c r="G51" s="728"/>
      <c r="H51" s="728"/>
      <c r="I51" s="728"/>
      <c r="J51" s="728"/>
      <c r="K51" s="728"/>
      <c r="L51" s="728" t="s">
        <v>402</v>
      </c>
      <c r="M51" s="728"/>
      <c r="N51" s="728"/>
      <c r="O51" s="728"/>
      <c r="P51" s="728"/>
      <c r="Q51" s="728"/>
      <c r="R51" s="728"/>
      <c r="S51" s="728"/>
      <c r="T51" s="728"/>
      <c r="U51" s="728"/>
      <c r="V51" s="728"/>
      <c r="W51" s="729"/>
    </row>
    <row r="52" spans="1:23" x14ac:dyDescent="0.2">
      <c r="A52" s="726" t="s">
        <v>487</v>
      </c>
      <c r="B52" s="727"/>
      <c r="C52" s="727"/>
      <c r="D52" s="727"/>
      <c r="E52" s="727"/>
      <c r="F52" s="727"/>
      <c r="G52" s="727"/>
      <c r="H52" s="727"/>
      <c r="I52" s="727"/>
      <c r="J52" s="727"/>
      <c r="K52" s="727"/>
      <c r="L52" s="727" t="s">
        <v>124</v>
      </c>
      <c r="M52" s="727"/>
      <c r="N52" s="727"/>
      <c r="O52" s="727"/>
      <c r="P52" s="727"/>
      <c r="Q52" s="727"/>
      <c r="R52" s="727"/>
      <c r="S52" s="727"/>
      <c r="T52" s="727"/>
      <c r="U52" s="727"/>
      <c r="V52" s="727"/>
      <c r="W52" s="734"/>
    </row>
    <row r="53" spans="1:23" x14ac:dyDescent="0.2">
      <c r="A53" s="726"/>
      <c r="B53" s="727"/>
      <c r="C53" s="727"/>
      <c r="D53" s="727"/>
      <c r="E53" s="727"/>
      <c r="F53" s="727"/>
      <c r="G53" s="727"/>
      <c r="H53" s="727"/>
      <c r="I53" s="727"/>
      <c r="J53" s="727"/>
      <c r="K53" s="727"/>
      <c r="L53" s="728" t="s">
        <v>117</v>
      </c>
      <c r="M53" s="728"/>
      <c r="N53" s="728"/>
      <c r="O53" s="728"/>
      <c r="P53" s="728"/>
      <c r="Q53" s="728"/>
      <c r="R53" s="728"/>
      <c r="S53" s="728"/>
      <c r="T53" s="728"/>
      <c r="U53" s="728"/>
      <c r="V53" s="728"/>
      <c r="W53" s="729"/>
    </row>
    <row r="54" spans="1:23" x14ac:dyDescent="0.2">
      <c r="A54" s="726" t="s">
        <v>488</v>
      </c>
      <c r="B54" s="727"/>
      <c r="C54" s="727"/>
      <c r="D54" s="727"/>
      <c r="E54" s="727"/>
      <c r="F54" s="727"/>
      <c r="G54" s="727"/>
      <c r="H54" s="727"/>
      <c r="I54" s="727"/>
      <c r="J54" s="727"/>
      <c r="K54" s="727"/>
      <c r="L54" s="727" t="s">
        <v>424</v>
      </c>
      <c r="M54" s="727"/>
      <c r="N54" s="727"/>
      <c r="O54" s="727"/>
      <c r="P54" s="727"/>
      <c r="Q54" s="727"/>
      <c r="R54" s="727"/>
      <c r="S54" s="727"/>
      <c r="T54" s="727"/>
      <c r="U54" s="727"/>
      <c r="V54" s="727"/>
      <c r="W54" s="734"/>
    </row>
    <row r="55" spans="1:23" x14ac:dyDescent="0.2">
      <c r="A55" s="726"/>
      <c r="B55" s="727"/>
      <c r="C55" s="727"/>
      <c r="D55" s="727"/>
      <c r="E55" s="727"/>
      <c r="F55" s="727"/>
      <c r="G55" s="727"/>
      <c r="H55" s="727"/>
      <c r="I55" s="727"/>
      <c r="J55" s="727"/>
      <c r="K55" s="727"/>
      <c r="L55" s="728" t="s">
        <v>419</v>
      </c>
      <c r="M55" s="728"/>
      <c r="N55" s="728"/>
      <c r="O55" s="728"/>
      <c r="P55" s="728"/>
      <c r="Q55" s="728"/>
      <c r="R55" s="728"/>
      <c r="S55" s="728"/>
      <c r="T55" s="728"/>
      <c r="U55" s="728"/>
      <c r="V55" s="728"/>
      <c r="W55" s="729"/>
    </row>
    <row r="56" spans="1:23" x14ac:dyDescent="0.2">
      <c r="A56" s="726"/>
      <c r="B56" s="727"/>
      <c r="C56" s="727"/>
      <c r="D56" s="727"/>
      <c r="E56" s="727"/>
      <c r="F56" s="727"/>
      <c r="G56" s="727"/>
      <c r="H56" s="727"/>
      <c r="I56" s="727"/>
      <c r="J56" s="727"/>
      <c r="K56" s="727"/>
      <c r="L56" s="728" t="s">
        <v>420</v>
      </c>
      <c r="M56" s="728"/>
      <c r="N56" s="728"/>
      <c r="O56" s="728"/>
      <c r="P56" s="728"/>
      <c r="Q56" s="728"/>
      <c r="R56" s="728"/>
      <c r="S56" s="728"/>
      <c r="T56" s="728"/>
      <c r="U56" s="728"/>
      <c r="V56" s="728"/>
      <c r="W56" s="729"/>
    </row>
    <row r="57" spans="1:23" x14ac:dyDescent="0.2">
      <c r="A57" s="726" t="s">
        <v>489</v>
      </c>
      <c r="B57" s="727"/>
      <c r="C57" s="727"/>
      <c r="D57" s="727"/>
      <c r="E57" s="727"/>
      <c r="F57" s="727"/>
      <c r="G57" s="727"/>
      <c r="H57" s="727"/>
      <c r="I57" s="727"/>
      <c r="J57" s="727"/>
      <c r="K57" s="727"/>
      <c r="L57" s="728" t="s">
        <v>470</v>
      </c>
      <c r="M57" s="728"/>
      <c r="N57" s="728"/>
      <c r="O57" s="728"/>
      <c r="P57" s="728"/>
      <c r="Q57" s="728"/>
      <c r="R57" s="728"/>
      <c r="S57" s="728"/>
      <c r="T57" s="728"/>
      <c r="U57" s="728"/>
      <c r="V57" s="728"/>
      <c r="W57" s="729"/>
    </row>
    <row r="58" spans="1:23" x14ac:dyDescent="0.2">
      <c r="A58" s="726" t="s">
        <v>490</v>
      </c>
      <c r="B58" s="727"/>
      <c r="C58" s="727"/>
      <c r="D58" s="727"/>
      <c r="E58" s="727"/>
      <c r="F58" s="727"/>
      <c r="G58" s="727"/>
      <c r="H58" s="727"/>
      <c r="I58" s="727"/>
      <c r="J58" s="727"/>
      <c r="K58" s="727"/>
      <c r="L58" s="728" t="s">
        <v>491</v>
      </c>
      <c r="M58" s="728"/>
      <c r="N58" s="728"/>
      <c r="O58" s="728"/>
      <c r="P58" s="728"/>
      <c r="Q58" s="728"/>
      <c r="R58" s="728"/>
      <c r="S58" s="728"/>
      <c r="T58" s="728"/>
      <c r="U58" s="728"/>
      <c r="V58" s="728"/>
      <c r="W58" s="729"/>
    </row>
    <row r="59" spans="1:23" x14ac:dyDescent="0.2">
      <c r="A59" s="726"/>
      <c r="B59" s="727"/>
      <c r="C59" s="727"/>
      <c r="D59" s="727"/>
      <c r="E59" s="727"/>
      <c r="F59" s="727"/>
      <c r="G59" s="727"/>
      <c r="H59" s="727"/>
      <c r="I59" s="727"/>
      <c r="J59" s="727"/>
      <c r="K59" s="727"/>
      <c r="L59" s="728" t="s">
        <v>492</v>
      </c>
      <c r="M59" s="728"/>
      <c r="N59" s="728"/>
      <c r="O59" s="728"/>
      <c r="P59" s="728"/>
      <c r="Q59" s="728"/>
      <c r="R59" s="728"/>
      <c r="S59" s="728"/>
      <c r="T59" s="728"/>
      <c r="U59" s="728"/>
      <c r="V59" s="728"/>
      <c r="W59" s="729"/>
    </row>
    <row r="60" spans="1:23" x14ac:dyDescent="0.2">
      <c r="A60" s="726"/>
      <c r="B60" s="727"/>
      <c r="C60" s="727"/>
      <c r="D60" s="727"/>
      <c r="E60" s="727"/>
      <c r="F60" s="727"/>
      <c r="G60" s="727"/>
      <c r="H60" s="727"/>
      <c r="I60" s="727"/>
      <c r="J60" s="727"/>
      <c r="K60" s="727"/>
      <c r="L60" s="728" t="s">
        <v>493</v>
      </c>
      <c r="M60" s="728"/>
      <c r="N60" s="728"/>
      <c r="O60" s="728"/>
      <c r="P60" s="728"/>
      <c r="Q60" s="728"/>
      <c r="R60" s="728"/>
      <c r="S60" s="728"/>
      <c r="T60" s="728"/>
      <c r="U60" s="728"/>
      <c r="V60" s="728"/>
      <c r="W60" s="729"/>
    </row>
    <row r="61" spans="1:23" x14ac:dyDescent="0.2">
      <c r="A61" s="726"/>
      <c r="B61" s="727"/>
      <c r="C61" s="727"/>
      <c r="D61" s="727"/>
      <c r="E61" s="727"/>
      <c r="F61" s="727"/>
      <c r="G61" s="727"/>
      <c r="H61" s="727"/>
      <c r="I61" s="727"/>
      <c r="J61" s="727"/>
      <c r="K61" s="727"/>
      <c r="L61" s="728" t="s">
        <v>494</v>
      </c>
      <c r="M61" s="728"/>
      <c r="N61" s="728"/>
      <c r="O61" s="728"/>
      <c r="P61" s="728"/>
      <c r="Q61" s="728"/>
      <c r="R61" s="728"/>
      <c r="S61" s="728"/>
      <c r="T61" s="728"/>
      <c r="U61" s="728"/>
      <c r="V61" s="728"/>
      <c r="W61" s="729"/>
    </row>
    <row r="62" spans="1:23" x14ac:dyDescent="0.2">
      <c r="A62" s="726"/>
      <c r="B62" s="727"/>
      <c r="C62" s="727"/>
      <c r="D62" s="727"/>
      <c r="E62" s="727"/>
      <c r="F62" s="727"/>
      <c r="G62" s="727"/>
      <c r="H62" s="727"/>
      <c r="I62" s="727"/>
      <c r="J62" s="727"/>
      <c r="K62" s="727"/>
      <c r="L62" s="728" t="s">
        <v>471</v>
      </c>
      <c r="M62" s="728"/>
      <c r="N62" s="728"/>
      <c r="O62" s="728"/>
      <c r="P62" s="728"/>
      <c r="Q62" s="728"/>
      <c r="R62" s="728"/>
      <c r="S62" s="728"/>
      <c r="T62" s="728"/>
      <c r="U62" s="728"/>
      <c r="V62" s="728"/>
      <c r="W62" s="729"/>
    </row>
    <row r="63" spans="1:23" x14ac:dyDescent="0.2">
      <c r="A63" s="726" t="s">
        <v>495</v>
      </c>
      <c r="B63" s="727"/>
      <c r="C63" s="727"/>
      <c r="D63" s="727"/>
      <c r="E63" s="727"/>
      <c r="F63" s="727"/>
      <c r="G63" s="727"/>
      <c r="H63" s="727"/>
      <c r="I63" s="727"/>
      <c r="J63" s="727"/>
      <c r="K63" s="727"/>
      <c r="L63" s="728" t="s">
        <v>407</v>
      </c>
      <c r="M63" s="728"/>
      <c r="N63" s="728"/>
      <c r="O63" s="728"/>
      <c r="P63" s="728"/>
      <c r="Q63" s="728"/>
      <c r="R63" s="728"/>
      <c r="S63" s="728"/>
      <c r="T63" s="728"/>
      <c r="U63" s="728"/>
      <c r="V63" s="728"/>
      <c r="W63" s="729"/>
    </row>
    <row r="64" spans="1:23" x14ac:dyDescent="0.2">
      <c r="A64" s="726" t="s">
        <v>496</v>
      </c>
      <c r="B64" s="727"/>
      <c r="C64" s="727"/>
      <c r="D64" s="727"/>
      <c r="E64" s="727"/>
      <c r="F64" s="727"/>
      <c r="G64" s="727"/>
      <c r="H64" s="727"/>
      <c r="I64" s="727"/>
      <c r="J64" s="727"/>
      <c r="K64" s="727"/>
      <c r="L64" s="728" t="s">
        <v>425</v>
      </c>
      <c r="M64" s="728"/>
      <c r="N64" s="728"/>
      <c r="O64" s="728"/>
      <c r="P64" s="728"/>
      <c r="Q64" s="728"/>
      <c r="R64" s="728"/>
      <c r="S64" s="728"/>
      <c r="T64" s="728"/>
      <c r="U64" s="728"/>
      <c r="V64" s="728"/>
      <c r="W64" s="729"/>
    </row>
    <row r="65" spans="1:23" x14ac:dyDescent="0.2">
      <c r="A65" s="726"/>
      <c r="B65" s="727"/>
      <c r="C65" s="727"/>
      <c r="D65" s="727"/>
      <c r="E65" s="727"/>
      <c r="F65" s="727"/>
      <c r="G65" s="727"/>
      <c r="H65" s="727"/>
      <c r="I65" s="727"/>
      <c r="J65" s="727"/>
      <c r="K65" s="727"/>
      <c r="L65" s="728" t="s">
        <v>426</v>
      </c>
      <c r="M65" s="728"/>
      <c r="N65" s="728"/>
      <c r="O65" s="728"/>
      <c r="P65" s="728"/>
      <c r="Q65" s="728"/>
      <c r="R65" s="728"/>
      <c r="S65" s="728"/>
      <c r="T65" s="728"/>
      <c r="U65" s="728"/>
      <c r="V65" s="728"/>
      <c r="W65" s="729"/>
    </row>
    <row r="66" spans="1:23" x14ac:dyDescent="0.2">
      <c r="A66" s="726"/>
      <c r="B66" s="727"/>
      <c r="C66" s="727"/>
      <c r="D66" s="727"/>
      <c r="E66" s="727"/>
      <c r="F66" s="727"/>
      <c r="G66" s="727"/>
      <c r="H66" s="727"/>
      <c r="I66" s="727"/>
      <c r="J66" s="727"/>
      <c r="K66" s="727"/>
      <c r="L66" s="728" t="s">
        <v>497</v>
      </c>
      <c r="M66" s="728"/>
      <c r="N66" s="728"/>
      <c r="O66" s="728"/>
      <c r="P66" s="728"/>
      <c r="Q66" s="728"/>
      <c r="R66" s="728"/>
      <c r="S66" s="728"/>
      <c r="T66" s="728"/>
      <c r="U66" s="728"/>
      <c r="V66" s="728"/>
      <c r="W66" s="729"/>
    </row>
    <row r="67" spans="1:23" x14ac:dyDescent="0.2">
      <c r="A67" s="726"/>
      <c r="B67" s="727"/>
      <c r="C67" s="727"/>
      <c r="D67" s="727"/>
      <c r="E67" s="727"/>
      <c r="F67" s="727"/>
      <c r="G67" s="727"/>
      <c r="H67" s="727"/>
      <c r="I67" s="727"/>
      <c r="J67" s="727"/>
      <c r="K67" s="727"/>
      <c r="L67" s="728" t="s">
        <v>498</v>
      </c>
      <c r="M67" s="728"/>
      <c r="N67" s="728"/>
      <c r="O67" s="728"/>
      <c r="P67" s="728"/>
      <c r="Q67" s="728"/>
      <c r="R67" s="728"/>
      <c r="S67" s="728"/>
      <c r="T67" s="728"/>
      <c r="U67" s="728"/>
      <c r="V67" s="728"/>
      <c r="W67" s="729"/>
    </row>
    <row r="68" spans="1:23" x14ac:dyDescent="0.2">
      <c r="A68" s="730"/>
      <c r="B68" s="731"/>
      <c r="C68" s="731"/>
      <c r="D68" s="731"/>
      <c r="E68" s="731"/>
      <c r="F68" s="731"/>
      <c r="G68" s="731"/>
      <c r="H68" s="731"/>
      <c r="I68" s="731"/>
      <c r="J68" s="731"/>
      <c r="K68" s="731"/>
      <c r="L68" s="732" t="s">
        <v>472</v>
      </c>
      <c r="M68" s="732"/>
      <c r="N68" s="732"/>
      <c r="O68" s="732"/>
      <c r="P68" s="732"/>
      <c r="Q68" s="732"/>
      <c r="R68" s="732"/>
      <c r="S68" s="732"/>
      <c r="T68" s="732"/>
      <c r="U68" s="732"/>
      <c r="V68" s="732"/>
      <c r="W68" s="733"/>
    </row>
  </sheetData>
  <mergeCells count="60">
    <mergeCell ref="A50:K50"/>
    <mergeCell ref="A51:K51"/>
    <mergeCell ref="L50:W50"/>
    <mergeCell ref="L51:W51"/>
    <mergeCell ref="A47:K49"/>
    <mergeCell ref="L47:W47"/>
    <mergeCell ref="L48:W48"/>
    <mergeCell ref="L49:W49"/>
    <mergeCell ref="A52:K53"/>
    <mergeCell ref="L52:W52"/>
    <mergeCell ref="L53:W53"/>
    <mergeCell ref="A54:K56"/>
    <mergeCell ref="L54:W54"/>
    <mergeCell ref="L55:W55"/>
    <mergeCell ref="L56:W56"/>
    <mergeCell ref="A57:K57"/>
    <mergeCell ref="L57:W57"/>
    <mergeCell ref="A58:K62"/>
    <mergeCell ref="L58:W58"/>
    <mergeCell ref="L59:W59"/>
    <mergeCell ref="L60:W60"/>
    <mergeCell ref="L61:W61"/>
    <mergeCell ref="L62:W62"/>
    <mergeCell ref="A63:K63"/>
    <mergeCell ref="L63:W63"/>
    <mergeCell ref="A64:K68"/>
    <mergeCell ref="L64:W64"/>
    <mergeCell ref="L65:W65"/>
    <mergeCell ref="L66:W66"/>
    <mergeCell ref="L67:W67"/>
    <mergeCell ref="L68:W68"/>
    <mergeCell ref="A1:W1"/>
    <mergeCell ref="A2:W2"/>
    <mergeCell ref="A3:A6"/>
    <mergeCell ref="B3:C4"/>
    <mergeCell ref="D3:M3"/>
    <mergeCell ref="N3:O4"/>
    <mergeCell ref="P3:Q4"/>
    <mergeCell ref="R3:U3"/>
    <mergeCell ref="V3:W4"/>
    <mergeCell ref="D4:E4"/>
    <mergeCell ref="R4:S4"/>
    <mergeCell ref="T4:U4"/>
    <mergeCell ref="F4:G4"/>
    <mergeCell ref="H4:I4"/>
    <mergeCell ref="J4:K4"/>
    <mergeCell ref="L4:M4"/>
    <mergeCell ref="B27:W27"/>
    <mergeCell ref="R5:U6"/>
    <mergeCell ref="V5:W5"/>
    <mergeCell ref="V6:W6"/>
    <mergeCell ref="B7:W7"/>
    <mergeCell ref="L5:M6"/>
    <mergeCell ref="N5:O5"/>
    <mergeCell ref="N6:O6"/>
    <mergeCell ref="P5:Q5"/>
    <mergeCell ref="P6:Q6"/>
    <mergeCell ref="B5:C6"/>
    <mergeCell ref="D5:I6"/>
    <mergeCell ref="J5:K6"/>
  </mergeCells>
  <phoneticPr fontId="29" type="noConversion"/>
  <pageMargins left="0.75" right="0.75" top="1" bottom="1" header="0.5" footer="0.5"/>
  <pageSetup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topLeftCell="A10" workbookViewId="0">
      <selection activeCell="V50" sqref="V50"/>
    </sheetView>
  </sheetViews>
  <sheetFormatPr defaultRowHeight="12.75" x14ac:dyDescent="0.2"/>
  <cols>
    <col min="1" max="1" width="5.42578125" customWidth="1"/>
    <col min="2" max="2" width="10.28515625" customWidth="1"/>
    <col min="3" max="3" width="2.7109375" customWidth="1"/>
    <col min="4" max="4" width="11" customWidth="1"/>
    <col min="5" max="5" width="3.42578125" customWidth="1"/>
    <col min="6" max="6" width="11" customWidth="1"/>
    <col min="7" max="7" width="3.140625" customWidth="1"/>
    <col min="8" max="8" width="8.42578125" customWidth="1"/>
    <col min="9" max="9" width="2.85546875" customWidth="1"/>
    <col min="10" max="10" width="10.140625" customWidth="1"/>
    <col min="11" max="11" width="3.5703125" customWidth="1"/>
    <col min="12" max="12" width="10" customWidth="1"/>
    <col min="13" max="13" width="2.85546875" customWidth="1"/>
    <col min="14" max="14" width="11.7109375" customWidth="1"/>
    <col min="15" max="15" width="2.85546875" customWidth="1"/>
    <col min="16" max="16" width="7.85546875" customWidth="1"/>
    <col min="17" max="17" width="3.5703125" customWidth="1"/>
    <col min="18" max="18" width="6.7109375" customWidth="1"/>
    <col min="19" max="19" width="2.85546875" customWidth="1"/>
    <col min="20" max="20" width="7.140625" customWidth="1"/>
    <col min="21" max="21" width="2.85546875" customWidth="1"/>
    <col min="22" max="22" width="6.7109375" customWidth="1"/>
    <col min="23" max="23" width="2.85546875" customWidth="1"/>
  </cols>
  <sheetData>
    <row r="1" spans="1:23" ht="15.75" customHeight="1" x14ac:dyDescent="0.25">
      <c r="A1" s="654" t="s">
        <v>465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6"/>
    </row>
    <row r="2" spans="1:23" ht="15.75" customHeight="1" x14ac:dyDescent="0.25">
      <c r="A2" s="657" t="s">
        <v>254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/>
      <c r="S2" s="658"/>
      <c r="T2" s="658"/>
      <c r="U2" s="658"/>
      <c r="V2" s="658"/>
      <c r="W2" s="659"/>
    </row>
    <row r="3" spans="1:23" x14ac:dyDescent="0.2">
      <c r="A3" s="660" t="s">
        <v>332</v>
      </c>
      <c r="B3" s="663" t="s">
        <v>145</v>
      </c>
      <c r="C3" s="664"/>
      <c r="D3" s="650" t="s">
        <v>289</v>
      </c>
      <c r="E3" s="667"/>
      <c r="F3" s="667"/>
      <c r="G3" s="667"/>
      <c r="H3" s="667"/>
      <c r="I3" s="667"/>
      <c r="J3" s="667"/>
      <c r="K3" s="667"/>
      <c r="L3" s="667"/>
      <c r="M3" s="651"/>
      <c r="N3" s="663" t="s">
        <v>207</v>
      </c>
      <c r="O3" s="664"/>
      <c r="P3" s="663" t="s">
        <v>208</v>
      </c>
      <c r="Q3" s="664"/>
      <c r="R3" s="650" t="s">
        <v>395</v>
      </c>
      <c r="S3" s="667"/>
      <c r="T3" s="667"/>
      <c r="U3" s="651"/>
      <c r="V3" s="663" t="s">
        <v>144</v>
      </c>
      <c r="W3" s="664"/>
    </row>
    <row r="4" spans="1:23" x14ac:dyDescent="0.2">
      <c r="A4" s="661"/>
      <c r="B4" s="665"/>
      <c r="C4" s="666"/>
      <c r="D4" s="650" t="s">
        <v>209</v>
      </c>
      <c r="E4" s="651"/>
      <c r="F4" s="650" t="s">
        <v>210</v>
      </c>
      <c r="G4" s="651"/>
      <c r="H4" s="650" t="s">
        <v>211</v>
      </c>
      <c r="I4" s="651"/>
      <c r="J4" s="650" t="s">
        <v>212</v>
      </c>
      <c r="K4" s="651"/>
      <c r="L4" s="650" t="s">
        <v>213</v>
      </c>
      <c r="M4" s="651"/>
      <c r="N4" s="665"/>
      <c r="O4" s="666"/>
      <c r="P4" s="665"/>
      <c r="Q4" s="666"/>
      <c r="R4" s="650" t="s">
        <v>214</v>
      </c>
      <c r="S4" s="651"/>
      <c r="T4" s="650" t="s">
        <v>215</v>
      </c>
      <c r="U4" s="651"/>
      <c r="V4" s="665"/>
      <c r="W4" s="666"/>
    </row>
    <row r="5" spans="1:23" x14ac:dyDescent="0.2">
      <c r="A5" s="661"/>
      <c r="B5" s="652" t="s">
        <v>466</v>
      </c>
      <c r="C5" s="653"/>
      <c r="D5" s="652" t="s">
        <v>334</v>
      </c>
      <c r="E5" s="668"/>
      <c r="F5" s="668"/>
      <c r="G5" s="668"/>
      <c r="H5" s="668"/>
      <c r="I5" s="653"/>
      <c r="J5" s="652" t="s">
        <v>466</v>
      </c>
      <c r="K5" s="653"/>
      <c r="L5" s="652" t="s">
        <v>334</v>
      </c>
      <c r="M5" s="653"/>
      <c r="N5" s="652" t="s">
        <v>126</v>
      </c>
      <c r="O5" s="653"/>
      <c r="P5" s="652" t="s">
        <v>127</v>
      </c>
      <c r="Q5" s="653"/>
      <c r="R5" s="652" t="s">
        <v>467</v>
      </c>
      <c r="S5" s="668"/>
      <c r="T5" s="668"/>
      <c r="U5" s="653"/>
      <c r="V5" s="652" t="s">
        <v>127</v>
      </c>
      <c r="W5" s="653"/>
    </row>
    <row r="6" spans="1:23" x14ac:dyDescent="0.2">
      <c r="A6" s="662"/>
      <c r="B6" s="669"/>
      <c r="C6" s="671"/>
      <c r="D6" s="669"/>
      <c r="E6" s="670"/>
      <c r="F6" s="670"/>
      <c r="G6" s="670"/>
      <c r="H6" s="670"/>
      <c r="I6" s="671"/>
      <c r="J6" s="669"/>
      <c r="K6" s="671"/>
      <c r="L6" s="669"/>
      <c r="M6" s="671"/>
      <c r="N6" s="669" t="s">
        <v>468</v>
      </c>
      <c r="O6" s="671"/>
      <c r="P6" s="669" t="s">
        <v>128</v>
      </c>
      <c r="Q6" s="671"/>
      <c r="R6" s="669"/>
      <c r="S6" s="670"/>
      <c r="T6" s="670"/>
      <c r="U6" s="671"/>
      <c r="V6" s="669" t="s">
        <v>128</v>
      </c>
      <c r="W6" s="671"/>
    </row>
    <row r="7" spans="1:23" ht="15.75" x14ac:dyDescent="0.2">
      <c r="A7" s="269"/>
      <c r="B7" s="650" t="s">
        <v>175</v>
      </c>
      <c r="C7" s="667"/>
      <c r="D7" s="667"/>
      <c r="E7" s="667"/>
      <c r="F7" s="667"/>
      <c r="G7" s="667"/>
      <c r="H7" s="667"/>
      <c r="I7" s="667"/>
      <c r="J7" s="667"/>
      <c r="K7" s="667"/>
      <c r="L7" s="667"/>
      <c r="M7" s="667"/>
      <c r="N7" s="667"/>
      <c r="O7" s="667"/>
      <c r="P7" s="667"/>
      <c r="Q7" s="667"/>
      <c r="R7" s="667"/>
      <c r="S7" s="667"/>
      <c r="T7" s="667"/>
      <c r="U7" s="667"/>
      <c r="V7" s="667"/>
      <c r="W7" s="651"/>
    </row>
    <row r="8" spans="1:23" x14ac:dyDescent="0.2">
      <c r="A8" s="261">
        <v>1989</v>
      </c>
      <c r="B8" s="262">
        <v>767378330</v>
      </c>
      <c r="C8" s="60"/>
      <c r="D8" s="262">
        <v>25574094</v>
      </c>
      <c r="E8" s="60"/>
      <c r="F8" s="262">
        <v>241960194</v>
      </c>
      <c r="G8" s="60"/>
      <c r="H8" s="262">
        <v>3460</v>
      </c>
      <c r="I8" s="60"/>
      <c r="J8" s="262">
        <v>517385</v>
      </c>
      <c r="K8" s="60"/>
      <c r="L8" s="262">
        <v>270124673</v>
      </c>
      <c r="M8" s="60"/>
      <c r="N8" s="262">
        <v>2790567343</v>
      </c>
      <c r="O8" s="60"/>
      <c r="P8" s="263" t="s">
        <v>176</v>
      </c>
      <c r="Q8" s="60"/>
      <c r="R8" s="262">
        <v>59070</v>
      </c>
      <c r="S8" s="60"/>
      <c r="T8" s="262">
        <v>110545</v>
      </c>
      <c r="U8" s="60"/>
      <c r="V8" s="263" t="s">
        <v>176</v>
      </c>
      <c r="W8" s="60"/>
    </row>
    <row r="9" spans="1:23" x14ac:dyDescent="0.2">
      <c r="A9" s="261">
        <v>1990</v>
      </c>
      <c r="B9" s="262">
        <v>774213235</v>
      </c>
      <c r="C9" s="60"/>
      <c r="D9" s="262">
        <v>14956486</v>
      </c>
      <c r="E9" s="60"/>
      <c r="F9" s="262">
        <v>181231027</v>
      </c>
      <c r="G9" s="60"/>
      <c r="H9" s="262">
        <v>17030</v>
      </c>
      <c r="I9" s="60"/>
      <c r="J9" s="262">
        <v>1008199</v>
      </c>
      <c r="K9" s="60"/>
      <c r="L9" s="262">
        <v>201245538</v>
      </c>
      <c r="M9" s="60"/>
      <c r="N9" s="262">
        <v>2794109725</v>
      </c>
      <c r="O9" s="60"/>
      <c r="P9" s="263">
        <v>4</v>
      </c>
      <c r="Q9" s="60"/>
      <c r="R9" s="262">
        <v>87413</v>
      </c>
      <c r="S9" s="60"/>
      <c r="T9" s="262">
        <v>161687</v>
      </c>
      <c r="U9" s="60"/>
      <c r="V9" s="263" t="s">
        <v>176</v>
      </c>
      <c r="W9" s="60"/>
    </row>
    <row r="10" spans="1:23" x14ac:dyDescent="0.2">
      <c r="A10" s="264">
        <v>1991</v>
      </c>
      <c r="B10" s="265">
        <v>773182794</v>
      </c>
      <c r="C10" s="237"/>
      <c r="D10" s="265">
        <v>13821887</v>
      </c>
      <c r="E10" s="237"/>
      <c r="F10" s="265">
        <v>171156738</v>
      </c>
      <c r="G10" s="237"/>
      <c r="H10" s="265">
        <v>50540</v>
      </c>
      <c r="I10" s="237"/>
      <c r="J10" s="265">
        <v>973749</v>
      </c>
      <c r="K10" s="237"/>
      <c r="L10" s="265">
        <v>189897910</v>
      </c>
      <c r="M10" s="237"/>
      <c r="N10" s="265">
        <v>2822158571</v>
      </c>
      <c r="O10" s="237"/>
      <c r="P10" s="266">
        <v>44</v>
      </c>
      <c r="Q10" s="237"/>
      <c r="R10" s="265">
        <v>84750</v>
      </c>
      <c r="S10" s="237"/>
      <c r="T10" s="265">
        <v>194798</v>
      </c>
      <c r="U10" s="237"/>
      <c r="V10" s="266" t="s">
        <v>176</v>
      </c>
      <c r="W10" s="237"/>
    </row>
    <row r="11" spans="1:23" x14ac:dyDescent="0.2">
      <c r="A11" s="261">
        <v>1992</v>
      </c>
      <c r="B11" s="262">
        <v>781185824</v>
      </c>
      <c r="C11" s="60"/>
      <c r="D11" s="262">
        <v>11998033</v>
      </c>
      <c r="E11" s="60"/>
      <c r="F11" s="262">
        <v>135779477</v>
      </c>
      <c r="G11" s="60"/>
      <c r="H11" s="262">
        <v>48200</v>
      </c>
      <c r="I11" s="60"/>
      <c r="J11" s="262">
        <v>1320369</v>
      </c>
      <c r="K11" s="60"/>
      <c r="L11" s="262">
        <v>154427555</v>
      </c>
      <c r="M11" s="60"/>
      <c r="N11" s="262">
        <v>2828996497</v>
      </c>
      <c r="O11" s="60"/>
      <c r="P11" s="263">
        <v>43</v>
      </c>
      <c r="Q11" s="60"/>
      <c r="R11" s="262">
        <v>94367</v>
      </c>
      <c r="S11" s="60"/>
      <c r="T11" s="262">
        <v>231786</v>
      </c>
      <c r="U11" s="60"/>
      <c r="V11" s="263" t="s">
        <v>176</v>
      </c>
      <c r="W11" s="60"/>
    </row>
    <row r="12" spans="1:23" x14ac:dyDescent="0.2">
      <c r="A12" s="261">
        <v>1993</v>
      </c>
      <c r="B12" s="262">
        <v>816558233</v>
      </c>
      <c r="C12" s="60"/>
      <c r="D12" s="262">
        <v>13460366</v>
      </c>
      <c r="E12" s="60"/>
      <c r="F12" s="262">
        <v>149286502</v>
      </c>
      <c r="G12" s="60"/>
      <c r="H12" s="262">
        <v>11080</v>
      </c>
      <c r="I12" s="60"/>
      <c r="J12" s="262">
        <v>1552589</v>
      </c>
      <c r="K12" s="60"/>
      <c r="L12" s="262">
        <v>170520893</v>
      </c>
      <c r="M12" s="60"/>
      <c r="N12" s="262">
        <v>2755092589</v>
      </c>
      <c r="O12" s="60"/>
      <c r="P12" s="263">
        <v>122</v>
      </c>
      <c r="Q12" s="60"/>
      <c r="R12" s="262">
        <v>101262</v>
      </c>
      <c r="S12" s="60"/>
      <c r="T12" s="262">
        <v>237353</v>
      </c>
      <c r="U12" s="60"/>
      <c r="V12" s="263" t="s">
        <v>176</v>
      </c>
      <c r="W12" s="60"/>
    </row>
    <row r="13" spans="1:23" x14ac:dyDescent="0.2">
      <c r="A13" s="264">
        <v>1994</v>
      </c>
      <c r="B13" s="265">
        <v>821209026</v>
      </c>
      <c r="C13" s="237"/>
      <c r="D13" s="265">
        <v>16692892</v>
      </c>
      <c r="E13" s="237"/>
      <c r="F13" s="265">
        <v>134666136</v>
      </c>
      <c r="G13" s="237"/>
      <c r="H13" s="265">
        <v>51530</v>
      </c>
      <c r="I13" s="237"/>
      <c r="J13" s="265">
        <v>1192922</v>
      </c>
      <c r="K13" s="237"/>
      <c r="L13" s="265">
        <v>157375168</v>
      </c>
      <c r="M13" s="237"/>
      <c r="N13" s="265">
        <v>3064560886</v>
      </c>
      <c r="O13" s="237"/>
      <c r="P13" s="266">
        <v>96</v>
      </c>
      <c r="Q13" s="237"/>
      <c r="R13" s="265">
        <v>112291</v>
      </c>
      <c r="S13" s="237"/>
      <c r="T13" s="265">
        <v>247597</v>
      </c>
      <c r="U13" s="237"/>
      <c r="V13" s="266" t="s">
        <v>176</v>
      </c>
      <c r="W13" s="237"/>
    </row>
    <row r="14" spans="1:23" x14ac:dyDescent="0.2">
      <c r="A14" s="261">
        <v>1995</v>
      </c>
      <c r="B14" s="262">
        <v>832928005</v>
      </c>
      <c r="C14" s="60"/>
      <c r="D14" s="262">
        <v>16168597</v>
      </c>
      <c r="E14" s="60"/>
      <c r="F14" s="262">
        <v>86584336</v>
      </c>
      <c r="G14" s="60"/>
      <c r="H14" s="262">
        <v>133490</v>
      </c>
      <c r="I14" s="60"/>
      <c r="J14" s="262">
        <v>1082188</v>
      </c>
      <c r="K14" s="60"/>
      <c r="L14" s="262">
        <v>108297363</v>
      </c>
      <c r="M14" s="60"/>
      <c r="N14" s="262">
        <v>3287571384</v>
      </c>
      <c r="O14" s="60"/>
      <c r="P14" s="263">
        <v>87</v>
      </c>
      <c r="Q14" s="60"/>
      <c r="R14" s="262">
        <v>84341</v>
      </c>
      <c r="S14" s="60"/>
      <c r="T14" s="262">
        <v>262128</v>
      </c>
      <c r="U14" s="60"/>
      <c r="V14" s="263" t="s">
        <v>176</v>
      </c>
      <c r="W14" s="60"/>
    </row>
    <row r="15" spans="1:23" x14ac:dyDescent="0.2">
      <c r="A15" s="261">
        <v>1996</v>
      </c>
      <c r="B15" s="262">
        <v>878824782</v>
      </c>
      <c r="C15" s="60"/>
      <c r="D15" s="262">
        <v>17360707</v>
      </c>
      <c r="E15" s="60"/>
      <c r="F15" s="262">
        <v>96385817</v>
      </c>
      <c r="G15" s="60"/>
      <c r="H15" s="262">
        <v>49830</v>
      </c>
      <c r="I15" s="60"/>
      <c r="J15" s="262">
        <v>1010428</v>
      </c>
      <c r="K15" s="60"/>
      <c r="L15" s="262">
        <v>118848494</v>
      </c>
      <c r="M15" s="60"/>
      <c r="N15" s="262">
        <v>2823724112</v>
      </c>
      <c r="O15" s="60"/>
      <c r="P15" s="263">
        <v>71</v>
      </c>
      <c r="Q15" s="60"/>
      <c r="R15" s="262">
        <v>93682</v>
      </c>
      <c r="S15" s="60"/>
      <c r="T15" s="262">
        <v>257810</v>
      </c>
      <c r="U15" s="60"/>
      <c r="V15" s="263" t="s">
        <v>176</v>
      </c>
      <c r="W15" s="60"/>
    </row>
    <row r="16" spans="1:23" x14ac:dyDescent="0.2">
      <c r="A16" s="264">
        <v>1997</v>
      </c>
      <c r="B16" s="265">
        <v>904245388</v>
      </c>
      <c r="C16" s="237"/>
      <c r="D16" s="265">
        <v>17702402</v>
      </c>
      <c r="E16" s="237"/>
      <c r="F16" s="265">
        <v>109989245</v>
      </c>
      <c r="G16" s="237"/>
      <c r="H16" s="265">
        <v>29810</v>
      </c>
      <c r="I16" s="237"/>
      <c r="J16" s="265">
        <v>1686956</v>
      </c>
      <c r="K16" s="237"/>
      <c r="L16" s="265">
        <v>136156237</v>
      </c>
      <c r="M16" s="237"/>
      <c r="N16" s="265">
        <v>3039227494</v>
      </c>
      <c r="O16" s="237"/>
      <c r="P16" s="266">
        <v>642</v>
      </c>
      <c r="Q16" s="237"/>
      <c r="R16" s="265">
        <v>90665</v>
      </c>
      <c r="S16" s="237"/>
      <c r="T16" s="265">
        <v>265647</v>
      </c>
      <c r="U16" s="237"/>
      <c r="V16" s="266" t="s">
        <v>176</v>
      </c>
      <c r="W16" s="237"/>
    </row>
    <row r="17" spans="1:23" x14ac:dyDescent="0.2">
      <c r="A17" s="261">
        <v>1998</v>
      </c>
      <c r="B17" s="262">
        <v>920353489</v>
      </c>
      <c r="C17" s="60"/>
      <c r="D17" s="262">
        <v>22293290</v>
      </c>
      <c r="E17" s="60"/>
      <c r="F17" s="262">
        <v>163541304</v>
      </c>
      <c r="G17" s="60"/>
      <c r="H17" s="262">
        <v>294720</v>
      </c>
      <c r="I17" s="60"/>
      <c r="J17" s="262">
        <v>2201540</v>
      </c>
      <c r="K17" s="60"/>
      <c r="L17" s="262">
        <v>197137014</v>
      </c>
      <c r="M17" s="60"/>
      <c r="N17" s="262">
        <v>3543931490</v>
      </c>
      <c r="O17" s="60"/>
      <c r="P17" s="262">
        <v>1345</v>
      </c>
      <c r="Q17" s="60"/>
      <c r="R17" s="262">
        <v>94587</v>
      </c>
      <c r="S17" s="60"/>
      <c r="T17" s="262">
        <v>263030</v>
      </c>
      <c r="U17" s="60"/>
      <c r="V17" s="263" t="s">
        <v>176</v>
      </c>
      <c r="W17" s="60"/>
    </row>
    <row r="18" spans="1:23" x14ac:dyDescent="0.2">
      <c r="A18" s="261">
        <v>1999</v>
      </c>
      <c r="B18" s="262">
        <v>924691817</v>
      </c>
      <c r="C18" s="60"/>
      <c r="D18" s="262">
        <v>22876985</v>
      </c>
      <c r="E18" s="60"/>
      <c r="F18" s="262">
        <v>149192935</v>
      </c>
      <c r="G18" s="60"/>
      <c r="H18" s="262">
        <v>379620</v>
      </c>
      <c r="I18" s="60"/>
      <c r="J18" s="262">
        <v>1891101</v>
      </c>
      <c r="K18" s="60"/>
      <c r="L18" s="262">
        <v>181905045</v>
      </c>
      <c r="M18" s="60"/>
      <c r="N18" s="262">
        <v>3729175019</v>
      </c>
      <c r="O18" s="60"/>
      <c r="P18" s="263">
        <v>696</v>
      </c>
      <c r="Q18" s="60"/>
      <c r="R18" s="262">
        <v>105156</v>
      </c>
      <c r="S18" s="60"/>
      <c r="T18" s="262">
        <v>263777</v>
      </c>
      <c r="U18" s="60"/>
      <c r="V18" s="263" t="s">
        <v>176</v>
      </c>
      <c r="W18" s="60"/>
    </row>
    <row r="19" spans="1:23" x14ac:dyDescent="0.2">
      <c r="A19" s="264">
        <v>2000</v>
      </c>
      <c r="B19" s="265">
        <v>967079797</v>
      </c>
      <c r="C19" s="237"/>
      <c r="D19" s="265">
        <v>28001015</v>
      </c>
      <c r="E19" s="237"/>
      <c r="F19" s="265">
        <v>135419448</v>
      </c>
      <c r="G19" s="237"/>
      <c r="H19" s="265">
        <v>93530</v>
      </c>
      <c r="I19" s="237"/>
      <c r="J19" s="265">
        <v>1457072</v>
      </c>
      <c r="K19" s="237"/>
      <c r="L19" s="265">
        <v>170799353</v>
      </c>
      <c r="M19" s="237"/>
      <c r="N19" s="265">
        <v>4092729334</v>
      </c>
      <c r="O19" s="237"/>
      <c r="P19" s="265">
        <v>1951</v>
      </c>
      <c r="Q19" s="237"/>
      <c r="R19" s="265">
        <v>104976</v>
      </c>
      <c r="S19" s="237"/>
      <c r="T19" s="265">
        <v>266511</v>
      </c>
      <c r="U19" s="237"/>
      <c r="V19" s="266" t="s">
        <v>176</v>
      </c>
      <c r="W19" s="237"/>
    </row>
    <row r="20" spans="1:23" x14ac:dyDescent="0.2">
      <c r="A20" s="261">
        <v>2001</v>
      </c>
      <c r="B20" s="262">
        <v>946068093</v>
      </c>
      <c r="C20" s="60"/>
      <c r="D20" s="262">
        <v>27695343</v>
      </c>
      <c r="E20" s="60"/>
      <c r="F20" s="262">
        <v>157090409</v>
      </c>
      <c r="G20" s="60"/>
      <c r="H20" s="262">
        <v>26080</v>
      </c>
      <c r="I20" s="60"/>
      <c r="J20" s="262">
        <v>1826548</v>
      </c>
      <c r="K20" s="60"/>
      <c r="L20" s="262">
        <v>193944572</v>
      </c>
      <c r="M20" s="60"/>
      <c r="N20" s="262">
        <v>4163929653</v>
      </c>
      <c r="O20" s="60"/>
      <c r="P20" s="263">
        <v>92</v>
      </c>
      <c r="Q20" s="60"/>
      <c r="R20" s="262">
        <v>96307</v>
      </c>
      <c r="S20" s="60"/>
      <c r="T20" s="262">
        <v>179162</v>
      </c>
      <c r="U20" s="60"/>
      <c r="V20" s="262">
        <v>98270</v>
      </c>
      <c r="W20" s="60"/>
    </row>
    <row r="21" spans="1:23" x14ac:dyDescent="0.2">
      <c r="A21" s="261">
        <v>2002</v>
      </c>
      <c r="B21" s="262">
        <v>960076989</v>
      </c>
      <c r="C21" s="60"/>
      <c r="D21" s="262">
        <v>21521272</v>
      </c>
      <c r="E21" s="60"/>
      <c r="F21" s="262">
        <v>102622025</v>
      </c>
      <c r="G21" s="60"/>
      <c r="H21" s="262">
        <v>443713</v>
      </c>
      <c r="I21" s="60"/>
      <c r="J21" s="262">
        <v>3924988</v>
      </c>
      <c r="K21" s="60"/>
      <c r="L21" s="262">
        <v>144211950</v>
      </c>
      <c r="M21" s="60"/>
      <c r="N21" s="262">
        <v>4258466572</v>
      </c>
      <c r="O21" s="60"/>
      <c r="P21" s="262">
        <v>5536</v>
      </c>
      <c r="Q21" s="60"/>
      <c r="R21" s="262">
        <v>117599</v>
      </c>
      <c r="S21" s="60"/>
      <c r="T21" s="262">
        <v>193322</v>
      </c>
      <c r="U21" s="60"/>
      <c r="V21" s="262">
        <v>116523</v>
      </c>
      <c r="W21" s="60"/>
    </row>
    <row r="22" spans="1:23" x14ac:dyDescent="0.2">
      <c r="A22" s="264">
        <v>2003</v>
      </c>
      <c r="B22" s="265">
        <v>983538473</v>
      </c>
      <c r="C22" s="237"/>
      <c r="D22" s="265">
        <v>25950800</v>
      </c>
      <c r="E22" s="237"/>
      <c r="F22" s="265">
        <v>136049926</v>
      </c>
      <c r="G22" s="237"/>
      <c r="H22" s="265">
        <v>935586</v>
      </c>
      <c r="I22" s="237"/>
      <c r="J22" s="265">
        <v>4793591</v>
      </c>
      <c r="K22" s="237"/>
      <c r="L22" s="265">
        <v>186904267</v>
      </c>
      <c r="M22" s="237"/>
      <c r="N22" s="265">
        <v>3780313828</v>
      </c>
      <c r="O22" s="237"/>
      <c r="P22" s="265">
        <v>6249</v>
      </c>
      <c r="Q22" s="237"/>
      <c r="R22" s="265">
        <v>127452</v>
      </c>
      <c r="S22" s="237"/>
      <c r="T22" s="265">
        <v>185290</v>
      </c>
      <c r="U22" s="237"/>
      <c r="V22" s="265">
        <v>119722</v>
      </c>
      <c r="W22" s="237"/>
    </row>
    <row r="23" spans="1:23" x14ac:dyDescent="0.2">
      <c r="A23" s="261">
        <v>2004</v>
      </c>
      <c r="B23" s="262">
        <v>994773728</v>
      </c>
      <c r="C23" s="60"/>
      <c r="D23" s="262">
        <v>17943958</v>
      </c>
      <c r="E23" s="60"/>
      <c r="F23" s="262">
        <v>137735826</v>
      </c>
      <c r="G23" s="60"/>
      <c r="H23" s="262">
        <v>1440789</v>
      </c>
      <c r="I23" s="60"/>
      <c r="J23" s="262">
        <v>6095998</v>
      </c>
      <c r="K23" s="60"/>
      <c r="L23" s="262">
        <v>187600563</v>
      </c>
      <c r="M23" s="60"/>
      <c r="N23" s="262">
        <v>4141534683</v>
      </c>
      <c r="O23" s="60"/>
      <c r="P23" s="262">
        <v>5250</v>
      </c>
      <c r="Q23" s="60"/>
      <c r="R23" s="262">
        <v>134057</v>
      </c>
      <c r="S23" s="60"/>
      <c r="T23" s="262">
        <v>189931</v>
      </c>
      <c r="U23" s="60"/>
      <c r="V23" s="262">
        <v>122451</v>
      </c>
      <c r="W23" s="60"/>
    </row>
    <row r="24" spans="1:23" x14ac:dyDescent="0.2">
      <c r="A24" s="261">
        <v>2005</v>
      </c>
      <c r="B24" s="262">
        <v>1015639877</v>
      </c>
      <c r="C24" s="60"/>
      <c r="D24" s="262">
        <v>18689400</v>
      </c>
      <c r="E24" s="60"/>
      <c r="F24" s="262">
        <v>137082479</v>
      </c>
      <c r="G24" s="60"/>
      <c r="H24" s="262">
        <v>1675601</v>
      </c>
      <c r="I24" s="60"/>
      <c r="J24" s="262">
        <v>6875916</v>
      </c>
      <c r="K24" s="60"/>
      <c r="L24" s="262">
        <v>191827061</v>
      </c>
      <c r="M24" s="267" t="s">
        <v>381</v>
      </c>
      <c r="N24" s="262">
        <v>4592270783</v>
      </c>
      <c r="O24" s="60"/>
      <c r="P24" s="263">
        <v>135</v>
      </c>
      <c r="Q24" s="60"/>
      <c r="R24" s="262">
        <v>143286</v>
      </c>
      <c r="S24" s="60"/>
      <c r="T24" s="262">
        <v>188843</v>
      </c>
      <c r="U24" s="60"/>
      <c r="V24" s="262">
        <v>107791</v>
      </c>
      <c r="W24" s="60"/>
    </row>
    <row r="25" spans="1:23" x14ac:dyDescent="0.2">
      <c r="A25" s="264">
        <v>2006</v>
      </c>
      <c r="B25" s="265">
        <v>1004769303</v>
      </c>
      <c r="C25" s="237"/>
      <c r="D25" s="265">
        <v>12375143</v>
      </c>
      <c r="E25" s="237"/>
      <c r="F25" s="265">
        <v>55191663</v>
      </c>
      <c r="G25" s="237"/>
      <c r="H25" s="265">
        <v>991002</v>
      </c>
      <c r="I25" s="237"/>
      <c r="J25" s="265">
        <v>5987867</v>
      </c>
      <c r="K25" s="237"/>
      <c r="L25" s="265">
        <v>98497143</v>
      </c>
      <c r="M25" s="237"/>
      <c r="N25" s="265">
        <v>5091048880</v>
      </c>
      <c r="O25" s="237"/>
      <c r="P25" s="266">
        <v>407</v>
      </c>
      <c r="Q25" s="237"/>
      <c r="R25" s="265">
        <v>141228</v>
      </c>
      <c r="S25" s="237"/>
      <c r="T25" s="265">
        <v>198426</v>
      </c>
      <c r="U25" s="237"/>
      <c r="V25" s="265">
        <v>107450</v>
      </c>
      <c r="W25" s="237"/>
    </row>
    <row r="26" spans="1:23" x14ac:dyDescent="0.2">
      <c r="A26" s="261">
        <v>2007</v>
      </c>
      <c r="B26" s="262">
        <v>1022840448</v>
      </c>
      <c r="C26" s="60"/>
      <c r="D26" s="262">
        <v>14625712</v>
      </c>
      <c r="E26" s="60"/>
      <c r="F26" s="262">
        <v>60928868</v>
      </c>
      <c r="G26" s="60"/>
      <c r="H26" s="262">
        <v>1708589</v>
      </c>
      <c r="I26" s="60"/>
      <c r="J26" s="262">
        <v>4710955</v>
      </c>
      <c r="K26" s="60"/>
      <c r="L26" s="262">
        <v>100817944</v>
      </c>
      <c r="M26" s="60"/>
      <c r="N26" s="262">
        <v>5611600279</v>
      </c>
      <c r="O26" s="60"/>
      <c r="P26" s="262">
        <v>1585</v>
      </c>
      <c r="Q26" s="60"/>
      <c r="R26" s="262">
        <v>141988</v>
      </c>
      <c r="S26" s="60"/>
      <c r="T26" s="262">
        <v>203307</v>
      </c>
      <c r="U26" s="60"/>
      <c r="V26" s="262">
        <v>107125</v>
      </c>
      <c r="W26" s="60"/>
    </row>
    <row r="27" spans="1:23" x14ac:dyDescent="0.2">
      <c r="A27" s="261">
        <v>2008</v>
      </c>
      <c r="B27" s="262">
        <v>1017806305</v>
      </c>
      <c r="C27" s="267" t="s">
        <v>381</v>
      </c>
      <c r="D27" s="262">
        <v>11950157</v>
      </c>
      <c r="E27" s="267" t="s">
        <v>381</v>
      </c>
      <c r="F27" s="262">
        <v>36059202</v>
      </c>
      <c r="G27" s="267" t="s">
        <v>381</v>
      </c>
      <c r="H27" s="262">
        <v>2478485</v>
      </c>
      <c r="I27" s="267" t="s">
        <v>381</v>
      </c>
      <c r="J27" s="262">
        <v>4254356</v>
      </c>
      <c r="K27" s="267" t="s">
        <v>381</v>
      </c>
      <c r="L27" s="262">
        <v>71759624</v>
      </c>
      <c r="M27" s="267" t="s">
        <v>381</v>
      </c>
      <c r="N27" s="262">
        <v>5520491461</v>
      </c>
      <c r="O27" s="267" t="s">
        <v>381</v>
      </c>
      <c r="P27" s="262">
        <v>1837</v>
      </c>
      <c r="Q27" s="267" t="s">
        <v>381</v>
      </c>
      <c r="R27" s="262">
        <v>135801</v>
      </c>
      <c r="S27" s="267" t="s">
        <v>381</v>
      </c>
      <c r="T27" s="262">
        <v>223491</v>
      </c>
      <c r="U27" s="267" t="s">
        <v>381</v>
      </c>
      <c r="V27" s="262">
        <v>109675</v>
      </c>
      <c r="W27" s="267" t="s">
        <v>381</v>
      </c>
    </row>
    <row r="28" spans="1:23" x14ac:dyDescent="0.2">
      <c r="A28" s="264" t="s">
        <v>136</v>
      </c>
      <c r="B28" s="265">
        <v>917444340</v>
      </c>
      <c r="C28" s="237"/>
      <c r="D28" s="265">
        <v>11426717</v>
      </c>
      <c r="E28" s="237"/>
      <c r="F28" s="265">
        <v>26524109</v>
      </c>
      <c r="G28" s="237"/>
      <c r="H28" s="265">
        <v>2331897</v>
      </c>
      <c r="I28" s="237"/>
      <c r="J28" s="265">
        <v>3618504</v>
      </c>
      <c r="K28" s="237"/>
      <c r="L28" s="265">
        <v>58375243</v>
      </c>
      <c r="M28" s="237"/>
      <c r="N28" s="265">
        <v>5746363043</v>
      </c>
      <c r="O28" s="237"/>
      <c r="P28" s="265">
        <v>1938</v>
      </c>
      <c r="Q28" s="237"/>
      <c r="R28" s="265">
        <v>127785</v>
      </c>
      <c r="S28" s="237"/>
      <c r="T28" s="265">
        <v>215678</v>
      </c>
      <c r="U28" s="237"/>
      <c r="V28" s="265">
        <v>106248</v>
      </c>
      <c r="W28" s="237"/>
    </row>
    <row r="29" spans="1:23" ht="15.75" x14ac:dyDescent="0.2">
      <c r="A29" s="269"/>
      <c r="B29" s="650" t="s">
        <v>179</v>
      </c>
      <c r="C29" s="667"/>
      <c r="D29" s="667"/>
      <c r="E29" s="667"/>
      <c r="F29" s="667"/>
      <c r="G29" s="667"/>
      <c r="H29" s="667"/>
      <c r="I29" s="667"/>
      <c r="J29" s="667"/>
      <c r="K29" s="667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51"/>
    </row>
    <row r="30" spans="1:23" x14ac:dyDescent="0.2">
      <c r="A30" s="261">
        <v>1989</v>
      </c>
      <c r="B30" s="262">
        <v>4172612</v>
      </c>
      <c r="C30" s="60"/>
      <c r="D30" s="262">
        <v>461790</v>
      </c>
      <c r="E30" s="60"/>
      <c r="F30" s="262">
        <v>747439</v>
      </c>
      <c r="G30" s="60"/>
      <c r="H30" s="262">
        <v>5598</v>
      </c>
      <c r="I30" s="60"/>
      <c r="J30" s="263" t="s">
        <v>176</v>
      </c>
      <c r="K30" s="60"/>
      <c r="L30" s="262">
        <v>1214827</v>
      </c>
      <c r="M30" s="60"/>
      <c r="N30" s="262">
        <v>232946065</v>
      </c>
      <c r="O30" s="60"/>
      <c r="P30" s="262">
        <v>6647</v>
      </c>
      <c r="Q30" s="60"/>
      <c r="R30" s="262">
        <v>16323</v>
      </c>
      <c r="S30" s="60"/>
      <c r="T30" s="262">
        <v>15723</v>
      </c>
      <c r="U30" s="60"/>
      <c r="V30" s="262">
        <v>2061</v>
      </c>
      <c r="W30" s="60"/>
    </row>
    <row r="31" spans="1:23" x14ac:dyDescent="0.2">
      <c r="A31" s="261">
        <v>1990</v>
      </c>
      <c r="B31" s="262">
        <v>7087522</v>
      </c>
      <c r="C31" s="60"/>
      <c r="D31" s="262">
        <v>1437614</v>
      </c>
      <c r="E31" s="60"/>
      <c r="F31" s="262">
        <v>2054166</v>
      </c>
      <c r="G31" s="60"/>
      <c r="H31" s="262">
        <v>7489</v>
      </c>
      <c r="I31" s="60"/>
      <c r="J31" s="263" t="s">
        <v>176</v>
      </c>
      <c r="K31" s="60"/>
      <c r="L31" s="262">
        <v>3499269</v>
      </c>
      <c r="M31" s="60"/>
      <c r="N31" s="262">
        <v>353179234</v>
      </c>
      <c r="O31" s="60"/>
      <c r="P31" s="262">
        <v>6054</v>
      </c>
      <c r="Q31" s="60"/>
      <c r="R31" s="262">
        <v>18487</v>
      </c>
      <c r="S31" s="60"/>
      <c r="T31" s="262">
        <v>18280</v>
      </c>
      <c r="U31" s="60"/>
      <c r="V31" s="263">
        <v>78</v>
      </c>
      <c r="W31" s="60"/>
    </row>
    <row r="32" spans="1:23" x14ac:dyDescent="0.2">
      <c r="A32" s="264">
        <v>1991</v>
      </c>
      <c r="B32" s="265">
        <v>9470386</v>
      </c>
      <c r="C32" s="237"/>
      <c r="D32" s="265">
        <v>432677</v>
      </c>
      <c r="E32" s="237"/>
      <c r="F32" s="265">
        <v>472616</v>
      </c>
      <c r="G32" s="237"/>
      <c r="H32" s="265">
        <v>6965</v>
      </c>
      <c r="I32" s="237"/>
      <c r="J32" s="266" t="s">
        <v>176</v>
      </c>
      <c r="K32" s="237"/>
      <c r="L32" s="265">
        <v>912258</v>
      </c>
      <c r="M32" s="237"/>
      <c r="N32" s="265">
        <v>393897543</v>
      </c>
      <c r="O32" s="237"/>
      <c r="P32" s="265">
        <v>6439</v>
      </c>
      <c r="Q32" s="237"/>
      <c r="R32" s="265">
        <v>19586</v>
      </c>
      <c r="S32" s="237"/>
      <c r="T32" s="265">
        <v>22350</v>
      </c>
      <c r="U32" s="237"/>
      <c r="V32" s="265">
        <v>3550</v>
      </c>
      <c r="W32" s="237"/>
    </row>
    <row r="33" spans="1:23" x14ac:dyDescent="0.2">
      <c r="A33" s="261">
        <v>1992</v>
      </c>
      <c r="B33" s="262">
        <v>12204149</v>
      </c>
      <c r="C33" s="60"/>
      <c r="D33" s="262">
        <v>471390</v>
      </c>
      <c r="E33" s="60"/>
      <c r="F33" s="262">
        <v>1901549</v>
      </c>
      <c r="G33" s="60"/>
      <c r="H33" s="262">
        <v>69374</v>
      </c>
      <c r="I33" s="60"/>
      <c r="J33" s="262">
        <v>169810</v>
      </c>
      <c r="K33" s="60"/>
      <c r="L33" s="262">
        <v>3291363</v>
      </c>
      <c r="M33" s="60"/>
      <c r="N33" s="262">
        <v>495966697</v>
      </c>
      <c r="O33" s="60"/>
      <c r="P33" s="262">
        <v>11753</v>
      </c>
      <c r="Q33" s="60"/>
      <c r="R33" s="262">
        <v>25206</v>
      </c>
      <c r="S33" s="60"/>
      <c r="T33" s="262">
        <v>20023</v>
      </c>
      <c r="U33" s="60"/>
      <c r="V33" s="262">
        <v>3441</v>
      </c>
      <c r="W33" s="60"/>
    </row>
    <row r="34" spans="1:23" x14ac:dyDescent="0.2">
      <c r="A34" s="261">
        <v>1993</v>
      </c>
      <c r="B34" s="262">
        <v>13292884</v>
      </c>
      <c r="C34" s="60"/>
      <c r="D34" s="262">
        <v>1098481</v>
      </c>
      <c r="E34" s="60"/>
      <c r="F34" s="262">
        <v>2120491</v>
      </c>
      <c r="G34" s="60"/>
      <c r="H34" s="262">
        <v>201779</v>
      </c>
      <c r="I34" s="60"/>
      <c r="J34" s="262">
        <v>1018482</v>
      </c>
      <c r="K34" s="60"/>
      <c r="L34" s="262">
        <v>8513161</v>
      </c>
      <c r="M34" s="60"/>
      <c r="N34" s="262">
        <v>589146667</v>
      </c>
      <c r="O34" s="60"/>
      <c r="P34" s="262">
        <v>11895</v>
      </c>
      <c r="Q34" s="60"/>
      <c r="R34" s="262">
        <v>27980</v>
      </c>
      <c r="S34" s="60"/>
      <c r="T34" s="262">
        <v>17912</v>
      </c>
      <c r="U34" s="60"/>
      <c r="V34" s="262">
        <v>2908</v>
      </c>
      <c r="W34" s="60"/>
    </row>
    <row r="35" spans="1:23" x14ac:dyDescent="0.2">
      <c r="A35" s="264">
        <v>1994</v>
      </c>
      <c r="B35" s="265">
        <v>14904410</v>
      </c>
      <c r="C35" s="237"/>
      <c r="D35" s="265">
        <v>3547973</v>
      </c>
      <c r="E35" s="237"/>
      <c r="F35" s="265">
        <v>2531460</v>
      </c>
      <c r="G35" s="237"/>
      <c r="H35" s="265">
        <v>615326</v>
      </c>
      <c r="I35" s="237"/>
      <c r="J35" s="265">
        <v>1063348</v>
      </c>
      <c r="K35" s="237"/>
      <c r="L35" s="265">
        <v>12011499</v>
      </c>
      <c r="M35" s="237"/>
      <c r="N35" s="265">
        <v>693922880</v>
      </c>
      <c r="O35" s="237"/>
      <c r="P35" s="265">
        <v>11928</v>
      </c>
      <c r="Q35" s="237"/>
      <c r="R35" s="265">
        <v>21751</v>
      </c>
      <c r="S35" s="237"/>
      <c r="T35" s="265">
        <v>21630</v>
      </c>
      <c r="U35" s="237"/>
      <c r="V35" s="265">
        <v>1892</v>
      </c>
      <c r="W35" s="237"/>
    </row>
    <row r="36" spans="1:23" x14ac:dyDescent="0.2">
      <c r="A36" s="261">
        <v>1995</v>
      </c>
      <c r="B36" s="262">
        <v>14926033</v>
      </c>
      <c r="C36" s="60"/>
      <c r="D36" s="262">
        <v>1897684</v>
      </c>
      <c r="E36" s="60"/>
      <c r="F36" s="262">
        <v>2311017</v>
      </c>
      <c r="G36" s="60"/>
      <c r="H36" s="262">
        <v>307441</v>
      </c>
      <c r="I36" s="60"/>
      <c r="J36" s="262">
        <v>1369904</v>
      </c>
      <c r="K36" s="60"/>
      <c r="L36" s="262">
        <v>11365662</v>
      </c>
      <c r="M36" s="60"/>
      <c r="N36" s="262">
        <v>806201739</v>
      </c>
      <c r="O36" s="60"/>
      <c r="P36" s="262">
        <v>18080</v>
      </c>
      <c r="Q36" s="60"/>
      <c r="R36" s="262">
        <v>22018</v>
      </c>
      <c r="S36" s="60"/>
      <c r="T36" s="262">
        <v>19542</v>
      </c>
      <c r="U36" s="60"/>
      <c r="V36" s="262">
        <v>2017</v>
      </c>
      <c r="W36" s="60"/>
    </row>
    <row r="37" spans="1:23" x14ac:dyDescent="0.2">
      <c r="A37" s="261">
        <v>1996</v>
      </c>
      <c r="B37" s="262">
        <v>15575336</v>
      </c>
      <c r="C37" s="60"/>
      <c r="D37" s="262">
        <v>1110912</v>
      </c>
      <c r="E37" s="60"/>
      <c r="F37" s="262">
        <v>2409574</v>
      </c>
      <c r="G37" s="60"/>
      <c r="H37" s="262">
        <v>516810</v>
      </c>
      <c r="I37" s="60"/>
      <c r="J37" s="262">
        <v>1456480</v>
      </c>
      <c r="K37" s="60"/>
      <c r="L37" s="262">
        <v>11319696</v>
      </c>
      <c r="M37" s="60"/>
      <c r="N37" s="262">
        <v>836086143</v>
      </c>
      <c r="O37" s="60"/>
      <c r="P37" s="262">
        <v>15494</v>
      </c>
      <c r="Q37" s="60"/>
      <c r="R37" s="262">
        <v>23797</v>
      </c>
      <c r="S37" s="60"/>
      <c r="T37" s="262">
        <v>22039</v>
      </c>
      <c r="U37" s="60"/>
      <c r="V37" s="262">
        <v>1908</v>
      </c>
      <c r="W37" s="60"/>
    </row>
    <row r="38" spans="1:23" x14ac:dyDescent="0.2">
      <c r="A38" s="264">
        <v>1997</v>
      </c>
      <c r="B38" s="265">
        <v>14763524</v>
      </c>
      <c r="C38" s="237"/>
      <c r="D38" s="265">
        <v>943536</v>
      </c>
      <c r="E38" s="237"/>
      <c r="F38" s="265">
        <v>2433571</v>
      </c>
      <c r="G38" s="237"/>
      <c r="H38" s="265">
        <v>99876</v>
      </c>
      <c r="I38" s="237"/>
      <c r="J38" s="265">
        <v>1513773</v>
      </c>
      <c r="K38" s="237"/>
      <c r="L38" s="265">
        <v>11045848</v>
      </c>
      <c r="M38" s="237"/>
      <c r="N38" s="265">
        <v>863967837</v>
      </c>
      <c r="O38" s="237"/>
      <c r="P38" s="265">
        <v>13773</v>
      </c>
      <c r="Q38" s="237"/>
      <c r="R38" s="265">
        <v>26058</v>
      </c>
      <c r="S38" s="237"/>
      <c r="T38" s="265">
        <v>25918</v>
      </c>
      <c r="U38" s="237"/>
      <c r="V38" s="266">
        <v>632</v>
      </c>
      <c r="W38" s="237"/>
    </row>
    <row r="39" spans="1:23" x14ac:dyDescent="0.2">
      <c r="A39" s="261">
        <v>1998</v>
      </c>
      <c r="B39" s="262">
        <v>13772555</v>
      </c>
      <c r="C39" s="60"/>
      <c r="D39" s="262">
        <v>872362</v>
      </c>
      <c r="E39" s="60"/>
      <c r="F39" s="262">
        <v>2333517</v>
      </c>
      <c r="G39" s="60"/>
      <c r="H39" s="262">
        <v>116683</v>
      </c>
      <c r="I39" s="60"/>
      <c r="J39" s="262">
        <v>1797484</v>
      </c>
      <c r="K39" s="60"/>
      <c r="L39" s="262">
        <v>12309982</v>
      </c>
      <c r="M39" s="60"/>
      <c r="N39" s="262">
        <v>871881094</v>
      </c>
      <c r="O39" s="60"/>
      <c r="P39" s="262">
        <v>21406</v>
      </c>
      <c r="Q39" s="60"/>
      <c r="R39" s="262">
        <v>30094</v>
      </c>
      <c r="S39" s="60"/>
      <c r="T39" s="262">
        <v>24323</v>
      </c>
      <c r="U39" s="60"/>
      <c r="V39" s="262">
        <v>1615</v>
      </c>
      <c r="W39" s="60"/>
    </row>
    <row r="40" spans="1:23" x14ac:dyDescent="0.2">
      <c r="A40" s="261">
        <v>1999</v>
      </c>
      <c r="B40" s="262">
        <v>13196643</v>
      </c>
      <c r="C40" s="60"/>
      <c r="D40" s="262">
        <v>997814</v>
      </c>
      <c r="E40" s="60"/>
      <c r="F40" s="262">
        <v>2728050</v>
      </c>
      <c r="G40" s="60"/>
      <c r="H40" s="262">
        <v>134038</v>
      </c>
      <c r="I40" s="60"/>
      <c r="J40" s="262">
        <v>1716088</v>
      </c>
      <c r="K40" s="60"/>
      <c r="L40" s="262">
        <v>12440342</v>
      </c>
      <c r="M40" s="60"/>
      <c r="N40" s="262">
        <v>914599602</v>
      </c>
      <c r="O40" s="60"/>
      <c r="P40" s="262">
        <v>13627</v>
      </c>
      <c r="Q40" s="60"/>
      <c r="R40" s="262">
        <v>20283</v>
      </c>
      <c r="S40" s="60"/>
      <c r="T40" s="262">
        <v>26297</v>
      </c>
      <c r="U40" s="60"/>
      <c r="V40" s="262">
        <v>1426</v>
      </c>
      <c r="W40" s="60"/>
    </row>
    <row r="41" spans="1:23" x14ac:dyDescent="0.2">
      <c r="A41" s="264">
        <v>2000</v>
      </c>
      <c r="B41" s="265">
        <v>15633554</v>
      </c>
      <c r="C41" s="237"/>
      <c r="D41" s="265">
        <v>1720923</v>
      </c>
      <c r="E41" s="237"/>
      <c r="F41" s="265">
        <v>2627424</v>
      </c>
      <c r="G41" s="237"/>
      <c r="H41" s="265">
        <v>309557</v>
      </c>
      <c r="I41" s="237"/>
      <c r="J41" s="265">
        <v>1697778</v>
      </c>
      <c r="K41" s="237"/>
      <c r="L41" s="265">
        <v>13146794</v>
      </c>
      <c r="M41" s="237"/>
      <c r="N41" s="265">
        <v>921341406</v>
      </c>
      <c r="O41" s="237"/>
      <c r="P41" s="265">
        <v>16871</v>
      </c>
      <c r="Q41" s="237"/>
      <c r="R41" s="265">
        <v>21311</v>
      </c>
      <c r="S41" s="237"/>
      <c r="T41" s="265">
        <v>27877</v>
      </c>
      <c r="U41" s="237"/>
      <c r="V41" s="265">
        <v>1279</v>
      </c>
      <c r="W41" s="237"/>
    </row>
    <row r="42" spans="1:23" x14ac:dyDescent="0.2">
      <c r="A42" s="261">
        <v>2001</v>
      </c>
      <c r="B42" s="262">
        <v>15455310</v>
      </c>
      <c r="C42" s="60"/>
      <c r="D42" s="262">
        <v>1360220</v>
      </c>
      <c r="E42" s="60"/>
      <c r="F42" s="262">
        <v>2059140</v>
      </c>
      <c r="G42" s="60"/>
      <c r="H42" s="262">
        <v>347440</v>
      </c>
      <c r="I42" s="60"/>
      <c r="J42" s="262">
        <v>1481600</v>
      </c>
      <c r="K42" s="60"/>
      <c r="L42" s="262">
        <v>11174800</v>
      </c>
      <c r="M42" s="60"/>
      <c r="N42" s="262">
        <v>978562960</v>
      </c>
      <c r="O42" s="60"/>
      <c r="P42" s="262">
        <v>9352</v>
      </c>
      <c r="Q42" s="60"/>
      <c r="R42" s="262">
        <v>19643</v>
      </c>
      <c r="S42" s="60"/>
      <c r="T42" s="262">
        <v>26157</v>
      </c>
      <c r="U42" s="60"/>
      <c r="V42" s="262">
        <v>10856</v>
      </c>
      <c r="W42" s="60"/>
    </row>
    <row r="43" spans="1:23" x14ac:dyDescent="0.2">
      <c r="A43" s="261">
        <v>2002</v>
      </c>
      <c r="B43" s="262">
        <v>15174397</v>
      </c>
      <c r="C43" s="60"/>
      <c r="D43" s="262">
        <v>288616</v>
      </c>
      <c r="E43" s="60"/>
      <c r="F43" s="262">
        <v>1954526</v>
      </c>
      <c r="G43" s="60"/>
      <c r="H43" s="262">
        <v>799775</v>
      </c>
      <c r="I43" s="60"/>
      <c r="J43" s="262">
        <v>1779881</v>
      </c>
      <c r="K43" s="60"/>
      <c r="L43" s="262">
        <v>11942322</v>
      </c>
      <c r="M43" s="60"/>
      <c r="N43" s="262">
        <v>1149812204</v>
      </c>
      <c r="O43" s="60"/>
      <c r="P43" s="262">
        <v>19958</v>
      </c>
      <c r="Q43" s="60"/>
      <c r="R43" s="262">
        <v>23007</v>
      </c>
      <c r="S43" s="60"/>
      <c r="T43" s="262">
        <v>30330</v>
      </c>
      <c r="U43" s="60"/>
      <c r="V43" s="262">
        <v>20284</v>
      </c>
      <c r="W43" s="60"/>
    </row>
    <row r="44" spans="1:23" x14ac:dyDescent="0.2">
      <c r="A44" s="264">
        <v>2003</v>
      </c>
      <c r="B44" s="265">
        <v>19497520</v>
      </c>
      <c r="C44" s="237"/>
      <c r="D44" s="265">
        <v>1490654</v>
      </c>
      <c r="E44" s="237"/>
      <c r="F44" s="265">
        <v>1310751</v>
      </c>
      <c r="G44" s="237"/>
      <c r="H44" s="265">
        <v>1001839</v>
      </c>
      <c r="I44" s="237"/>
      <c r="J44" s="265">
        <v>925636</v>
      </c>
      <c r="K44" s="237"/>
      <c r="L44" s="265">
        <v>8431424</v>
      </c>
      <c r="M44" s="237"/>
      <c r="N44" s="265">
        <v>1128934576</v>
      </c>
      <c r="O44" s="237"/>
      <c r="P44" s="265">
        <v>23317</v>
      </c>
      <c r="Q44" s="237"/>
      <c r="R44" s="265">
        <v>28945</v>
      </c>
      <c r="S44" s="237"/>
      <c r="T44" s="265">
        <v>30756</v>
      </c>
      <c r="U44" s="237"/>
      <c r="V44" s="265">
        <v>16486</v>
      </c>
      <c r="W44" s="237"/>
    </row>
    <row r="45" spans="1:23" x14ac:dyDescent="0.2">
      <c r="A45" s="261">
        <v>2004</v>
      </c>
      <c r="B45" s="262">
        <v>17684964</v>
      </c>
      <c r="C45" s="60"/>
      <c r="D45" s="262">
        <v>849515</v>
      </c>
      <c r="E45" s="60"/>
      <c r="F45" s="262">
        <v>1094913</v>
      </c>
      <c r="G45" s="60"/>
      <c r="H45" s="262">
        <v>1070396</v>
      </c>
      <c r="I45" s="60"/>
      <c r="J45" s="262">
        <v>1038817</v>
      </c>
      <c r="K45" s="60"/>
      <c r="L45" s="262">
        <v>8208910</v>
      </c>
      <c r="M45" s="267" t="s">
        <v>381</v>
      </c>
      <c r="N45" s="262">
        <v>933804387</v>
      </c>
      <c r="O45" s="60"/>
      <c r="P45" s="262">
        <v>21899</v>
      </c>
      <c r="Q45" s="60"/>
      <c r="R45" s="262">
        <v>16164</v>
      </c>
      <c r="S45" s="60"/>
      <c r="T45" s="262">
        <v>15730</v>
      </c>
      <c r="U45" s="60"/>
      <c r="V45" s="262">
        <v>8931</v>
      </c>
      <c r="W45" s="60"/>
    </row>
    <row r="46" spans="1:23" x14ac:dyDescent="0.2">
      <c r="A46" s="261">
        <v>2005</v>
      </c>
      <c r="B46" s="262">
        <v>17927024</v>
      </c>
      <c r="C46" s="60"/>
      <c r="D46" s="262">
        <v>760432</v>
      </c>
      <c r="E46" s="60"/>
      <c r="F46" s="262">
        <v>1254279</v>
      </c>
      <c r="G46" s="60"/>
      <c r="H46" s="262">
        <v>914952</v>
      </c>
      <c r="I46" s="60"/>
      <c r="J46" s="262">
        <v>1000667</v>
      </c>
      <c r="K46" s="60"/>
      <c r="L46" s="262">
        <v>7932999</v>
      </c>
      <c r="M46" s="267" t="s">
        <v>381</v>
      </c>
      <c r="N46" s="262">
        <v>892509341</v>
      </c>
      <c r="O46" s="60"/>
      <c r="P46" s="262">
        <v>24289</v>
      </c>
      <c r="Q46" s="60"/>
      <c r="R46" s="262">
        <v>22495</v>
      </c>
      <c r="S46" s="60"/>
      <c r="T46" s="262">
        <v>16534</v>
      </c>
      <c r="U46" s="60"/>
      <c r="V46" s="262">
        <v>8601</v>
      </c>
      <c r="W46" s="60"/>
    </row>
    <row r="47" spans="1:23" x14ac:dyDescent="0.2">
      <c r="A47" s="264">
        <v>2006</v>
      </c>
      <c r="B47" s="265">
        <v>18032614</v>
      </c>
      <c r="C47" s="237"/>
      <c r="D47" s="265">
        <v>202536</v>
      </c>
      <c r="E47" s="237"/>
      <c r="F47" s="265">
        <v>1155415</v>
      </c>
      <c r="G47" s="237"/>
      <c r="H47" s="265">
        <v>791978</v>
      </c>
      <c r="I47" s="237"/>
      <c r="J47" s="265">
        <v>917589</v>
      </c>
      <c r="K47" s="237"/>
      <c r="L47" s="265">
        <v>6737877</v>
      </c>
      <c r="M47" s="268" t="s">
        <v>381</v>
      </c>
      <c r="N47" s="265">
        <v>800173296</v>
      </c>
      <c r="O47" s="237"/>
      <c r="P47" s="265">
        <v>27173</v>
      </c>
      <c r="Q47" s="237"/>
      <c r="R47" s="265">
        <v>21774</v>
      </c>
      <c r="S47" s="237"/>
      <c r="T47" s="265">
        <v>18067</v>
      </c>
      <c r="U47" s="237"/>
      <c r="V47" s="265">
        <v>9598</v>
      </c>
      <c r="W47" s="237"/>
    </row>
    <row r="48" spans="1:23" x14ac:dyDescent="0.2">
      <c r="A48" s="261">
        <v>2007</v>
      </c>
      <c r="B48" s="262">
        <v>18505615</v>
      </c>
      <c r="C48" s="60"/>
      <c r="D48" s="262">
        <v>509244</v>
      </c>
      <c r="E48" s="60"/>
      <c r="F48" s="262">
        <v>1143623</v>
      </c>
      <c r="G48" s="60"/>
      <c r="H48" s="262">
        <v>787153</v>
      </c>
      <c r="I48" s="60"/>
      <c r="J48" s="262">
        <v>811683</v>
      </c>
      <c r="K48" s="60"/>
      <c r="L48" s="262">
        <v>6498435</v>
      </c>
      <c r="M48" s="60"/>
      <c r="N48" s="262">
        <v>890011716</v>
      </c>
      <c r="O48" s="60"/>
      <c r="P48" s="262">
        <v>25428</v>
      </c>
      <c r="Q48" s="60"/>
      <c r="R48" s="262">
        <v>22533</v>
      </c>
      <c r="S48" s="60"/>
      <c r="T48" s="262">
        <v>17982</v>
      </c>
      <c r="U48" s="60"/>
      <c r="V48" s="262">
        <v>9388</v>
      </c>
      <c r="W48" s="60"/>
    </row>
    <row r="49" spans="1:23" x14ac:dyDescent="0.2">
      <c r="A49" s="261">
        <v>2008</v>
      </c>
      <c r="B49" s="262">
        <v>19085180</v>
      </c>
      <c r="C49" s="267" t="s">
        <v>381</v>
      </c>
      <c r="D49" s="262">
        <v>367542</v>
      </c>
      <c r="E49" s="267" t="s">
        <v>381</v>
      </c>
      <c r="F49" s="262">
        <v>1162389</v>
      </c>
      <c r="G49" s="267" t="s">
        <v>381</v>
      </c>
      <c r="H49" s="262">
        <v>129957</v>
      </c>
      <c r="I49" s="267" t="s">
        <v>381</v>
      </c>
      <c r="J49" s="262">
        <v>745798</v>
      </c>
      <c r="K49" s="267" t="s">
        <v>381</v>
      </c>
      <c r="L49" s="262">
        <v>5388878</v>
      </c>
      <c r="M49" s="267" t="s">
        <v>381</v>
      </c>
      <c r="N49" s="262">
        <v>821839478</v>
      </c>
      <c r="O49" s="267" t="s">
        <v>381</v>
      </c>
      <c r="P49" s="262">
        <v>21513</v>
      </c>
      <c r="Q49" s="267" t="s">
        <v>381</v>
      </c>
      <c r="R49" s="262">
        <v>23472</v>
      </c>
      <c r="S49" s="267" t="s">
        <v>381</v>
      </c>
      <c r="T49" s="262">
        <v>18452</v>
      </c>
      <c r="U49" s="267" t="s">
        <v>381</v>
      </c>
      <c r="V49" s="262">
        <v>10479</v>
      </c>
      <c r="W49" s="267" t="s">
        <v>381</v>
      </c>
    </row>
    <row r="50" spans="1:23" x14ac:dyDescent="0.2">
      <c r="A50" s="264" t="s">
        <v>136</v>
      </c>
      <c r="B50" s="265">
        <v>15752292</v>
      </c>
      <c r="C50" s="237"/>
      <c r="D50" s="265">
        <v>364249</v>
      </c>
      <c r="E50" s="237"/>
      <c r="F50" s="265">
        <v>1199277</v>
      </c>
      <c r="G50" s="237"/>
      <c r="H50" s="265">
        <v>193332</v>
      </c>
      <c r="I50" s="237"/>
      <c r="J50" s="265">
        <v>852266</v>
      </c>
      <c r="K50" s="237"/>
      <c r="L50" s="265">
        <v>6018188</v>
      </c>
      <c r="M50" s="237"/>
      <c r="N50" s="265">
        <v>815119650</v>
      </c>
      <c r="O50" s="237"/>
      <c r="P50" s="265">
        <v>19941</v>
      </c>
      <c r="Q50" s="237"/>
      <c r="R50" s="265">
        <v>25464</v>
      </c>
      <c r="S50" s="237"/>
      <c r="T50" s="265">
        <v>18340</v>
      </c>
      <c r="U50" s="237"/>
      <c r="V50" s="265">
        <v>11262</v>
      </c>
      <c r="W50" s="237"/>
    </row>
    <row r="51" spans="1:23" x14ac:dyDescent="0.2">
      <c r="A51" s="677" t="s">
        <v>153</v>
      </c>
      <c r="B51" s="678"/>
      <c r="C51" s="678"/>
      <c r="D51" s="678"/>
      <c r="E51" s="678"/>
      <c r="F51" s="678"/>
      <c r="G51" s="678"/>
      <c r="H51" s="678"/>
      <c r="I51" s="678"/>
      <c r="J51" s="678"/>
      <c r="K51" s="678"/>
      <c r="L51" s="678" t="s">
        <v>218</v>
      </c>
      <c r="M51" s="678"/>
      <c r="N51" s="678"/>
      <c r="O51" s="678"/>
      <c r="P51" s="678"/>
      <c r="Q51" s="678"/>
      <c r="R51" s="678"/>
      <c r="S51" s="678"/>
      <c r="T51" s="678"/>
      <c r="U51" s="678"/>
      <c r="V51" s="678"/>
      <c r="W51" s="679"/>
    </row>
    <row r="52" spans="1:23" x14ac:dyDescent="0.2">
      <c r="A52" s="672"/>
      <c r="B52" s="673"/>
      <c r="C52" s="673"/>
      <c r="D52" s="673"/>
      <c r="E52" s="673"/>
      <c r="F52" s="673"/>
      <c r="G52" s="673"/>
      <c r="H52" s="673"/>
      <c r="I52" s="673"/>
      <c r="J52" s="673"/>
      <c r="K52" s="673"/>
      <c r="L52" s="675" t="s">
        <v>408</v>
      </c>
      <c r="M52" s="675"/>
      <c r="N52" s="675"/>
      <c r="O52" s="675"/>
      <c r="P52" s="675"/>
      <c r="Q52" s="675"/>
      <c r="R52" s="675"/>
      <c r="S52" s="675"/>
      <c r="T52" s="675"/>
      <c r="U52" s="675"/>
      <c r="V52" s="675"/>
      <c r="W52" s="676"/>
    </row>
    <row r="53" spans="1:23" x14ac:dyDescent="0.2">
      <c r="A53" s="672"/>
      <c r="B53" s="673"/>
      <c r="C53" s="673"/>
      <c r="D53" s="673"/>
      <c r="E53" s="673"/>
      <c r="F53" s="673"/>
      <c r="G53" s="673"/>
      <c r="H53" s="673"/>
      <c r="I53" s="673"/>
      <c r="J53" s="673"/>
      <c r="K53" s="673"/>
      <c r="L53" s="675" t="s">
        <v>410</v>
      </c>
      <c r="M53" s="675"/>
      <c r="N53" s="675"/>
      <c r="O53" s="675"/>
      <c r="P53" s="675"/>
      <c r="Q53" s="675"/>
      <c r="R53" s="675"/>
      <c r="S53" s="675"/>
      <c r="T53" s="675"/>
      <c r="U53" s="675"/>
      <c r="V53" s="675"/>
      <c r="W53" s="676"/>
    </row>
    <row r="54" spans="1:23" x14ac:dyDescent="0.2">
      <c r="A54" s="672" t="s">
        <v>255</v>
      </c>
      <c r="B54" s="673"/>
      <c r="C54" s="673"/>
      <c r="D54" s="673"/>
      <c r="E54" s="673"/>
      <c r="F54" s="673"/>
      <c r="G54" s="673"/>
      <c r="H54" s="673"/>
      <c r="I54" s="673"/>
      <c r="J54" s="673"/>
      <c r="K54" s="673"/>
      <c r="L54" s="673" t="s">
        <v>156</v>
      </c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4"/>
    </row>
    <row r="55" spans="1:23" x14ac:dyDescent="0.2">
      <c r="A55" s="703" t="s">
        <v>469</v>
      </c>
      <c r="B55" s="675"/>
      <c r="C55" s="675"/>
      <c r="D55" s="675"/>
      <c r="E55" s="675"/>
      <c r="F55" s="675"/>
      <c r="G55" s="675"/>
      <c r="H55" s="675"/>
      <c r="I55" s="675"/>
      <c r="J55" s="675"/>
      <c r="K55" s="675"/>
      <c r="L55" s="675" t="s">
        <v>402</v>
      </c>
      <c r="M55" s="675"/>
      <c r="N55" s="675"/>
      <c r="O55" s="675"/>
      <c r="P55" s="675"/>
      <c r="Q55" s="675"/>
      <c r="R55" s="675"/>
      <c r="S55" s="675"/>
      <c r="T55" s="675"/>
      <c r="U55" s="675"/>
      <c r="V55" s="675"/>
      <c r="W55" s="676"/>
    </row>
    <row r="56" spans="1:23" x14ac:dyDescent="0.2">
      <c r="A56" s="672" t="s">
        <v>256</v>
      </c>
      <c r="B56" s="673"/>
      <c r="C56" s="673"/>
      <c r="D56" s="673"/>
      <c r="E56" s="673"/>
      <c r="F56" s="673"/>
      <c r="G56" s="673"/>
      <c r="H56" s="673"/>
      <c r="I56" s="673"/>
      <c r="J56" s="673"/>
      <c r="K56" s="673"/>
      <c r="L56" s="673" t="s">
        <v>181</v>
      </c>
      <c r="M56" s="673"/>
      <c r="N56" s="673"/>
      <c r="O56" s="673"/>
      <c r="P56" s="673"/>
      <c r="Q56" s="673"/>
      <c r="R56" s="673"/>
      <c r="S56" s="673"/>
      <c r="T56" s="673"/>
      <c r="U56" s="673"/>
      <c r="V56" s="673"/>
      <c r="W56" s="674"/>
    </row>
    <row r="57" spans="1:23" x14ac:dyDescent="0.2">
      <c r="A57" s="672"/>
      <c r="B57" s="673"/>
      <c r="C57" s="673"/>
      <c r="D57" s="673"/>
      <c r="E57" s="673"/>
      <c r="F57" s="673"/>
      <c r="G57" s="673"/>
      <c r="H57" s="673"/>
      <c r="I57" s="673"/>
      <c r="J57" s="673"/>
      <c r="K57" s="673"/>
      <c r="L57" s="675" t="s">
        <v>117</v>
      </c>
      <c r="M57" s="675"/>
      <c r="N57" s="675"/>
      <c r="O57" s="675"/>
      <c r="P57" s="675"/>
      <c r="Q57" s="675"/>
      <c r="R57" s="675"/>
      <c r="S57" s="675"/>
      <c r="T57" s="675"/>
      <c r="U57" s="675"/>
      <c r="V57" s="675"/>
      <c r="W57" s="676"/>
    </row>
    <row r="58" spans="1:23" x14ac:dyDescent="0.2">
      <c r="A58" s="672" t="s">
        <v>220</v>
      </c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3" t="s">
        <v>182</v>
      </c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4"/>
    </row>
    <row r="59" spans="1:23" x14ac:dyDescent="0.2">
      <c r="A59" s="672"/>
      <c r="B59" s="673"/>
      <c r="C59" s="673"/>
      <c r="D59" s="673"/>
      <c r="E59" s="673"/>
      <c r="F59" s="673"/>
      <c r="G59" s="673"/>
      <c r="H59" s="673"/>
      <c r="I59" s="673"/>
      <c r="J59" s="673"/>
      <c r="K59" s="673"/>
      <c r="L59" s="675" t="s">
        <v>419</v>
      </c>
      <c r="M59" s="675"/>
      <c r="N59" s="675"/>
      <c r="O59" s="675"/>
      <c r="P59" s="675"/>
      <c r="Q59" s="675"/>
      <c r="R59" s="675"/>
      <c r="S59" s="675"/>
      <c r="T59" s="675"/>
      <c r="U59" s="675"/>
      <c r="V59" s="675"/>
      <c r="W59" s="676"/>
    </row>
    <row r="60" spans="1:23" x14ac:dyDescent="0.2">
      <c r="A60" s="672"/>
      <c r="B60" s="673"/>
      <c r="C60" s="673"/>
      <c r="D60" s="673"/>
      <c r="E60" s="673"/>
      <c r="F60" s="673"/>
      <c r="G60" s="673"/>
      <c r="H60" s="673"/>
      <c r="I60" s="673"/>
      <c r="J60" s="673"/>
      <c r="K60" s="673"/>
      <c r="L60" s="675" t="s">
        <v>420</v>
      </c>
      <c r="M60" s="675"/>
      <c r="N60" s="675"/>
      <c r="O60" s="675"/>
      <c r="P60" s="675"/>
      <c r="Q60" s="675"/>
      <c r="R60" s="675"/>
      <c r="S60" s="675"/>
      <c r="T60" s="675"/>
      <c r="U60" s="675"/>
      <c r="V60" s="675"/>
      <c r="W60" s="676"/>
    </row>
    <row r="61" spans="1:23" x14ac:dyDescent="0.2">
      <c r="A61" s="672" t="s">
        <v>221</v>
      </c>
      <c r="B61" s="673"/>
      <c r="C61" s="673"/>
      <c r="D61" s="673"/>
      <c r="E61" s="673"/>
      <c r="F61" s="673"/>
      <c r="G61" s="673"/>
      <c r="H61" s="673"/>
      <c r="I61" s="673"/>
      <c r="J61" s="673"/>
      <c r="K61" s="673"/>
      <c r="L61" s="675" t="s">
        <v>470</v>
      </c>
      <c r="M61" s="675"/>
      <c r="N61" s="675"/>
      <c r="O61" s="675"/>
      <c r="P61" s="675"/>
      <c r="Q61" s="675"/>
      <c r="R61" s="675"/>
      <c r="S61" s="675"/>
      <c r="T61" s="675"/>
      <c r="U61" s="675"/>
      <c r="V61" s="675"/>
      <c r="W61" s="676"/>
    </row>
    <row r="62" spans="1:23" x14ac:dyDescent="0.2">
      <c r="A62" s="672" t="s">
        <v>228</v>
      </c>
      <c r="B62" s="673"/>
      <c r="C62" s="673"/>
      <c r="D62" s="673"/>
      <c r="E62" s="673"/>
      <c r="F62" s="673"/>
      <c r="G62" s="673"/>
      <c r="H62" s="673"/>
      <c r="I62" s="673"/>
      <c r="J62" s="673"/>
      <c r="K62" s="673"/>
      <c r="L62" s="675" t="s">
        <v>257</v>
      </c>
      <c r="M62" s="675"/>
      <c r="N62" s="675"/>
      <c r="O62" s="675"/>
      <c r="P62" s="675"/>
      <c r="Q62" s="675"/>
      <c r="R62" s="675"/>
      <c r="S62" s="675"/>
      <c r="T62" s="675"/>
      <c r="U62" s="675"/>
      <c r="V62" s="675"/>
      <c r="W62" s="676"/>
    </row>
    <row r="63" spans="1:23" x14ac:dyDescent="0.2">
      <c r="A63" s="672"/>
      <c r="B63" s="673"/>
      <c r="C63" s="673"/>
      <c r="D63" s="673"/>
      <c r="E63" s="673"/>
      <c r="F63" s="673"/>
      <c r="G63" s="673"/>
      <c r="H63" s="673"/>
      <c r="I63" s="673"/>
      <c r="J63" s="673"/>
      <c r="K63" s="673"/>
      <c r="L63" s="675" t="s">
        <v>258</v>
      </c>
      <c r="M63" s="675"/>
      <c r="N63" s="675"/>
      <c r="O63" s="675"/>
      <c r="P63" s="675"/>
      <c r="Q63" s="675"/>
      <c r="R63" s="675"/>
      <c r="S63" s="675"/>
      <c r="T63" s="675"/>
      <c r="U63" s="675"/>
      <c r="V63" s="675"/>
      <c r="W63" s="676"/>
    </row>
    <row r="64" spans="1:23" x14ac:dyDescent="0.2">
      <c r="A64" s="672"/>
      <c r="B64" s="673"/>
      <c r="C64" s="673"/>
      <c r="D64" s="673"/>
      <c r="E64" s="673"/>
      <c r="F64" s="673"/>
      <c r="G64" s="673"/>
      <c r="H64" s="673"/>
      <c r="I64" s="673"/>
      <c r="J64" s="673"/>
      <c r="K64" s="673"/>
      <c r="L64" s="675" t="s">
        <v>259</v>
      </c>
      <c r="M64" s="675"/>
      <c r="N64" s="675"/>
      <c r="O64" s="675"/>
      <c r="P64" s="675"/>
      <c r="Q64" s="675"/>
      <c r="R64" s="675"/>
      <c r="S64" s="675"/>
      <c r="T64" s="675"/>
      <c r="U64" s="675"/>
      <c r="V64" s="675"/>
      <c r="W64" s="676"/>
    </row>
    <row r="65" spans="1:23" x14ac:dyDescent="0.2">
      <c r="A65" s="672"/>
      <c r="B65" s="673"/>
      <c r="C65" s="673"/>
      <c r="D65" s="673"/>
      <c r="E65" s="673"/>
      <c r="F65" s="673"/>
      <c r="G65" s="673"/>
      <c r="H65" s="673"/>
      <c r="I65" s="673"/>
      <c r="J65" s="673"/>
      <c r="K65" s="673"/>
      <c r="L65" s="675" t="s">
        <v>243</v>
      </c>
      <c r="M65" s="675"/>
      <c r="N65" s="675"/>
      <c r="O65" s="675"/>
      <c r="P65" s="675"/>
      <c r="Q65" s="675"/>
      <c r="R65" s="675"/>
      <c r="S65" s="675"/>
      <c r="T65" s="675"/>
      <c r="U65" s="675"/>
      <c r="V65" s="675"/>
      <c r="W65" s="676"/>
    </row>
    <row r="66" spans="1:23" x14ac:dyDescent="0.2">
      <c r="A66" s="672"/>
      <c r="B66" s="673"/>
      <c r="C66" s="673"/>
      <c r="D66" s="673"/>
      <c r="E66" s="673"/>
      <c r="F66" s="673"/>
      <c r="G66" s="673"/>
      <c r="H66" s="673"/>
      <c r="I66" s="673"/>
      <c r="J66" s="673"/>
      <c r="K66" s="673"/>
      <c r="L66" s="675" t="s">
        <v>471</v>
      </c>
      <c r="M66" s="675"/>
      <c r="N66" s="675"/>
      <c r="O66" s="675"/>
      <c r="P66" s="675"/>
      <c r="Q66" s="675"/>
      <c r="R66" s="675"/>
      <c r="S66" s="675"/>
      <c r="T66" s="675"/>
      <c r="U66" s="675"/>
      <c r="V66" s="675"/>
      <c r="W66" s="676"/>
    </row>
    <row r="67" spans="1:23" x14ac:dyDescent="0.2">
      <c r="A67" s="672" t="s">
        <v>229</v>
      </c>
      <c r="B67" s="673"/>
      <c r="C67" s="673"/>
      <c r="D67" s="673"/>
      <c r="E67" s="673"/>
      <c r="F67" s="673"/>
      <c r="G67" s="673"/>
      <c r="H67" s="673"/>
      <c r="I67" s="673"/>
      <c r="J67" s="673"/>
      <c r="K67" s="673"/>
      <c r="L67" s="675" t="s">
        <v>161</v>
      </c>
      <c r="M67" s="675"/>
      <c r="N67" s="675"/>
      <c r="O67" s="675"/>
      <c r="P67" s="675"/>
      <c r="Q67" s="675"/>
      <c r="R67" s="675"/>
      <c r="S67" s="675"/>
      <c r="T67" s="675"/>
      <c r="U67" s="675"/>
      <c r="V67" s="675"/>
      <c r="W67" s="676"/>
    </row>
    <row r="68" spans="1:23" x14ac:dyDescent="0.2">
      <c r="A68" s="672" t="s">
        <v>216</v>
      </c>
      <c r="B68" s="673"/>
      <c r="C68" s="673"/>
      <c r="D68" s="673"/>
      <c r="E68" s="673"/>
      <c r="F68" s="673"/>
      <c r="G68" s="673"/>
      <c r="H68" s="673"/>
      <c r="I68" s="673"/>
      <c r="J68" s="673"/>
      <c r="K68" s="673"/>
      <c r="L68" s="675" t="s">
        <v>184</v>
      </c>
      <c r="M68" s="675"/>
      <c r="N68" s="675"/>
      <c r="O68" s="675"/>
      <c r="P68" s="675"/>
      <c r="Q68" s="675"/>
      <c r="R68" s="675"/>
      <c r="S68" s="675"/>
      <c r="T68" s="675"/>
      <c r="U68" s="675"/>
      <c r="V68" s="675"/>
      <c r="W68" s="676"/>
    </row>
    <row r="69" spans="1:23" x14ac:dyDescent="0.2">
      <c r="A69" s="672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5" t="s">
        <v>185</v>
      </c>
      <c r="M69" s="675"/>
      <c r="N69" s="675"/>
      <c r="O69" s="675"/>
      <c r="P69" s="675"/>
      <c r="Q69" s="675"/>
      <c r="R69" s="675"/>
      <c r="S69" s="675"/>
      <c r="T69" s="675"/>
      <c r="U69" s="675"/>
      <c r="V69" s="675"/>
      <c r="W69" s="676"/>
    </row>
    <row r="70" spans="1:23" x14ac:dyDescent="0.2">
      <c r="A70" s="672"/>
      <c r="B70" s="673"/>
      <c r="C70" s="673"/>
      <c r="D70" s="673"/>
      <c r="E70" s="673"/>
      <c r="F70" s="673"/>
      <c r="G70" s="673"/>
      <c r="H70" s="673"/>
      <c r="I70" s="673"/>
      <c r="J70" s="673"/>
      <c r="K70" s="673"/>
      <c r="L70" s="675" t="s">
        <v>186</v>
      </c>
      <c r="M70" s="675"/>
      <c r="N70" s="675"/>
      <c r="O70" s="675"/>
      <c r="P70" s="675"/>
      <c r="Q70" s="675"/>
      <c r="R70" s="675"/>
      <c r="S70" s="675"/>
      <c r="T70" s="675"/>
      <c r="U70" s="675"/>
      <c r="V70" s="675"/>
      <c r="W70" s="676"/>
    </row>
    <row r="71" spans="1:23" x14ac:dyDescent="0.2">
      <c r="A71" s="672"/>
      <c r="B71" s="673"/>
      <c r="C71" s="673"/>
      <c r="D71" s="673"/>
      <c r="E71" s="673"/>
      <c r="F71" s="673"/>
      <c r="G71" s="673"/>
      <c r="H71" s="673"/>
      <c r="I71" s="673"/>
      <c r="J71" s="673"/>
      <c r="K71" s="673"/>
      <c r="L71" s="675" t="s">
        <v>187</v>
      </c>
      <c r="M71" s="675"/>
      <c r="N71" s="675"/>
      <c r="O71" s="675"/>
      <c r="P71" s="675"/>
      <c r="Q71" s="675"/>
      <c r="R71" s="675"/>
      <c r="S71" s="675"/>
      <c r="T71" s="675"/>
      <c r="U71" s="675"/>
      <c r="V71" s="675"/>
      <c r="W71" s="676"/>
    </row>
    <row r="72" spans="1:23" x14ac:dyDescent="0.2">
      <c r="A72" s="672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5" t="s">
        <v>422</v>
      </c>
      <c r="M72" s="675"/>
      <c r="N72" s="675"/>
      <c r="O72" s="675"/>
      <c r="P72" s="675"/>
      <c r="Q72" s="675"/>
      <c r="R72" s="675"/>
      <c r="S72" s="675"/>
      <c r="T72" s="675"/>
      <c r="U72" s="675"/>
      <c r="V72" s="675"/>
      <c r="W72" s="676"/>
    </row>
    <row r="73" spans="1:23" x14ac:dyDescent="0.2">
      <c r="A73" s="680"/>
      <c r="B73" s="681"/>
      <c r="C73" s="681"/>
      <c r="D73" s="681"/>
      <c r="E73" s="681"/>
      <c r="F73" s="681"/>
      <c r="G73" s="681"/>
      <c r="H73" s="681"/>
      <c r="I73" s="681"/>
      <c r="J73" s="681"/>
      <c r="K73" s="681"/>
      <c r="L73" s="739" t="s">
        <v>204</v>
      </c>
      <c r="M73" s="739"/>
      <c r="N73" s="739"/>
      <c r="O73" s="739"/>
      <c r="P73" s="739"/>
      <c r="Q73" s="739"/>
      <c r="R73" s="739"/>
      <c r="S73" s="739"/>
      <c r="T73" s="739"/>
      <c r="U73" s="739"/>
      <c r="V73" s="739"/>
      <c r="W73" s="740"/>
    </row>
  </sheetData>
  <mergeCells count="61">
    <mergeCell ref="A67:K67"/>
    <mergeCell ref="L67:W67"/>
    <mergeCell ref="A68:K73"/>
    <mergeCell ref="L68:W68"/>
    <mergeCell ref="L69:W69"/>
    <mergeCell ref="L70:W70"/>
    <mergeCell ref="L71:W71"/>
    <mergeCell ref="L72:W72"/>
    <mergeCell ref="L73:W73"/>
    <mergeCell ref="A61:K61"/>
    <mergeCell ref="L61:W61"/>
    <mergeCell ref="A62:K66"/>
    <mergeCell ref="L62:W62"/>
    <mergeCell ref="L63:W63"/>
    <mergeCell ref="L64:W64"/>
    <mergeCell ref="L65:W65"/>
    <mergeCell ref="L66:W66"/>
    <mergeCell ref="A58:K60"/>
    <mergeCell ref="L58:W58"/>
    <mergeCell ref="L59:W59"/>
    <mergeCell ref="L60:W60"/>
    <mergeCell ref="B29:W29"/>
    <mergeCell ref="A51:K53"/>
    <mergeCell ref="L51:W51"/>
    <mergeCell ref="L52:W52"/>
    <mergeCell ref="L53:W53"/>
    <mergeCell ref="A54:K54"/>
    <mergeCell ref="L54:W54"/>
    <mergeCell ref="A55:K55"/>
    <mergeCell ref="L55:W55"/>
    <mergeCell ref="A56:K57"/>
    <mergeCell ref="L56:W56"/>
    <mergeCell ref="L57:W57"/>
    <mergeCell ref="P3:Q4"/>
    <mergeCell ref="R3:U3"/>
    <mergeCell ref="R5:U6"/>
    <mergeCell ref="V5:W5"/>
    <mergeCell ref="N6:O6"/>
    <mergeCell ref="B7:W7"/>
    <mergeCell ref="B5:C6"/>
    <mergeCell ref="D5:I6"/>
    <mergeCell ref="J5:K6"/>
    <mergeCell ref="L5:M6"/>
    <mergeCell ref="N5:O5"/>
    <mergeCell ref="P5:Q5"/>
    <mergeCell ref="A1:W1"/>
    <mergeCell ref="A2:W2"/>
    <mergeCell ref="A3:A6"/>
    <mergeCell ref="B3:C4"/>
    <mergeCell ref="D3:M3"/>
    <mergeCell ref="P6:Q6"/>
    <mergeCell ref="V6:W6"/>
    <mergeCell ref="D4:E4"/>
    <mergeCell ref="R4:S4"/>
    <mergeCell ref="T4:U4"/>
    <mergeCell ref="J4:K4"/>
    <mergeCell ref="L4:M4"/>
    <mergeCell ref="F4:G4"/>
    <mergeCell ref="H4:I4"/>
    <mergeCell ref="V3:W4"/>
    <mergeCell ref="N3:O4"/>
  </mergeCells>
  <phoneticPr fontId="29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workbookViewId="0">
      <selection activeCell="B21" sqref="B21"/>
    </sheetView>
  </sheetViews>
  <sheetFormatPr defaultRowHeight="12.75" x14ac:dyDescent="0.2"/>
  <cols>
    <col min="1" max="1" width="69" style="379" customWidth="1"/>
    <col min="2" max="2" width="57.42578125" style="379" customWidth="1"/>
    <col min="3" max="3" width="62.85546875" style="379" customWidth="1"/>
    <col min="4" max="4" width="64.28515625" style="379" customWidth="1"/>
    <col min="5" max="5" width="65" style="379" customWidth="1"/>
    <col min="6" max="6" width="74.7109375" style="379" customWidth="1"/>
    <col min="7" max="7" width="82.28515625" style="379" customWidth="1"/>
    <col min="8" max="8" width="85.7109375" style="379" customWidth="1"/>
    <col min="9" max="9" width="58.7109375" style="379" customWidth="1"/>
    <col min="10" max="10" width="59" style="379" customWidth="1"/>
    <col min="11" max="11" width="64.28515625" style="379" customWidth="1"/>
    <col min="12" max="12" width="61.28515625" style="379" customWidth="1"/>
    <col min="13" max="13" width="58" style="379" customWidth="1"/>
    <col min="14" max="14" width="52.28515625" style="379" customWidth="1"/>
    <col min="15" max="256" width="9.140625" style="379"/>
    <col min="257" max="257" width="69" style="379" customWidth="1"/>
    <col min="258" max="258" width="57.42578125" style="379" customWidth="1"/>
    <col min="259" max="259" width="62.85546875" style="379" customWidth="1"/>
    <col min="260" max="260" width="64.28515625" style="379" customWidth="1"/>
    <col min="261" max="261" width="65" style="379" customWidth="1"/>
    <col min="262" max="262" width="74.7109375" style="379" customWidth="1"/>
    <col min="263" max="263" width="82.28515625" style="379" customWidth="1"/>
    <col min="264" max="264" width="85.7109375" style="379" customWidth="1"/>
    <col min="265" max="265" width="58.7109375" style="379" customWidth="1"/>
    <col min="266" max="266" width="59" style="379" customWidth="1"/>
    <col min="267" max="267" width="64.28515625" style="379" customWidth="1"/>
    <col min="268" max="268" width="61.28515625" style="379" customWidth="1"/>
    <col min="269" max="269" width="58" style="379" customWidth="1"/>
    <col min="270" max="270" width="52.28515625" style="379" customWidth="1"/>
    <col min="271" max="512" width="9.140625" style="379"/>
    <col min="513" max="513" width="69" style="379" customWidth="1"/>
    <col min="514" max="514" width="57.42578125" style="379" customWidth="1"/>
    <col min="515" max="515" width="62.85546875" style="379" customWidth="1"/>
    <col min="516" max="516" width="64.28515625" style="379" customWidth="1"/>
    <col min="517" max="517" width="65" style="379" customWidth="1"/>
    <col min="518" max="518" width="74.7109375" style="379" customWidth="1"/>
    <col min="519" max="519" width="82.28515625" style="379" customWidth="1"/>
    <col min="520" max="520" width="85.7109375" style="379" customWidth="1"/>
    <col min="521" max="521" width="58.7109375" style="379" customWidth="1"/>
    <col min="522" max="522" width="59" style="379" customWidth="1"/>
    <col min="523" max="523" width="64.28515625" style="379" customWidth="1"/>
    <col min="524" max="524" width="61.28515625" style="379" customWidth="1"/>
    <col min="525" max="525" width="58" style="379" customWidth="1"/>
    <col min="526" max="526" width="52.28515625" style="379" customWidth="1"/>
    <col min="527" max="768" width="9.140625" style="379"/>
    <col min="769" max="769" width="69" style="379" customWidth="1"/>
    <col min="770" max="770" width="57.42578125" style="379" customWidth="1"/>
    <col min="771" max="771" width="62.85546875" style="379" customWidth="1"/>
    <col min="772" max="772" width="64.28515625" style="379" customWidth="1"/>
    <col min="773" max="773" width="65" style="379" customWidth="1"/>
    <col min="774" max="774" width="74.7109375" style="379" customWidth="1"/>
    <col min="775" max="775" width="82.28515625" style="379" customWidth="1"/>
    <col min="776" max="776" width="85.7109375" style="379" customWidth="1"/>
    <col min="777" max="777" width="58.7109375" style="379" customWidth="1"/>
    <col min="778" max="778" width="59" style="379" customWidth="1"/>
    <col min="779" max="779" width="64.28515625" style="379" customWidth="1"/>
    <col min="780" max="780" width="61.28515625" style="379" customWidth="1"/>
    <col min="781" max="781" width="58" style="379" customWidth="1"/>
    <col min="782" max="782" width="52.28515625" style="379" customWidth="1"/>
    <col min="783" max="1024" width="9.140625" style="379"/>
    <col min="1025" max="1025" width="69" style="379" customWidth="1"/>
    <col min="1026" max="1026" width="57.42578125" style="379" customWidth="1"/>
    <col min="1027" max="1027" width="62.85546875" style="379" customWidth="1"/>
    <col min="1028" max="1028" width="64.28515625" style="379" customWidth="1"/>
    <col min="1029" max="1029" width="65" style="379" customWidth="1"/>
    <col min="1030" max="1030" width="74.7109375" style="379" customWidth="1"/>
    <col min="1031" max="1031" width="82.28515625" style="379" customWidth="1"/>
    <col min="1032" max="1032" width="85.7109375" style="379" customWidth="1"/>
    <col min="1033" max="1033" width="58.7109375" style="379" customWidth="1"/>
    <col min="1034" max="1034" width="59" style="379" customWidth="1"/>
    <col min="1035" max="1035" width="64.28515625" style="379" customWidth="1"/>
    <col min="1036" max="1036" width="61.28515625" style="379" customWidth="1"/>
    <col min="1037" max="1037" width="58" style="379" customWidth="1"/>
    <col min="1038" max="1038" width="52.28515625" style="379" customWidth="1"/>
    <col min="1039" max="1280" width="9.140625" style="379"/>
    <col min="1281" max="1281" width="69" style="379" customWidth="1"/>
    <col min="1282" max="1282" width="57.42578125" style="379" customWidth="1"/>
    <col min="1283" max="1283" width="62.85546875" style="379" customWidth="1"/>
    <col min="1284" max="1284" width="64.28515625" style="379" customWidth="1"/>
    <col min="1285" max="1285" width="65" style="379" customWidth="1"/>
    <col min="1286" max="1286" width="74.7109375" style="379" customWidth="1"/>
    <col min="1287" max="1287" width="82.28515625" style="379" customWidth="1"/>
    <col min="1288" max="1288" width="85.7109375" style="379" customWidth="1"/>
    <col min="1289" max="1289" width="58.7109375" style="379" customWidth="1"/>
    <col min="1290" max="1290" width="59" style="379" customWidth="1"/>
    <col min="1291" max="1291" width="64.28515625" style="379" customWidth="1"/>
    <col min="1292" max="1292" width="61.28515625" style="379" customWidth="1"/>
    <col min="1293" max="1293" width="58" style="379" customWidth="1"/>
    <col min="1294" max="1294" width="52.28515625" style="379" customWidth="1"/>
    <col min="1295" max="1536" width="9.140625" style="379"/>
    <col min="1537" max="1537" width="69" style="379" customWidth="1"/>
    <col min="1538" max="1538" width="57.42578125" style="379" customWidth="1"/>
    <col min="1539" max="1539" width="62.85546875" style="379" customWidth="1"/>
    <col min="1540" max="1540" width="64.28515625" style="379" customWidth="1"/>
    <col min="1541" max="1541" width="65" style="379" customWidth="1"/>
    <col min="1542" max="1542" width="74.7109375" style="379" customWidth="1"/>
    <col min="1543" max="1543" width="82.28515625" style="379" customWidth="1"/>
    <col min="1544" max="1544" width="85.7109375" style="379" customWidth="1"/>
    <col min="1545" max="1545" width="58.7109375" style="379" customWidth="1"/>
    <col min="1546" max="1546" width="59" style="379" customWidth="1"/>
    <col min="1547" max="1547" width="64.28515625" style="379" customWidth="1"/>
    <col min="1548" max="1548" width="61.28515625" style="379" customWidth="1"/>
    <col min="1549" max="1549" width="58" style="379" customWidth="1"/>
    <col min="1550" max="1550" width="52.28515625" style="379" customWidth="1"/>
    <col min="1551" max="1792" width="9.140625" style="379"/>
    <col min="1793" max="1793" width="69" style="379" customWidth="1"/>
    <col min="1794" max="1794" width="57.42578125" style="379" customWidth="1"/>
    <col min="1795" max="1795" width="62.85546875" style="379" customWidth="1"/>
    <col min="1796" max="1796" width="64.28515625" style="379" customWidth="1"/>
    <col min="1797" max="1797" width="65" style="379" customWidth="1"/>
    <col min="1798" max="1798" width="74.7109375" style="379" customWidth="1"/>
    <col min="1799" max="1799" width="82.28515625" style="379" customWidth="1"/>
    <col min="1800" max="1800" width="85.7109375" style="379" customWidth="1"/>
    <col min="1801" max="1801" width="58.7109375" style="379" customWidth="1"/>
    <col min="1802" max="1802" width="59" style="379" customWidth="1"/>
    <col min="1803" max="1803" width="64.28515625" style="379" customWidth="1"/>
    <col min="1804" max="1804" width="61.28515625" style="379" customWidth="1"/>
    <col min="1805" max="1805" width="58" style="379" customWidth="1"/>
    <col min="1806" max="1806" width="52.28515625" style="379" customWidth="1"/>
    <col min="1807" max="2048" width="9.140625" style="379"/>
    <col min="2049" max="2049" width="69" style="379" customWidth="1"/>
    <col min="2050" max="2050" width="57.42578125" style="379" customWidth="1"/>
    <col min="2051" max="2051" width="62.85546875" style="379" customWidth="1"/>
    <col min="2052" max="2052" width="64.28515625" style="379" customWidth="1"/>
    <col min="2053" max="2053" width="65" style="379" customWidth="1"/>
    <col min="2054" max="2054" width="74.7109375" style="379" customWidth="1"/>
    <col min="2055" max="2055" width="82.28515625" style="379" customWidth="1"/>
    <col min="2056" max="2056" width="85.7109375" style="379" customWidth="1"/>
    <col min="2057" max="2057" width="58.7109375" style="379" customWidth="1"/>
    <col min="2058" max="2058" width="59" style="379" customWidth="1"/>
    <col min="2059" max="2059" width="64.28515625" style="379" customWidth="1"/>
    <col min="2060" max="2060" width="61.28515625" style="379" customWidth="1"/>
    <col min="2061" max="2061" width="58" style="379" customWidth="1"/>
    <col min="2062" max="2062" width="52.28515625" style="379" customWidth="1"/>
    <col min="2063" max="2304" width="9.140625" style="379"/>
    <col min="2305" max="2305" width="69" style="379" customWidth="1"/>
    <col min="2306" max="2306" width="57.42578125" style="379" customWidth="1"/>
    <col min="2307" max="2307" width="62.85546875" style="379" customWidth="1"/>
    <col min="2308" max="2308" width="64.28515625" style="379" customWidth="1"/>
    <col min="2309" max="2309" width="65" style="379" customWidth="1"/>
    <col min="2310" max="2310" width="74.7109375" style="379" customWidth="1"/>
    <col min="2311" max="2311" width="82.28515625" style="379" customWidth="1"/>
    <col min="2312" max="2312" width="85.7109375" style="379" customWidth="1"/>
    <col min="2313" max="2313" width="58.7109375" style="379" customWidth="1"/>
    <col min="2314" max="2314" width="59" style="379" customWidth="1"/>
    <col min="2315" max="2315" width="64.28515625" style="379" customWidth="1"/>
    <col min="2316" max="2316" width="61.28515625" style="379" customWidth="1"/>
    <col min="2317" max="2317" width="58" style="379" customWidth="1"/>
    <col min="2318" max="2318" width="52.28515625" style="379" customWidth="1"/>
    <col min="2319" max="2560" width="9.140625" style="379"/>
    <col min="2561" max="2561" width="69" style="379" customWidth="1"/>
    <col min="2562" max="2562" width="57.42578125" style="379" customWidth="1"/>
    <col min="2563" max="2563" width="62.85546875" style="379" customWidth="1"/>
    <col min="2564" max="2564" width="64.28515625" style="379" customWidth="1"/>
    <col min="2565" max="2565" width="65" style="379" customWidth="1"/>
    <col min="2566" max="2566" width="74.7109375" style="379" customWidth="1"/>
    <col min="2567" max="2567" width="82.28515625" style="379" customWidth="1"/>
    <col min="2568" max="2568" width="85.7109375" style="379" customWidth="1"/>
    <col min="2569" max="2569" width="58.7109375" style="379" customWidth="1"/>
    <col min="2570" max="2570" width="59" style="379" customWidth="1"/>
    <col min="2571" max="2571" width="64.28515625" style="379" customWidth="1"/>
    <col min="2572" max="2572" width="61.28515625" style="379" customWidth="1"/>
    <col min="2573" max="2573" width="58" style="379" customWidth="1"/>
    <col min="2574" max="2574" width="52.28515625" style="379" customWidth="1"/>
    <col min="2575" max="2816" width="9.140625" style="379"/>
    <col min="2817" max="2817" width="69" style="379" customWidth="1"/>
    <col min="2818" max="2818" width="57.42578125" style="379" customWidth="1"/>
    <col min="2819" max="2819" width="62.85546875" style="379" customWidth="1"/>
    <col min="2820" max="2820" width="64.28515625" style="379" customWidth="1"/>
    <col min="2821" max="2821" width="65" style="379" customWidth="1"/>
    <col min="2822" max="2822" width="74.7109375" style="379" customWidth="1"/>
    <col min="2823" max="2823" width="82.28515625" style="379" customWidth="1"/>
    <col min="2824" max="2824" width="85.7109375" style="379" customWidth="1"/>
    <col min="2825" max="2825" width="58.7109375" style="379" customWidth="1"/>
    <col min="2826" max="2826" width="59" style="379" customWidth="1"/>
    <col min="2827" max="2827" width="64.28515625" style="379" customWidth="1"/>
    <col min="2828" max="2828" width="61.28515625" style="379" customWidth="1"/>
    <col min="2829" max="2829" width="58" style="379" customWidth="1"/>
    <col min="2830" max="2830" width="52.28515625" style="379" customWidth="1"/>
    <col min="2831" max="3072" width="9.140625" style="379"/>
    <col min="3073" max="3073" width="69" style="379" customWidth="1"/>
    <col min="3074" max="3074" width="57.42578125" style="379" customWidth="1"/>
    <col min="3075" max="3075" width="62.85546875" style="379" customWidth="1"/>
    <col min="3076" max="3076" width="64.28515625" style="379" customWidth="1"/>
    <col min="3077" max="3077" width="65" style="379" customWidth="1"/>
    <col min="3078" max="3078" width="74.7109375" style="379" customWidth="1"/>
    <col min="3079" max="3079" width="82.28515625" style="379" customWidth="1"/>
    <col min="3080" max="3080" width="85.7109375" style="379" customWidth="1"/>
    <col min="3081" max="3081" width="58.7109375" style="379" customWidth="1"/>
    <col min="3082" max="3082" width="59" style="379" customWidth="1"/>
    <col min="3083" max="3083" width="64.28515625" style="379" customWidth="1"/>
    <col min="3084" max="3084" width="61.28515625" style="379" customWidth="1"/>
    <col min="3085" max="3085" width="58" style="379" customWidth="1"/>
    <col min="3086" max="3086" width="52.28515625" style="379" customWidth="1"/>
    <col min="3087" max="3328" width="9.140625" style="379"/>
    <col min="3329" max="3329" width="69" style="379" customWidth="1"/>
    <col min="3330" max="3330" width="57.42578125" style="379" customWidth="1"/>
    <col min="3331" max="3331" width="62.85546875" style="379" customWidth="1"/>
    <col min="3332" max="3332" width="64.28515625" style="379" customWidth="1"/>
    <col min="3333" max="3333" width="65" style="379" customWidth="1"/>
    <col min="3334" max="3334" width="74.7109375" style="379" customWidth="1"/>
    <col min="3335" max="3335" width="82.28515625" style="379" customWidth="1"/>
    <col min="3336" max="3336" width="85.7109375" style="379" customWidth="1"/>
    <col min="3337" max="3337" width="58.7109375" style="379" customWidth="1"/>
    <col min="3338" max="3338" width="59" style="379" customWidth="1"/>
    <col min="3339" max="3339" width="64.28515625" style="379" customWidth="1"/>
    <col min="3340" max="3340" width="61.28515625" style="379" customWidth="1"/>
    <col min="3341" max="3341" width="58" style="379" customWidth="1"/>
    <col min="3342" max="3342" width="52.28515625" style="379" customWidth="1"/>
    <col min="3343" max="3584" width="9.140625" style="379"/>
    <col min="3585" max="3585" width="69" style="379" customWidth="1"/>
    <col min="3586" max="3586" width="57.42578125" style="379" customWidth="1"/>
    <col min="3587" max="3587" width="62.85546875" style="379" customWidth="1"/>
    <col min="3588" max="3588" width="64.28515625" style="379" customWidth="1"/>
    <col min="3589" max="3589" width="65" style="379" customWidth="1"/>
    <col min="3590" max="3590" width="74.7109375" style="379" customWidth="1"/>
    <col min="3591" max="3591" width="82.28515625" style="379" customWidth="1"/>
    <col min="3592" max="3592" width="85.7109375" style="379" customWidth="1"/>
    <col min="3593" max="3593" width="58.7109375" style="379" customWidth="1"/>
    <col min="3594" max="3594" width="59" style="379" customWidth="1"/>
    <col min="3595" max="3595" width="64.28515625" style="379" customWidth="1"/>
    <col min="3596" max="3596" width="61.28515625" style="379" customWidth="1"/>
    <col min="3597" max="3597" width="58" style="379" customWidth="1"/>
    <col min="3598" max="3598" width="52.28515625" style="379" customWidth="1"/>
    <col min="3599" max="3840" width="9.140625" style="379"/>
    <col min="3841" max="3841" width="69" style="379" customWidth="1"/>
    <col min="3842" max="3842" width="57.42578125" style="379" customWidth="1"/>
    <col min="3843" max="3843" width="62.85546875" style="379" customWidth="1"/>
    <col min="3844" max="3844" width="64.28515625" style="379" customWidth="1"/>
    <col min="3845" max="3845" width="65" style="379" customWidth="1"/>
    <col min="3846" max="3846" width="74.7109375" style="379" customWidth="1"/>
    <col min="3847" max="3847" width="82.28515625" style="379" customWidth="1"/>
    <col min="3848" max="3848" width="85.7109375" style="379" customWidth="1"/>
    <col min="3849" max="3849" width="58.7109375" style="379" customWidth="1"/>
    <col min="3850" max="3850" width="59" style="379" customWidth="1"/>
    <col min="3851" max="3851" width="64.28515625" style="379" customWidth="1"/>
    <col min="3852" max="3852" width="61.28515625" style="379" customWidth="1"/>
    <col min="3853" max="3853" width="58" style="379" customWidth="1"/>
    <col min="3854" max="3854" width="52.28515625" style="379" customWidth="1"/>
    <col min="3855" max="4096" width="9.140625" style="379"/>
    <col min="4097" max="4097" width="69" style="379" customWidth="1"/>
    <col min="4098" max="4098" width="57.42578125" style="379" customWidth="1"/>
    <col min="4099" max="4099" width="62.85546875" style="379" customWidth="1"/>
    <col min="4100" max="4100" width="64.28515625" style="379" customWidth="1"/>
    <col min="4101" max="4101" width="65" style="379" customWidth="1"/>
    <col min="4102" max="4102" width="74.7109375" style="379" customWidth="1"/>
    <col min="4103" max="4103" width="82.28515625" style="379" customWidth="1"/>
    <col min="4104" max="4104" width="85.7109375" style="379" customWidth="1"/>
    <col min="4105" max="4105" width="58.7109375" style="379" customWidth="1"/>
    <col min="4106" max="4106" width="59" style="379" customWidth="1"/>
    <col min="4107" max="4107" width="64.28515625" style="379" customWidth="1"/>
    <col min="4108" max="4108" width="61.28515625" style="379" customWidth="1"/>
    <col min="4109" max="4109" width="58" style="379" customWidth="1"/>
    <col min="4110" max="4110" width="52.28515625" style="379" customWidth="1"/>
    <col min="4111" max="4352" width="9.140625" style="379"/>
    <col min="4353" max="4353" width="69" style="379" customWidth="1"/>
    <col min="4354" max="4354" width="57.42578125" style="379" customWidth="1"/>
    <col min="4355" max="4355" width="62.85546875" style="379" customWidth="1"/>
    <col min="4356" max="4356" width="64.28515625" style="379" customWidth="1"/>
    <col min="4357" max="4357" width="65" style="379" customWidth="1"/>
    <col min="4358" max="4358" width="74.7109375" style="379" customWidth="1"/>
    <col min="4359" max="4359" width="82.28515625" style="379" customWidth="1"/>
    <col min="4360" max="4360" width="85.7109375" style="379" customWidth="1"/>
    <col min="4361" max="4361" width="58.7109375" style="379" customWidth="1"/>
    <col min="4362" max="4362" width="59" style="379" customWidth="1"/>
    <col min="4363" max="4363" width="64.28515625" style="379" customWidth="1"/>
    <col min="4364" max="4364" width="61.28515625" style="379" customWidth="1"/>
    <col min="4365" max="4365" width="58" style="379" customWidth="1"/>
    <col min="4366" max="4366" width="52.28515625" style="379" customWidth="1"/>
    <col min="4367" max="4608" width="9.140625" style="379"/>
    <col min="4609" max="4609" width="69" style="379" customWidth="1"/>
    <col min="4610" max="4610" width="57.42578125" style="379" customWidth="1"/>
    <col min="4611" max="4611" width="62.85546875" style="379" customWidth="1"/>
    <col min="4612" max="4612" width="64.28515625" style="379" customWidth="1"/>
    <col min="4613" max="4613" width="65" style="379" customWidth="1"/>
    <col min="4614" max="4614" width="74.7109375" style="379" customWidth="1"/>
    <col min="4615" max="4615" width="82.28515625" style="379" customWidth="1"/>
    <col min="4616" max="4616" width="85.7109375" style="379" customWidth="1"/>
    <col min="4617" max="4617" width="58.7109375" style="379" customWidth="1"/>
    <col min="4618" max="4618" width="59" style="379" customWidth="1"/>
    <col min="4619" max="4619" width="64.28515625" style="379" customWidth="1"/>
    <col min="4620" max="4620" width="61.28515625" style="379" customWidth="1"/>
    <col min="4621" max="4621" width="58" style="379" customWidth="1"/>
    <col min="4622" max="4622" width="52.28515625" style="379" customWidth="1"/>
    <col min="4623" max="4864" width="9.140625" style="379"/>
    <col min="4865" max="4865" width="69" style="379" customWidth="1"/>
    <col min="4866" max="4866" width="57.42578125" style="379" customWidth="1"/>
    <col min="4867" max="4867" width="62.85546875" style="379" customWidth="1"/>
    <col min="4868" max="4868" width="64.28515625" style="379" customWidth="1"/>
    <col min="4869" max="4869" width="65" style="379" customWidth="1"/>
    <col min="4870" max="4870" width="74.7109375" style="379" customWidth="1"/>
    <col min="4871" max="4871" width="82.28515625" style="379" customWidth="1"/>
    <col min="4872" max="4872" width="85.7109375" style="379" customWidth="1"/>
    <col min="4873" max="4873" width="58.7109375" style="379" customWidth="1"/>
    <col min="4874" max="4874" width="59" style="379" customWidth="1"/>
    <col min="4875" max="4875" width="64.28515625" style="379" customWidth="1"/>
    <col min="4876" max="4876" width="61.28515625" style="379" customWidth="1"/>
    <col min="4877" max="4877" width="58" style="379" customWidth="1"/>
    <col min="4878" max="4878" width="52.28515625" style="379" customWidth="1"/>
    <col min="4879" max="5120" width="9.140625" style="379"/>
    <col min="5121" max="5121" width="69" style="379" customWidth="1"/>
    <col min="5122" max="5122" width="57.42578125" style="379" customWidth="1"/>
    <col min="5123" max="5123" width="62.85546875" style="379" customWidth="1"/>
    <col min="5124" max="5124" width="64.28515625" style="379" customWidth="1"/>
    <col min="5125" max="5125" width="65" style="379" customWidth="1"/>
    <col min="5126" max="5126" width="74.7109375" style="379" customWidth="1"/>
    <col min="5127" max="5127" width="82.28515625" style="379" customWidth="1"/>
    <col min="5128" max="5128" width="85.7109375" style="379" customWidth="1"/>
    <col min="5129" max="5129" width="58.7109375" style="379" customWidth="1"/>
    <col min="5130" max="5130" width="59" style="379" customWidth="1"/>
    <col min="5131" max="5131" width="64.28515625" style="379" customWidth="1"/>
    <col min="5132" max="5132" width="61.28515625" style="379" customWidth="1"/>
    <col min="5133" max="5133" width="58" style="379" customWidth="1"/>
    <col min="5134" max="5134" width="52.28515625" style="379" customWidth="1"/>
    <col min="5135" max="5376" width="9.140625" style="379"/>
    <col min="5377" max="5377" width="69" style="379" customWidth="1"/>
    <col min="5378" max="5378" width="57.42578125" style="379" customWidth="1"/>
    <col min="5379" max="5379" width="62.85546875" style="379" customWidth="1"/>
    <col min="5380" max="5380" width="64.28515625" style="379" customWidth="1"/>
    <col min="5381" max="5381" width="65" style="379" customWidth="1"/>
    <col min="5382" max="5382" width="74.7109375" style="379" customWidth="1"/>
    <col min="5383" max="5383" width="82.28515625" style="379" customWidth="1"/>
    <col min="5384" max="5384" width="85.7109375" style="379" customWidth="1"/>
    <col min="5385" max="5385" width="58.7109375" style="379" customWidth="1"/>
    <col min="5386" max="5386" width="59" style="379" customWidth="1"/>
    <col min="5387" max="5387" width="64.28515625" style="379" customWidth="1"/>
    <col min="5388" max="5388" width="61.28515625" style="379" customWidth="1"/>
    <col min="5389" max="5389" width="58" style="379" customWidth="1"/>
    <col min="5390" max="5390" width="52.28515625" style="379" customWidth="1"/>
    <col min="5391" max="5632" width="9.140625" style="379"/>
    <col min="5633" max="5633" width="69" style="379" customWidth="1"/>
    <col min="5634" max="5634" width="57.42578125" style="379" customWidth="1"/>
    <col min="5635" max="5635" width="62.85546875" style="379" customWidth="1"/>
    <col min="5636" max="5636" width="64.28515625" style="379" customWidth="1"/>
    <col min="5637" max="5637" width="65" style="379" customWidth="1"/>
    <col min="5638" max="5638" width="74.7109375" style="379" customWidth="1"/>
    <col min="5639" max="5639" width="82.28515625" style="379" customWidth="1"/>
    <col min="5640" max="5640" width="85.7109375" style="379" customWidth="1"/>
    <col min="5641" max="5641" width="58.7109375" style="379" customWidth="1"/>
    <col min="5642" max="5642" width="59" style="379" customWidth="1"/>
    <col min="5643" max="5643" width="64.28515625" style="379" customWidth="1"/>
    <col min="5644" max="5644" width="61.28515625" style="379" customWidth="1"/>
    <col min="5645" max="5645" width="58" style="379" customWidth="1"/>
    <col min="5646" max="5646" width="52.28515625" style="379" customWidth="1"/>
    <col min="5647" max="5888" width="9.140625" style="379"/>
    <col min="5889" max="5889" width="69" style="379" customWidth="1"/>
    <col min="5890" max="5890" width="57.42578125" style="379" customWidth="1"/>
    <col min="5891" max="5891" width="62.85546875" style="379" customWidth="1"/>
    <col min="5892" max="5892" width="64.28515625" style="379" customWidth="1"/>
    <col min="5893" max="5893" width="65" style="379" customWidth="1"/>
    <col min="5894" max="5894" width="74.7109375" style="379" customWidth="1"/>
    <col min="5895" max="5895" width="82.28515625" style="379" customWidth="1"/>
    <col min="5896" max="5896" width="85.7109375" style="379" customWidth="1"/>
    <col min="5897" max="5897" width="58.7109375" style="379" customWidth="1"/>
    <col min="5898" max="5898" width="59" style="379" customWidth="1"/>
    <col min="5899" max="5899" width="64.28515625" style="379" customWidth="1"/>
    <col min="5900" max="5900" width="61.28515625" style="379" customWidth="1"/>
    <col min="5901" max="5901" width="58" style="379" customWidth="1"/>
    <col min="5902" max="5902" width="52.28515625" style="379" customWidth="1"/>
    <col min="5903" max="6144" width="9.140625" style="379"/>
    <col min="6145" max="6145" width="69" style="379" customWidth="1"/>
    <col min="6146" max="6146" width="57.42578125" style="379" customWidth="1"/>
    <col min="6147" max="6147" width="62.85546875" style="379" customWidth="1"/>
    <col min="6148" max="6148" width="64.28515625" style="379" customWidth="1"/>
    <col min="6149" max="6149" width="65" style="379" customWidth="1"/>
    <col min="6150" max="6150" width="74.7109375" style="379" customWidth="1"/>
    <col min="6151" max="6151" width="82.28515625" style="379" customWidth="1"/>
    <col min="6152" max="6152" width="85.7109375" style="379" customWidth="1"/>
    <col min="6153" max="6153" width="58.7109375" style="379" customWidth="1"/>
    <col min="6154" max="6154" width="59" style="379" customWidth="1"/>
    <col min="6155" max="6155" width="64.28515625" style="379" customWidth="1"/>
    <col min="6156" max="6156" width="61.28515625" style="379" customWidth="1"/>
    <col min="6157" max="6157" width="58" style="379" customWidth="1"/>
    <col min="6158" max="6158" width="52.28515625" style="379" customWidth="1"/>
    <col min="6159" max="6400" width="9.140625" style="379"/>
    <col min="6401" max="6401" width="69" style="379" customWidth="1"/>
    <col min="6402" max="6402" width="57.42578125" style="379" customWidth="1"/>
    <col min="6403" max="6403" width="62.85546875" style="379" customWidth="1"/>
    <col min="6404" max="6404" width="64.28515625" style="379" customWidth="1"/>
    <col min="6405" max="6405" width="65" style="379" customWidth="1"/>
    <col min="6406" max="6406" width="74.7109375" style="379" customWidth="1"/>
    <col min="6407" max="6407" width="82.28515625" style="379" customWidth="1"/>
    <col min="6408" max="6408" width="85.7109375" style="379" customWidth="1"/>
    <col min="6409" max="6409" width="58.7109375" style="379" customWidth="1"/>
    <col min="6410" max="6410" width="59" style="379" customWidth="1"/>
    <col min="6411" max="6411" width="64.28515625" style="379" customWidth="1"/>
    <col min="6412" max="6412" width="61.28515625" style="379" customWidth="1"/>
    <col min="6413" max="6413" width="58" style="379" customWidth="1"/>
    <col min="6414" max="6414" width="52.28515625" style="379" customWidth="1"/>
    <col min="6415" max="6656" width="9.140625" style="379"/>
    <col min="6657" max="6657" width="69" style="379" customWidth="1"/>
    <col min="6658" max="6658" width="57.42578125" style="379" customWidth="1"/>
    <col min="6659" max="6659" width="62.85546875" style="379" customWidth="1"/>
    <col min="6660" max="6660" width="64.28515625" style="379" customWidth="1"/>
    <col min="6661" max="6661" width="65" style="379" customWidth="1"/>
    <col min="6662" max="6662" width="74.7109375" style="379" customWidth="1"/>
    <col min="6663" max="6663" width="82.28515625" style="379" customWidth="1"/>
    <col min="6664" max="6664" width="85.7109375" style="379" customWidth="1"/>
    <col min="6665" max="6665" width="58.7109375" style="379" customWidth="1"/>
    <col min="6666" max="6666" width="59" style="379" customWidth="1"/>
    <col min="6667" max="6667" width="64.28515625" style="379" customWidth="1"/>
    <col min="6668" max="6668" width="61.28515625" style="379" customWidth="1"/>
    <col min="6669" max="6669" width="58" style="379" customWidth="1"/>
    <col min="6670" max="6670" width="52.28515625" style="379" customWidth="1"/>
    <col min="6671" max="6912" width="9.140625" style="379"/>
    <col min="6913" max="6913" width="69" style="379" customWidth="1"/>
    <col min="6914" max="6914" width="57.42578125" style="379" customWidth="1"/>
    <col min="6915" max="6915" width="62.85546875" style="379" customWidth="1"/>
    <col min="6916" max="6916" width="64.28515625" style="379" customWidth="1"/>
    <col min="6917" max="6917" width="65" style="379" customWidth="1"/>
    <col min="6918" max="6918" width="74.7109375" style="379" customWidth="1"/>
    <col min="6919" max="6919" width="82.28515625" style="379" customWidth="1"/>
    <col min="6920" max="6920" width="85.7109375" style="379" customWidth="1"/>
    <col min="6921" max="6921" width="58.7109375" style="379" customWidth="1"/>
    <col min="6922" max="6922" width="59" style="379" customWidth="1"/>
    <col min="6923" max="6923" width="64.28515625" style="379" customWidth="1"/>
    <col min="6924" max="6924" width="61.28515625" style="379" customWidth="1"/>
    <col min="6925" max="6925" width="58" style="379" customWidth="1"/>
    <col min="6926" max="6926" width="52.28515625" style="379" customWidth="1"/>
    <col min="6927" max="7168" width="9.140625" style="379"/>
    <col min="7169" max="7169" width="69" style="379" customWidth="1"/>
    <col min="7170" max="7170" width="57.42578125" style="379" customWidth="1"/>
    <col min="7171" max="7171" width="62.85546875" style="379" customWidth="1"/>
    <col min="7172" max="7172" width="64.28515625" style="379" customWidth="1"/>
    <col min="7173" max="7173" width="65" style="379" customWidth="1"/>
    <col min="7174" max="7174" width="74.7109375" style="379" customWidth="1"/>
    <col min="7175" max="7175" width="82.28515625" style="379" customWidth="1"/>
    <col min="7176" max="7176" width="85.7109375" style="379" customWidth="1"/>
    <col min="7177" max="7177" width="58.7109375" style="379" customWidth="1"/>
    <col min="7178" max="7178" width="59" style="379" customWidth="1"/>
    <col min="7179" max="7179" width="64.28515625" style="379" customWidth="1"/>
    <col min="7180" max="7180" width="61.28515625" style="379" customWidth="1"/>
    <col min="7181" max="7181" width="58" style="379" customWidth="1"/>
    <col min="7182" max="7182" width="52.28515625" style="379" customWidth="1"/>
    <col min="7183" max="7424" width="9.140625" style="379"/>
    <col min="7425" max="7425" width="69" style="379" customWidth="1"/>
    <col min="7426" max="7426" width="57.42578125" style="379" customWidth="1"/>
    <col min="7427" max="7427" width="62.85546875" style="379" customWidth="1"/>
    <col min="7428" max="7428" width="64.28515625" style="379" customWidth="1"/>
    <col min="7429" max="7429" width="65" style="379" customWidth="1"/>
    <col min="7430" max="7430" width="74.7109375" style="379" customWidth="1"/>
    <col min="7431" max="7431" width="82.28515625" style="379" customWidth="1"/>
    <col min="7432" max="7432" width="85.7109375" style="379" customWidth="1"/>
    <col min="7433" max="7433" width="58.7109375" style="379" customWidth="1"/>
    <col min="7434" max="7434" width="59" style="379" customWidth="1"/>
    <col min="7435" max="7435" width="64.28515625" style="379" customWidth="1"/>
    <col min="7436" max="7436" width="61.28515625" style="379" customWidth="1"/>
    <col min="7437" max="7437" width="58" style="379" customWidth="1"/>
    <col min="7438" max="7438" width="52.28515625" style="379" customWidth="1"/>
    <col min="7439" max="7680" width="9.140625" style="379"/>
    <col min="7681" max="7681" width="69" style="379" customWidth="1"/>
    <col min="7682" max="7682" width="57.42578125" style="379" customWidth="1"/>
    <col min="7683" max="7683" width="62.85546875" style="379" customWidth="1"/>
    <col min="7684" max="7684" width="64.28515625" style="379" customWidth="1"/>
    <col min="7685" max="7685" width="65" style="379" customWidth="1"/>
    <col min="7686" max="7686" width="74.7109375" style="379" customWidth="1"/>
    <col min="7687" max="7687" width="82.28515625" style="379" customWidth="1"/>
    <col min="7688" max="7688" width="85.7109375" style="379" customWidth="1"/>
    <col min="7689" max="7689" width="58.7109375" style="379" customWidth="1"/>
    <col min="7690" max="7690" width="59" style="379" customWidth="1"/>
    <col min="7691" max="7691" width="64.28515625" style="379" customWidth="1"/>
    <col min="7692" max="7692" width="61.28515625" style="379" customWidth="1"/>
    <col min="7693" max="7693" width="58" style="379" customWidth="1"/>
    <col min="7694" max="7694" width="52.28515625" style="379" customWidth="1"/>
    <col min="7695" max="7936" width="9.140625" style="379"/>
    <col min="7937" max="7937" width="69" style="379" customWidth="1"/>
    <col min="7938" max="7938" width="57.42578125" style="379" customWidth="1"/>
    <col min="7939" max="7939" width="62.85546875" style="379" customWidth="1"/>
    <col min="7940" max="7940" width="64.28515625" style="379" customWidth="1"/>
    <col min="7941" max="7941" width="65" style="379" customWidth="1"/>
    <col min="7942" max="7942" width="74.7109375" style="379" customWidth="1"/>
    <col min="7943" max="7943" width="82.28515625" style="379" customWidth="1"/>
    <col min="7944" max="7944" width="85.7109375" style="379" customWidth="1"/>
    <col min="7945" max="7945" width="58.7109375" style="379" customWidth="1"/>
    <col min="7946" max="7946" width="59" style="379" customWidth="1"/>
    <col min="7947" max="7947" width="64.28515625" style="379" customWidth="1"/>
    <col min="7948" max="7948" width="61.28515625" style="379" customWidth="1"/>
    <col min="7949" max="7949" width="58" style="379" customWidth="1"/>
    <col min="7950" max="7950" width="52.28515625" style="379" customWidth="1"/>
    <col min="7951" max="8192" width="9.140625" style="379"/>
    <col min="8193" max="8193" width="69" style="379" customWidth="1"/>
    <col min="8194" max="8194" width="57.42578125" style="379" customWidth="1"/>
    <col min="8195" max="8195" width="62.85546875" style="379" customWidth="1"/>
    <col min="8196" max="8196" width="64.28515625" style="379" customWidth="1"/>
    <col min="8197" max="8197" width="65" style="379" customWidth="1"/>
    <col min="8198" max="8198" width="74.7109375" style="379" customWidth="1"/>
    <col min="8199" max="8199" width="82.28515625" style="379" customWidth="1"/>
    <col min="8200" max="8200" width="85.7109375" style="379" customWidth="1"/>
    <col min="8201" max="8201" width="58.7109375" style="379" customWidth="1"/>
    <col min="8202" max="8202" width="59" style="379" customWidth="1"/>
    <col min="8203" max="8203" width="64.28515625" style="379" customWidth="1"/>
    <col min="8204" max="8204" width="61.28515625" style="379" customWidth="1"/>
    <col min="8205" max="8205" width="58" style="379" customWidth="1"/>
    <col min="8206" max="8206" width="52.28515625" style="379" customWidth="1"/>
    <col min="8207" max="8448" width="9.140625" style="379"/>
    <col min="8449" max="8449" width="69" style="379" customWidth="1"/>
    <col min="8450" max="8450" width="57.42578125" style="379" customWidth="1"/>
    <col min="8451" max="8451" width="62.85546875" style="379" customWidth="1"/>
    <col min="8452" max="8452" width="64.28515625" style="379" customWidth="1"/>
    <col min="8453" max="8453" width="65" style="379" customWidth="1"/>
    <col min="8454" max="8454" width="74.7109375" style="379" customWidth="1"/>
    <col min="8455" max="8455" width="82.28515625" style="379" customWidth="1"/>
    <col min="8456" max="8456" width="85.7109375" style="379" customWidth="1"/>
    <col min="8457" max="8457" width="58.7109375" style="379" customWidth="1"/>
    <col min="8458" max="8458" width="59" style="379" customWidth="1"/>
    <col min="8459" max="8459" width="64.28515625" style="379" customWidth="1"/>
    <col min="8460" max="8460" width="61.28515625" style="379" customWidth="1"/>
    <col min="8461" max="8461" width="58" style="379" customWidth="1"/>
    <col min="8462" max="8462" width="52.28515625" style="379" customWidth="1"/>
    <col min="8463" max="8704" width="9.140625" style="379"/>
    <col min="8705" max="8705" width="69" style="379" customWidth="1"/>
    <col min="8706" max="8706" width="57.42578125" style="379" customWidth="1"/>
    <col min="8707" max="8707" width="62.85546875" style="379" customWidth="1"/>
    <col min="8708" max="8708" width="64.28515625" style="379" customWidth="1"/>
    <col min="8709" max="8709" width="65" style="379" customWidth="1"/>
    <col min="8710" max="8710" width="74.7109375" style="379" customWidth="1"/>
    <col min="8711" max="8711" width="82.28515625" style="379" customWidth="1"/>
    <col min="8712" max="8712" width="85.7109375" style="379" customWidth="1"/>
    <col min="8713" max="8713" width="58.7109375" style="379" customWidth="1"/>
    <col min="8714" max="8714" width="59" style="379" customWidth="1"/>
    <col min="8715" max="8715" width="64.28515625" style="379" customWidth="1"/>
    <col min="8716" max="8716" width="61.28515625" style="379" customWidth="1"/>
    <col min="8717" max="8717" width="58" style="379" customWidth="1"/>
    <col min="8718" max="8718" width="52.28515625" style="379" customWidth="1"/>
    <col min="8719" max="8960" width="9.140625" style="379"/>
    <col min="8961" max="8961" width="69" style="379" customWidth="1"/>
    <col min="8962" max="8962" width="57.42578125" style="379" customWidth="1"/>
    <col min="8963" max="8963" width="62.85546875" style="379" customWidth="1"/>
    <col min="8964" max="8964" width="64.28515625" style="379" customWidth="1"/>
    <col min="8965" max="8965" width="65" style="379" customWidth="1"/>
    <col min="8966" max="8966" width="74.7109375" style="379" customWidth="1"/>
    <col min="8967" max="8967" width="82.28515625" style="379" customWidth="1"/>
    <col min="8968" max="8968" width="85.7109375" style="379" customWidth="1"/>
    <col min="8969" max="8969" width="58.7109375" style="379" customWidth="1"/>
    <col min="8970" max="8970" width="59" style="379" customWidth="1"/>
    <col min="8971" max="8971" width="64.28515625" style="379" customWidth="1"/>
    <col min="8972" max="8972" width="61.28515625" style="379" customWidth="1"/>
    <col min="8973" max="8973" width="58" style="379" customWidth="1"/>
    <col min="8974" max="8974" width="52.28515625" style="379" customWidth="1"/>
    <col min="8975" max="9216" width="9.140625" style="379"/>
    <col min="9217" max="9217" width="69" style="379" customWidth="1"/>
    <col min="9218" max="9218" width="57.42578125" style="379" customWidth="1"/>
    <col min="9219" max="9219" width="62.85546875" style="379" customWidth="1"/>
    <col min="9220" max="9220" width="64.28515625" style="379" customWidth="1"/>
    <col min="9221" max="9221" width="65" style="379" customWidth="1"/>
    <col min="9222" max="9222" width="74.7109375" style="379" customWidth="1"/>
    <col min="9223" max="9223" width="82.28515625" style="379" customWidth="1"/>
    <col min="9224" max="9224" width="85.7109375" style="379" customWidth="1"/>
    <col min="9225" max="9225" width="58.7109375" style="379" customWidth="1"/>
    <col min="9226" max="9226" width="59" style="379" customWidth="1"/>
    <col min="9227" max="9227" width="64.28515625" style="379" customWidth="1"/>
    <col min="9228" max="9228" width="61.28515625" style="379" customWidth="1"/>
    <col min="9229" max="9229" width="58" style="379" customWidth="1"/>
    <col min="9230" max="9230" width="52.28515625" style="379" customWidth="1"/>
    <col min="9231" max="9472" width="9.140625" style="379"/>
    <col min="9473" max="9473" width="69" style="379" customWidth="1"/>
    <col min="9474" max="9474" width="57.42578125" style="379" customWidth="1"/>
    <col min="9475" max="9475" width="62.85546875" style="379" customWidth="1"/>
    <col min="9476" max="9476" width="64.28515625" style="379" customWidth="1"/>
    <col min="9477" max="9477" width="65" style="379" customWidth="1"/>
    <col min="9478" max="9478" width="74.7109375" style="379" customWidth="1"/>
    <col min="9479" max="9479" width="82.28515625" style="379" customWidth="1"/>
    <col min="9480" max="9480" width="85.7109375" style="379" customWidth="1"/>
    <col min="9481" max="9481" width="58.7109375" style="379" customWidth="1"/>
    <col min="9482" max="9482" width="59" style="379" customWidth="1"/>
    <col min="9483" max="9483" width="64.28515625" style="379" customWidth="1"/>
    <col min="9484" max="9484" width="61.28515625" style="379" customWidth="1"/>
    <col min="9485" max="9485" width="58" style="379" customWidth="1"/>
    <col min="9486" max="9486" width="52.28515625" style="379" customWidth="1"/>
    <col min="9487" max="9728" width="9.140625" style="379"/>
    <col min="9729" max="9729" width="69" style="379" customWidth="1"/>
    <col min="9730" max="9730" width="57.42578125" style="379" customWidth="1"/>
    <col min="9731" max="9731" width="62.85546875" style="379" customWidth="1"/>
    <col min="9732" max="9732" width="64.28515625" style="379" customWidth="1"/>
    <col min="9733" max="9733" width="65" style="379" customWidth="1"/>
    <col min="9734" max="9734" width="74.7109375" style="379" customWidth="1"/>
    <col min="9735" max="9735" width="82.28515625" style="379" customWidth="1"/>
    <col min="9736" max="9736" width="85.7109375" style="379" customWidth="1"/>
    <col min="9737" max="9737" width="58.7109375" style="379" customWidth="1"/>
    <col min="9738" max="9738" width="59" style="379" customWidth="1"/>
    <col min="9739" max="9739" width="64.28515625" style="379" customWidth="1"/>
    <col min="9740" max="9740" width="61.28515625" style="379" customWidth="1"/>
    <col min="9741" max="9741" width="58" style="379" customWidth="1"/>
    <col min="9742" max="9742" width="52.28515625" style="379" customWidth="1"/>
    <col min="9743" max="9984" width="9.140625" style="379"/>
    <col min="9985" max="9985" width="69" style="379" customWidth="1"/>
    <col min="9986" max="9986" width="57.42578125" style="379" customWidth="1"/>
    <col min="9987" max="9987" width="62.85546875" style="379" customWidth="1"/>
    <col min="9988" max="9988" width="64.28515625" style="379" customWidth="1"/>
    <col min="9989" max="9989" width="65" style="379" customWidth="1"/>
    <col min="9990" max="9990" width="74.7109375" style="379" customWidth="1"/>
    <col min="9991" max="9991" width="82.28515625" style="379" customWidth="1"/>
    <col min="9992" max="9992" width="85.7109375" style="379" customWidth="1"/>
    <col min="9993" max="9993" width="58.7109375" style="379" customWidth="1"/>
    <col min="9994" max="9994" width="59" style="379" customWidth="1"/>
    <col min="9995" max="9995" width="64.28515625" style="379" customWidth="1"/>
    <col min="9996" max="9996" width="61.28515625" style="379" customWidth="1"/>
    <col min="9997" max="9997" width="58" style="379" customWidth="1"/>
    <col min="9998" max="9998" width="52.28515625" style="379" customWidth="1"/>
    <col min="9999" max="10240" width="9.140625" style="379"/>
    <col min="10241" max="10241" width="69" style="379" customWidth="1"/>
    <col min="10242" max="10242" width="57.42578125" style="379" customWidth="1"/>
    <col min="10243" max="10243" width="62.85546875" style="379" customWidth="1"/>
    <col min="10244" max="10244" width="64.28515625" style="379" customWidth="1"/>
    <col min="10245" max="10245" width="65" style="379" customWidth="1"/>
    <col min="10246" max="10246" width="74.7109375" style="379" customWidth="1"/>
    <col min="10247" max="10247" width="82.28515625" style="379" customWidth="1"/>
    <col min="10248" max="10248" width="85.7109375" style="379" customWidth="1"/>
    <col min="10249" max="10249" width="58.7109375" style="379" customWidth="1"/>
    <col min="10250" max="10250" width="59" style="379" customWidth="1"/>
    <col min="10251" max="10251" width="64.28515625" style="379" customWidth="1"/>
    <col min="10252" max="10252" width="61.28515625" style="379" customWidth="1"/>
    <col min="10253" max="10253" width="58" style="379" customWidth="1"/>
    <col min="10254" max="10254" width="52.28515625" style="379" customWidth="1"/>
    <col min="10255" max="10496" width="9.140625" style="379"/>
    <col min="10497" max="10497" width="69" style="379" customWidth="1"/>
    <col min="10498" max="10498" width="57.42578125" style="379" customWidth="1"/>
    <col min="10499" max="10499" width="62.85546875" style="379" customWidth="1"/>
    <col min="10500" max="10500" width="64.28515625" style="379" customWidth="1"/>
    <col min="10501" max="10501" width="65" style="379" customWidth="1"/>
    <col min="10502" max="10502" width="74.7109375" style="379" customWidth="1"/>
    <col min="10503" max="10503" width="82.28515625" style="379" customWidth="1"/>
    <col min="10504" max="10504" width="85.7109375" style="379" customWidth="1"/>
    <col min="10505" max="10505" width="58.7109375" style="379" customWidth="1"/>
    <col min="10506" max="10506" width="59" style="379" customWidth="1"/>
    <col min="10507" max="10507" width="64.28515625" style="379" customWidth="1"/>
    <col min="10508" max="10508" width="61.28515625" style="379" customWidth="1"/>
    <col min="10509" max="10509" width="58" style="379" customWidth="1"/>
    <col min="10510" max="10510" width="52.28515625" style="379" customWidth="1"/>
    <col min="10511" max="10752" width="9.140625" style="379"/>
    <col min="10753" max="10753" width="69" style="379" customWidth="1"/>
    <col min="10754" max="10754" width="57.42578125" style="379" customWidth="1"/>
    <col min="10755" max="10755" width="62.85546875" style="379" customWidth="1"/>
    <col min="10756" max="10756" width="64.28515625" style="379" customWidth="1"/>
    <col min="10757" max="10757" width="65" style="379" customWidth="1"/>
    <col min="10758" max="10758" width="74.7109375" style="379" customWidth="1"/>
    <col min="10759" max="10759" width="82.28515625" style="379" customWidth="1"/>
    <col min="10760" max="10760" width="85.7109375" style="379" customWidth="1"/>
    <col min="10761" max="10761" width="58.7109375" style="379" customWidth="1"/>
    <col min="10762" max="10762" width="59" style="379" customWidth="1"/>
    <col min="10763" max="10763" width="64.28515625" style="379" customWidth="1"/>
    <col min="10764" max="10764" width="61.28515625" style="379" customWidth="1"/>
    <col min="10765" max="10765" width="58" style="379" customWidth="1"/>
    <col min="10766" max="10766" width="52.28515625" style="379" customWidth="1"/>
    <col min="10767" max="11008" width="9.140625" style="379"/>
    <col min="11009" max="11009" width="69" style="379" customWidth="1"/>
    <col min="11010" max="11010" width="57.42578125" style="379" customWidth="1"/>
    <col min="11011" max="11011" width="62.85546875" style="379" customWidth="1"/>
    <col min="11012" max="11012" width="64.28515625" style="379" customWidth="1"/>
    <col min="11013" max="11013" width="65" style="379" customWidth="1"/>
    <col min="11014" max="11014" width="74.7109375" style="379" customWidth="1"/>
    <col min="11015" max="11015" width="82.28515625" style="379" customWidth="1"/>
    <col min="11016" max="11016" width="85.7109375" style="379" customWidth="1"/>
    <col min="11017" max="11017" width="58.7109375" style="379" customWidth="1"/>
    <col min="11018" max="11018" width="59" style="379" customWidth="1"/>
    <col min="11019" max="11019" width="64.28515625" style="379" customWidth="1"/>
    <col min="11020" max="11020" width="61.28515625" style="379" customWidth="1"/>
    <col min="11021" max="11021" width="58" style="379" customWidth="1"/>
    <col min="11022" max="11022" width="52.28515625" style="379" customWidth="1"/>
    <col min="11023" max="11264" width="9.140625" style="379"/>
    <col min="11265" max="11265" width="69" style="379" customWidth="1"/>
    <col min="11266" max="11266" width="57.42578125" style="379" customWidth="1"/>
    <col min="11267" max="11267" width="62.85546875" style="379" customWidth="1"/>
    <col min="11268" max="11268" width="64.28515625" style="379" customWidth="1"/>
    <col min="11269" max="11269" width="65" style="379" customWidth="1"/>
    <col min="11270" max="11270" width="74.7109375" style="379" customWidth="1"/>
    <col min="11271" max="11271" width="82.28515625" style="379" customWidth="1"/>
    <col min="11272" max="11272" width="85.7109375" style="379" customWidth="1"/>
    <col min="11273" max="11273" width="58.7109375" style="379" customWidth="1"/>
    <col min="11274" max="11274" width="59" style="379" customWidth="1"/>
    <col min="11275" max="11275" width="64.28515625" style="379" customWidth="1"/>
    <col min="11276" max="11276" width="61.28515625" style="379" customWidth="1"/>
    <col min="11277" max="11277" width="58" style="379" customWidth="1"/>
    <col min="11278" max="11278" width="52.28515625" style="379" customWidth="1"/>
    <col min="11279" max="11520" width="9.140625" style="379"/>
    <col min="11521" max="11521" width="69" style="379" customWidth="1"/>
    <col min="11522" max="11522" width="57.42578125" style="379" customWidth="1"/>
    <col min="11523" max="11523" width="62.85546875" style="379" customWidth="1"/>
    <col min="11524" max="11524" width="64.28515625" style="379" customWidth="1"/>
    <col min="11525" max="11525" width="65" style="379" customWidth="1"/>
    <col min="11526" max="11526" width="74.7109375" style="379" customWidth="1"/>
    <col min="11527" max="11527" width="82.28515625" style="379" customWidth="1"/>
    <col min="11528" max="11528" width="85.7109375" style="379" customWidth="1"/>
    <col min="11529" max="11529" width="58.7109375" style="379" customWidth="1"/>
    <col min="11530" max="11530" width="59" style="379" customWidth="1"/>
    <col min="11531" max="11531" width="64.28515625" style="379" customWidth="1"/>
    <col min="11532" max="11532" width="61.28515625" style="379" customWidth="1"/>
    <col min="11533" max="11533" width="58" style="379" customWidth="1"/>
    <col min="11534" max="11534" width="52.28515625" style="379" customWidth="1"/>
    <col min="11535" max="11776" width="9.140625" style="379"/>
    <col min="11777" max="11777" width="69" style="379" customWidth="1"/>
    <col min="11778" max="11778" width="57.42578125" style="379" customWidth="1"/>
    <col min="11779" max="11779" width="62.85546875" style="379" customWidth="1"/>
    <col min="11780" max="11780" width="64.28515625" style="379" customWidth="1"/>
    <col min="11781" max="11781" width="65" style="379" customWidth="1"/>
    <col min="11782" max="11782" width="74.7109375" style="379" customWidth="1"/>
    <col min="11783" max="11783" width="82.28515625" style="379" customWidth="1"/>
    <col min="11784" max="11784" width="85.7109375" style="379" customWidth="1"/>
    <col min="11785" max="11785" width="58.7109375" style="379" customWidth="1"/>
    <col min="11786" max="11786" width="59" style="379" customWidth="1"/>
    <col min="11787" max="11787" width="64.28515625" style="379" customWidth="1"/>
    <col min="11788" max="11788" width="61.28515625" style="379" customWidth="1"/>
    <col min="11789" max="11789" width="58" style="379" customWidth="1"/>
    <col min="11790" max="11790" width="52.28515625" style="379" customWidth="1"/>
    <col min="11791" max="12032" width="9.140625" style="379"/>
    <col min="12033" max="12033" width="69" style="379" customWidth="1"/>
    <col min="12034" max="12034" width="57.42578125" style="379" customWidth="1"/>
    <col min="12035" max="12035" width="62.85546875" style="379" customWidth="1"/>
    <col min="12036" max="12036" width="64.28515625" style="379" customWidth="1"/>
    <col min="12037" max="12037" width="65" style="379" customWidth="1"/>
    <col min="12038" max="12038" width="74.7109375" style="379" customWidth="1"/>
    <col min="12039" max="12039" width="82.28515625" style="379" customWidth="1"/>
    <col min="12040" max="12040" width="85.7109375" style="379" customWidth="1"/>
    <col min="12041" max="12041" width="58.7109375" style="379" customWidth="1"/>
    <col min="12042" max="12042" width="59" style="379" customWidth="1"/>
    <col min="12043" max="12043" width="64.28515625" style="379" customWidth="1"/>
    <col min="12044" max="12044" width="61.28515625" style="379" customWidth="1"/>
    <col min="12045" max="12045" width="58" style="379" customWidth="1"/>
    <col min="12046" max="12046" width="52.28515625" style="379" customWidth="1"/>
    <col min="12047" max="12288" width="9.140625" style="379"/>
    <col min="12289" max="12289" width="69" style="379" customWidth="1"/>
    <col min="12290" max="12290" width="57.42578125" style="379" customWidth="1"/>
    <col min="12291" max="12291" width="62.85546875" style="379" customWidth="1"/>
    <col min="12292" max="12292" width="64.28515625" style="379" customWidth="1"/>
    <col min="12293" max="12293" width="65" style="379" customWidth="1"/>
    <col min="12294" max="12294" width="74.7109375" style="379" customWidth="1"/>
    <col min="12295" max="12295" width="82.28515625" style="379" customWidth="1"/>
    <col min="12296" max="12296" width="85.7109375" style="379" customWidth="1"/>
    <col min="12297" max="12297" width="58.7109375" style="379" customWidth="1"/>
    <col min="12298" max="12298" width="59" style="379" customWidth="1"/>
    <col min="12299" max="12299" width="64.28515625" style="379" customWidth="1"/>
    <col min="12300" max="12300" width="61.28515625" style="379" customWidth="1"/>
    <col min="12301" max="12301" width="58" style="379" customWidth="1"/>
    <col min="12302" max="12302" width="52.28515625" style="379" customWidth="1"/>
    <col min="12303" max="12544" width="9.140625" style="379"/>
    <col min="12545" max="12545" width="69" style="379" customWidth="1"/>
    <col min="12546" max="12546" width="57.42578125" style="379" customWidth="1"/>
    <col min="12547" max="12547" width="62.85546875" style="379" customWidth="1"/>
    <col min="12548" max="12548" width="64.28515625" style="379" customWidth="1"/>
    <col min="12549" max="12549" width="65" style="379" customWidth="1"/>
    <col min="12550" max="12550" width="74.7109375" style="379" customWidth="1"/>
    <col min="12551" max="12551" width="82.28515625" style="379" customWidth="1"/>
    <col min="12552" max="12552" width="85.7109375" style="379" customWidth="1"/>
    <col min="12553" max="12553" width="58.7109375" style="379" customWidth="1"/>
    <col min="12554" max="12554" width="59" style="379" customWidth="1"/>
    <col min="12555" max="12555" width="64.28515625" style="379" customWidth="1"/>
    <col min="12556" max="12556" width="61.28515625" style="379" customWidth="1"/>
    <col min="12557" max="12557" width="58" style="379" customWidth="1"/>
    <col min="12558" max="12558" width="52.28515625" style="379" customWidth="1"/>
    <col min="12559" max="12800" width="9.140625" style="379"/>
    <col min="12801" max="12801" width="69" style="379" customWidth="1"/>
    <col min="12802" max="12802" width="57.42578125" style="379" customWidth="1"/>
    <col min="12803" max="12803" width="62.85546875" style="379" customWidth="1"/>
    <col min="12804" max="12804" width="64.28515625" style="379" customWidth="1"/>
    <col min="12805" max="12805" width="65" style="379" customWidth="1"/>
    <col min="12806" max="12806" width="74.7109375" style="379" customWidth="1"/>
    <col min="12807" max="12807" width="82.28515625" style="379" customWidth="1"/>
    <col min="12808" max="12808" width="85.7109375" style="379" customWidth="1"/>
    <col min="12809" max="12809" width="58.7109375" style="379" customWidth="1"/>
    <col min="12810" max="12810" width="59" style="379" customWidth="1"/>
    <col min="12811" max="12811" width="64.28515625" style="379" customWidth="1"/>
    <col min="12812" max="12812" width="61.28515625" style="379" customWidth="1"/>
    <col min="12813" max="12813" width="58" style="379" customWidth="1"/>
    <col min="12814" max="12814" width="52.28515625" style="379" customWidth="1"/>
    <col min="12815" max="13056" width="9.140625" style="379"/>
    <col min="13057" max="13057" width="69" style="379" customWidth="1"/>
    <col min="13058" max="13058" width="57.42578125" style="379" customWidth="1"/>
    <col min="13059" max="13059" width="62.85546875" style="379" customWidth="1"/>
    <col min="13060" max="13060" width="64.28515625" style="379" customWidth="1"/>
    <col min="13061" max="13061" width="65" style="379" customWidth="1"/>
    <col min="13062" max="13062" width="74.7109375" style="379" customWidth="1"/>
    <col min="13063" max="13063" width="82.28515625" style="379" customWidth="1"/>
    <col min="13064" max="13064" width="85.7109375" style="379" customWidth="1"/>
    <col min="13065" max="13065" width="58.7109375" style="379" customWidth="1"/>
    <col min="13066" max="13066" width="59" style="379" customWidth="1"/>
    <col min="13067" max="13067" width="64.28515625" style="379" customWidth="1"/>
    <col min="13068" max="13068" width="61.28515625" style="379" customWidth="1"/>
    <col min="13069" max="13069" width="58" style="379" customWidth="1"/>
    <col min="13070" max="13070" width="52.28515625" style="379" customWidth="1"/>
    <col min="13071" max="13312" width="9.140625" style="379"/>
    <col min="13313" max="13313" width="69" style="379" customWidth="1"/>
    <col min="13314" max="13314" width="57.42578125" style="379" customWidth="1"/>
    <col min="13315" max="13315" width="62.85546875" style="379" customWidth="1"/>
    <col min="13316" max="13316" width="64.28515625" style="379" customWidth="1"/>
    <col min="13317" max="13317" width="65" style="379" customWidth="1"/>
    <col min="13318" max="13318" width="74.7109375" style="379" customWidth="1"/>
    <col min="13319" max="13319" width="82.28515625" style="379" customWidth="1"/>
    <col min="13320" max="13320" width="85.7109375" style="379" customWidth="1"/>
    <col min="13321" max="13321" width="58.7109375" style="379" customWidth="1"/>
    <col min="13322" max="13322" width="59" style="379" customWidth="1"/>
    <col min="13323" max="13323" width="64.28515625" style="379" customWidth="1"/>
    <col min="13324" max="13324" width="61.28515625" style="379" customWidth="1"/>
    <col min="13325" max="13325" width="58" style="379" customWidth="1"/>
    <col min="13326" max="13326" width="52.28515625" style="379" customWidth="1"/>
    <col min="13327" max="13568" width="9.140625" style="379"/>
    <col min="13569" max="13569" width="69" style="379" customWidth="1"/>
    <col min="13570" max="13570" width="57.42578125" style="379" customWidth="1"/>
    <col min="13571" max="13571" width="62.85546875" style="379" customWidth="1"/>
    <col min="13572" max="13572" width="64.28515625" style="379" customWidth="1"/>
    <col min="13573" max="13573" width="65" style="379" customWidth="1"/>
    <col min="13574" max="13574" width="74.7109375" style="379" customWidth="1"/>
    <col min="13575" max="13575" width="82.28515625" style="379" customWidth="1"/>
    <col min="13576" max="13576" width="85.7109375" style="379" customWidth="1"/>
    <col min="13577" max="13577" width="58.7109375" style="379" customWidth="1"/>
    <col min="13578" max="13578" width="59" style="379" customWidth="1"/>
    <col min="13579" max="13579" width="64.28515625" style="379" customWidth="1"/>
    <col min="13580" max="13580" width="61.28515625" style="379" customWidth="1"/>
    <col min="13581" max="13581" width="58" style="379" customWidth="1"/>
    <col min="13582" max="13582" width="52.28515625" style="379" customWidth="1"/>
    <col min="13583" max="13824" width="9.140625" style="379"/>
    <col min="13825" max="13825" width="69" style="379" customWidth="1"/>
    <col min="13826" max="13826" width="57.42578125" style="379" customWidth="1"/>
    <col min="13827" max="13827" width="62.85546875" style="379" customWidth="1"/>
    <col min="13828" max="13828" width="64.28515625" style="379" customWidth="1"/>
    <col min="13829" max="13829" width="65" style="379" customWidth="1"/>
    <col min="13830" max="13830" width="74.7109375" style="379" customWidth="1"/>
    <col min="13831" max="13831" width="82.28515625" style="379" customWidth="1"/>
    <col min="13832" max="13832" width="85.7109375" style="379" customWidth="1"/>
    <col min="13833" max="13833" width="58.7109375" style="379" customWidth="1"/>
    <col min="13834" max="13834" width="59" style="379" customWidth="1"/>
    <col min="13835" max="13835" width="64.28515625" style="379" customWidth="1"/>
    <col min="13836" max="13836" width="61.28515625" style="379" customWidth="1"/>
    <col min="13837" max="13837" width="58" style="379" customWidth="1"/>
    <col min="13838" max="13838" width="52.28515625" style="379" customWidth="1"/>
    <col min="13839" max="14080" width="9.140625" style="379"/>
    <col min="14081" max="14081" width="69" style="379" customWidth="1"/>
    <col min="14082" max="14082" width="57.42578125" style="379" customWidth="1"/>
    <col min="14083" max="14083" width="62.85546875" style="379" customWidth="1"/>
    <col min="14084" max="14084" width="64.28515625" style="379" customWidth="1"/>
    <col min="14085" max="14085" width="65" style="379" customWidth="1"/>
    <col min="14086" max="14086" width="74.7109375" style="379" customWidth="1"/>
    <col min="14087" max="14087" width="82.28515625" style="379" customWidth="1"/>
    <col min="14088" max="14088" width="85.7109375" style="379" customWidth="1"/>
    <col min="14089" max="14089" width="58.7109375" style="379" customWidth="1"/>
    <col min="14090" max="14090" width="59" style="379" customWidth="1"/>
    <col min="14091" max="14091" width="64.28515625" style="379" customWidth="1"/>
    <col min="14092" max="14092" width="61.28515625" style="379" customWidth="1"/>
    <col min="14093" max="14093" width="58" style="379" customWidth="1"/>
    <col min="14094" max="14094" width="52.28515625" style="379" customWidth="1"/>
    <col min="14095" max="14336" width="9.140625" style="379"/>
    <col min="14337" max="14337" width="69" style="379" customWidth="1"/>
    <col min="14338" max="14338" width="57.42578125" style="379" customWidth="1"/>
    <col min="14339" max="14339" width="62.85546875" style="379" customWidth="1"/>
    <col min="14340" max="14340" width="64.28515625" style="379" customWidth="1"/>
    <col min="14341" max="14341" width="65" style="379" customWidth="1"/>
    <col min="14342" max="14342" width="74.7109375" style="379" customWidth="1"/>
    <col min="14343" max="14343" width="82.28515625" style="379" customWidth="1"/>
    <col min="14344" max="14344" width="85.7109375" style="379" customWidth="1"/>
    <col min="14345" max="14345" width="58.7109375" style="379" customWidth="1"/>
    <col min="14346" max="14346" width="59" style="379" customWidth="1"/>
    <col min="14347" max="14347" width="64.28515625" style="379" customWidth="1"/>
    <col min="14348" max="14348" width="61.28515625" style="379" customWidth="1"/>
    <col min="14349" max="14349" width="58" style="379" customWidth="1"/>
    <col min="14350" max="14350" width="52.28515625" style="379" customWidth="1"/>
    <col min="14351" max="14592" width="9.140625" style="379"/>
    <col min="14593" max="14593" width="69" style="379" customWidth="1"/>
    <col min="14594" max="14594" width="57.42578125" style="379" customWidth="1"/>
    <col min="14595" max="14595" width="62.85546875" style="379" customWidth="1"/>
    <col min="14596" max="14596" width="64.28515625" style="379" customWidth="1"/>
    <col min="14597" max="14597" width="65" style="379" customWidth="1"/>
    <col min="14598" max="14598" width="74.7109375" style="379" customWidth="1"/>
    <col min="14599" max="14599" width="82.28515625" style="379" customWidth="1"/>
    <col min="14600" max="14600" width="85.7109375" style="379" customWidth="1"/>
    <col min="14601" max="14601" width="58.7109375" style="379" customWidth="1"/>
    <col min="14602" max="14602" width="59" style="379" customWidth="1"/>
    <col min="14603" max="14603" width="64.28515625" style="379" customWidth="1"/>
    <col min="14604" max="14604" width="61.28515625" style="379" customWidth="1"/>
    <col min="14605" max="14605" width="58" style="379" customWidth="1"/>
    <col min="14606" max="14606" width="52.28515625" style="379" customWidth="1"/>
    <col min="14607" max="14848" width="9.140625" style="379"/>
    <col min="14849" max="14849" width="69" style="379" customWidth="1"/>
    <col min="14850" max="14850" width="57.42578125" style="379" customWidth="1"/>
    <col min="14851" max="14851" width="62.85546875" style="379" customWidth="1"/>
    <col min="14852" max="14852" width="64.28515625" style="379" customWidth="1"/>
    <col min="14853" max="14853" width="65" style="379" customWidth="1"/>
    <col min="14854" max="14854" width="74.7109375" style="379" customWidth="1"/>
    <col min="14855" max="14855" width="82.28515625" style="379" customWidth="1"/>
    <col min="14856" max="14856" width="85.7109375" style="379" customWidth="1"/>
    <col min="14857" max="14857" width="58.7109375" style="379" customWidth="1"/>
    <col min="14858" max="14858" width="59" style="379" customWidth="1"/>
    <col min="14859" max="14859" width="64.28515625" style="379" customWidth="1"/>
    <col min="14860" max="14860" width="61.28515625" style="379" customWidth="1"/>
    <col min="14861" max="14861" width="58" style="379" customWidth="1"/>
    <col min="14862" max="14862" width="52.28515625" style="379" customWidth="1"/>
    <col min="14863" max="15104" width="9.140625" style="379"/>
    <col min="15105" max="15105" width="69" style="379" customWidth="1"/>
    <col min="15106" max="15106" width="57.42578125" style="379" customWidth="1"/>
    <col min="15107" max="15107" width="62.85546875" style="379" customWidth="1"/>
    <col min="15108" max="15108" width="64.28515625" style="379" customWidth="1"/>
    <col min="15109" max="15109" width="65" style="379" customWidth="1"/>
    <col min="15110" max="15110" width="74.7109375" style="379" customWidth="1"/>
    <col min="15111" max="15111" width="82.28515625" style="379" customWidth="1"/>
    <col min="15112" max="15112" width="85.7109375" style="379" customWidth="1"/>
    <col min="15113" max="15113" width="58.7109375" style="379" customWidth="1"/>
    <col min="15114" max="15114" width="59" style="379" customWidth="1"/>
    <col min="15115" max="15115" width="64.28515625" style="379" customWidth="1"/>
    <col min="15116" max="15116" width="61.28515625" style="379" customWidth="1"/>
    <col min="15117" max="15117" width="58" style="379" customWidth="1"/>
    <col min="15118" max="15118" width="52.28515625" style="379" customWidth="1"/>
    <col min="15119" max="15360" width="9.140625" style="379"/>
    <col min="15361" max="15361" width="69" style="379" customWidth="1"/>
    <col min="15362" max="15362" width="57.42578125" style="379" customWidth="1"/>
    <col min="15363" max="15363" width="62.85546875" style="379" customWidth="1"/>
    <col min="15364" max="15364" width="64.28515625" style="379" customWidth="1"/>
    <col min="15365" max="15365" width="65" style="379" customWidth="1"/>
    <col min="15366" max="15366" width="74.7109375" style="379" customWidth="1"/>
    <col min="15367" max="15367" width="82.28515625" style="379" customWidth="1"/>
    <col min="15368" max="15368" width="85.7109375" style="379" customWidth="1"/>
    <col min="15369" max="15369" width="58.7109375" style="379" customWidth="1"/>
    <col min="15370" max="15370" width="59" style="379" customWidth="1"/>
    <col min="15371" max="15371" width="64.28515625" style="379" customWidth="1"/>
    <col min="15372" max="15372" width="61.28515625" style="379" customWidth="1"/>
    <col min="15373" max="15373" width="58" style="379" customWidth="1"/>
    <col min="15374" max="15374" width="52.28515625" style="379" customWidth="1"/>
    <col min="15375" max="15616" width="9.140625" style="379"/>
    <col min="15617" max="15617" width="69" style="379" customWidth="1"/>
    <col min="15618" max="15618" width="57.42578125" style="379" customWidth="1"/>
    <col min="15619" max="15619" width="62.85546875" style="379" customWidth="1"/>
    <col min="15620" max="15620" width="64.28515625" style="379" customWidth="1"/>
    <col min="15621" max="15621" width="65" style="379" customWidth="1"/>
    <col min="15622" max="15622" width="74.7109375" style="379" customWidth="1"/>
    <col min="15623" max="15623" width="82.28515625" style="379" customWidth="1"/>
    <col min="15624" max="15624" width="85.7109375" style="379" customWidth="1"/>
    <col min="15625" max="15625" width="58.7109375" style="379" customWidth="1"/>
    <col min="15626" max="15626" width="59" style="379" customWidth="1"/>
    <col min="15627" max="15627" width="64.28515625" style="379" customWidth="1"/>
    <col min="15628" max="15628" width="61.28515625" style="379" customWidth="1"/>
    <col min="15629" max="15629" width="58" style="379" customWidth="1"/>
    <col min="15630" max="15630" width="52.28515625" style="379" customWidth="1"/>
    <col min="15631" max="15872" width="9.140625" style="379"/>
    <col min="15873" max="15873" width="69" style="379" customWidth="1"/>
    <col min="15874" max="15874" width="57.42578125" style="379" customWidth="1"/>
    <col min="15875" max="15875" width="62.85546875" style="379" customWidth="1"/>
    <col min="15876" max="15876" width="64.28515625" style="379" customWidth="1"/>
    <col min="15877" max="15877" width="65" style="379" customWidth="1"/>
    <col min="15878" max="15878" width="74.7109375" style="379" customWidth="1"/>
    <col min="15879" max="15879" width="82.28515625" style="379" customWidth="1"/>
    <col min="15880" max="15880" width="85.7109375" style="379" customWidth="1"/>
    <col min="15881" max="15881" width="58.7109375" style="379" customWidth="1"/>
    <col min="15882" max="15882" width="59" style="379" customWidth="1"/>
    <col min="15883" max="15883" width="64.28515625" style="379" customWidth="1"/>
    <col min="15884" max="15884" width="61.28515625" style="379" customWidth="1"/>
    <col min="15885" max="15885" width="58" style="379" customWidth="1"/>
    <col min="15886" max="15886" width="52.28515625" style="379" customWidth="1"/>
    <col min="15887" max="16128" width="9.140625" style="379"/>
    <col min="16129" max="16129" width="69" style="379" customWidth="1"/>
    <col min="16130" max="16130" width="57.42578125" style="379" customWidth="1"/>
    <col min="16131" max="16131" width="62.85546875" style="379" customWidth="1"/>
    <col min="16132" max="16132" width="64.28515625" style="379" customWidth="1"/>
    <col min="16133" max="16133" width="65" style="379" customWidth="1"/>
    <col min="16134" max="16134" width="74.7109375" style="379" customWidth="1"/>
    <col min="16135" max="16135" width="82.28515625" style="379" customWidth="1"/>
    <col min="16136" max="16136" width="85.7109375" style="379" customWidth="1"/>
    <col min="16137" max="16137" width="58.7109375" style="379" customWidth="1"/>
    <col min="16138" max="16138" width="59" style="379" customWidth="1"/>
    <col min="16139" max="16139" width="64.28515625" style="379" customWidth="1"/>
    <col min="16140" max="16140" width="61.28515625" style="379" customWidth="1"/>
    <col min="16141" max="16141" width="58" style="379" customWidth="1"/>
    <col min="16142" max="16142" width="52.28515625" style="379" customWidth="1"/>
    <col min="16143" max="16384" width="9.140625" style="379"/>
  </cols>
  <sheetData>
    <row r="1" spans="1:14" ht="18" x14ac:dyDescent="0.25">
      <c r="A1" s="421" t="s">
        <v>909</v>
      </c>
    </row>
    <row r="2" spans="1:14" ht="18.75" x14ac:dyDescent="0.3">
      <c r="A2" s="422" t="s">
        <v>910</v>
      </c>
    </row>
    <row r="3" spans="1:14" x14ac:dyDescent="0.2">
      <c r="A3" s="379" t="s">
        <v>717</v>
      </c>
    </row>
    <row r="4" spans="1:14" x14ac:dyDescent="0.2">
      <c r="A4" s="423" t="str">
        <f>HYPERLINK("http://www.eia.doe.gov/totalenergy/data/monthly/dataunits.cfm","Note: Information about data precision and revisions.")</f>
        <v>Note: Information about data precision and revisions.</v>
      </c>
    </row>
    <row r="5" spans="1:14" x14ac:dyDescent="0.2">
      <c r="A5" s="379" t="s">
        <v>717</v>
      </c>
    </row>
    <row r="6" spans="1:14" x14ac:dyDescent="0.2">
      <c r="A6" s="379" t="s">
        <v>911</v>
      </c>
    </row>
    <row r="7" spans="1:14" x14ac:dyDescent="0.2">
      <c r="A7" s="379" t="s">
        <v>912</v>
      </c>
    </row>
    <row r="8" spans="1:14" x14ac:dyDescent="0.2">
      <c r="A8" s="379" t="s">
        <v>717</v>
      </c>
    </row>
    <row r="9" spans="1:14" ht="15.75" x14ac:dyDescent="0.25">
      <c r="A9" s="424" t="s">
        <v>913</v>
      </c>
    </row>
    <row r="10" spans="1:14" x14ac:dyDescent="0.2">
      <c r="A10" s="379" t="s">
        <v>717</v>
      </c>
    </row>
    <row r="11" spans="1:14" x14ac:dyDescent="0.2">
      <c r="A11" s="425" t="s">
        <v>332</v>
      </c>
      <c r="B11" s="425" t="s">
        <v>914</v>
      </c>
      <c r="C11" s="425" t="s">
        <v>915</v>
      </c>
      <c r="D11" s="425" t="s">
        <v>916</v>
      </c>
      <c r="E11" s="425" t="s">
        <v>917</v>
      </c>
      <c r="F11" s="425" t="s">
        <v>918</v>
      </c>
      <c r="G11" s="425" t="s">
        <v>919</v>
      </c>
      <c r="H11" s="425" t="s">
        <v>920</v>
      </c>
      <c r="I11" s="425" t="s">
        <v>921</v>
      </c>
      <c r="J11" s="425" t="s">
        <v>922</v>
      </c>
      <c r="K11" s="425" t="s">
        <v>923</v>
      </c>
      <c r="L11" s="425" t="s">
        <v>924</v>
      </c>
      <c r="M11" s="425" t="s">
        <v>925</v>
      </c>
      <c r="N11" s="425" t="s">
        <v>926</v>
      </c>
    </row>
    <row r="12" spans="1:14" x14ac:dyDescent="0.2">
      <c r="A12" s="425" t="s">
        <v>530</v>
      </c>
      <c r="B12" s="425" t="s">
        <v>927</v>
      </c>
      <c r="C12" s="425" t="s">
        <v>927</v>
      </c>
      <c r="D12" s="425" t="s">
        <v>927</v>
      </c>
      <c r="E12" s="425" t="s">
        <v>927</v>
      </c>
      <c r="F12" s="425" t="s">
        <v>927</v>
      </c>
      <c r="G12" s="425" t="s">
        <v>927</v>
      </c>
      <c r="H12" s="425" t="s">
        <v>927</v>
      </c>
      <c r="I12" s="425" t="s">
        <v>927</v>
      </c>
      <c r="J12" s="425" t="s">
        <v>927</v>
      </c>
      <c r="K12" s="425" t="s">
        <v>927</v>
      </c>
      <c r="L12" s="425" t="s">
        <v>927</v>
      </c>
      <c r="M12" s="425" t="s">
        <v>927</v>
      </c>
      <c r="N12" s="425" t="s">
        <v>927</v>
      </c>
    </row>
    <row r="13" spans="1:14" x14ac:dyDescent="0.2">
      <c r="A13" s="426">
        <v>1949</v>
      </c>
      <c r="B13" s="379">
        <v>135451.32</v>
      </c>
      <c r="C13" s="379">
        <v>28547.232</v>
      </c>
      <c r="D13" s="379">
        <v>36966.709000000003</v>
      </c>
      <c r="E13" s="379" t="s">
        <v>928</v>
      </c>
      <c r="F13" s="379">
        <v>0</v>
      </c>
      <c r="G13" s="379" t="s">
        <v>928</v>
      </c>
      <c r="H13" s="379">
        <v>89748.245999999999</v>
      </c>
      <c r="I13" s="379">
        <v>386.036</v>
      </c>
      <c r="J13" s="379" t="s">
        <v>928</v>
      </c>
      <c r="K13" s="379" t="s">
        <v>928</v>
      </c>
      <c r="L13" s="379" t="s">
        <v>928</v>
      </c>
      <c r="M13" s="379" t="s">
        <v>928</v>
      </c>
      <c r="N13" s="379">
        <v>291099.54300000001</v>
      </c>
    </row>
    <row r="14" spans="1:14" x14ac:dyDescent="0.2">
      <c r="A14" s="426">
        <v>1950</v>
      </c>
      <c r="B14" s="379">
        <v>154519.99400000001</v>
      </c>
      <c r="C14" s="379">
        <v>33734.288</v>
      </c>
      <c r="D14" s="379">
        <v>44559.159</v>
      </c>
      <c r="E14" s="379" t="s">
        <v>928</v>
      </c>
      <c r="F14" s="379">
        <v>0</v>
      </c>
      <c r="G14" s="379" t="s">
        <v>928</v>
      </c>
      <c r="H14" s="379">
        <v>95938.316999999995</v>
      </c>
      <c r="I14" s="379">
        <v>389.58499999999998</v>
      </c>
      <c r="J14" s="379" t="s">
        <v>928</v>
      </c>
      <c r="K14" s="379" t="s">
        <v>928</v>
      </c>
      <c r="L14" s="379" t="s">
        <v>928</v>
      </c>
      <c r="M14" s="379" t="s">
        <v>928</v>
      </c>
      <c r="N14" s="379">
        <v>329141.34299999999</v>
      </c>
    </row>
    <row r="15" spans="1:14" x14ac:dyDescent="0.2">
      <c r="A15" s="426">
        <v>1951</v>
      </c>
      <c r="B15" s="379">
        <v>185203.65700000001</v>
      </c>
      <c r="C15" s="379">
        <v>28712.116000000002</v>
      </c>
      <c r="D15" s="379">
        <v>56615.678</v>
      </c>
      <c r="E15" s="379" t="s">
        <v>928</v>
      </c>
      <c r="F15" s="379">
        <v>0</v>
      </c>
      <c r="G15" s="379" t="s">
        <v>928</v>
      </c>
      <c r="H15" s="379">
        <v>99750.578999999998</v>
      </c>
      <c r="I15" s="379">
        <v>390.78399999999999</v>
      </c>
      <c r="J15" s="379" t="s">
        <v>928</v>
      </c>
      <c r="K15" s="379" t="s">
        <v>928</v>
      </c>
      <c r="L15" s="379" t="s">
        <v>928</v>
      </c>
      <c r="M15" s="379" t="s">
        <v>928</v>
      </c>
      <c r="N15" s="379">
        <v>370672.81400000001</v>
      </c>
    </row>
    <row r="16" spans="1:14" x14ac:dyDescent="0.2">
      <c r="A16" s="426">
        <v>1952</v>
      </c>
      <c r="B16" s="379">
        <v>195436.666</v>
      </c>
      <c r="C16" s="379">
        <v>29749.760999999999</v>
      </c>
      <c r="D16" s="379">
        <v>68453.088000000003</v>
      </c>
      <c r="E16" s="379" t="s">
        <v>928</v>
      </c>
      <c r="F16" s="379">
        <v>0</v>
      </c>
      <c r="G16" s="379" t="s">
        <v>928</v>
      </c>
      <c r="H16" s="379">
        <v>105102.458</v>
      </c>
      <c r="I16" s="379">
        <v>481.64699999999999</v>
      </c>
      <c r="J16" s="379" t="s">
        <v>928</v>
      </c>
      <c r="K16" s="379" t="s">
        <v>928</v>
      </c>
      <c r="L16" s="379" t="s">
        <v>928</v>
      </c>
      <c r="M16" s="379" t="s">
        <v>928</v>
      </c>
      <c r="N16" s="379">
        <v>399223.62</v>
      </c>
    </row>
    <row r="17" spans="1:14" x14ac:dyDescent="0.2">
      <c r="A17" s="426">
        <v>1953</v>
      </c>
      <c r="B17" s="379">
        <v>218846.32500000001</v>
      </c>
      <c r="C17" s="379">
        <v>38404.449000000001</v>
      </c>
      <c r="D17" s="379">
        <v>79790.975000000006</v>
      </c>
      <c r="E17" s="379" t="s">
        <v>928</v>
      </c>
      <c r="F17" s="379">
        <v>0</v>
      </c>
      <c r="G17" s="379" t="s">
        <v>928</v>
      </c>
      <c r="H17" s="379">
        <v>105233.348</v>
      </c>
      <c r="I17" s="379">
        <v>389.41800000000001</v>
      </c>
      <c r="J17" s="379" t="s">
        <v>928</v>
      </c>
      <c r="K17" s="379" t="s">
        <v>928</v>
      </c>
      <c r="L17" s="379" t="s">
        <v>928</v>
      </c>
      <c r="M17" s="379" t="s">
        <v>928</v>
      </c>
      <c r="N17" s="379">
        <v>442664.51500000001</v>
      </c>
    </row>
    <row r="18" spans="1:14" x14ac:dyDescent="0.2">
      <c r="A18" s="426">
        <v>1954</v>
      </c>
      <c r="B18" s="379">
        <v>239145.96599999999</v>
      </c>
      <c r="C18" s="379">
        <v>31520.174999999999</v>
      </c>
      <c r="D18" s="379">
        <v>93688.270999999993</v>
      </c>
      <c r="E18" s="379" t="s">
        <v>928</v>
      </c>
      <c r="F18" s="379">
        <v>0</v>
      </c>
      <c r="G18" s="379" t="s">
        <v>928</v>
      </c>
      <c r="H18" s="379">
        <v>107068.508</v>
      </c>
      <c r="I18" s="379">
        <v>263.43400000000003</v>
      </c>
      <c r="J18" s="379" t="s">
        <v>928</v>
      </c>
      <c r="K18" s="379" t="s">
        <v>928</v>
      </c>
      <c r="L18" s="379" t="s">
        <v>928</v>
      </c>
      <c r="M18" s="379" t="s">
        <v>928</v>
      </c>
      <c r="N18" s="379">
        <v>471686.35399999999</v>
      </c>
    </row>
    <row r="19" spans="1:14" x14ac:dyDescent="0.2">
      <c r="A19" s="426">
        <v>1955</v>
      </c>
      <c r="B19" s="379">
        <v>301362.69799999997</v>
      </c>
      <c r="C19" s="379">
        <v>37138.307999999997</v>
      </c>
      <c r="D19" s="379">
        <v>95285.441000000006</v>
      </c>
      <c r="E19" s="379" t="s">
        <v>928</v>
      </c>
      <c r="F19" s="379">
        <v>0</v>
      </c>
      <c r="G19" s="379" t="s">
        <v>928</v>
      </c>
      <c r="H19" s="379">
        <v>112975.069</v>
      </c>
      <c r="I19" s="379">
        <v>276.46899999999999</v>
      </c>
      <c r="J19" s="379" t="s">
        <v>928</v>
      </c>
      <c r="K19" s="379" t="s">
        <v>928</v>
      </c>
      <c r="L19" s="379" t="s">
        <v>928</v>
      </c>
      <c r="M19" s="379" t="s">
        <v>928</v>
      </c>
      <c r="N19" s="379">
        <v>547037.98499999999</v>
      </c>
    </row>
    <row r="20" spans="1:14" x14ac:dyDescent="0.2">
      <c r="A20" s="426">
        <v>1956</v>
      </c>
      <c r="B20" s="379">
        <v>338503.484</v>
      </c>
      <c r="C20" s="379">
        <v>35946.771999999997</v>
      </c>
      <c r="D20" s="379">
        <v>104037.208</v>
      </c>
      <c r="E20" s="379" t="s">
        <v>928</v>
      </c>
      <c r="F20" s="379">
        <v>0</v>
      </c>
      <c r="G20" s="379" t="s">
        <v>928</v>
      </c>
      <c r="H20" s="379">
        <v>122028.60799999999</v>
      </c>
      <c r="I20" s="379">
        <v>151.678</v>
      </c>
      <c r="J20" s="379" t="s">
        <v>928</v>
      </c>
      <c r="K20" s="379" t="s">
        <v>928</v>
      </c>
      <c r="L20" s="379" t="s">
        <v>928</v>
      </c>
      <c r="M20" s="379" t="s">
        <v>928</v>
      </c>
      <c r="N20" s="379">
        <v>600667.75</v>
      </c>
    </row>
    <row r="21" spans="1:14" x14ac:dyDescent="0.2">
      <c r="A21" s="426">
        <v>1957</v>
      </c>
      <c r="B21" s="379">
        <v>346386.20699999999</v>
      </c>
      <c r="C21" s="379">
        <v>40499.357000000004</v>
      </c>
      <c r="D21" s="379">
        <v>114212.52499999999</v>
      </c>
      <c r="E21" s="379" t="s">
        <v>928</v>
      </c>
      <c r="F21" s="379">
        <v>9.67</v>
      </c>
      <c r="G21" s="379" t="s">
        <v>928</v>
      </c>
      <c r="H21" s="379">
        <v>130232.45699999999</v>
      </c>
      <c r="I21" s="379">
        <v>176.678</v>
      </c>
      <c r="J21" s="379" t="s">
        <v>928</v>
      </c>
      <c r="K21" s="379" t="s">
        <v>928</v>
      </c>
      <c r="L21" s="379" t="s">
        <v>928</v>
      </c>
      <c r="M21" s="379" t="s">
        <v>928</v>
      </c>
      <c r="N21" s="379">
        <v>631516.89399999997</v>
      </c>
    </row>
    <row r="22" spans="1:14" x14ac:dyDescent="0.2">
      <c r="A22" s="426">
        <v>1958</v>
      </c>
      <c r="B22" s="379">
        <v>344365.78100000002</v>
      </c>
      <c r="C22" s="379">
        <v>40371.54</v>
      </c>
      <c r="D22" s="379">
        <v>119759.302</v>
      </c>
      <c r="E22" s="379" t="s">
        <v>928</v>
      </c>
      <c r="F22" s="379">
        <v>164.691</v>
      </c>
      <c r="G22" s="379" t="s">
        <v>928</v>
      </c>
      <c r="H22" s="379">
        <v>140262.087</v>
      </c>
      <c r="I22" s="379">
        <v>175.00299999999999</v>
      </c>
      <c r="J22" s="379" t="s">
        <v>928</v>
      </c>
      <c r="K22" s="379" t="s">
        <v>928</v>
      </c>
      <c r="L22" s="379" t="s">
        <v>928</v>
      </c>
      <c r="M22" s="379" t="s">
        <v>928</v>
      </c>
      <c r="N22" s="379">
        <v>645098.40399999998</v>
      </c>
    </row>
    <row r="23" spans="1:14" x14ac:dyDescent="0.2">
      <c r="A23" s="426">
        <v>1959</v>
      </c>
      <c r="B23" s="379">
        <v>378424.21</v>
      </c>
      <c r="C23" s="379">
        <v>46839.718999999997</v>
      </c>
      <c r="D23" s="379">
        <v>146619.391</v>
      </c>
      <c r="E23" s="379" t="s">
        <v>928</v>
      </c>
      <c r="F23" s="379">
        <v>188.101</v>
      </c>
      <c r="G23" s="379" t="s">
        <v>928</v>
      </c>
      <c r="H23" s="379">
        <v>137781.42499999999</v>
      </c>
      <c r="I23" s="379">
        <v>152.87700000000001</v>
      </c>
      <c r="J23" s="379" t="s">
        <v>928</v>
      </c>
      <c r="K23" s="379" t="s">
        <v>928</v>
      </c>
      <c r="L23" s="379" t="s">
        <v>928</v>
      </c>
      <c r="M23" s="379" t="s">
        <v>928</v>
      </c>
      <c r="N23" s="379">
        <v>710005.723</v>
      </c>
    </row>
    <row r="24" spans="1:14" x14ac:dyDescent="0.2">
      <c r="A24" s="426">
        <v>1960</v>
      </c>
      <c r="B24" s="379">
        <v>403067.35700000002</v>
      </c>
      <c r="C24" s="379">
        <v>47986.892999999996</v>
      </c>
      <c r="D24" s="379">
        <v>157969.78700000001</v>
      </c>
      <c r="E24" s="379" t="s">
        <v>928</v>
      </c>
      <c r="F24" s="379">
        <v>518.18200000000002</v>
      </c>
      <c r="G24" s="379" t="s">
        <v>928</v>
      </c>
      <c r="H24" s="379">
        <v>145833.34400000001</v>
      </c>
      <c r="I24" s="379">
        <v>140.166</v>
      </c>
      <c r="J24" s="379" t="s">
        <v>928</v>
      </c>
      <c r="K24" s="379">
        <v>33.368000000000002</v>
      </c>
      <c r="L24" s="379" t="s">
        <v>928</v>
      </c>
      <c r="M24" s="379" t="s">
        <v>928</v>
      </c>
      <c r="N24" s="379">
        <v>755549.09699999995</v>
      </c>
    </row>
    <row r="25" spans="1:14" x14ac:dyDescent="0.2">
      <c r="A25" s="426">
        <v>1961</v>
      </c>
      <c r="B25" s="379">
        <v>421870.66899999999</v>
      </c>
      <c r="C25" s="379">
        <v>48519.375999999997</v>
      </c>
      <c r="D25" s="379">
        <v>169285.99799999999</v>
      </c>
      <c r="E25" s="379" t="s">
        <v>928</v>
      </c>
      <c r="F25" s="379">
        <v>1692.1489999999999</v>
      </c>
      <c r="G25" s="379" t="s">
        <v>928</v>
      </c>
      <c r="H25" s="379">
        <v>152171.56099999999</v>
      </c>
      <c r="I25" s="379">
        <v>125.73399999999999</v>
      </c>
      <c r="J25" s="379" t="s">
        <v>928</v>
      </c>
      <c r="K25" s="379">
        <v>94.021000000000001</v>
      </c>
      <c r="L25" s="379" t="s">
        <v>928</v>
      </c>
      <c r="M25" s="379" t="s">
        <v>928</v>
      </c>
      <c r="N25" s="379">
        <v>793759.50800000003</v>
      </c>
    </row>
    <row r="26" spans="1:14" x14ac:dyDescent="0.2">
      <c r="A26" s="426">
        <v>1962</v>
      </c>
      <c r="B26" s="379">
        <v>450249.23800000001</v>
      </c>
      <c r="C26" s="379">
        <v>48879.536</v>
      </c>
      <c r="D26" s="379">
        <v>184301.29300000001</v>
      </c>
      <c r="E26" s="379" t="s">
        <v>928</v>
      </c>
      <c r="F26" s="379">
        <v>2269.6849999999999</v>
      </c>
      <c r="G26" s="379" t="s">
        <v>928</v>
      </c>
      <c r="H26" s="379">
        <v>168606.856</v>
      </c>
      <c r="I26" s="379">
        <v>127.79600000000001</v>
      </c>
      <c r="J26" s="379" t="s">
        <v>928</v>
      </c>
      <c r="K26" s="379">
        <v>100.462</v>
      </c>
      <c r="L26" s="379" t="s">
        <v>928</v>
      </c>
      <c r="M26" s="379" t="s">
        <v>928</v>
      </c>
      <c r="N26" s="379">
        <v>854534.86600000004</v>
      </c>
    </row>
    <row r="27" spans="1:14" x14ac:dyDescent="0.2">
      <c r="A27" s="426">
        <v>1963</v>
      </c>
      <c r="B27" s="379">
        <v>493926.71899999998</v>
      </c>
      <c r="C27" s="379">
        <v>52001.61</v>
      </c>
      <c r="D27" s="379">
        <v>201602.073</v>
      </c>
      <c r="E27" s="379" t="s">
        <v>928</v>
      </c>
      <c r="F27" s="379">
        <v>3211.8359999999998</v>
      </c>
      <c r="G27" s="379" t="s">
        <v>928</v>
      </c>
      <c r="H27" s="379">
        <v>165754.68900000001</v>
      </c>
      <c r="I27" s="379">
        <v>127.94</v>
      </c>
      <c r="J27" s="379" t="s">
        <v>928</v>
      </c>
      <c r="K27" s="379">
        <v>167.953</v>
      </c>
      <c r="L27" s="379" t="s">
        <v>928</v>
      </c>
      <c r="M27" s="379" t="s">
        <v>928</v>
      </c>
      <c r="N27" s="379">
        <v>916792.82</v>
      </c>
    </row>
    <row r="28" spans="1:14" x14ac:dyDescent="0.2">
      <c r="A28" s="426">
        <v>1964</v>
      </c>
      <c r="B28" s="379">
        <v>526230.01899999997</v>
      </c>
      <c r="C28" s="379">
        <v>56953.712</v>
      </c>
      <c r="D28" s="379">
        <v>220038.47899999999</v>
      </c>
      <c r="E28" s="379" t="s">
        <v>928</v>
      </c>
      <c r="F28" s="379">
        <v>3342.7429999999999</v>
      </c>
      <c r="G28" s="379" t="s">
        <v>928</v>
      </c>
      <c r="H28" s="379">
        <v>177073.443</v>
      </c>
      <c r="I28" s="379">
        <v>148.07599999999999</v>
      </c>
      <c r="J28" s="379" t="s">
        <v>928</v>
      </c>
      <c r="K28" s="379">
        <v>203.791</v>
      </c>
      <c r="L28" s="379" t="s">
        <v>928</v>
      </c>
      <c r="M28" s="379" t="s">
        <v>928</v>
      </c>
      <c r="N28" s="379">
        <v>983990.26300000004</v>
      </c>
    </row>
    <row r="29" spans="1:14" x14ac:dyDescent="0.2">
      <c r="A29" s="426">
        <v>1965</v>
      </c>
      <c r="B29" s="379">
        <v>570925.951</v>
      </c>
      <c r="C29" s="379">
        <v>64801.224000000002</v>
      </c>
      <c r="D29" s="379">
        <v>221559.43400000001</v>
      </c>
      <c r="E29" s="379" t="s">
        <v>928</v>
      </c>
      <c r="F29" s="379">
        <v>3656.6990000000001</v>
      </c>
      <c r="G29" s="379" t="s">
        <v>928</v>
      </c>
      <c r="H29" s="379">
        <v>193850.603</v>
      </c>
      <c r="I29" s="379">
        <v>268.80399999999997</v>
      </c>
      <c r="J29" s="379" t="s">
        <v>928</v>
      </c>
      <c r="K29" s="379">
        <v>189.214</v>
      </c>
      <c r="L29" s="379" t="s">
        <v>928</v>
      </c>
      <c r="M29" s="379" t="s">
        <v>928</v>
      </c>
      <c r="N29" s="379">
        <v>1055251.929</v>
      </c>
    </row>
    <row r="30" spans="1:14" x14ac:dyDescent="0.2">
      <c r="A30" s="426">
        <v>1966</v>
      </c>
      <c r="B30" s="379">
        <v>613474.80000000005</v>
      </c>
      <c r="C30" s="379">
        <v>78926.172000000006</v>
      </c>
      <c r="D30" s="379">
        <v>251151.56200000001</v>
      </c>
      <c r="E30" s="379" t="s">
        <v>928</v>
      </c>
      <c r="F30" s="379">
        <v>5519.9089999999997</v>
      </c>
      <c r="G30" s="379" t="s">
        <v>928</v>
      </c>
      <c r="H30" s="379">
        <v>194755.78099999999</v>
      </c>
      <c r="I30" s="379">
        <v>333.92599999999999</v>
      </c>
      <c r="J30" s="379" t="s">
        <v>928</v>
      </c>
      <c r="K30" s="379">
        <v>187.988</v>
      </c>
      <c r="L30" s="379" t="s">
        <v>928</v>
      </c>
      <c r="M30" s="379" t="s">
        <v>928</v>
      </c>
      <c r="N30" s="379">
        <v>1144350.138</v>
      </c>
    </row>
    <row r="31" spans="1:14" x14ac:dyDescent="0.2">
      <c r="A31" s="426">
        <v>1967</v>
      </c>
      <c r="B31" s="379">
        <v>630483.36300000001</v>
      </c>
      <c r="C31" s="379">
        <v>89270.724000000002</v>
      </c>
      <c r="D31" s="379">
        <v>264805.78499999997</v>
      </c>
      <c r="E31" s="379" t="s">
        <v>928</v>
      </c>
      <c r="F31" s="379">
        <v>7655.2139999999999</v>
      </c>
      <c r="G31" s="379" t="s">
        <v>928</v>
      </c>
      <c r="H31" s="379">
        <v>221518.103</v>
      </c>
      <c r="I31" s="379">
        <v>315.68799999999999</v>
      </c>
      <c r="J31" s="379" t="s">
        <v>928</v>
      </c>
      <c r="K31" s="379">
        <v>316.30900000000003</v>
      </c>
      <c r="L31" s="379" t="s">
        <v>928</v>
      </c>
      <c r="M31" s="379" t="s">
        <v>928</v>
      </c>
      <c r="N31" s="379">
        <v>1214365.186</v>
      </c>
    </row>
    <row r="32" spans="1:14" x14ac:dyDescent="0.2">
      <c r="A32" s="426">
        <v>1968</v>
      </c>
      <c r="B32" s="379">
        <v>684904.58</v>
      </c>
      <c r="C32" s="379">
        <v>104275.833</v>
      </c>
      <c r="D32" s="379">
        <v>304432.723</v>
      </c>
      <c r="E32" s="379" t="s">
        <v>928</v>
      </c>
      <c r="F32" s="379">
        <v>12528.419</v>
      </c>
      <c r="G32" s="379" t="s">
        <v>928</v>
      </c>
      <c r="H32" s="379">
        <v>222490.584</v>
      </c>
      <c r="I32" s="379">
        <v>375.06200000000001</v>
      </c>
      <c r="J32" s="379" t="s">
        <v>928</v>
      </c>
      <c r="K32" s="379">
        <v>435.82600000000002</v>
      </c>
      <c r="L32" s="379" t="s">
        <v>928</v>
      </c>
      <c r="M32" s="379" t="s">
        <v>928</v>
      </c>
      <c r="N32" s="379">
        <v>1329443.027</v>
      </c>
    </row>
    <row r="33" spans="1:14" x14ac:dyDescent="0.2">
      <c r="A33" s="426">
        <v>1969</v>
      </c>
      <c r="B33" s="379">
        <v>706001.24</v>
      </c>
      <c r="C33" s="379">
        <v>137847.152</v>
      </c>
      <c r="D33" s="379">
        <v>333278.94500000001</v>
      </c>
      <c r="E33" s="379" t="s">
        <v>928</v>
      </c>
      <c r="F33" s="379">
        <v>13927.839</v>
      </c>
      <c r="G33" s="379" t="s">
        <v>928</v>
      </c>
      <c r="H33" s="379">
        <v>250192.655</v>
      </c>
      <c r="I33" s="379">
        <v>319.93299999999999</v>
      </c>
      <c r="J33" s="379" t="s">
        <v>928</v>
      </c>
      <c r="K33" s="379">
        <v>614.71</v>
      </c>
      <c r="L33" s="379" t="s">
        <v>928</v>
      </c>
      <c r="M33" s="379" t="s">
        <v>928</v>
      </c>
      <c r="N33" s="379">
        <v>1442182.4739999999</v>
      </c>
    </row>
    <row r="34" spans="1:14" x14ac:dyDescent="0.2">
      <c r="A34" s="426">
        <v>1970</v>
      </c>
      <c r="B34" s="379">
        <v>704394.47900000005</v>
      </c>
      <c r="C34" s="379">
        <v>184183.402</v>
      </c>
      <c r="D34" s="379">
        <v>372890.06300000002</v>
      </c>
      <c r="E34" s="379" t="s">
        <v>928</v>
      </c>
      <c r="F34" s="379">
        <v>21804.448</v>
      </c>
      <c r="G34" s="379" t="s">
        <v>928</v>
      </c>
      <c r="H34" s="379">
        <v>247713.68400000001</v>
      </c>
      <c r="I34" s="379">
        <v>136</v>
      </c>
      <c r="J34" s="379">
        <v>220.45</v>
      </c>
      <c r="K34" s="379">
        <v>525.18299999999999</v>
      </c>
      <c r="L34" s="379" t="s">
        <v>928</v>
      </c>
      <c r="M34" s="379" t="s">
        <v>928</v>
      </c>
      <c r="N34" s="379">
        <v>1531867.709</v>
      </c>
    </row>
    <row r="35" spans="1:14" x14ac:dyDescent="0.2">
      <c r="A35" s="426">
        <v>1971</v>
      </c>
      <c r="B35" s="379">
        <v>713102.45400000003</v>
      </c>
      <c r="C35" s="379">
        <v>220225.42300000001</v>
      </c>
      <c r="D35" s="379">
        <v>374030.78399999999</v>
      </c>
      <c r="E35" s="379" t="s">
        <v>928</v>
      </c>
      <c r="F35" s="379">
        <v>38104.544999999998</v>
      </c>
      <c r="G35" s="379" t="s">
        <v>928</v>
      </c>
      <c r="H35" s="379">
        <v>266310.80599999998</v>
      </c>
      <c r="I35" s="379">
        <v>111.33</v>
      </c>
      <c r="J35" s="379">
        <v>199.869</v>
      </c>
      <c r="K35" s="379">
        <v>547.75199999999995</v>
      </c>
      <c r="L35" s="379" t="s">
        <v>928</v>
      </c>
      <c r="M35" s="379" t="s">
        <v>928</v>
      </c>
      <c r="N35" s="379">
        <v>1612632.963</v>
      </c>
    </row>
    <row r="36" spans="1:14" x14ac:dyDescent="0.2">
      <c r="A36" s="426">
        <v>1972</v>
      </c>
      <c r="B36" s="379">
        <v>771131.26500000001</v>
      </c>
      <c r="C36" s="379">
        <v>274295.96100000001</v>
      </c>
      <c r="D36" s="379">
        <v>375747.79599999997</v>
      </c>
      <c r="E36" s="379" t="s">
        <v>928</v>
      </c>
      <c r="F36" s="379">
        <v>54091.135000000002</v>
      </c>
      <c r="G36" s="379" t="s">
        <v>928</v>
      </c>
      <c r="H36" s="379">
        <v>272612.516</v>
      </c>
      <c r="I36" s="379">
        <v>130.85900000000001</v>
      </c>
      <c r="J36" s="379">
        <v>199.774</v>
      </c>
      <c r="K36" s="379">
        <v>1452.7950000000001</v>
      </c>
      <c r="L36" s="379" t="s">
        <v>928</v>
      </c>
      <c r="M36" s="379" t="s">
        <v>928</v>
      </c>
      <c r="N36" s="379">
        <v>1749662.101</v>
      </c>
    </row>
    <row r="37" spans="1:14" x14ac:dyDescent="0.2">
      <c r="A37" s="426">
        <v>1973</v>
      </c>
      <c r="B37" s="379">
        <v>847651.47</v>
      </c>
      <c r="C37" s="379">
        <v>314342.92599999998</v>
      </c>
      <c r="D37" s="379">
        <v>340858.19199999998</v>
      </c>
      <c r="E37" s="379" t="s">
        <v>928</v>
      </c>
      <c r="F37" s="379">
        <v>83479.463000000003</v>
      </c>
      <c r="G37" s="379" t="s">
        <v>928</v>
      </c>
      <c r="H37" s="379">
        <v>272083.45199999999</v>
      </c>
      <c r="I37" s="379">
        <v>130.40299999999999</v>
      </c>
      <c r="J37" s="379">
        <v>197.89</v>
      </c>
      <c r="K37" s="379">
        <v>1965.713</v>
      </c>
      <c r="L37" s="379" t="s">
        <v>928</v>
      </c>
      <c r="M37" s="379" t="s">
        <v>928</v>
      </c>
      <c r="N37" s="379">
        <v>1860709.51</v>
      </c>
    </row>
    <row r="38" spans="1:14" x14ac:dyDescent="0.2">
      <c r="A38" s="426">
        <v>1974</v>
      </c>
      <c r="B38" s="379">
        <v>828432.92099999997</v>
      </c>
      <c r="C38" s="379">
        <v>300930.53700000001</v>
      </c>
      <c r="D38" s="379">
        <v>320065.08799999999</v>
      </c>
      <c r="E38" s="379" t="s">
        <v>928</v>
      </c>
      <c r="F38" s="379">
        <v>113975.74</v>
      </c>
      <c r="G38" s="379" t="s">
        <v>928</v>
      </c>
      <c r="H38" s="379">
        <v>301032.16399999999</v>
      </c>
      <c r="I38" s="379">
        <v>68.522999999999996</v>
      </c>
      <c r="J38" s="379">
        <v>182.154</v>
      </c>
      <c r="K38" s="379">
        <v>2452.636</v>
      </c>
      <c r="L38" s="379" t="s">
        <v>928</v>
      </c>
      <c r="M38" s="379" t="s">
        <v>928</v>
      </c>
      <c r="N38" s="379">
        <v>1867139.763</v>
      </c>
    </row>
    <row r="39" spans="1:14" x14ac:dyDescent="0.2">
      <c r="A39" s="426">
        <v>1975</v>
      </c>
      <c r="B39" s="379">
        <v>852786.22199999995</v>
      </c>
      <c r="C39" s="379">
        <v>289094.90000000002</v>
      </c>
      <c r="D39" s="379">
        <v>299778.408</v>
      </c>
      <c r="E39" s="379" t="s">
        <v>928</v>
      </c>
      <c r="F39" s="379">
        <v>172505.07500000001</v>
      </c>
      <c r="G39" s="379" t="s">
        <v>928</v>
      </c>
      <c r="H39" s="379">
        <v>300046.64</v>
      </c>
      <c r="I39" s="379">
        <v>17.550999999999998</v>
      </c>
      <c r="J39" s="379">
        <v>173.56800000000001</v>
      </c>
      <c r="K39" s="379">
        <v>3246.172</v>
      </c>
      <c r="L39" s="379" t="s">
        <v>928</v>
      </c>
      <c r="M39" s="379" t="s">
        <v>928</v>
      </c>
      <c r="N39" s="379">
        <v>1917648.5360000001</v>
      </c>
    </row>
    <row r="40" spans="1:14" x14ac:dyDescent="0.2">
      <c r="A40" s="426">
        <v>1976</v>
      </c>
      <c r="B40" s="379">
        <v>944390.99300000002</v>
      </c>
      <c r="C40" s="379">
        <v>319988.136</v>
      </c>
      <c r="D40" s="379">
        <v>294623.91100000002</v>
      </c>
      <c r="E40" s="379" t="s">
        <v>928</v>
      </c>
      <c r="F40" s="379">
        <v>191103.53099999999</v>
      </c>
      <c r="G40" s="379" t="s">
        <v>928</v>
      </c>
      <c r="H40" s="379">
        <v>283707.054</v>
      </c>
      <c r="I40" s="379">
        <v>84.385999999999996</v>
      </c>
      <c r="J40" s="379">
        <v>182.078</v>
      </c>
      <c r="K40" s="379">
        <v>3616.4070000000002</v>
      </c>
      <c r="L40" s="379" t="s">
        <v>928</v>
      </c>
      <c r="M40" s="379" t="s">
        <v>928</v>
      </c>
      <c r="N40" s="379">
        <v>2037696.497</v>
      </c>
    </row>
    <row r="41" spans="1:14" x14ac:dyDescent="0.2">
      <c r="A41" s="426">
        <v>1977</v>
      </c>
      <c r="B41" s="379">
        <v>985218.59600000002</v>
      </c>
      <c r="C41" s="379">
        <v>358178.82199999999</v>
      </c>
      <c r="D41" s="379">
        <v>305504.859</v>
      </c>
      <c r="E41" s="379" t="s">
        <v>928</v>
      </c>
      <c r="F41" s="379">
        <v>250883.283</v>
      </c>
      <c r="G41" s="379" t="s">
        <v>928</v>
      </c>
      <c r="H41" s="379">
        <v>220474.51500000001</v>
      </c>
      <c r="I41" s="379">
        <v>307.63400000000001</v>
      </c>
      <c r="J41" s="379">
        <v>173.27099999999999</v>
      </c>
      <c r="K41" s="379">
        <v>3582.335</v>
      </c>
      <c r="L41" s="379" t="s">
        <v>928</v>
      </c>
      <c r="M41" s="379" t="s">
        <v>928</v>
      </c>
      <c r="N41" s="379">
        <v>2124323.3160000001</v>
      </c>
    </row>
    <row r="42" spans="1:14" x14ac:dyDescent="0.2">
      <c r="A42" s="426">
        <v>1978</v>
      </c>
      <c r="B42" s="379">
        <v>975742.08299999998</v>
      </c>
      <c r="C42" s="379">
        <v>365060.44099999999</v>
      </c>
      <c r="D42" s="379">
        <v>305390.83600000001</v>
      </c>
      <c r="E42" s="379" t="s">
        <v>928</v>
      </c>
      <c r="F42" s="379">
        <v>276403.07</v>
      </c>
      <c r="G42" s="379" t="s">
        <v>928</v>
      </c>
      <c r="H42" s="379">
        <v>280418.87800000003</v>
      </c>
      <c r="I42" s="379">
        <v>197.19300000000001</v>
      </c>
      <c r="J42" s="379">
        <v>140.434</v>
      </c>
      <c r="K42" s="379">
        <v>2977.63</v>
      </c>
      <c r="L42" s="379" t="s">
        <v>928</v>
      </c>
      <c r="M42" s="379" t="s">
        <v>928</v>
      </c>
      <c r="N42" s="379">
        <v>2206330.5649999999</v>
      </c>
    </row>
    <row r="43" spans="1:14" x14ac:dyDescent="0.2">
      <c r="A43" s="426">
        <v>1979</v>
      </c>
      <c r="B43" s="379">
        <v>1075037.091</v>
      </c>
      <c r="C43" s="379">
        <v>303525.20899999997</v>
      </c>
      <c r="D43" s="379">
        <v>329485.10700000002</v>
      </c>
      <c r="E43" s="379" t="s">
        <v>928</v>
      </c>
      <c r="F43" s="379">
        <v>255154.62299999999</v>
      </c>
      <c r="G43" s="379" t="s">
        <v>928</v>
      </c>
      <c r="H43" s="379">
        <v>279782.81199999998</v>
      </c>
      <c r="I43" s="379">
        <v>299.85899999999998</v>
      </c>
      <c r="J43" s="379">
        <v>198.19200000000001</v>
      </c>
      <c r="K43" s="379">
        <v>3888.9679999999998</v>
      </c>
      <c r="L43" s="379" t="s">
        <v>928</v>
      </c>
      <c r="M43" s="379" t="s">
        <v>928</v>
      </c>
      <c r="N43" s="379">
        <v>2247371.861</v>
      </c>
    </row>
    <row r="44" spans="1:14" x14ac:dyDescent="0.2">
      <c r="A44" s="426">
        <v>1980</v>
      </c>
      <c r="B44" s="379">
        <v>1161562.368</v>
      </c>
      <c r="C44" s="379">
        <v>245994.18900000001</v>
      </c>
      <c r="D44" s="379">
        <v>346239.9</v>
      </c>
      <c r="E44" s="379" t="s">
        <v>928</v>
      </c>
      <c r="F44" s="379">
        <v>251115.57500000001</v>
      </c>
      <c r="G44" s="379" t="s">
        <v>928</v>
      </c>
      <c r="H44" s="379">
        <v>276020.96999999997</v>
      </c>
      <c r="I44" s="379">
        <v>275.36599999999999</v>
      </c>
      <c r="J44" s="379">
        <v>157.797</v>
      </c>
      <c r="K44" s="379">
        <v>5073.0789999999997</v>
      </c>
      <c r="L44" s="379" t="s">
        <v>928</v>
      </c>
      <c r="M44" s="379" t="s">
        <v>928</v>
      </c>
      <c r="N44" s="379">
        <v>2286439.2439999999</v>
      </c>
    </row>
    <row r="45" spans="1:14" x14ac:dyDescent="0.2">
      <c r="A45" s="426">
        <v>1981</v>
      </c>
      <c r="B45" s="379">
        <v>1203203.2320000001</v>
      </c>
      <c r="C45" s="379">
        <v>206420.77499999999</v>
      </c>
      <c r="D45" s="379">
        <v>345777.17300000001</v>
      </c>
      <c r="E45" s="379" t="s">
        <v>928</v>
      </c>
      <c r="F45" s="379">
        <v>272673.50300000003</v>
      </c>
      <c r="G45" s="379" t="s">
        <v>928</v>
      </c>
      <c r="H45" s="379">
        <v>260683.54399999999</v>
      </c>
      <c r="I45" s="379">
        <v>245.20099999999999</v>
      </c>
      <c r="J45" s="379">
        <v>122.628</v>
      </c>
      <c r="K45" s="379">
        <v>5686.1629999999996</v>
      </c>
      <c r="L45" s="379" t="s">
        <v>928</v>
      </c>
      <c r="M45" s="379" t="s">
        <v>928</v>
      </c>
      <c r="N45" s="379">
        <v>2294812.2179999999</v>
      </c>
    </row>
    <row r="46" spans="1:14" x14ac:dyDescent="0.2">
      <c r="A46" s="426">
        <v>1982</v>
      </c>
      <c r="B46" s="379">
        <v>1192004.2039999999</v>
      </c>
      <c r="C46" s="379">
        <v>146797.49</v>
      </c>
      <c r="D46" s="379">
        <v>305259.74900000001</v>
      </c>
      <c r="E46" s="379" t="s">
        <v>928</v>
      </c>
      <c r="F46" s="379">
        <v>282773.24800000002</v>
      </c>
      <c r="G46" s="379" t="s">
        <v>928</v>
      </c>
      <c r="H46" s="379">
        <v>309212.89299999998</v>
      </c>
      <c r="I46" s="379">
        <v>195.94</v>
      </c>
      <c r="J46" s="379">
        <v>124.979</v>
      </c>
      <c r="K46" s="379">
        <v>4842.8649999999998</v>
      </c>
      <c r="L46" s="379" t="s">
        <v>928</v>
      </c>
      <c r="M46" s="379" t="s">
        <v>928</v>
      </c>
      <c r="N46" s="379">
        <v>2241211.3670000001</v>
      </c>
    </row>
    <row r="47" spans="1:14" x14ac:dyDescent="0.2">
      <c r="A47" s="426">
        <v>1983</v>
      </c>
      <c r="B47" s="379">
        <v>1259424.2790000001</v>
      </c>
      <c r="C47" s="379">
        <v>144498.59299999999</v>
      </c>
      <c r="D47" s="379">
        <v>274098.45799999998</v>
      </c>
      <c r="E47" s="379" t="s">
        <v>928</v>
      </c>
      <c r="F47" s="379">
        <v>293677.11900000001</v>
      </c>
      <c r="G47" s="379" t="s">
        <v>928</v>
      </c>
      <c r="H47" s="379">
        <v>332129.73499999999</v>
      </c>
      <c r="I47" s="379">
        <v>215.86699999999999</v>
      </c>
      <c r="J47" s="379">
        <v>162.745</v>
      </c>
      <c r="K47" s="379">
        <v>6075.1009999999997</v>
      </c>
      <c r="L47" s="379" t="s">
        <v>928</v>
      </c>
      <c r="M47" s="379">
        <v>2.6680000000000001</v>
      </c>
      <c r="N47" s="379">
        <v>2310284.5660000001</v>
      </c>
    </row>
    <row r="48" spans="1:14" x14ac:dyDescent="0.2">
      <c r="A48" s="426">
        <v>1984</v>
      </c>
      <c r="B48" s="379">
        <v>1341680.7520000001</v>
      </c>
      <c r="C48" s="379">
        <v>119807.913</v>
      </c>
      <c r="D48" s="379">
        <v>297393.59600000002</v>
      </c>
      <c r="E48" s="379" t="s">
        <v>928</v>
      </c>
      <c r="F48" s="379">
        <v>327633.549</v>
      </c>
      <c r="G48" s="379" t="s">
        <v>928</v>
      </c>
      <c r="H48" s="379">
        <v>321150.245</v>
      </c>
      <c r="I48" s="379">
        <v>461.411</v>
      </c>
      <c r="J48" s="379">
        <v>424.54</v>
      </c>
      <c r="K48" s="379">
        <v>7740.5039999999999</v>
      </c>
      <c r="L48" s="379">
        <v>5.2480000000000002</v>
      </c>
      <c r="M48" s="379">
        <v>6.49</v>
      </c>
      <c r="N48" s="379">
        <v>2416304.247</v>
      </c>
    </row>
    <row r="49" spans="1:14" x14ac:dyDescent="0.2">
      <c r="A49" s="426">
        <v>1985</v>
      </c>
      <c r="B49" s="379">
        <v>1402128.125</v>
      </c>
      <c r="C49" s="379">
        <v>100202.273</v>
      </c>
      <c r="D49" s="379">
        <v>291945.96500000003</v>
      </c>
      <c r="E49" s="379" t="s">
        <v>928</v>
      </c>
      <c r="F49" s="379">
        <v>383690.72700000001</v>
      </c>
      <c r="G49" s="379" t="s">
        <v>928</v>
      </c>
      <c r="H49" s="379">
        <v>281149.41800000001</v>
      </c>
      <c r="I49" s="379">
        <v>743.29399999999998</v>
      </c>
      <c r="J49" s="379">
        <v>639.57799999999997</v>
      </c>
      <c r="K49" s="379">
        <v>9325.23</v>
      </c>
      <c r="L49" s="379">
        <v>10.63</v>
      </c>
      <c r="M49" s="379">
        <v>5.7619999999999996</v>
      </c>
      <c r="N49" s="379">
        <v>2469841</v>
      </c>
    </row>
    <row r="50" spans="1:14" x14ac:dyDescent="0.2">
      <c r="A50" s="426">
        <v>1986</v>
      </c>
      <c r="B50" s="379">
        <v>1385831.452</v>
      </c>
      <c r="C50" s="379">
        <v>136584.867</v>
      </c>
      <c r="D50" s="379">
        <v>248508.43299999999</v>
      </c>
      <c r="E50" s="379" t="s">
        <v>928</v>
      </c>
      <c r="F50" s="379">
        <v>414038.06300000002</v>
      </c>
      <c r="G50" s="379" t="s">
        <v>928</v>
      </c>
      <c r="H50" s="379">
        <v>290844.09899999999</v>
      </c>
      <c r="I50" s="379">
        <v>491.50900000000001</v>
      </c>
      <c r="J50" s="379">
        <v>685.23400000000004</v>
      </c>
      <c r="K50" s="379">
        <v>10307.954</v>
      </c>
      <c r="L50" s="379">
        <v>14.032</v>
      </c>
      <c r="M50" s="379">
        <v>4.1890000000000001</v>
      </c>
      <c r="N50" s="379">
        <v>2487309.8319999999</v>
      </c>
    </row>
    <row r="51" spans="1:14" x14ac:dyDescent="0.2">
      <c r="A51" s="426">
        <v>1987</v>
      </c>
      <c r="B51" s="379">
        <v>1463781.2890000001</v>
      </c>
      <c r="C51" s="379">
        <v>118492.571</v>
      </c>
      <c r="D51" s="379">
        <v>272620.80300000001</v>
      </c>
      <c r="E51" s="379" t="s">
        <v>928</v>
      </c>
      <c r="F51" s="379">
        <v>455270.38199999998</v>
      </c>
      <c r="G51" s="379" t="s">
        <v>928</v>
      </c>
      <c r="H51" s="379">
        <v>249694.973</v>
      </c>
      <c r="I51" s="379">
        <v>783.08799999999997</v>
      </c>
      <c r="J51" s="379">
        <v>693.94100000000003</v>
      </c>
      <c r="K51" s="379">
        <v>10775.460999999999</v>
      </c>
      <c r="L51" s="379">
        <v>10.497</v>
      </c>
      <c r="M51" s="379">
        <v>3.5409999999999999</v>
      </c>
      <c r="N51" s="379">
        <v>2572126.5469999998</v>
      </c>
    </row>
    <row r="52" spans="1:14" x14ac:dyDescent="0.2">
      <c r="A52" s="426">
        <v>1988</v>
      </c>
      <c r="B52" s="379">
        <v>1540652.774</v>
      </c>
      <c r="C52" s="379">
        <v>148899.56099999999</v>
      </c>
      <c r="D52" s="379">
        <v>252800.704</v>
      </c>
      <c r="E52" s="379" t="s">
        <v>928</v>
      </c>
      <c r="F52" s="379">
        <v>526973.04700000002</v>
      </c>
      <c r="G52" s="379" t="s">
        <v>928</v>
      </c>
      <c r="H52" s="379">
        <v>222939.68299999999</v>
      </c>
      <c r="I52" s="379">
        <v>935.98599999999999</v>
      </c>
      <c r="J52" s="379">
        <v>738.25800000000004</v>
      </c>
      <c r="K52" s="379">
        <v>10300.079</v>
      </c>
      <c r="L52" s="379">
        <v>9.0939999999999994</v>
      </c>
      <c r="M52" s="379">
        <v>0.871</v>
      </c>
      <c r="N52" s="379">
        <v>2704250.0580000002</v>
      </c>
    </row>
    <row r="53" spans="1:14" x14ac:dyDescent="0.2">
      <c r="A53" s="426">
        <v>1989</v>
      </c>
      <c r="B53" s="379">
        <v>1562366.1969999999</v>
      </c>
      <c r="C53" s="379">
        <v>159004.96100000001</v>
      </c>
      <c r="D53" s="379">
        <v>297295.12699999998</v>
      </c>
      <c r="E53" s="379">
        <v>454.06599999999997</v>
      </c>
      <c r="F53" s="379">
        <v>529354.71699999995</v>
      </c>
      <c r="G53" s="379" t="s">
        <v>928</v>
      </c>
      <c r="H53" s="379">
        <v>269189.20899999997</v>
      </c>
      <c r="I53" s="379">
        <v>5582.1090000000004</v>
      </c>
      <c r="J53" s="379">
        <v>7742.9139999999998</v>
      </c>
      <c r="K53" s="379">
        <v>14593.442999999999</v>
      </c>
      <c r="L53" s="379">
        <v>250.601</v>
      </c>
      <c r="M53" s="379">
        <v>2112.0430000000001</v>
      </c>
      <c r="N53" s="379">
        <v>2848227.4330000002</v>
      </c>
    </row>
    <row r="54" spans="1:14" x14ac:dyDescent="0.2">
      <c r="A54" s="426">
        <v>1990</v>
      </c>
      <c r="B54" s="379">
        <v>1572108.922</v>
      </c>
      <c r="C54" s="379">
        <v>118863.929</v>
      </c>
      <c r="D54" s="379">
        <v>309486.35100000002</v>
      </c>
      <c r="E54" s="379">
        <v>621.11199999999997</v>
      </c>
      <c r="F54" s="379">
        <v>576861.67799999996</v>
      </c>
      <c r="G54" s="379">
        <v>-3507.741</v>
      </c>
      <c r="H54" s="379">
        <v>289753.12400000001</v>
      </c>
      <c r="I54" s="379">
        <v>7032.4459999999999</v>
      </c>
      <c r="J54" s="379">
        <v>11499.927</v>
      </c>
      <c r="K54" s="379">
        <v>15434.271000000001</v>
      </c>
      <c r="L54" s="379">
        <v>367.08699999999999</v>
      </c>
      <c r="M54" s="379">
        <v>2788.6</v>
      </c>
      <c r="N54" s="379">
        <v>2901321.6189999999</v>
      </c>
    </row>
    <row r="55" spans="1:14" x14ac:dyDescent="0.2">
      <c r="A55" s="426">
        <v>1991</v>
      </c>
      <c r="B55" s="379">
        <v>1568845.635</v>
      </c>
      <c r="C55" s="379">
        <v>112798.164</v>
      </c>
      <c r="D55" s="379">
        <v>317773.359</v>
      </c>
      <c r="E55" s="379">
        <v>719.07399999999996</v>
      </c>
      <c r="F55" s="379">
        <v>612565.08700000006</v>
      </c>
      <c r="G55" s="379">
        <v>-4541.4350000000004</v>
      </c>
      <c r="H55" s="379">
        <v>286019.44300000003</v>
      </c>
      <c r="I55" s="379">
        <v>7735.6750000000002</v>
      </c>
      <c r="J55" s="379">
        <v>13853.928</v>
      </c>
      <c r="K55" s="379">
        <v>15966.444</v>
      </c>
      <c r="L55" s="379">
        <v>471.76499999999999</v>
      </c>
      <c r="M55" s="379">
        <v>2950.951</v>
      </c>
      <c r="N55" s="379">
        <v>2935560.6710000001</v>
      </c>
    </row>
    <row r="56" spans="1:14" x14ac:dyDescent="0.2">
      <c r="A56" s="426">
        <v>1992</v>
      </c>
      <c r="B56" s="379">
        <v>1597713.8189999999</v>
      </c>
      <c r="C56" s="379">
        <v>92237.911999999997</v>
      </c>
      <c r="D56" s="379">
        <v>334274.12199999997</v>
      </c>
      <c r="E56" s="379">
        <v>1212.4749999999999</v>
      </c>
      <c r="F56" s="379">
        <v>618776.26300000004</v>
      </c>
      <c r="G56" s="379">
        <v>-4176.5820000000003</v>
      </c>
      <c r="H56" s="379">
        <v>250015.68400000001</v>
      </c>
      <c r="I56" s="379">
        <v>8491.0949999999993</v>
      </c>
      <c r="J56" s="379">
        <v>15923.885</v>
      </c>
      <c r="K56" s="379">
        <v>16137.962</v>
      </c>
      <c r="L56" s="379">
        <v>399.64</v>
      </c>
      <c r="M56" s="379">
        <v>2887.5230000000001</v>
      </c>
      <c r="N56" s="379">
        <v>2934373.6039999998</v>
      </c>
    </row>
    <row r="57" spans="1:14" x14ac:dyDescent="0.2">
      <c r="A57" s="426">
        <v>1993</v>
      </c>
      <c r="B57" s="379">
        <v>1665464.1540000001</v>
      </c>
      <c r="C57" s="379">
        <v>105425.325</v>
      </c>
      <c r="D57" s="379">
        <v>342221.82900000003</v>
      </c>
      <c r="E57" s="379">
        <v>966.50800000000004</v>
      </c>
      <c r="F57" s="379">
        <v>610291.21400000004</v>
      </c>
      <c r="G57" s="379">
        <v>-4035.5720000000001</v>
      </c>
      <c r="H57" s="379">
        <v>277523.663</v>
      </c>
      <c r="I57" s="379">
        <v>9151.8520000000008</v>
      </c>
      <c r="J57" s="379">
        <v>16223.338</v>
      </c>
      <c r="K57" s="379">
        <v>16788.564999999999</v>
      </c>
      <c r="L57" s="379">
        <v>462.452</v>
      </c>
      <c r="M57" s="379">
        <v>3005.8270000000002</v>
      </c>
      <c r="N57" s="379">
        <v>3043896.8059999999</v>
      </c>
    </row>
    <row r="58" spans="1:14" x14ac:dyDescent="0.2">
      <c r="A58" s="426">
        <v>1994</v>
      </c>
      <c r="B58" s="379">
        <v>1666276.091</v>
      </c>
      <c r="C58" s="379">
        <v>98676.618000000002</v>
      </c>
      <c r="D58" s="379">
        <v>385689.32500000001</v>
      </c>
      <c r="E58" s="379">
        <v>1092.0229999999999</v>
      </c>
      <c r="F58" s="379">
        <v>640439.83200000005</v>
      </c>
      <c r="G58" s="379">
        <v>-3377.8249999999998</v>
      </c>
      <c r="H58" s="379">
        <v>254004.826</v>
      </c>
      <c r="I58" s="379">
        <v>9232.2810000000009</v>
      </c>
      <c r="J58" s="379">
        <v>16983.843000000001</v>
      </c>
      <c r="K58" s="379">
        <v>15535.453</v>
      </c>
      <c r="L58" s="379">
        <v>486.62200000000001</v>
      </c>
      <c r="M58" s="379">
        <v>3447.1089999999999</v>
      </c>
      <c r="N58" s="379">
        <v>3088725.327</v>
      </c>
    </row>
    <row r="59" spans="1:14" x14ac:dyDescent="0.2">
      <c r="A59" s="426">
        <v>1995</v>
      </c>
      <c r="B59" s="379">
        <v>1686056.3189999999</v>
      </c>
      <c r="C59" s="379">
        <v>68145.850999999995</v>
      </c>
      <c r="D59" s="379">
        <v>419178.592</v>
      </c>
      <c r="E59" s="379">
        <v>1926.8320000000001</v>
      </c>
      <c r="F59" s="379">
        <v>673402.12300000002</v>
      </c>
      <c r="G59" s="379">
        <v>-2725.1309999999999</v>
      </c>
      <c r="H59" s="379">
        <v>305410.435</v>
      </c>
      <c r="I59" s="379">
        <v>7596.7740000000003</v>
      </c>
      <c r="J59" s="379">
        <v>17985.776999999998</v>
      </c>
      <c r="K59" s="379">
        <v>13378.258</v>
      </c>
      <c r="L59" s="379">
        <v>496.82100000000003</v>
      </c>
      <c r="M59" s="379">
        <v>3164.2530000000002</v>
      </c>
      <c r="N59" s="379">
        <v>3194230.179</v>
      </c>
    </row>
    <row r="60" spans="1:14" x14ac:dyDescent="0.2">
      <c r="A60" s="426">
        <v>1996</v>
      </c>
      <c r="B60" s="379">
        <v>1771972.9909999999</v>
      </c>
      <c r="C60" s="379">
        <v>74782.864000000001</v>
      </c>
      <c r="D60" s="379">
        <v>378757.29399999999</v>
      </c>
      <c r="E60" s="379">
        <v>1341.14</v>
      </c>
      <c r="F60" s="379">
        <v>674728.54599999997</v>
      </c>
      <c r="G60" s="379">
        <v>-3088.078</v>
      </c>
      <c r="H60" s="379">
        <v>341158.83600000001</v>
      </c>
      <c r="I60" s="379">
        <v>8386.3790000000008</v>
      </c>
      <c r="J60" s="379">
        <v>17816.2</v>
      </c>
      <c r="K60" s="379">
        <v>14328.683999999999</v>
      </c>
      <c r="L60" s="379">
        <v>521.20500000000004</v>
      </c>
      <c r="M60" s="379">
        <v>3234.069</v>
      </c>
      <c r="N60" s="379">
        <v>3284141.352</v>
      </c>
    </row>
    <row r="61" spans="1:14" x14ac:dyDescent="0.2">
      <c r="A61" s="426">
        <v>1997</v>
      </c>
      <c r="B61" s="379">
        <v>1820761.7609999999</v>
      </c>
      <c r="C61" s="379">
        <v>86479.05</v>
      </c>
      <c r="D61" s="379">
        <v>399595.82199999999</v>
      </c>
      <c r="E61" s="379">
        <v>1533.366</v>
      </c>
      <c r="F61" s="379">
        <v>628644.17099999997</v>
      </c>
      <c r="G61" s="379">
        <v>-4039.9050000000002</v>
      </c>
      <c r="H61" s="379">
        <v>350647.962</v>
      </c>
      <c r="I61" s="379">
        <v>8680.2289999999994</v>
      </c>
      <c r="J61" s="379">
        <v>18484.564999999999</v>
      </c>
      <c r="K61" s="379">
        <v>14726.102000000001</v>
      </c>
      <c r="L61" s="379">
        <v>511.16800000000001</v>
      </c>
      <c r="M61" s="379">
        <v>3288.0349999999999</v>
      </c>
      <c r="N61" s="379">
        <v>3329375.1329999999</v>
      </c>
    </row>
    <row r="62" spans="1:14" x14ac:dyDescent="0.2">
      <c r="A62" s="426">
        <v>1998</v>
      </c>
      <c r="B62" s="379">
        <v>1850193.304</v>
      </c>
      <c r="C62" s="379">
        <v>122211.09</v>
      </c>
      <c r="D62" s="379">
        <v>449292.57799999998</v>
      </c>
      <c r="E62" s="379">
        <v>2314.8960000000002</v>
      </c>
      <c r="F62" s="379">
        <v>673702.10400000005</v>
      </c>
      <c r="G62" s="379">
        <v>-4467.28</v>
      </c>
      <c r="H62" s="379">
        <v>317866.62</v>
      </c>
      <c r="I62" s="379">
        <v>8608.1299999999992</v>
      </c>
      <c r="J62" s="379">
        <v>19233.173999999999</v>
      </c>
      <c r="K62" s="379">
        <v>14773.918</v>
      </c>
      <c r="L62" s="379">
        <v>502.47300000000001</v>
      </c>
      <c r="M62" s="379">
        <v>3025.6959999999999</v>
      </c>
      <c r="N62" s="379">
        <v>3457415.645</v>
      </c>
    </row>
    <row r="63" spans="1:14" x14ac:dyDescent="0.2">
      <c r="A63" s="426">
        <v>1999</v>
      </c>
      <c r="B63" s="379">
        <v>1858617.7239999999</v>
      </c>
      <c r="C63" s="379">
        <v>111539.12699999999</v>
      </c>
      <c r="D63" s="379">
        <v>472995.95600000001</v>
      </c>
      <c r="E63" s="379">
        <v>1606.5830000000001</v>
      </c>
      <c r="F63" s="379">
        <v>728254.12399999995</v>
      </c>
      <c r="G63" s="379">
        <v>-6096.8990000000003</v>
      </c>
      <c r="H63" s="379">
        <v>314663.05800000002</v>
      </c>
      <c r="I63" s="379">
        <v>8960.7049999999999</v>
      </c>
      <c r="J63" s="379">
        <v>19493.05</v>
      </c>
      <c r="K63" s="379">
        <v>14827.013000000001</v>
      </c>
      <c r="L63" s="379">
        <v>495.08199999999999</v>
      </c>
      <c r="M63" s="379">
        <v>4487.9979999999996</v>
      </c>
      <c r="N63" s="379">
        <v>3529982.463</v>
      </c>
    </row>
    <row r="64" spans="1:14" x14ac:dyDescent="0.2">
      <c r="A64" s="426">
        <v>2000</v>
      </c>
      <c r="B64" s="379">
        <v>1943111.29</v>
      </c>
      <c r="C64" s="379">
        <v>105192.12300000001</v>
      </c>
      <c r="D64" s="379">
        <v>517977.99900000001</v>
      </c>
      <c r="E64" s="379">
        <v>2027.9559999999999</v>
      </c>
      <c r="F64" s="379">
        <v>753892.94</v>
      </c>
      <c r="G64" s="379">
        <v>-5538.86</v>
      </c>
      <c r="H64" s="379">
        <v>271337.69300000003</v>
      </c>
      <c r="I64" s="379">
        <v>8916.0730000000003</v>
      </c>
      <c r="J64" s="379">
        <v>20307.087</v>
      </c>
      <c r="K64" s="379">
        <v>14093.157999999999</v>
      </c>
      <c r="L64" s="379">
        <v>493.375</v>
      </c>
      <c r="M64" s="379">
        <v>5593.2610000000004</v>
      </c>
      <c r="N64" s="379">
        <v>3637528.98</v>
      </c>
    </row>
    <row r="65" spans="1:14" x14ac:dyDescent="0.2">
      <c r="A65" s="426">
        <v>2001</v>
      </c>
      <c r="B65" s="379">
        <v>1882826.135</v>
      </c>
      <c r="C65" s="379">
        <v>119148.89</v>
      </c>
      <c r="D65" s="379">
        <v>554939.68200000003</v>
      </c>
      <c r="E65" s="379">
        <v>585.79100000000005</v>
      </c>
      <c r="F65" s="379">
        <v>768826.30799999996</v>
      </c>
      <c r="G65" s="379">
        <v>-8823.4449999999997</v>
      </c>
      <c r="H65" s="379">
        <v>213749.29199999999</v>
      </c>
      <c r="I65" s="379">
        <v>8293.7960000000003</v>
      </c>
      <c r="J65" s="379">
        <v>12944.429</v>
      </c>
      <c r="K65" s="379">
        <v>13740.501</v>
      </c>
      <c r="L65" s="379">
        <v>542.755</v>
      </c>
      <c r="M65" s="379">
        <v>6737.3310000000001</v>
      </c>
      <c r="N65" s="379">
        <v>3580053.03</v>
      </c>
    </row>
    <row r="66" spans="1:14" x14ac:dyDescent="0.2">
      <c r="A66" s="426">
        <v>2002</v>
      </c>
      <c r="B66" s="379">
        <v>1910612.8119999999</v>
      </c>
      <c r="C66" s="379">
        <v>89733.267999999996</v>
      </c>
      <c r="D66" s="379">
        <v>607683.24399999995</v>
      </c>
      <c r="E66" s="379">
        <v>1969.8510000000001</v>
      </c>
      <c r="F66" s="379">
        <v>780064.08700000006</v>
      </c>
      <c r="G66" s="379">
        <v>-8742.9279999999999</v>
      </c>
      <c r="H66" s="379">
        <v>260491.38699999999</v>
      </c>
      <c r="I66" s="379">
        <v>9009.3259999999991</v>
      </c>
      <c r="J66" s="379">
        <v>13145.019</v>
      </c>
      <c r="K66" s="379">
        <v>14491.31</v>
      </c>
      <c r="L66" s="379">
        <v>554.83100000000002</v>
      </c>
      <c r="M66" s="379">
        <v>10354.280000000001</v>
      </c>
      <c r="N66" s="379">
        <v>3698457.9509999999</v>
      </c>
    </row>
    <row r="67" spans="1:14" x14ac:dyDescent="0.2">
      <c r="A67" s="426">
        <v>2003</v>
      </c>
      <c r="B67" s="379">
        <v>1952713.8259999999</v>
      </c>
      <c r="C67" s="379">
        <v>113697.2</v>
      </c>
      <c r="D67" s="379">
        <v>567303.38899999997</v>
      </c>
      <c r="E67" s="379">
        <v>2647.0940000000001</v>
      </c>
      <c r="F67" s="379">
        <v>763732.69499999995</v>
      </c>
      <c r="G67" s="379">
        <v>-8535.0650000000005</v>
      </c>
      <c r="H67" s="379">
        <v>271511.658</v>
      </c>
      <c r="I67" s="379">
        <v>9527.6769999999997</v>
      </c>
      <c r="J67" s="379">
        <v>13807.632</v>
      </c>
      <c r="K67" s="379">
        <v>14424.231</v>
      </c>
      <c r="L67" s="379">
        <v>534.00099999999998</v>
      </c>
      <c r="M67" s="379">
        <v>11187.466</v>
      </c>
      <c r="N67" s="379">
        <v>3721159.2740000002</v>
      </c>
    </row>
    <row r="68" spans="1:14" x14ac:dyDescent="0.2">
      <c r="A68" s="426">
        <v>2004</v>
      </c>
      <c r="B68" s="379">
        <v>1957187.71</v>
      </c>
      <c r="C68" s="379">
        <v>114678.306</v>
      </c>
      <c r="D68" s="379">
        <v>627171.62</v>
      </c>
      <c r="E68" s="379">
        <v>3568.2330000000002</v>
      </c>
      <c r="F68" s="379">
        <v>788528.38699999999</v>
      </c>
      <c r="G68" s="379">
        <v>-8488.2099999999991</v>
      </c>
      <c r="H68" s="379">
        <v>265063.848</v>
      </c>
      <c r="I68" s="379">
        <v>9736.4040000000005</v>
      </c>
      <c r="J68" s="379">
        <v>13061.787</v>
      </c>
      <c r="K68" s="379">
        <v>14810.975</v>
      </c>
      <c r="L68" s="379">
        <v>575.15499999999997</v>
      </c>
      <c r="M68" s="379">
        <v>14143.741</v>
      </c>
      <c r="N68" s="379">
        <v>3808360.3969999999</v>
      </c>
    </row>
    <row r="69" spans="1:14" x14ac:dyDescent="0.2">
      <c r="A69" s="426">
        <v>2005</v>
      </c>
      <c r="B69" s="379">
        <v>1992053.878</v>
      </c>
      <c r="C69" s="379">
        <v>116481.85400000001</v>
      </c>
      <c r="D69" s="379">
        <v>683828.924</v>
      </c>
      <c r="E69" s="379">
        <v>3777.1559999999999</v>
      </c>
      <c r="F69" s="379">
        <v>781986.36499999999</v>
      </c>
      <c r="G69" s="379">
        <v>-6557.7879999999996</v>
      </c>
      <c r="H69" s="379">
        <v>267039.777</v>
      </c>
      <c r="I69" s="379">
        <v>10569.886</v>
      </c>
      <c r="J69" s="379">
        <v>13031.084999999999</v>
      </c>
      <c r="K69" s="379">
        <v>14691.745000000001</v>
      </c>
      <c r="L69" s="379">
        <v>550.29399999999998</v>
      </c>
      <c r="M69" s="379">
        <v>17810.548999999999</v>
      </c>
      <c r="N69" s="379">
        <v>3902191.8930000002</v>
      </c>
    </row>
    <row r="70" spans="1:14" x14ac:dyDescent="0.2">
      <c r="A70" s="426">
        <v>2006</v>
      </c>
      <c r="B70" s="379">
        <v>1969737.1459999999</v>
      </c>
      <c r="C70" s="379">
        <v>59708.237000000001</v>
      </c>
      <c r="D70" s="379">
        <v>734416.87300000002</v>
      </c>
      <c r="E70" s="379">
        <v>4253.5280000000002</v>
      </c>
      <c r="F70" s="379">
        <v>787218.63600000006</v>
      </c>
      <c r="G70" s="379">
        <v>-6557.8419999999996</v>
      </c>
      <c r="H70" s="379">
        <v>286253.92200000002</v>
      </c>
      <c r="I70" s="379">
        <v>10341.481</v>
      </c>
      <c r="J70" s="379">
        <v>13927.432000000001</v>
      </c>
      <c r="K70" s="379">
        <v>14568.029</v>
      </c>
      <c r="L70" s="379">
        <v>507.70600000000002</v>
      </c>
      <c r="M70" s="379">
        <v>26589.136999999999</v>
      </c>
      <c r="N70" s="379">
        <v>3908077.0460000001</v>
      </c>
    </row>
    <row r="71" spans="1:14" x14ac:dyDescent="0.2">
      <c r="A71" s="426">
        <v>2007</v>
      </c>
      <c r="B71" s="379">
        <v>1998390.297</v>
      </c>
      <c r="C71" s="379">
        <v>61306.315000000002</v>
      </c>
      <c r="D71" s="379">
        <v>814751.90399999998</v>
      </c>
      <c r="E71" s="379">
        <v>4042.1309999999999</v>
      </c>
      <c r="F71" s="379">
        <v>806424.75300000003</v>
      </c>
      <c r="G71" s="379">
        <v>-6896.3519999999999</v>
      </c>
      <c r="H71" s="379">
        <v>245842.71400000001</v>
      </c>
      <c r="I71" s="379">
        <v>10711.288</v>
      </c>
      <c r="J71" s="379">
        <v>14294.304</v>
      </c>
      <c r="K71" s="379">
        <v>14637.213</v>
      </c>
      <c r="L71" s="379">
        <v>611.79300000000001</v>
      </c>
      <c r="M71" s="379">
        <v>34449.927000000003</v>
      </c>
      <c r="N71" s="379">
        <v>4005343.2480000001</v>
      </c>
    </row>
    <row r="72" spans="1:14" x14ac:dyDescent="0.2">
      <c r="A72" s="426">
        <v>2008</v>
      </c>
      <c r="B72" s="379">
        <v>1968837.5819999999</v>
      </c>
      <c r="C72" s="379">
        <v>42881.22</v>
      </c>
      <c r="D72" s="379">
        <v>802371.51100000006</v>
      </c>
      <c r="E72" s="379">
        <v>3199.703</v>
      </c>
      <c r="F72" s="379">
        <v>806208.43500000006</v>
      </c>
      <c r="G72" s="379">
        <v>-6288.0619999999999</v>
      </c>
      <c r="H72" s="379">
        <v>253095.53899999999</v>
      </c>
      <c r="I72" s="379">
        <v>10637.661</v>
      </c>
      <c r="J72" s="379">
        <v>15378.718999999999</v>
      </c>
      <c r="K72" s="379">
        <v>14839.977000000001</v>
      </c>
      <c r="L72" s="379">
        <v>864.23500000000001</v>
      </c>
      <c r="M72" s="379">
        <v>55363.1</v>
      </c>
      <c r="N72" s="379">
        <v>3974348.9360000002</v>
      </c>
    </row>
    <row r="73" spans="1:14" x14ac:dyDescent="0.2">
      <c r="A73" s="426">
        <v>2009</v>
      </c>
      <c r="B73" s="379">
        <v>1741123.0249999999</v>
      </c>
      <c r="C73" s="379">
        <v>35811.025000000001</v>
      </c>
      <c r="D73" s="379">
        <v>841005.65099999995</v>
      </c>
      <c r="E73" s="379">
        <v>3057.806</v>
      </c>
      <c r="F73" s="379">
        <v>798854.58499999996</v>
      </c>
      <c r="G73" s="379">
        <v>-4627.3450000000003</v>
      </c>
      <c r="H73" s="379">
        <v>271505.89299999998</v>
      </c>
      <c r="I73" s="379">
        <v>10737.915000000001</v>
      </c>
      <c r="J73" s="379">
        <v>15953.843999999999</v>
      </c>
      <c r="K73" s="379">
        <v>15008.657999999999</v>
      </c>
      <c r="L73" s="379">
        <v>891.13699999999994</v>
      </c>
      <c r="M73" s="379">
        <v>73885.923999999999</v>
      </c>
      <c r="N73" s="379">
        <v>3809837.2969999998</v>
      </c>
    </row>
    <row r="74" spans="1:14" x14ac:dyDescent="0.2">
      <c r="A74" s="426">
        <v>2010</v>
      </c>
      <c r="B74" s="379">
        <v>1827737.5449999999</v>
      </c>
      <c r="C74" s="379">
        <v>34678.724999999999</v>
      </c>
      <c r="D74" s="379">
        <v>901389.41599999997</v>
      </c>
      <c r="E74" s="379">
        <v>2967.4789999999998</v>
      </c>
      <c r="F74" s="379">
        <v>806968.30099999998</v>
      </c>
      <c r="G74" s="379">
        <v>-5501.1319999999996</v>
      </c>
      <c r="H74" s="379">
        <v>258454.92300000001</v>
      </c>
      <c r="I74" s="379">
        <v>11445.786</v>
      </c>
      <c r="J74" s="379">
        <v>16376.286</v>
      </c>
      <c r="K74" s="379">
        <v>15219.213</v>
      </c>
      <c r="L74" s="379">
        <v>1205.6110000000001</v>
      </c>
      <c r="M74" s="379">
        <v>94636.176000000007</v>
      </c>
      <c r="N74" s="379">
        <v>3972386.0380000002</v>
      </c>
    </row>
    <row r="75" spans="1:14" x14ac:dyDescent="0.2">
      <c r="A75" s="426">
        <v>2011</v>
      </c>
      <c r="B75" s="379">
        <v>1717890.7320000001</v>
      </c>
      <c r="C75" s="379">
        <v>28202.16</v>
      </c>
      <c r="D75" s="379">
        <v>926290.37600000005</v>
      </c>
      <c r="E75" s="379">
        <v>2939.1239999999998</v>
      </c>
      <c r="F75" s="379">
        <v>790204.36699999997</v>
      </c>
      <c r="G75" s="379">
        <v>-5905.3919999999998</v>
      </c>
      <c r="H75" s="379">
        <v>317530.522</v>
      </c>
      <c r="I75" s="379">
        <v>10732.62</v>
      </c>
      <c r="J75" s="379">
        <v>15989.498</v>
      </c>
      <c r="K75" s="379">
        <v>15316.067999999999</v>
      </c>
      <c r="L75" s="379">
        <v>1727.2829999999999</v>
      </c>
      <c r="M75" s="379">
        <v>120120.87300000001</v>
      </c>
      <c r="N75" s="379">
        <v>3948701.3330000001</v>
      </c>
    </row>
    <row r="76" spans="1:14" x14ac:dyDescent="0.2">
      <c r="A76" s="426">
        <v>2012</v>
      </c>
      <c r="B76" s="379">
        <v>1502731.595</v>
      </c>
      <c r="C76" s="379">
        <v>20121.805</v>
      </c>
      <c r="D76" s="379">
        <v>1138071.642</v>
      </c>
      <c r="E76" s="379">
        <v>2718.607</v>
      </c>
      <c r="F76" s="379">
        <v>769331.24899999995</v>
      </c>
      <c r="G76" s="379">
        <v>-4657.5169999999998</v>
      </c>
      <c r="H76" s="379">
        <v>274644.17200000002</v>
      </c>
      <c r="I76" s="379">
        <v>10566.361000000001</v>
      </c>
      <c r="J76" s="379">
        <v>16574.257000000001</v>
      </c>
      <c r="K76" s="379">
        <v>16791.146000000001</v>
      </c>
      <c r="L76" s="379">
        <v>4202.7870000000003</v>
      </c>
      <c r="M76" s="379">
        <v>140003.94500000001</v>
      </c>
      <c r="N76" s="379">
        <v>3898701.906</v>
      </c>
    </row>
    <row r="77" spans="1:14" x14ac:dyDescent="0.2">
      <c r="A77" s="426"/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workbookViewId="0">
      <pane xSplit="1" ySplit="12" topLeftCell="I62" activePane="bottomRight" state="frozen"/>
      <selection pane="topRight"/>
      <selection pane="bottomLeft"/>
      <selection pane="bottomRight" activeCell="I72" sqref="I72"/>
    </sheetView>
  </sheetViews>
  <sheetFormatPr defaultRowHeight="12.75" x14ac:dyDescent="0.2"/>
  <cols>
    <col min="1" max="1" width="83.85546875" customWidth="1"/>
    <col min="2" max="2" width="55.140625" customWidth="1"/>
    <col min="3" max="3" width="60.5703125" customWidth="1"/>
    <col min="4" max="4" width="62" customWidth="1"/>
    <col min="5" max="5" width="56.7109375" customWidth="1"/>
    <col min="6" max="6" width="50" customWidth="1"/>
    <col min="7" max="7" width="52.7109375" customWidth="1"/>
    <col min="8" max="8" width="58.140625" customWidth="1"/>
    <col min="9" max="9" width="59.5703125" customWidth="1"/>
    <col min="10" max="10" width="60.140625" customWidth="1"/>
    <col min="11" max="11" width="67.7109375" customWidth="1"/>
    <col min="12" max="12" width="53.85546875" customWidth="1"/>
    <col min="13" max="13" width="54.140625" customWidth="1"/>
    <col min="14" max="14" width="47.5703125" customWidth="1"/>
    <col min="257" max="257" width="83.85546875" customWidth="1"/>
    <col min="258" max="258" width="55.140625" customWidth="1"/>
    <col min="259" max="259" width="60.5703125" customWidth="1"/>
    <col min="260" max="260" width="62" customWidth="1"/>
    <col min="261" max="261" width="56.7109375" customWidth="1"/>
    <col min="262" max="262" width="50" customWidth="1"/>
    <col min="263" max="263" width="52.7109375" customWidth="1"/>
    <col min="264" max="264" width="58.140625" customWidth="1"/>
    <col min="265" max="265" width="59.5703125" customWidth="1"/>
    <col min="266" max="266" width="60.140625" customWidth="1"/>
    <col min="267" max="267" width="67.7109375" customWidth="1"/>
    <col min="268" max="268" width="53.85546875" customWidth="1"/>
    <col min="269" max="269" width="54.140625" customWidth="1"/>
    <col min="270" max="270" width="47.5703125" customWidth="1"/>
    <col min="513" max="513" width="83.85546875" customWidth="1"/>
    <col min="514" max="514" width="55.140625" customWidth="1"/>
    <col min="515" max="515" width="60.5703125" customWidth="1"/>
    <col min="516" max="516" width="62" customWidth="1"/>
    <col min="517" max="517" width="56.7109375" customWidth="1"/>
    <col min="518" max="518" width="50" customWidth="1"/>
    <col min="519" max="519" width="52.7109375" customWidth="1"/>
    <col min="520" max="520" width="58.140625" customWidth="1"/>
    <col min="521" max="521" width="59.5703125" customWidth="1"/>
    <col min="522" max="522" width="60.140625" customWidth="1"/>
    <col min="523" max="523" width="67.7109375" customWidth="1"/>
    <col min="524" max="524" width="53.85546875" customWidth="1"/>
    <col min="525" max="525" width="54.140625" customWidth="1"/>
    <col min="526" max="526" width="47.5703125" customWidth="1"/>
    <col min="769" max="769" width="83.85546875" customWidth="1"/>
    <col min="770" max="770" width="55.140625" customWidth="1"/>
    <col min="771" max="771" width="60.5703125" customWidth="1"/>
    <col min="772" max="772" width="62" customWidth="1"/>
    <col min="773" max="773" width="56.7109375" customWidth="1"/>
    <col min="774" max="774" width="50" customWidth="1"/>
    <col min="775" max="775" width="52.7109375" customWidth="1"/>
    <col min="776" max="776" width="58.140625" customWidth="1"/>
    <col min="777" max="777" width="59.5703125" customWidth="1"/>
    <col min="778" max="778" width="60.140625" customWidth="1"/>
    <col min="779" max="779" width="67.7109375" customWidth="1"/>
    <col min="780" max="780" width="53.85546875" customWidth="1"/>
    <col min="781" max="781" width="54.140625" customWidth="1"/>
    <col min="782" max="782" width="47.5703125" customWidth="1"/>
    <col min="1025" max="1025" width="83.85546875" customWidth="1"/>
    <col min="1026" max="1026" width="55.140625" customWidth="1"/>
    <col min="1027" max="1027" width="60.5703125" customWidth="1"/>
    <col min="1028" max="1028" width="62" customWidth="1"/>
    <col min="1029" max="1029" width="56.7109375" customWidth="1"/>
    <col min="1030" max="1030" width="50" customWidth="1"/>
    <col min="1031" max="1031" width="52.7109375" customWidth="1"/>
    <col min="1032" max="1032" width="58.140625" customWidth="1"/>
    <col min="1033" max="1033" width="59.5703125" customWidth="1"/>
    <col min="1034" max="1034" width="60.140625" customWidth="1"/>
    <col min="1035" max="1035" width="67.7109375" customWidth="1"/>
    <col min="1036" max="1036" width="53.85546875" customWidth="1"/>
    <col min="1037" max="1037" width="54.140625" customWidth="1"/>
    <col min="1038" max="1038" width="47.5703125" customWidth="1"/>
    <col min="1281" max="1281" width="83.85546875" customWidth="1"/>
    <col min="1282" max="1282" width="55.140625" customWidth="1"/>
    <col min="1283" max="1283" width="60.5703125" customWidth="1"/>
    <col min="1284" max="1284" width="62" customWidth="1"/>
    <col min="1285" max="1285" width="56.7109375" customWidth="1"/>
    <col min="1286" max="1286" width="50" customWidth="1"/>
    <col min="1287" max="1287" width="52.7109375" customWidth="1"/>
    <col min="1288" max="1288" width="58.140625" customWidth="1"/>
    <col min="1289" max="1289" width="59.5703125" customWidth="1"/>
    <col min="1290" max="1290" width="60.140625" customWidth="1"/>
    <col min="1291" max="1291" width="67.7109375" customWidth="1"/>
    <col min="1292" max="1292" width="53.85546875" customWidth="1"/>
    <col min="1293" max="1293" width="54.140625" customWidth="1"/>
    <col min="1294" max="1294" width="47.5703125" customWidth="1"/>
    <col min="1537" max="1537" width="83.85546875" customWidth="1"/>
    <col min="1538" max="1538" width="55.140625" customWidth="1"/>
    <col min="1539" max="1539" width="60.5703125" customWidth="1"/>
    <col min="1540" max="1540" width="62" customWidth="1"/>
    <col min="1541" max="1541" width="56.7109375" customWidth="1"/>
    <col min="1542" max="1542" width="50" customWidth="1"/>
    <col min="1543" max="1543" width="52.7109375" customWidth="1"/>
    <col min="1544" max="1544" width="58.140625" customWidth="1"/>
    <col min="1545" max="1545" width="59.5703125" customWidth="1"/>
    <col min="1546" max="1546" width="60.140625" customWidth="1"/>
    <col min="1547" max="1547" width="67.7109375" customWidth="1"/>
    <col min="1548" max="1548" width="53.85546875" customWidth="1"/>
    <col min="1549" max="1549" width="54.140625" customWidth="1"/>
    <col min="1550" max="1550" width="47.5703125" customWidth="1"/>
    <col min="1793" max="1793" width="83.85546875" customWidth="1"/>
    <col min="1794" max="1794" width="55.140625" customWidth="1"/>
    <col min="1795" max="1795" width="60.5703125" customWidth="1"/>
    <col min="1796" max="1796" width="62" customWidth="1"/>
    <col min="1797" max="1797" width="56.7109375" customWidth="1"/>
    <col min="1798" max="1798" width="50" customWidth="1"/>
    <col min="1799" max="1799" width="52.7109375" customWidth="1"/>
    <col min="1800" max="1800" width="58.140625" customWidth="1"/>
    <col min="1801" max="1801" width="59.5703125" customWidth="1"/>
    <col min="1802" max="1802" width="60.140625" customWidth="1"/>
    <col min="1803" max="1803" width="67.7109375" customWidth="1"/>
    <col min="1804" max="1804" width="53.85546875" customWidth="1"/>
    <col min="1805" max="1805" width="54.140625" customWidth="1"/>
    <col min="1806" max="1806" width="47.5703125" customWidth="1"/>
    <col min="2049" max="2049" width="83.85546875" customWidth="1"/>
    <col min="2050" max="2050" width="55.140625" customWidth="1"/>
    <col min="2051" max="2051" width="60.5703125" customWidth="1"/>
    <col min="2052" max="2052" width="62" customWidth="1"/>
    <col min="2053" max="2053" width="56.7109375" customWidth="1"/>
    <col min="2054" max="2054" width="50" customWidth="1"/>
    <col min="2055" max="2055" width="52.7109375" customWidth="1"/>
    <col min="2056" max="2056" width="58.140625" customWidth="1"/>
    <col min="2057" max="2057" width="59.5703125" customWidth="1"/>
    <col min="2058" max="2058" width="60.140625" customWidth="1"/>
    <col min="2059" max="2059" width="67.7109375" customWidth="1"/>
    <col min="2060" max="2060" width="53.85546875" customWidth="1"/>
    <col min="2061" max="2061" width="54.140625" customWidth="1"/>
    <col min="2062" max="2062" width="47.5703125" customWidth="1"/>
    <col min="2305" max="2305" width="83.85546875" customWidth="1"/>
    <col min="2306" max="2306" width="55.140625" customWidth="1"/>
    <col min="2307" max="2307" width="60.5703125" customWidth="1"/>
    <col min="2308" max="2308" width="62" customWidth="1"/>
    <col min="2309" max="2309" width="56.7109375" customWidth="1"/>
    <col min="2310" max="2310" width="50" customWidth="1"/>
    <col min="2311" max="2311" width="52.7109375" customWidth="1"/>
    <col min="2312" max="2312" width="58.140625" customWidth="1"/>
    <col min="2313" max="2313" width="59.5703125" customWidth="1"/>
    <col min="2314" max="2314" width="60.140625" customWidth="1"/>
    <col min="2315" max="2315" width="67.7109375" customWidth="1"/>
    <col min="2316" max="2316" width="53.85546875" customWidth="1"/>
    <col min="2317" max="2317" width="54.140625" customWidth="1"/>
    <col min="2318" max="2318" width="47.5703125" customWidth="1"/>
    <col min="2561" max="2561" width="83.85546875" customWidth="1"/>
    <col min="2562" max="2562" width="55.140625" customWidth="1"/>
    <col min="2563" max="2563" width="60.5703125" customWidth="1"/>
    <col min="2564" max="2564" width="62" customWidth="1"/>
    <col min="2565" max="2565" width="56.7109375" customWidth="1"/>
    <col min="2566" max="2566" width="50" customWidth="1"/>
    <col min="2567" max="2567" width="52.7109375" customWidth="1"/>
    <col min="2568" max="2568" width="58.140625" customWidth="1"/>
    <col min="2569" max="2569" width="59.5703125" customWidth="1"/>
    <col min="2570" max="2570" width="60.140625" customWidth="1"/>
    <col min="2571" max="2571" width="67.7109375" customWidth="1"/>
    <col min="2572" max="2572" width="53.85546875" customWidth="1"/>
    <col min="2573" max="2573" width="54.140625" customWidth="1"/>
    <col min="2574" max="2574" width="47.5703125" customWidth="1"/>
    <col min="2817" max="2817" width="83.85546875" customWidth="1"/>
    <col min="2818" max="2818" width="55.140625" customWidth="1"/>
    <col min="2819" max="2819" width="60.5703125" customWidth="1"/>
    <col min="2820" max="2820" width="62" customWidth="1"/>
    <col min="2821" max="2821" width="56.7109375" customWidth="1"/>
    <col min="2822" max="2822" width="50" customWidth="1"/>
    <col min="2823" max="2823" width="52.7109375" customWidth="1"/>
    <col min="2824" max="2824" width="58.140625" customWidth="1"/>
    <col min="2825" max="2825" width="59.5703125" customWidth="1"/>
    <col min="2826" max="2826" width="60.140625" customWidth="1"/>
    <col min="2827" max="2827" width="67.7109375" customWidth="1"/>
    <col min="2828" max="2828" width="53.85546875" customWidth="1"/>
    <col min="2829" max="2829" width="54.140625" customWidth="1"/>
    <col min="2830" max="2830" width="47.5703125" customWidth="1"/>
    <col min="3073" max="3073" width="83.85546875" customWidth="1"/>
    <col min="3074" max="3074" width="55.140625" customWidth="1"/>
    <col min="3075" max="3075" width="60.5703125" customWidth="1"/>
    <col min="3076" max="3076" width="62" customWidth="1"/>
    <col min="3077" max="3077" width="56.7109375" customWidth="1"/>
    <col min="3078" max="3078" width="50" customWidth="1"/>
    <col min="3079" max="3079" width="52.7109375" customWidth="1"/>
    <col min="3080" max="3080" width="58.140625" customWidth="1"/>
    <col min="3081" max="3081" width="59.5703125" customWidth="1"/>
    <col min="3082" max="3082" width="60.140625" customWidth="1"/>
    <col min="3083" max="3083" width="67.7109375" customWidth="1"/>
    <col min="3084" max="3084" width="53.85546875" customWidth="1"/>
    <col min="3085" max="3085" width="54.140625" customWidth="1"/>
    <col min="3086" max="3086" width="47.5703125" customWidth="1"/>
    <col min="3329" max="3329" width="83.85546875" customWidth="1"/>
    <col min="3330" max="3330" width="55.140625" customWidth="1"/>
    <col min="3331" max="3331" width="60.5703125" customWidth="1"/>
    <col min="3332" max="3332" width="62" customWidth="1"/>
    <col min="3333" max="3333" width="56.7109375" customWidth="1"/>
    <col min="3334" max="3334" width="50" customWidth="1"/>
    <col min="3335" max="3335" width="52.7109375" customWidth="1"/>
    <col min="3336" max="3336" width="58.140625" customWidth="1"/>
    <col min="3337" max="3337" width="59.5703125" customWidth="1"/>
    <col min="3338" max="3338" width="60.140625" customWidth="1"/>
    <col min="3339" max="3339" width="67.7109375" customWidth="1"/>
    <col min="3340" max="3340" width="53.85546875" customWidth="1"/>
    <col min="3341" max="3341" width="54.140625" customWidth="1"/>
    <col min="3342" max="3342" width="47.5703125" customWidth="1"/>
    <col min="3585" max="3585" width="83.85546875" customWidth="1"/>
    <col min="3586" max="3586" width="55.140625" customWidth="1"/>
    <col min="3587" max="3587" width="60.5703125" customWidth="1"/>
    <col min="3588" max="3588" width="62" customWidth="1"/>
    <col min="3589" max="3589" width="56.7109375" customWidth="1"/>
    <col min="3590" max="3590" width="50" customWidth="1"/>
    <col min="3591" max="3591" width="52.7109375" customWidth="1"/>
    <col min="3592" max="3592" width="58.140625" customWidth="1"/>
    <col min="3593" max="3593" width="59.5703125" customWidth="1"/>
    <col min="3594" max="3594" width="60.140625" customWidth="1"/>
    <col min="3595" max="3595" width="67.7109375" customWidth="1"/>
    <col min="3596" max="3596" width="53.85546875" customWidth="1"/>
    <col min="3597" max="3597" width="54.140625" customWidth="1"/>
    <col min="3598" max="3598" width="47.5703125" customWidth="1"/>
    <col min="3841" max="3841" width="83.85546875" customWidth="1"/>
    <col min="3842" max="3842" width="55.140625" customWidth="1"/>
    <col min="3843" max="3843" width="60.5703125" customWidth="1"/>
    <col min="3844" max="3844" width="62" customWidth="1"/>
    <col min="3845" max="3845" width="56.7109375" customWidth="1"/>
    <col min="3846" max="3846" width="50" customWidth="1"/>
    <col min="3847" max="3847" width="52.7109375" customWidth="1"/>
    <col min="3848" max="3848" width="58.140625" customWidth="1"/>
    <col min="3849" max="3849" width="59.5703125" customWidth="1"/>
    <col min="3850" max="3850" width="60.140625" customWidth="1"/>
    <col min="3851" max="3851" width="67.7109375" customWidth="1"/>
    <col min="3852" max="3852" width="53.85546875" customWidth="1"/>
    <col min="3853" max="3853" width="54.140625" customWidth="1"/>
    <col min="3854" max="3854" width="47.5703125" customWidth="1"/>
    <col min="4097" max="4097" width="83.85546875" customWidth="1"/>
    <col min="4098" max="4098" width="55.140625" customWidth="1"/>
    <col min="4099" max="4099" width="60.5703125" customWidth="1"/>
    <col min="4100" max="4100" width="62" customWidth="1"/>
    <col min="4101" max="4101" width="56.7109375" customWidth="1"/>
    <col min="4102" max="4102" width="50" customWidth="1"/>
    <col min="4103" max="4103" width="52.7109375" customWidth="1"/>
    <col min="4104" max="4104" width="58.140625" customWidth="1"/>
    <col min="4105" max="4105" width="59.5703125" customWidth="1"/>
    <col min="4106" max="4106" width="60.140625" customWidth="1"/>
    <col min="4107" max="4107" width="67.7109375" customWidth="1"/>
    <col min="4108" max="4108" width="53.85546875" customWidth="1"/>
    <col min="4109" max="4109" width="54.140625" customWidth="1"/>
    <col min="4110" max="4110" width="47.5703125" customWidth="1"/>
    <col min="4353" max="4353" width="83.85546875" customWidth="1"/>
    <col min="4354" max="4354" width="55.140625" customWidth="1"/>
    <col min="4355" max="4355" width="60.5703125" customWidth="1"/>
    <col min="4356" max="4356" width="62" customWidth="1"/>
    <col min="4357" max="4357" width="56.7109375" customWidth="1"/>
    <col min="4358" max="4358" width="50" customWidth="1"/>
    <col min="4359" max="4359" width="52.7109375" customWidth="1"/>
    <col min="4360" max="4360" width="58.140625" customWidth="1"/>
    <col min="4361" max="4361" width="59.5703125" customWidth="1"/>
    <col min="4362" max="4362" width="60.140625" customWidth="1"/>
    <col min="4363" max="4363" width="67.7109375" customWidth="1"/>
    <col min="4364" max="4364" width="53.85546875" customWidth="1"/>
    <col min="4365" max="4365" width="54.140625" customWidth="1"/>
    <col min="4366" max="4366" width="47.5703125" customWidth="1"/>
    <col min="4609" max="4609" width="83.85546875" customWidth="1"/>
    <col min="4610" max="4610" width="55.140625" customWidth="1"/>
    <col min="4611" max="4611" width="60.5703125" customWidth="1"/>
    <col min="4612" max="4612" width="62" customWidth="1"/>
    <col min="4613" max="4613" width="56.7109375" customWidth="1"/>
    <col min="4614" max="4614" width="50" customWidth="1"/>
    <col min="4615" max="4615" width="52.7109375" customWidth="1"/>
    <col min="4616" max="4616" width="58.140625" customWidth="1"/>
    <col min="4617" max="4617" width="59.5703125" customWidth="1"/>
    <col min="4618" max="4618" width="60.140625" customWidth="1"/>
    <col min="4619" max="4619" width="67.7109375" customWidth="1"/>
    <col min="4620" max="4620" width="53.85546875" customWidth="1"/>
    <col min="4621" max="4621" width="54.140625" customWidth="1"/>
    <col min="4622" max="4622" width="47.5703125" customWidth="1"/>
    <col min="4865" max="4865" width="83.85546875" customWidth="1"/>
    <col min="4866" max="4866" width="55.140625" customWidth="1"/>
    <col min="4867" max="4867" width="60.5703125" customWidth="1"/>
    <col min="4868" max="4868" width="62" customWidth="1"/>
    <col min="4869" max="4869" width="56.7109375" customWidth="1"/>
    <col min="4870" max="4870" width="50" customWidth="1"/>
    <col min="4871" max="4871" width="52.7109375" customWidth="1"/>
    <col min="4872" max="4872" width="58.140625" customWidth="1"/>
    <col min="4873" max="4873" width="59.5703125" customWidth="1"/>
    <col min="4874" max="4874" width="60.140625" customWidth="1"/>
    <col min="4875" max="4875" width="67.7109375" customWidth="1"/>
    <col min="4876" max="4876" width="53.85546875" customWidth="1"/>
    <col min="4877" max="4877" width="54.140625" customWidth="1"/>
    <col min="4878" max="4878" width="47.5703125" customWidth="1"/>
    <col min="5121" max="5121" width="83.85546875" customWidth="1"/>
    <col min="5122" max="5122" width="55.140625" customWidth="1"/>
    <col min="5123" max="5123" width="60.5703125" customWidth="1"/>
    <col min="5124" max="5124" width="62" customWidth="1"/>
    <col min="5125" max="5125" width="56.7109375" customWidth="1"/>
    <col min="5126" max="5126" width="50" customWidth="1"/>
    <col min="5127" max="5127" width="52.7109375" customWidth="1"/>
    <col min="5128" max="5128" width="58.140625" customWidth="1"/>
    <col min="5129" max="5129" width="59.5703125" customWidth="1"/>
    <col min="5130" max="5130" width="60.140625" customWidth="1"/>
    <col min="5131" max="5131" width="67.7109375" customWidth="1"/>
    <col min="5132" max="5132" width="53.85546875" customWidth="1"/>
    <col min="5133" max="5133" width="54.140625" customWidth="1"/>
    <col min="5134" max="5134" width="47.5703125" customWidth="1"/>
    <col min="5377" max="5377" width="83.85546875" customWidth="1"/>
    <col min="5378" max="5378" width="55.140625" customWidth="1"/>
    <col min="5379" max="5379" width="60.5703125" customWidth="1"/>
    <col min="5380" max="5380" width="62" customWidth="1"/>
    <col min="5381" max="5381" width="56.7109375" customWidth="1"/>
    <col min="5382" max="5382" width="50" customWidth="1"/>
    <col min="5383" max="5383" width="52.7109375" customWidth="1"/>
    <col min="5384" max="5384" width="58.140625" customWidth="1"/>
    <col min="5385" max="5385" width="59.5703125" customWidth="1"/>
    <col min="5386" max="5386" width="60.140625" customWidth="1"/>
    <col min="5387" max="5387" width="67.7109375" customWidth="1"/>
    <col min="5388" max="5388" width="53.85546875" customWidth="1"/>
    <col min="5389" max="5389" width="54.140625" customWidth="1"/>
    <col min="5390" max="5390" width="47.5703125" customWidth="1"/>
    <col min="5633" max="5633" width="83.85546875" customWidth="1"/>
    <col min="5634" max="5634" width="55.140625" customWidth="1"/>
    <col min="5635" max="5635" width="60.5703125" customWidth="1"/>
    <col min="5636" max="5636" width="62" customWidth="1"/>
    <col min="5637" max="5637" width="56.7109375" customWidth="1"/>
    <col min="5638" max="5638" width="50" customWidth="1"/>
    <col min="5639" max="5639" width="52.7109375" customWidth="1"/>
    <col min="5640" max="5640" width="58.140625" customWidth="1"/>
    <col min="5641" max="5641" width="59.5703125" customWidth="1"/>
    <col min="5642" max="5642" width="60.140625" customWidth="1"/>
    <col min="5643" max="5643" width="67.7109375" customWidth="1"/>
    <col min="5644" max="5644" width="53.85546875" customWidth="1"/>
    <col min="5645" max="5645" width="54.140625" customWidth="1"/>
    <col min="5646" max="5646" width="47.5703125" customWidth="1"/>
    <col min="5889" max="5889" width="83.85546875" customWidth="1"/>
    <col min="5890" max="5890" width="55.140625" customWidth="1"/>
    <col min="5891" max="5891" width="60.5703125" customWidth="1"/>
    <col min="5892" max="5892" width="62" customWidth="1"/>
    <col min="5893" max="5893" width="56.7109375" customWidth="1"/>
    <col min="5894" max="5894" width="50" customWidth="1"/>
    <col min="5895" max="5895" width="52.7109375" customWidth="1"/>
    <col min="5896" max="5896" width="58.140625" customWidth="1"/>
    <col min="5897" max="5897" width="59.5703125" customWidth="1"/>
    <col min="5898" max="5898" width="60.140625" customWidth="1"/>
    <col min="5899" max="5899" width="67.7109375" customWidth="1"/>
    <col min="5900" max="5900" width="53.85546875" customWidth="1"/>
    <col min="5901" max="5901" width="54.140625" customWidth="1"/>
    <col min="5902" max="5902" width="47.5703125" customWidth="1"/>
    <col min="6145" max="6145" width="83.85546875" customWidth="1"/>
    <col min="6146" max="6146" width="55.140625" customWidth="1"/>
    <col min="6147" max="6147" width="60.5703125" customWidth="1"/>
    <col min="6148" max="6148" width="62" customWidth="1"/>
    <col min="6149" max="6149" width="56.7109375" customWidth="1"/>
    <col min="6150" max="6150" width="50" customWidth="1"/>
    <col min="6151" max="6151" width="52.7109375" customWidth="1"/>
    <col min="6152" max="6152" width="58.140625" customWidth="1"/>
    <col min="6153" max="6153" width="59.5703125" customWidth="1"/>
    <col min="6154" max="6154" width="60.140625" customWidth="1"/>
    <col min="6155" max="6155" width="67.7109375" customWidth="1"/>
    <col min="6156" max="6156" width="53.85546875" customWidth="1"/>
    <col min="6157" max="6157" width="54.140625" customWidth="1"/>
    <col min="6158" max="6158" width="47.5703125" customWidth="1"/>
    <col min="6401" max="6401" width="83.85546875" customWidth="1"/>
    <col min="6402" max="6402" width="55.140625" customWidth="1"/>
    <col min="6403" max="6403" width="60.5703125" customWidth="1"/>
    <col min="6404" max="6404" width="62" customWidth="1"/>
    <col min="6405" max="6405" width="56.7109375" customWidth="1"/>
    <col min="6406" max="6406" width="50" customWidth="1"/>
    <col min="6407" max="6407" width="52.7109375" customWidth="1"/>
    <col min="6408" max="6408" width="58.140625" customWidth="1"/>
    <col min="6409" max="6409" width="59.5703125" customWidth="1"/>
    <col min="6410" max="6410" width="60.140625" customWidth="1"/>
    <col min="6411" max="6411" width="67.7109375" customWidth="1"/>
    <col min="6412" max="6412" width="53.85546875" customWidth="1"/>
    <col min="6413" max="6413" width="54.140625" customWidth="1"/>
    <col min="6414" max="6414" width="47.5703125" customWidth="1"/>
    <col min="6657" max="6657" width="83.85546875" customWidth="1"/>
    <col min="6658" max="6658" width="55.140625" customWidth="1"/>
    <col min="6659" max="6659" width="60.5703125" customWidth="1"/>
    <col min="6660" max="6660" width="62" customWidth="1"/>
    <col min="6661" max="6661" width="56.7109375" customWidth="1"/>
    <col min="6662" max="6662" width="50" customWidth="1"/>
    <col min="6663" max="6663" width="52.7109375" customWidth="1"/>
    <col min="6664" max="6664" width="58.140625" customWidth="1"/>
    <col min="6665" max="6665" width="59.5703125" customWidth="1"/>
    <col min="6666" max="6666" width="60.140625" customWidth="1"/>
    <col min="6667" max="6667" width="67.7109375" customWidth="1"/>
    <col min="6668" max="6668" width="53.85546875" customWidth="1"/>
    <col min="6669" max="6669" width="54.140625" customWidth="1"/>
    <col min="6670" max="6670" width="47.5703125" customWidth="1"/>
    <col min="6913" max="6913" width="83.85546875" customWidth="1"/>
    <col min="6914" max="6914" width="55.140625" customWidth="1"/>
    <col min="6915" max="6915" width="60.5703125" customWidth="1"/>
    <col min="6916" max="6916" width="62" customWidth="1"/>
    <col min="6917" max="6917" width="56.7109375" customWidth="1"/>
    <col min="6918" max="6918" width="50" customWidth="1"/>
    <col min="6919" max="6919" width="52.7109375" customWidth="1"/>
    <col min="6920" max="6920" width="58.140625" customWidth="1"/>
    <col min="6921" max="6921" width="59.5703125" customWidth="1"/>
    <col min="6922" max="6922" width="60.140625" customWidth="1"/>
    <col min="6923" max="6923" width="67.7109375" customWidth="1"/>
    <col min="6924" max="6924" width="53.85546875" customWidth="1"/>
    <col min="6925" max="6925" width="54.140625" customWidth="1"/>
    <col min="6926" max="6926" width="47.5703125" customWidth="1"/>
    <col min="7169" max="7169" width="83.85546875" customWidth="1"/>
    <col min="7170" max="7170" width="55.140625" customWidth="1"/>
    <col min="7171" max="7171" width="60.5703125" customWidth="1"/>
    <col min="7172" max="7172" width="62" customWidth="1"/>
    <col min="7173" max="7173" width="56.7109375" customWidth="1"/>
    <col min="7174" max="7174" width="50" customWidth="1"/>
    <col min="7175" max="7175" width="52.7109375" customWidth="1"/>
    <col min="7176" max="7176" width="58.140625" customWidth="1"/>
    <col min="7177" max="7177" width="59.5703125" customWidth="1"/>
    <col min="7178" max="7178" width="60.140625" customWidth="1"/>
    <col min="7179" max="7179" width="67.7109375" customWidth="1"/>
    <col min="7180" max="7180" width="53.85546875" customWidth="1"/>
    <col min="7181" max="7181" width="54.140625" customWidth="1"/>
    <col min="7182" max="7182" width="47.5703125" customWidth="1"/>
    <col min="7425" max="7425" width="83.85546875" customWidth="1"/>
    <col min="7426" max="7426" width="55.140625" customWidth="1"/>
    <col min="7427" max="7427" width="60.5703125" customWidth="1"/>
    <col min="7428" max="7428" width="62" customWidth="1"/>
    <col min="7429" max="7429" width="56.7109375" customWidth="1"/>
    <col min="7430" max="7430" width="50" customWidth="1"/>
    <col min="7431" max="7431" width="52.7109375" customWidth="1"/>
    <col min="7432" max="7432" width="58.140625" customWidth="1"/>
    <col min="7433" max="7433" width="59.5703125" customWidth="1"/>
    <col min="7434" max="7434" width="60.140625" customWidth="1"/>
    <col min="7435" max="7435" width="67.7109375" customWidth="1"/>
    <col min="7436" max="7436" width="53.85546875" customWidth="1"/>
    <col min="7437" max="7437" width="54.140625" customWidth="1"/>
    <col min="7438" max="7438" width="47.5703125" customWidth="1"/>
    <col min="7681" max="7681" width="83.85546875" customWidth="1"/>
    <col min="7682" max="7682" width="55.140625" customWidth="1"/>
    <col min="7683" max="7683" width="60.5703125" customWidth="1"/>
    <col min="7684" max="7684" width="62" customWidth="1"/>
    <col min="7685" max="7685" width="56.7109375" customWidth="1"/>
    <col min="7686" max="7686" width="50" customWidth="1"/>
    <col min="7687" max="7687" width="52.7109375" customWidth="1"/>
    <col min="7688" max="7688" width="58.140625" customWidth="1"/>
    <col min="7689" max="7689" width="59.5703125" customWidth="1"/>
    <col min="7690" max="7690" width="60.140625" customWidth="1"/>
    <col min="7691" max="7691" width="67.7109375" customWidth="1"/>
    <col min="7692" max="7692" width="53.85546875" customWidth="1"/>
    <col min="7693" max="7693" width="54.140625" customWidth="1"/>
    <col min="7694" max="7694" width="47.5703125" customWidth="1"/>
    <col min="7937" max="7937" width="83.85546875" customWidth="1"/>
    <col min="7938" max="7938" width="55.140625" customWidth="1"/>
    <col min="7939" max="7939" width="60.5703125" customWidth="1"/>
    <col min="7940" max="7940" width="62" customWidth="1"/>
    <col min="7941" max="7941" width="56.7109375" customWidth="1"/>
    <col min="7942" max="7942" width="50" customWidth="1"/>
    <col min="7943" max="7943" width="52.7109375" customWidth="1"/>
    <col min="7944" max="7944" width="58.140625" customWidth="1"/>
    <col min="7945" max="7945" width="59.5703125" customWidth="1"/>
    <col min="7946" max="7946" width="60.140625" customWidth="1"/>
    <col min="7947" max="7947" width="67.7109375" customWidth="1"/>
    <col min="7948" max="7948" width="53.85546875" customWidth="1"/>
    <col min="7949" max="7949" width="54.140625" customWidth="1"/>
    <col min="7950" max="7950" width="47.5703125" customWidth="1"/>
    <col min="8193" max="8193" width="83.85546875" customWidth="1"/>
    <col min="8194" max="8194" width="55.140625" customWidth="1"/>
    <col min="8195" max="8195" width="60.5703125" customWidth="1"/>
    <col min="8196" max="8196" width="62" customWidth="1"/>
    <col min="8197" max="8197" width="56.7109375" customWidth="1"/>
    <col min="8198" max="8198" width="50" customWidth="1"/>
    <col min="8199" max="8199" width="52.7109375" customWidth="1"/>
    <col min="8200" max="8200" width="58.140625" customWidth="1"/>
    <col min="8201" max="8201" width="59.5703125" customWidth="1"/>
    <col min="8202" max="8202" width="60.140625" customWidth="1"/>
    <col min="8203" max="8203" width="67.7109375" customWidth="1"/>
    <col min="8204" max="8204" width="53.85546875" customWidth="1"/>
    <col min="8205" max="8205" width="54.140625" customWidth="1"/>
    <col min="8206" max="8206" width="47.5703125" customWidth="1"/>
    <col min="8449" max="8449" width="83.85546875" customWidth="1"/>
    <col min="8450" max="8450" width="55.140625" customWidth="1"/>
    <col min="8451" max="8451" width="60.5703125" customWidth="1"/>
    <col min="8452" max="8452" width="62" customWidth="1"/>
    <col min="8453" max="8453" width="56.7109375" customWidth="1"/>
    <col min="8454" max="8454" width="50" customWidth="1"/>
    <col min="8455" max="8455" width="52.7109375" customWidth="1"/>
    <col min="8456" max="8456" width="58.140625" customWidth="1"/>
    <col min="8457" max="8457" width="59.5703125" customWidth="1"/>
    <col min="8458" max="8458" width="60.140625" customWidth="1"/>
    <col min="8459" max="8459" width="67.7109375" customWidth="1"/>
    <col min="8460" max="8460" width="53.85546875" customWidth="1"/>
    <col min="8461" max="8461" width="54.140625" customWidth="1"/>
    <col min="8462" max="8462" width="47.5703125" customWidth="1"/>
    <col min="8705" max="8705" width="83.85546875" customWidth="1"/>
    <col min="8706" max="8706" width="55.140625" customWidth="1"/>
    <col min="8707" max="8707" width="60.5703125" customWidth="1"/>
    <col min="8708" max="8708" width="62" customWidth="1"/>
    <col min="8709" max="8709" width="56.7109375" customWidth="1"/>
    <col min="8710" max="8710" width="50" customWidth="1"/>
    <col min="8711" max="8711" width="52.7109375" customWidth="1"/>
    <col min="8712" max="8712" width="58.140625" customWidth="1"/>
    <col min="8713" max="8713" width="59.5703125" customWidth="1"/>
    <col min="8714" max="8714" width="60.140625" customWidth="1"/>
    <col min="8715" max="8715" width="67.7109375" customWidth="1"/>
    <col min="8716" max="8716" width="53.85546875" customWidth="1"/>
    <col min="8717" max="8717" width="54.140625" customWidth="1"/>
    <col min="8718" max="8718" width="47.5703125" customWidth="1"/>
    <col min="8961" max="8961" width="83.85546875" customWidth="1"/>
    <col min="8962" max="8962" width="55.140625" customWidth="1"/>
    <col min="8963" max="8963" width="60.5703125" customWidth="1"/>
    <col min="8964" max="8964" width="62" customWidth="1"/>
    <col min="8965" max="8965" width="56.7109375" customWidth="1"/>
    <col min="8966" max="8966" width="50" customWidth="1"/>
    <col min="8967" max="8967" width="52.7109375" customWidth="1"/>
    <col min="8968" max="8968" width="58.140625" customWidth="1"/>
    <col min="8969" max="8969" width="59.5703125" customWidth="1"/>
    <col min="8970" max="8970" width="60.140625" customWidth="1"/>
    <col min="8971" max="8971" width="67.7109375" customWidth="1"/>
    <col min="8972" max="8972" width="53.85546875" customWidth="1"/>
    <col min="8973" max="8973" width="54.140625" customWidth="1"/>
    <col min="8974" max="8974" width="47.5703125" customWidth="1"/>
    <col min="9217" max="9217" width="83.85546875" customWidth="1"/>
    <col min="9218" max="9218" width="55.140625" customWidth="1"/>
    <col min="9219" max="9219" width="60.5703125" customWidth="1"/>
    <col min="9220" max="9220" width="62" customWidth="1"/>
    <col min="9221" max="9221" width="56.7109375" customWidth="1"/>
    <col min="9222" max="9222" width="50" customWidth="1"/>
    <col min="9223" max="9223" width="52.7109375" customWidth="1"/>
    <col min="9224" max="9224" width="58.140625" customWidth="1"/>
    <col min="9225" max="9225" width="59.5703125" customWidth="1"/>
    <col min="9226" max="9226" width="60.140625" customWidth="1"/>
    <col min="9227" max="9227" width="67.7109375" customWidth="1"/>
    <col min="9228" max="9228" width="53.85546875" customWidth="1"/>
    <col min="9229" max="9229" width="54.140625" customWidth="1"/>
    <col min="9230" max="9230" width="47.5703125" customWidth="1"/>
    <col min="9473" max="9473" width="83.85546875" customWidth="1"/>
    <col min="9474" max="9474" width="55.140625" customWidth="1"/>
    <col min="9475" max="9475" width="60.5703125" customWidth="1"/>
    <col min="9476" max="9476" width="62" customWidth="1"/>
    <col min="9477" max="9477" width="56.7109375" customWidth="1"/>
    <col min="9478" max="9478" width="50" customWidth="1"/>
    <col min="9479" max="9479" width="52.7109375" customWidth="1"/>
    <col min="9480" max="9480" width="58.140625" customWidth="1"/>
    <col min="9481" max="9481" width="59.5703125" customWidth="1"/>
    <col min="9482" max="9482" width="60.140625" customWidth="1"/>
    <col min="9483" max="9483" width="67.7109375" customWidth="1"/>
    <col min="9484" max="9484" width="53.85546875" customWidth="1"/>
    <col min="9485" max="9485" width="54.140625" customWidth="1"/>
    <col min="9486" max="9486" width="47.5703125" customWidth="1"/>
    <col min="9729" max="9729" width="83.85546875" customWidth="1"/>
    <col min="9730" max="9730" width="55.140625" customWidth="1"/>
    <col min="9731" max="9731" width="60.5703125" customWidth="1"/>
    <col min="9732" max="9732" width="62" customWidth="1"/>
    <col min="9733" max="9733" width="56.7109375" customWidth="1"/>
    <col min="9734" max="9734" width="50" customWidth="1"/>
    <col min="9735" max="9735" width="52.7109375" customWidth="1"/>
    <col min="9736" max="9736" width="58.140625" customWidth="1"/>
    <col min="9737" max="9737" width="59.5703125" customWidth="1"/>
    <col min="9738" max="9738" width="60.140625" customWidth="1"/>
    <col min="9739" max="9739" width="67.7109375" customWidth="1"/>
    <col min="9740" max="9740" width="53.85546875" customWidth="1"/>
    <col min="9741" max="9741" width="54.140625" customWidth="1"/>
    <col min="9742" max="9742" width="47.5703125" customWidth="1"/>
    <col min="9985" max="9985" width="83.85546875" customWidth="1"/>
    <col min="9986" max="9986" width="55.140625" customWidth="1"/>
    <col min="9987" max="9987" width="60.5703125" customWidth="1"/>
    <col min="9988" max="9988" width="62" customWidth="1"/>
    <col min="9989" max="9989" width="56.7109375" customWidth="1"/>
    <col min="9990" max="9990" width="50" customWidth="1"/>
    <col min="9991" max="9991" width="52.7109375" customWidth="1"/>
    <col min="9992" max="9992" width="58.140625" customWidth="1"/>
    <col min="9993" max="9993" width="59.5703125" customWidth="1"/>
    <col min="9994" max="9994" width="60.140625" customWidth="1"/>
    <col min="9995" max="9995" width="67.7109375" customWidth="1"/>
    <col min="9996" max="9996" width="53.85546875" customWidth="1"/>
    <col min="9997" max="9997" width="54.140625" customWidth="1"/>
    <col min="9998" max="9998" width="47.5703125" customWidth="1"/>
    <col min="10241" max="10241" width="83.85546875" customWidth="1"/>
    <col min="10242" max="10242" width="55.140625" customWidth="1"/>
    <col min="10243" max="10243" width="60.5703125" customWidth="1"/>
    <col min="10244" max="10244" width="62" customWidth="1"/>
    <col min="10245" max="10245" width="56.7109375" customWidth="1"/>
    <col min="10246" max="10246" width="50" customWidth="1"/>
    <col min="10247" max="10247" width="52.7109375" customWidth="1"/>
    <col min="10248" max="10248" width="58.140625" customWidth="1"/>
    <col min="10249" max="10249" width="59.5703125" customWidth="1"/>
    <col min="10250" max="10250" width="60.140625" customWidth="1"/>
    <col min="10251" max="10251" width="67.7109375" customWidth="1"/>
    <col min="10252" max="10252" width="53.85546875" customWidth="1"/>
    <col min="10253" max="10253" width="54.140625" customWidth="1"/>
    <col min="10254" max="10254" width="47.5703125" customWidth="1"/>
    <col min="10497" max="10497" width="83.85546875" customWidth="1"/>
    <col min="10498" max="10498" width="55.140625" customWidth="1"/>
    <col min="10499" max="10499" width="60.5703125" customWidth="1"/>
    <col min="10500" max="10500" width="62" customWidth="1"/>
    <col min="10501" max="10501" width="56.7109375" customWidth="1"/>
    <col min="10502" max="10502" width="50" customWidth="1"/>
    <col min="10503" max="10503" width="52.7109375" customWidth="1"/>
    <col min="10504" max="10504" width="58.140625" customWidth="1"/>
    <col min="10505" max="10505" width="59.5703125" customWidth="1"/>
    <col min="10506" max="10506" width="60.140625" customWidth="1"/>
    <col min="10507" max="10507" width="67.7109375" customWidth="1"/>
    <col min="10508" max="10508" width="53.85546875" customWidth="1"/>
    <col min="10509" max="10509" width="54.140625" customWidth="1"/>
    <col min="10510" max="10510" width="47.5703125" customWidth="1"/>
    <col min="10753" max="10753" width="83.85546875" customWidth="1"/>
    <col min="10754" max="10754" width="55.140625" customWidth="1"/>
    <col min="10755" max="10755" width="60.5703125" customWidth="1"/>
    <col min="10756" max="10756" width="62" customWidth="1"/>
    <col min="10757" max="10757" width="56.7109375" customWidth="1"/>
    <col min="10758" max="10758" width="50" customWidth="1"/>
    <col min="10759" max="10759" width="52.7109375" customWidth="1"/>
    <col min="10760" max="10760" width="58.140625" customWidth="1"/>
    <col min="10761" max="10761" width="59.5703125" customWidth="1"/>
    <col min="10762" max="10762" width="60.140625" customWidth="1"/>
    <col min="10763" max="10763" width="67.7109375" customWidth="1"/>
    <col min="10764" max="10764" width="53.85546875" customWidth="1"/>
    <col min="10765" max="10765" width="54.140625" customWidth="1"/>
    <col min="10766" max="10766" width="47.5703125" customWidth="1"/>
    <col min="11009" max="11009" width="83.85546875" customWidth="1"/>
    <col min="11010" max="11010" width="55.140625" customWidth="1"/>
    <col min="11011" max="11011" width="60.5703125" customWidth="1"/>
    <col min="11012" max="11012" width="62" customWidth="1"/>
    <col min="11013" max="11013" width="56.7109375" customWidth="1"/>
    <col min="11014" max="11014" width="50" customWidth="1"/>
    <col min="11015" max="11015" width="52.7109375" customWidth="1"/>
    <col min="11016" max="11016" width="58.140625" customWidth="1"/>
    <col min="11017" max="11017" width="59.5703125" customWidth="1"/>
    <col min="11018" max="11018" width="60.140625" customWidth="1"/>
    <col min="11019" max="11019" width="67.7109375" customWidth="1"/>
    <col min="11020" max="11020" width="53.85546875" customWidth="1"/>
    <col min="11021" max="11021" width="54.140625" customWidth="1"/>
    <col min="11022" max="11022" width="47.5703125" customWidth="1"/>
    <col min="11265" max="11265" width="83.85546875" customWidth="1"/>
    <col min="11266" max="11266" width="55.140625" customWidth="1"/>
    <col min="11267" max="11267" width="60.5703125" customWidth="1"/>
    <col min="11268" max="11268" width="62" customWidth="1"/>
    <col min="11269" max="11269" width="56.7109375" customWidth="1"/>
    <col min="11270" max="11270" width="50" customWidth="1"/>
    <col min="11271" max="11271" width="52.7109375" customWidth="1"/>
    <col min="11272" max="11272" width="58.140625" customWidth="1"/>
    <col min="11273" max="11273" width="59.5703125" customWidth="1"/>
    <col min="11274" max="11274" width="60.140625" customWidth="1"/>
    <col min="11275" max="11275" width="67.7109375" customWidth="1"/>
    <col min="11276" max="11276" width="53.85546875" customWidth="1"/>
    <col min="11277" max="11277" width="54.140625" customWidth="1"/>
    <col min="11278" max="11278" width="47.5703125" customWidth="1"/>
    <col min="11521" max="11521" width="83.85546875" customWidth="1"/>
    <col min="11522" max="11522" width="55.140625" customWidth="1"/>
    <col min="11523" max="11523" width="60.5703125" customWidth="1"/>
    <col min="11524" max="11524" width="62" customWidth="1"/>
    <col min="11525" max="11525" width="56.7109375" customWidth="1"/>
    <col min="11526" max="11526" width="50" customWidth="1"/>
    <col min="11527" max="11527" width="52.7109375" customWidth="1"/>
    <col min="11528" max="11528" width="58.140625" customWidth="1"/>
    <col min="11529" max="11529" width="59.5703125" customWidth="1"/>
    <col min="11530" max="11530" width="60.140625" customWidth="1"/>
    <col min="11531" max="11531" width="67.7109375" customWidth="1"/>
    <col min="11532" max="11532" width="53.85546875" customWidth="1"/>
    <col min="11533" max="11533" width="54.140625" customWidth="1"/>
    <col min="11534" max="11534" width="47.5703125" customWidth="1"/>
    <col min="11777" max="11777" width="83.85546875" customWidth="1"/>
    <col min="11778" max="11778" width="55.140625" customWidth="1"/>
    <col min="11779" max="11779" width="60.5703125" customWidth="1"/>
    <col min="11780" max="11780" width="62" customWidth="1"/>
    <col min="11781" max="11781" width="56.7109375" customWidth="1"/>
    <col min="11782" max="11782" width="50" customWidth="1"/>
    <col min="11783" max="11783" width="52.7109375" customWidth="1"/>
    <col min="11784" max="11784" width="58.140625" customWidth="1"/>
    <col min="11785" max="11785" width="59.5703125" customWidth="1"/>
    <col min="11786" max="11786" width="60.140625" customWidth="1"/>
    <col min="11787" max="11787" width="67.7109375" customWidth="1"/>
    <col min="11788" max="11788" width="53.85546875" customWidth="1"/>
    <col min="11789" max="11789" width="54.140625" customWidth="1"/>
    <col min="11790" max="11790" width="47.5703125" customWidth="1"/>
    <col min="12033" max="12033" width="83.85546875" customWidth="1"/>
    <col min="12034" max="12034" width="55.140625" customWidth="1"/>
    <col min="12035" max="12035" width="60.5703125" customWidth="1"/>
    <col min="12036" max="12036" width="62" customWidth="1"/>
    <col min="12037" max="12037" width="56.7109375" customWidth="1"/>
    <col min="12038" max="12038" width="50" customWidth="1"/>
    <col min="12039" max="12039" width="52.7109375" customWidth="1"/>
    <col min="12040" max="12040" width="58.140625" customWidth="1"/>
    <col min="12041" max="12041" width="59.5703125" customWidth="1"/>
    <col min="12042" max="12042" width="60.140625" customWidth="1"/>
    <col min="12043" max="12043" width="67.7109375" customWidth="1"/>
    <col min="12044" max="12044" width="53.85546875" customWidth="1"/>
    <col min="12045" max="12045" width="54.140625" customWidth="1"/>
    <col min="12046" max="12046" width="47.5703125" customWidth="1"/>
    <col min="12289" max="12289" width="83.85546875" customWidth="1"/>
    <col min="12290" max="12290" width="55.140625" customWidth="1"/>
    <col min="12291" max="12291" width="60.5703125" customWidth="1"/>
    <col min="12292" max="12292" width="62" customWidth="1"/>
    <col min="12293" max="12293" width="56.7109375" customWidth="1"/>
    <col min="12294" max="12294" width="50" customWidth="1"/>
    <col min="12295" max="12295" width="52.7109375" customWidth="1"/>
    <col min="12296" max="12296" width="58.140625" customWidth="1"/>
    <col min="12297" max="12297" width="59.5703125" customWidth="1"/>
    <col min="12298" max="12298" width="60.140625" customWidth="1"/>
    <col min="12299" max="12299" width="67.7109375" customWidth="1"/>
    <col min="12300" max="12300" width="53.85546875" customWidth="1"/>
    <col min="12301" max="12301" width="54.140625" customWidth="1"/>
    <col min="12302" max="12302" width="47.5703125" customWidth="1"/>
    <col min="12545" max="12545" width="83.85546875" customWidth="1"/>
    <col min="12546" max="12546" width="55.140625" customWidth="1"/>
    <col min="12547" max="12547" width="60.5703125" customWidth="1"/>
    <col min="12548" max="12548" width="62" customWidth="1"/>
    <col min="12549" max="12549" width="56.7109375" customWidth="1"/>
    <col min="12550" max="12550" width="50" customWidth="1"/>
    <col min="12551" max="12551" width="52.7109375" customWidth="1"/>
    <col min="12552" max="12552" width="58.140625" customWidth="1"/>
    <col min="12553" max="12553" width="59.5703125" customWidth="1"/>
    <col min="12554" max="12554" width="60.140625" customWidth="1"/>
    <col min="12555" max="12555" width="67.7109375" customWidth="1"/>
    <col min="12556" max="12556" width="53.85546875" customWidth="1"/>
    <col min="12557" max="12557" width="54.140625" customWidth="1"/>
    <col min="12558" max="12558" width="47.5703125" customWidth="1"/>
    <col min="12801" max="12801" width="83.85546875" customWidth="1"/>
    <col min="12802" max="12802" width="55.140625" customWidth="1"/>
    <col min="12803" max="12803" width="60.5703125" customWidth="1"/>
    <col min="12804" max="12804" width="62" customWidth="1"/>
    <col min="12805" max="12805" width="56.7109375" customWidth="1"/>
    <col min="12806" max="12806" width="50" customWidth="1"/>
    <col min="12807" max="12807" width="52.7109375" customWidth="1"/>
    <col min="12808" max="12808" width="58.140625" customWidth="1"/>
    <col min="12809" max="12809" width="59.5703125" customWidth="1"/>
    <col min="12810" max="12810" width="60.140625" customWidth="1"/>
    <col min="12811" max="12811" width="67.7109375" customWidth="1"/>
    <col min="12812" max="12812" width="53.85546875" customWidth="1"/>
    <col min="12813" max="12813" width="54.140625" customWidth="1"/>
    <col min="12814" max="12814" width="47.5703125" customWidth="1"/>
    <col min="13057" max="13057" width="83.85546875" customWidth="1"/>
    <col min="13058" max="13058" width="55.140625" customWidth="1"/>
    <col min="13059" max="13059" width="60.5703125" customWidth="1"/>
    <col min="13060" max="13060" width="62" customWidth="1"/>
    <col min="13061" max="13061" width="56.7109375" customWidth="1"/>
    <col min="13062" max="13062" width="50" customWidth="1"/>
    <col min="13063" max="13063" width="52.7109375" customWidth="1"/>
    <col min="13064" max="13064" width="58.140625" customWidth="1"/>
    <col min="13065" max="13065" width="59.5703125" customWidth="1"/>
    <col min="13066" max="13066" width="60.140625" customWidth="1"/>
    <col min="13067" max="13067" width="67.7109375" customWidth="1"/>
    <col min="13068" max="13068" width="53.85546875" customWidth="1"/>
    <col min="13069" max="13069" width="54.140625" customWidth="1"/>
    <col min="13070" max="13070" width="47.5703125" customWidth="1"/>
    <col min="13313" max="13313" width="83.85546875" customWidth="1"/>
    <col min="13314" max="13314" width="55.140625" customWidth="1"/>
    <col min="13315" max="13315" width="60.5703125" customWidth="1"/>
    <col min="13316" max="13316" width="62" customWidth="1"/>
    <col min="13317" max="13317" width="56.7109375" customWidth="1"/>
    <col min="13318" max="13318" width="50" customWidth="1"/>
    <col min="13319" max="13319" width="52.7109375" customWidth="1"/>
    <col min="13320" max="13320" width="58.140625" customWidth="1"/>
    <col min="13321" max="13321" width="59.5703125" customWidth="1"/>
    <col min="13322" max="13322" width="60.140625" customWidth="1"/>
    <col min="13323" max="13323" width="67.7109375" customWidth="1"/>
    <col min="13324" max="13324" width="53.85546875" customWidth="1"/>
    <col min="13325" max="13325" width="54.140625" customWidth="1"/>
    <col min="13326" max="13326" width="47.5703125" customWidth="1"/>
    <col min="13569" max="13569" width="83.85546875" customWidth="1"/>
    <col min="13570" max="13570" width="55.140625" customWidth="1"/>
    <col min="13571" max="13571" width="60.5703125" customWidth="1"/>
    <col min="13572" max="13572" width="62" customWidth="1"/>
    <col min="13573" max="13573" width="56.7109375" customWidth="1"/>
    <col min="13574" max="13574" width="50" customWidth="1"/>
    <col min="13575" max="13575" width="52.7109375" customWidth="1"/>
    <col min="13576" max="13576" width="58.140625" customWidth="1"/>
    <col min="13577" max="13577" width="59.5703125" customWidth="1"/>
    <col min="13578" max="13578" width="60.140625" customWidth="1"/>
    <col min="13579" max="13579" width="67.7109375" customWidth="1"/>
    <col min="13580" max="13580" width="53.85546875" customWidth="1"/>
    <col min="13581" max="13581" width="54.140625" customWidth="1"/>
    <col min="13582" max="13582" width="47.5703125" customWidth="1"/>
    <col min="13825" max="13825" width="83.85546875" customWidth="1"/>
    <col min="13826" max="13826" width="55.140625" customWidth="1"/>
    <col min="13827" max="13827" width="60.5703125" customWidth="1"/>
    <col min="13828" max="13828" width="62" customWidth="1"/>
    <col min="13829" max="13829" width="56.7109375" customWidth="1"/>
    <col min="13830" max="13830" width="50" customWidth="1"/>
    <col min="13831" max="13831" width="52.7109375" customWidth="1"/>
    <col min="13832" max="13832" width="58.140625" customWidth="1"/>
    <col min="13833" max="13833" width="59.5703125" customWidth="1"/>
    <col min="13834" max="13834" width="60.140625" customWidth="1"/>
    <col min="13835" max="13835" width="67.7109375" customWidth="1"/>
    <col min="13836" max="13836" width="53.85546875" customWidth="1"/>
    <col min="13837" max="13837" width="54.140625" customWidth="1"/>
    <col min="13838" max="13838" width="47.5703125" customWidth="1"/>
    <col min="14081" max="14081" width="83.85546875" customWidth="1"/>
    <col min="14082" max="14082" width="55.140625" customWidth="1"/>
    <col min="14083" max="14083" width="60.5703125" customWidth="1"/>
    <col min="14084" max="14084" width="62" customWidth="1"/>
    <col min="14085" max="14085" width="56.7109375" customWidth="1"/>
    <col min="14086" max="14086" width="50" customWidth="1"/>
    <col min="14087" max="14087" width="52.7109375" customWidth="1"/>
    <col min="14088" max="14088" width="58.140625" customWidth="1"/>
    <col min="14089" max="14089" width="59.5703125" customWidth="1"/>
    <col min="14090" max="14090" width="60.140625" customWidth="1"/>
    <col min="14091" max="14091" width="67.7109375" customWidth="1"/>
    <col min="14092" max="14092" width="53.85546875" customWidth="1"/>
    <col min="14093" max="14093" width="54.140625" customWidth="1"/>
    <col min="14094" max="14094" width="47.5703125" customWidth="1"/>
    <col min="14337" max="14337" width="83.85546875" customWidth="1"/>
    <col min="14338" max="14338" width="55.140625" customWidth="1"/>
    <col min="14339" max="14339" width="60.5703125" customWidth="1"/>
    <col min="14340" max="14340" width="62" customWidth="1"/>
    <col min="14341" max="14341" width="56.7109375" customWidth="1"/>
    <col min="14342" max="14342" width="50" customWidth="1"/>
    <col min="14343" max="14343" width="52.7109375" customWidth="1"/>
    <col min="14344" max="14344" width="58.140625" customWidth="1"/>
    <col min="14345" max="14345" width="59.5703125" customWidth="1"/>
    <col min="14346" max="14346" width="60.140625" customWidth="1"/>
    <col min="14347" max="14347" width="67.7109375" customWidth="1"/>
    <col min="14348" max="14348" width="53.85546875" customWidth="1"/>
    <col min="14349" max="14349" width="54.140625" customWidth="1"/>
    <col min="14350" max="14350" width="47.5703125" customWidth="1"/>
    <col min="14593" max="14593" width="83.85546875" customWidth="1"/>
    <col min="14594" max="14594" width="55.140625" customWidth="1"/>
    <col min="14595" max="14595" width="60.5703125" customWidth="1"/>
    <col min="14596" max="14596" width="62" customWidth="1"/>
    <col min="14597" max="14597" width="56.7109375" customWidth="1"/>
    <col min="14598" max="14598" width="50" customWidth="1"/>
    <col min="14599" max="14599" width="52.7109375" customWidth="1"/>
    <col min="14600" max="14600" width="58.140625" customWidth="1"/>
    <col min="14601" max="14601" width="59.5703125" customWidth="1"/>
    <col min="14602" max="14602" width="60.140625" customWidth="1"/>
    <col min="14603" max="14603" width="67.7109375" customWidth="1"/>
    <col min="14604" max="14604" width="53.85546875" customWidth="1"/>
    <col min="14605" max="14605" width="54.140625" customWidth="1"/>
    <col min="14606" max="14606" width="47.5703125" customWidth="1"/>
    <col min="14849" max="14849" width="83.85546875" customWidth="1"/>
    <col min="14850" max="14850" width="55.140625" customWidth="1"/>
    <col min="14851" max="14851" width="60.5703125" customWidth="1"/>
    <col min="14852" max="14852" width="62" customWidth="1"/>
    <col min="14853" max="14853" width="56.7109375" customWidth="1"/>
    <col min="14854" max="14854" width="50" customWidth="1"/>
    <col min="14855" max="14855" width="52.7109375" customWidth="1"/>
    <col min="14856" max="14856" width="58.140625" customWidth="1"/>
    <col min="14857" max="14857" width="59.5703125" customWidth="1"/>
    <col min="14858" max="14858" width="60.140625" customWidth="1"/>
    <col min="14859" max="14859" width="67.7109375" customWidth="1"/>
    <col min="14860" max="14860" width="53.85546875" customWidth="1"/>
    <col min="14861" max="14861" width="54.140625" customWidth="1"/>
    <col min="14862" max="14862" width="47.5703125" customWidth="1"/>
    <col min="15105" max="15105" width="83.85546875" customWidth="1"/>
    <col min="15106" max="15106" width="55.140625" customWidth="1"/>
    <col min="15107" max="15107" width="60.5703125" customWidth="1"/>
    <col min="15108" max="15108" width="62" customWidth="1"/>
    <col min="15109" max="15109" width="56.7109375" customWidth="1"/>
    <col min="15110" max="15110" width="50" customWidth="1"/>
    <col min="15111" max="15111" width="52.7109375" customWidth="1"/>
    <col min="15112" max="15112" width="58.140625" customWidth="1"/>
    <col min="15113" max="15113" width="59.5703125" customWidth="1"/>
    <col min="15114" max="15114" width="60.140625" customWidth="1"/>
    <col min="15115" max="15115" width="67.7109375" customWidth="1"/>
    <col min="15116" max="15116" width="53.85546875" customWidth="1"/>
    <col min="15117" max="15117" width="54.140625" customWidth="1"/>
    <col min="15118" max="15118" width="47.5703125" customWidth="1"/>
    <col min="15361" max="15361" width="83.85546875" customWidth="1"/>
    <col min="15362" max="15362" width="55.140625" customWidth="1"/>
    <col min="15363" max="15363" width="60.5703125" customWidth="1"/>
    <col min="15364" max="15364" width="62" customWidth="1"/>
    <col min="15365" max="15365" width="56.7109375" customWidth="1"/>
    <col min="15366" max="15366" width="50" customWidth="1"/>
    <col min="15367" max="15367" width="52.7109375" customWidth="1"/>
    <col min="15368" max="15368" width="58.140625" customWidth="1"/>
    <col min="15369" max="15369" width="59.5703125" customWidth="1"/>
    <col min="15370" max="15370" width="60.140625" customWidth="1"/>
    <col min="15371" max="15371" width="67.7109375" customWidth="1"/>
    <col min="15372" max="15372" width="53.85546875" customWidth="1"/>
    <col min="15373" max="15373" width="54.140625" customWidth="1"/>
    <col min="15374" max="15374" width="47.5703125" customWidth="1"/>
    <col min="15617" max="15617" width="83.85546875" customWidth="1"/>
    <col min="15618" max="15618" width="55.140625" customWidth="1"/>
    <col min="15619" max="15619" width="60.5703125" customWidth="1"/>
    <col min="15620" max="15620" width="62" customWidth="1"/>
    <col min="15621" max="15621" width="56.7109375" customWidth="1"/>
    <col min="15622" max="15622" width="50" customWidth="1"/>
    <col min="15623" max="15623" width="52.7109375" customWidth="1"/>
    <col min="15624" max="15624" width="58.140625" customWidth="1"/>
    <col min="15625" max="15625" width="59.5703125" customWidth="1"/>
    <col min="15626" max="15626" width="60.140625" customWidth="1"/>
    <col min="15627" max="15627" width="67.7109375" customWidth="1"/>
    <col min="15628" max="15628" width="53.85546875" customWidth="1"/>
    <col min="15629" max="15629" width="54.140625" customWidth="1"/>
    <col min="15630" max="15630" width="47.5703125" customWidth="1"/>
    <col min="15873" max="15873" width="83.85546875" customWidth="1"/>
    <col min="15874" max="15874" width="55.140625" customWidth="1"/>
    <col min="15875" max="15875" width="60.5703125" customWidth="1"/>
    <col min="15876" max="15876" width="62" customWidth="1"/>
    <col min="15877" max="15877" width="56.7109375" customWidth="1"/>
    <col min="15878" max="15878" width="50" customWidth="1"/>
    <col min="15879" max="15879" width="52.7109375" customWidth="1"/>
    <col min="15880" max="15880" width="58.140625" customWidth="1"/>
    <col min="15881" max="15881" width="59.5703125" customWidth="1"/>
    <col min="15882" max="15882" width="60.140625" customWidth="1"/>
    <col min="15883" max="15883" width="67.7109375" customWidth="1"/>
    <col min="15884" max="15884" width="53.85546875" customWidth="1"/>
    <col min="15885" max="15885" width="54.140625" customWidth="1"/>
    <col min="15886" max="15886" width="47.5703125" customWidth="1"/>
    <col min="16129" max="16129" width="83.85546875" customWidth="1"/>
    <col min="16130" max="16130" width="55.140625" customWidth="1"/>
    <col min="16131" max="16131" width="60.5703125" customWidth="1"/>
    <col min="16132" max="16132" width="62" customWidth="1"/>
    <col min="16133" max="16133" width="56.7109375" customWidth="1"/>
    <col min="16134" max="16134" width="50" customWidth="1"/>
    <col min="16135" max="16135" width="52.7109375" customWidth="1"/>
    <col min="16136" max="16136" width="58.140625" customWidth="1"/>
    <col min="16137" max="16137" width="59.5703125" customWidth="1"/>
    <col min="16138" max="16138" width="60.140625" customWidth="1"/>
    <col min="16139" max="16139" width="67.7109375" customWidth="1"/>
    <col min="16140" max="16140" width="53.85546875" customWidth="1"/>
    <col min="16141" max="16141" width="54.140625" customWidth="1"/>
    <col min="16142" max="16142" width="47.5703125" customWidth="1"/>
  </cols>
  <sheetData>
    <row r="1" spans="1:14" ht="18" x14ac:dyDescent="0.25">
      <c r="A1" s="427" t="s">
        <v>909</v>
      </c>
    </row>
    <row r="2" spans="1:14" ht="18.75" x14ac:dyDescent="0.3">
      <c r="A2" s="428" t="s">
        <v>910</v>
      </c>
    </row>
    <row r="3" spans="1:14" x14ac:dyDescent="0.2">
      <c r="A3" t="s">
        <v>717</v>
      </c>
    </row>
    <row r="4" spans="1:14" x14ac:dyDescent="0.2">
      <c r="A4" s="429" t="str">
        <f>HYPERLINK("http://www.eia.doe.gov/totalenergy/data/monthly/dataunits.cfm","Note: Information about data precision and revisions.")</f>
        <v>Note: Information about data precision and revisions.</v>
      </c>
    </row>
    <row r="5" spans="1:14" x14ac:dyDescent="0.2">
      <c r="A5" t="s">
        <v>717</v>
      </c>
    </row>
    <row r="6" spans="1:14" x14ac:dyDescent="0.2">
      <c r="A6" t="s">
        <v>911</v>
      </c>
    </row>
    <row r="7" spans="1:14" x14ac:dyDescent="0.2">
      <c r="A7" t="s">
        <v>912</v>
      </c>
    </row>
    <row r="8" spans="1:14" x14ac:dyDescent="0.2">
      <c r="A8" t="s">
        <v>717</v>
      </c>
    </row>
    <row r="9" spans="1:14" ht="15.75" x14ac:dyDescent="0.25">
      <c r="A9" s="430" t="s">
        <v>929</v>
      </c>
    </row>
    <row r="10" spans="1:14" x14ac:dyDescent="0.2">
      <c r="A10" t="s">
        <v>717</v>
      </c>
    </row>
    <row r="11" spans="1:14" x14ac:dyDescent="0.2">
      <c r="A11" s="431" t="s">
        <v>930</v>
      </c>
      <c r="B11" s="431" t="s">
        <v>931</v>
      </c>
      <c r="C11" s="431" t="s">
        <v>932</v>
      </c>
      <c r="D11" s="431" t="s">
        <v>933</v>
      </c>
      <c r="E11" s="431" t="s">
        <v>934</v>
      </c>
      <c r="F11" s="431" t="s">
        <v>935</v>
      </c>
      <c r="G11" s="431" t="s">
        <v>936</v>
      </c>
      <c r="H11" s="431" t="s">
        <v>937</v>
      </c>
      <c r="I11" s="431" t="s">
        <v>938</v>
      </c>
      <c r="J11" s="431" t="s">
        <v>939</v>
      </c>
      <c r="K11" s="431" t="s">
        <v>940</v>
      </c>
      <c r="L11" s="431" t="s">
        <v>941</v>
      </c>
      <c r="M11" s="431" t="s">
        <v>942</v>
      </c>
      <c r="N11" s="431" t="s">
        <v>943</v>
      </c>
    </row>
    <row r="12" spans="1:14" x14ac:dyDescent="0.2">
      <c r="B12" s="431" t="s">
        <v>927</v>
      </c>
      <c r="C12" s="431" t="s">
        <v>927</v>
      </c>
      <c r="D12" s="431" t="s">
        <v>927</v>
      </c>
      <c r="E12" s="431" t="s">
        <v>927</v>
      </c>
      <c r="F12" s="431" t="s">
        <v>927</v>
      </c>
      <c r="G12" s="431" t="s">
        <v>927</v>
      </c>
      <c r="H12" s="431" t="s">
        <v>927</v>
      </c>
      <c r="I12" s="431" t="s">
        <v>927</v>
      </c>
      <c r="J12" s="431" t="s">
        <v>927</v>
      </c>
      <c r="K12" s="431" t="s">
        <v>927</v>
      </c>
      <c r="L12" s="431" t="s">
        <v>927</v>
      </c>
      <c r="M12" s="431" t="s">
        <v>927</v>
      </c>
      <c r="N12" s="431" t="s">
        <v>927</v>
      </c>
    </row>
    <row r="13" spans="1:14" x14ac:dyDescent="0.2">
      <c r="A13" s="432">
        <v>1949</v>
      </c>
      <c r="B13" t="s">
        <v>928</v>
      </c>
      <c r="C13" t="s">
        <v>928</v>
      </c>
      <c r="D13" t="s">
        <v>928</v>
      </c>
      <c r="E13" t="s">
        <v>928</v>
      </c>
      <c r="F13" t="s">
        <v>928</v>
      </c>
      <c r="G13" t="s">
        <v>928</v>
      </c>
      <c r="H13" t="s">
        <v>928</v>
      </c>
      <c r="I13" t="s">
        <v>928</v>
      </c>
      <c r="J13" t="s">
        <v>928</v>
      </c>
      <c r="K13">
        <v>5024.7460000000001</v>
      </c>
      <c r="L13" t="s">
        <v>928</v>
      </c>
      <c r="M13" t="s">
        <v>928</v>
      </c>
      <c r="N13">
        <v>5024.7460000000001</v>
      </c>
    </row>
    <row r="14" spans="1:14" x14ac:dyDescent="0.2">
      <c r="A14" s="432">
        <v>1950</v>
      </c>
      <c r="B14" t="s">
        <v>928</v>
      </c>
      <c r="C14" t="s">
        <v>928</v>
      </c>
      <c r="D14" t="s">
        <v>928</v>
      </c>
      <c r="E14" t="s">
        <v>928</v>
      </c>
      <c r="F14" t="s">
        <v>928</v>
      </c>
      <c r="G14" t="s">
        <v>928</v>
      </c>
      <c r="H14" t="s">
        <v>928</v>
      </c>
      <c r="I14" t="s">
        <v>928</v>
      </c>
      <c r="J14" t="s">
        <v>928</v>
      </c>
      <c r="K14">
        <v>4946.2579999999998</v>
      </c>
      <c r="L14" t="s">
        <v>928</v>
      </c>
      <c r="M14" t="s">
        <v>928</v>
      </c>
      <c r="N14">
        <v>4946.2579999999998</v>
      </c>
    </row>
    <row r="15" spans="1:14" x14ac:dyDescent="0.2">
      <c r="A15" s="432">
        <v>1951</v>
      </c>
      <c r="B15" t="s">
        <v>928</v>
      </c>
      <c r="C15" t="s">
        <v>928</v>
      </c>
      <c r="D15" t="s">
        <v>928</v>
      </c>
      <c r="E15" t="s">
        <v>928</v>
      </c>
      <c r="F15" t="s">
        <v>928</v>
      </c>
      <c r="G15" t="s">
        <v>928</v>
      </c>
      <c r="H15" t="s">
        <v>928</v>
      </c>
      <c r="I15" t="s">
        <v>928</v>
      </c>
      <c r="J15" t="s">
        <v>928</v>
      </c>
      <c r="K15">
        <v>4625.5410000000002</v>
      </c>
      <c r="L15" t="s">
        <v>928</v>
      </c>
      <c r="M15" t="s">
        <v>928</v>
      </c>
      <c r="N15">
        <v>4625.5410000000002</v>
      </c>
    </row>
    <row r="16" spans="1:14" x14ac:dyDescent="0.2">
      <c r="A16" s="432">
        <v>1952</v>
      </c>
      <c r="B16" t="s">
        <v>928</v>
      </c>
      <c r="C16" t="s">
        <v>928</v>
      </c>
      <c r="D16" t="s">
        <v>928</v>
      </c>
      <c r="E16" t="s">
        <v>928</v>
      </c>
      <c r="F16" t="s">
        <v>928</v>
      </c>
      <c r="G16" t="s">
        <v>928</v>
      </c>
      <c r="H16" t="s">
        <v>928</v>
      </c>
      <c r="I16" t="s">
        <v>928</v>
      </c>
      <c r="J16" t="s">
        <v>928</v>
      </c>
      <c r="K16">
        <v>4605.7929999999997</v>
      </c>
      <c r="L16" t="s">
        <v>928</v>
      </c>
      <c r="M16" t="s">
        <v>928</v>
      </c>
      <c r="N16">
        <v>4605.7929999999997</v>
      </c>
    </row>
    <row r="17" spans="1:14" x14ac:dyDescent="0.2">
      <c r="A17" s="432">
        <v>1953</v>
      </c>
      <c r="B17" t="s">
        <v>928</v>
      </c>
      <c r="C17" t="s">
        <v>928</v>
      </c>
      <c r="D17" t="s">
        <v>928</v>
      </c>
      <c r="E17" t="s">
        <v>928</v>
      </c>
      <c r="F17" t="s">
        <v>928</v>
      </c>
      <c r="G17" t="s">
        <v>928</v>
      </c>
      <c r="H17" t="s">
        <v>928</v>
      </c>
      <c r="I17" t="s">
        <v>928</v>
      </c>
      <c r="J17" t="s">
        <v>928</v>
      </c>
      <c r="K17">
        <v>4384.0479999999998</v>
      </c>
      <c r="L17" t="s">
        <v>928</v>
      </c>
      <c r="M17" t="s">
        <v>928</v>
      </c>
      <c r="N17">
        <v>4384.0479999999998</v>
      </c>
    </row>
    <row r="18" spans="1:14" x14ac:dyDescent="0.2">
      <c r="A18" s="432">
        <v>1954</v>
      </c>
      <c r="B18" t="s">
        <v>928</v>
      </c>
      <c r="C18" t="s">
        <v>928</v>
      </c>
      <c r="D18" t="s">
        <v>928</v>
      </c>
      <c r="E18" t="s">
        <v>928</v>
      </c>
      <c r="F18" t="s">
        <v>928</v>
      </c>
      <c r="G18" t="s">
        <v>928</v>
      </c>
      <c r="H18" t="s">
        <v>928</v>
      </c>
      <c r="I18" t="s">
        <v>928</v>
      </c>
      <c r="J18" t="s">
        <v>928</v>
      </c>
      <c r="K18">
        <v>4571.2640000000001</v>
      </c>
      <c r="L18" t="s">
        <v>928</v>
      </c>
      <c r="M18" t="s">
        <v>928</v>
      </c>
      <c r="N18">
        <v>4571.2640000000001</v>
      </c>
    </row>
    <row r="19" spans="1:14" x14ac:dyDescent="0.2">
      <c r="A19" s="432">
        <v>1955</v>
      </c>
      <c r="B19" t="s">
        <v>928</v>
      </c>
      <c r="C19" t="s">
        <v>928</v>
      </c>
      <c r="D19" t="s">
        <v>928</v>
      </c>
      <c r="E19" t="s">
        <v>928</v>
      </c>
      <c r="F19" t="s">
        <v>928</v>
      </c>
      <c r="G19" t="s">
        <v>928</v>
      </c>
      <c r="H19" t="s">
        <v>928</v>
      </c>
      <c r="I19" t="s">
        <v>928</v>
      </c>
      <c r="J19" t="s">
        <v>928</v>
      </c>
      <c r="K19">
        <v>3260.877</v>
      </c>
      <c r="L19" t="s">
        <v>928</v>
      </c>
      <c r="M19" t="s">
        <v>928</v>
      </c>
      <c r="N19">
        <v>3260.877</v>
      </c>
    </row>
    <row r="20" spans="1:14" x14ac:dyDescent="0.2">
      <c r="A20" s="432">
        <v>1956</v>
      </c>
      <c r="B20" t="s">
        <v>928</v>
      </c>
      <c r="C20" t="s">
        <v>928</v>
      </c>
      <c r="D20" t="s">
        <v>928</v>
      </c>
      <c r="E20" t="s">
        <v>928</v>
      </c>
      <c r="F20" t="s">
        <v>928</v>
      </c>
      <c r="G20" t="s">
        <v>928</v>
      </c>
      <c r="H20" t="s">
        <v>928</v>
      </c>
      <c r="I20" t="s">
        <v>928</v>
      </c>
      <c r="J20" t="s">
        <v>928</v>
      </c>
      <c r="K20">
        <v>3208.0129999999999</v>
      </c>
      <c r="L20" t="s">
        <v>928</v>
      </c>
      <c r="M20" t="s">
        <v>928</v>
      </c>
      <c r="N20">
        <v>3208.0129999999999</v>
      </c>
    </row>
    <row r="21" spans="1:14" x14ac:dyDescent="0.2">
      <c r="A21" s="432">
        <v>1957</v>
      </c>
      <c r="B21" t="s">
        <v>928</v>
      </c>
      <c r="C21" t="s">
        <v>928</v>
      </c>
      <c r="D21" t="s">
        <v>928</v>
      </c>
      <c r="E21" t="s">
        <v>928</v>
      </c>
      <c r="F21" t="s">
        <v>928</v>
      </c>
      <c r="G21" t="s">
        <v>928</v>
      </c>
      <c r="H21" t="s">
        <v>928</v>
      </c>
      <c r="I21" t="s">
        <v>928</v>
      </c>
      <c r="J21" t="s">
        <v>928</v>
      </c>
      <c r="K21">
        <v>3125.473</v>
      </c>
      <c r="L21" t="s">
        <v>928</v>
      </c>
      <c r="M21" t="s">
        <v>928</v>
      </c>
      <c r="N21">
        <v>3125.473</v>
      </c>
    </row>
    <row r="22" spans="1:14" x14ac:dyDescent="0.2">
      <c r="A22" s="432">
        <v>1958</v>
      </c>
      <c r="B22" t="s">
        <v>928</v>
      </c>
      <c r="C22" t="s">
        <v>928</v>
      </c>
      <c r="D22" t="s">
        <v>928</v>
      </c>
      <c r="E22" t="s">
        <v>928</v>
      </c>
      <c r="F22" t="s">
        <v>928</v>
      </c>
      <c r="G22" t="s">
        <v>928</v>
      </c>
      <c r="H22" t="s">
        <v>928</v>
      </c>
      <c r="I22" t="s">
        <v>928</v>
      </c>
      <c r="J22" t="s">
        <v>928</v>
      </c>
      <c r="K22">
        <v>3352.4580000000001</v>
      </c>
      <c r="L22" t="s">
        <v>928</v>
      </c>
      <c r="M22" t="s">
        <v>928</v>
      </c>
      <c r="N22">
        <v>3352.4580000000001</v>
      </c>
    </row>
    <row r="23" spans="1:14" x14ac:dyDescent="0.2">
      <c r="A23" s="432">
        <v>1959</v>
      </c>
      <c r="B23" t="s">
        <v>928</v>
      </c>
      <c r="C23" t="s">
        <v>928</v>
      </c>
      <c r="D23" t="s">
        <v>928</v>
      </c>
      <c r="E23" t="s">
        <v>928</v>
      </c>
      <c r="F23" t="s">
        <v>928</v>
      </c>
      <c r="G23" t="s">
        <v>928</v>
      </c>
      <c r="H23" t="s">
        <v>928</v>
      </c>
      <c r="I23" t="s">
        <v>928</v>
      </c>
      <c r="J23" t="s">
        <v>928</v>
      </c>
      <c r="K23">
        <v>3373.1080000000002</v>
      </c>
      <c r="L23" t="s">
        <v>928</v>
      </c>
      <c r="M23" t="s">
        <v>928</v>
      </c>
      <c r="N23">
        <v>3373.1080000000002</v>
      </c>
    </row>
    <row r="24" spans="1:14" x14ac:dyDescent="0.2">
      <c r="A24" s="432">
        <v>1960</v>
      </c>
      <c r="B24" t="s">
        <v>928</v>
      </c>
      <c r="C24" t="s">
        <v>928</v>
      </c>
      <c r="D24" t="s">
        <v>928</v>
      </c>
      <c r="E24" t="s">
        <v>928</v>
      </c>
      <c r="F24" t="s">
        <v>928</v>
      </c>
      <c r="G24" t="s">
        <v>928</v>
      </c>
      <c r="H24" t="s">
        <v>928</v>
      </c>
      <c r="I24" t="s">
        <v>928</v>
      </c>
      <c r="J24" t="s">
        <v>928</v>
      </c>
      <c r="K24">
        <v>3606.6909999999998</v>
      </c>
      <c r="L24" t="s">
        <v>928</v>
      </c>
      <c r="M24" t="s">
        <v>928</v>
      </c>
      <c r="N24">
        <v>3606.6909999999998</v>
      </c>
    </row>
    <row r="25" spans="1:14" x14ac:dyDescent="0.2">
      <c r="A25" s="432">
        <v>1961</v>
      </c>
      <c r="B25" t="s">
        <v>928</v>
      </c>
      <c r="C25" t="s">
        <v>928</v>
      </c>
      <c r="D25" t="s">
        <v>928</v>
      </c>
      <c r="E25" t="s">
        <v>928</v>
      </c>
      <c r="F25" t="s">
        <v>928</v>
      </c>
      <c r="G25" t="s">
        <v>928</v>
      </c>
      <c r="H25" t="s">
        <v>928</v>
      </c>
      <c r="I25" t="s">
        <v>928</v>
      </c>
      <c r="J25" t="s">
        <v>928</v>
      </c>
      <c r="K25">
        <v>3364.8829999999998</v>
      </c>
      <c r="L25" t="s">
        <v>928</v>
      </c>
      <c r="M25" t="s">
        <v>928</v>
      </c>
      <c r="N25">
        <v>3364.8829999999998</v>
      </c>
    </row>
    <row r="26" spans="1:14" x14ac:dyDescent="0.2">
      <c r="A26" s="432">
        <v>1962</v>
      </c>
      <c r="B26" t="s">
        <v>928</v>
      </c>
      <c r="C26" t="s">
        <v>928</v>
      </c>
      <c r="D26" t="s">
        <v>928</v>
      </c>
      <c r="E26" t="s">
        <v>928</v>
      </c>
      <c r="F26" t="s">
        <v>928</v>
      </c>
      <c r="G26" t="s">
        <v>928</v>
      </c>
      <c r="H26" t="s">
        <v>928</v>
      </c>
      <c r="I26" t="s">
        <v>928</v>
      </c>
      <c r="J26" t="s">
        <v>928</v>
      </c>
      <c r="K26">
        <v>3408.79</v>
      </c>
      <c r="L26" t="s">
        <v>928</v>
      </c>
      <c r="M26" t="s">
        <v>928</v>
      </c>
      <c r="N26">
        <v>3408.79</v>
      </c>
    </row>
    <row r="27" spans="1:14" x14ac:dyDescent="0.2">
      <c r="A27" s="432">
        <v>1963</v>
      </c>
      <c r="B27" t="s">
        <v>928</v>
      </c>
      <c r="C27" t="s">
        <v>928</v>
      </c>
      <c r="D27" t="s">
        <v>928</v>
      </c>
      <c r="E27" t="s">
        <v>928</v>
      </c>
      <c r="F27" t="s">
        <v>928</v>
      </c>
      <c r="G27" t="s">
        <v>928</v>
      </c>
      <c r="H27" t="s">
        <v>928</v>
      </c>
      <c r="I27" t="s">
        <v>928</v>
      </c>
      <c r="J27" t="s">
        <v>928</v>
      </c>
      <c r="K27">
        <v>3235.451</v>
      </c>
      <c r="L27" t="s">
        <v>928</v>
      </c>
      <c r="M27" t="s">
        <v>928</v>
      </c>
      <c r="N27">
        <v>3235.451</v>
      </c>
    </row>
    <row r="28" spans="1:14" x14ac:dyDescent="0.2">
      <c r="A28" s="432">
        <v>1964</v>
      </c>
      <c r="B28" t="s">
        <v>928</v>
      </c>
      <c r="C28" t="s">
        <v>928</v>
      </c>
      <c r="D28" t="s">
        <v>928</v>
      </c>
      <c r="E28" t="s">
        <v>928</v>
      </c>
      <c r="F28" t="s">
        <v>928</v>
      </c>
      <c r="G28" t="s">
        <v>928</v>
      </c>
      <c r="H28" t="s">
        <v>928</v>
      </c>
      <c r="I28" t="s">
        <v>928</v>
      </c>
      <c r="J28" t="s">
        <v>928</v>
      </c>
      <c r="K28">
        <v>3228.0630000000001</v>
      </c>
      <c r="L28" t="s">
        <v>928</v>
      </c>
      <c r="M28" t="s">
        <v>928</v>
      </c>
      <c r="N28">
        <v>3228.0630000000001</v>
      </c>
    </row>
    <row r="29" spans="1:14" x14ac:dyDescent="0.2">
      <c r="A29" s="432">
        <v>1965</v>
      </c>
      <c r="B29" t="s">
        <v>928</v>
      </c>
      <c r="C29" t="s">
        <v>928</v>
      </c>
      <c r="D29" t="s">
        <v>928</v>
      </c>
      <c r="E29" t="s">
        <v>928</v>
      </c>
      <c r="F29" t="s">
        <v>928</v>
      </c>
      <c r="G29" t="s">
        <v>928</v>
      </c>
      <c r="H29" t="s">
        <v>928</v>
      </c>
      <c r="I29" t="s">
        <v>928</v>
      </c>
      <c r="J29" t="s">
        <v>928</v>
      </c>
      <c r="K29">
        <v>3133.7420000000002</v>
      </c>
      <c r="L29" t="s">
        <v>928</v>
      </c>
      <c r="M29" t="s">
        <v>928</v>
      </c>
      <c r="N29">
        <v>3133.7420000000002</v>
      </c>
    </row>
    <row r="30" spans="1:14" x14ac:dyDescent="0.2">
      <c r="A30" s="432">
        <v>1966</v>
      </c>
      <c r="B30" t="s">
        <v>928</v>
      </c>
      <c r="C30" t="s">
        <v>928</v>
      </c>
      <c r="D30" t="s">
        <v>928</v>
      </c>
      <c r="E30" t="s">
        <v>928</v>
      </c>
      <c r="F30" t="s">
        <v>928</v>
      </c>
      <c r="G30" t="s">
        <v>928</v>
      </c>
      <c r="H30" t="s">
        <v>928</v>
      </c>
      <c r="I30" t="s">
        <v>928</v>
      </c>
      <c r="J30" t="s">
        <v>928</v>
      </c>
      <c r="K30">
        <v>3181.7570000000001</v>
      </c>
      <c r="L30" t="s">
        <v>928</v>
      </c>
      <c r="M30" t="s">
        <v>928</v>
      </c>
      <c r="N30">
        <v>3181.7570000000001</v>
      </c>
    </row>
    <row r="31" spans="1:14" x14ac:dyDescent="0.2">
      <c r="A31" s="432">
        <v>1967</v>
      </c>
      <c r="B31" t="s">
        <v>928</v>
      </c>
      <c r="C31" t="s">
        <v>928</v>
      </c>
      <c r="D31" t="s">
        <v>928</v>
      </c>
      <c r="E31" t="s">
        <v>928</v>
      </c>
      <c r="F31" t="s">
        <v>928</v>
      </c>
      <c r="G31" t="s">
        <v>928</v>
      </c>
      <c r="H31" t="s">
        <v>928</v>
      </c>
      <c r="I31" t="s">
        <v>928</v>
      </c>
      <c r="J31" t="s">
        <v>928</v>
      </c>
      <c r="K31">
        <v>3430.502</v>
      </c>
      <c r="L31" t="s">
        <v>928</v>
      </c>
      <c r="M31" t="s">
        <v>928</v>
      </c>
      <c r="N31">
        <v>3430.502</v>
      </c>
    </row>
    <row r="32" spans="1:14" x14ac:dyDescent="0.2">
      <c r="A32" s="432">
        <v>1968</v>
      </c>
      <c r="B32" t="s">
        <v>928</v>
      </c>
      <c r="C32" t="s">
        <v>928</v>
      </c>
      <c r="D32" t="s">
        <v>928</v>
      </c>
      <c r="E32" t="s">
        <v>928</v>
      </c>
      <c r="F32" t="s">
        <v>928</v>
      </c>
      <c r="G32" t="s">
        <v>928</v>
      </c>
      <c r="H32" t="s">
        <v>928</v>
      </c>
      <c r="I32" t="s">
        <v>928</v>
      </c>
      <c r="J32" t="s">
        <v>928</v>
      </c>
      <c r="K32">
        <v>3382.5740000000001</v>
      </c>
      <c r="L32" t="s">
        <v>928</v>
      </c>
      <c r="M32" t="s">
        <v>928</v>
      </c>
      <c r="N32">
        <v>3382.5740000000001</v>
      </c>
    </row>
    <row r="33" spans="1:14" x14ac:dyDescent="0.2">
      <c r="A33" s="432">
        <v>1969</v>
      </c>
      <c r="B33" t="s">
        <v>928</v>
      </c>
      <c r="C33" t="s">
        <v>928</v>
      </c>
      <c r="D33" t="s">
        <v>928</v>
      </c>
      <c r="E33" t="s">
        <v>928</v>
      </c>
      <c r="F33" t="s">
        <v>928</v>
      </c>
      <c r="G33" t="s">
        <v>928</v>
      </c>
      <c r="H33" t="s">
        <v>928</v>
      </c>
      <c r="I33" t="s">
        <v>928</v>
      </c>
      <c r="J33" t="s">
        <v>928</v>
      </c>
      <c r="K33">
        <v>3275.5819999999999</v>
      </c>
      <c r="L33" t="s">
        <v>928</v>
      </c>
      <c r="M33" t="s">
        <v>928</v>
      </c>
      <c r="N33">
        <v>3275.5819999999999</v>
      </c>
    </row>
    <row r="34" spans="1:14" x14ac:dyDescent="0.2">
      <c r="A34" s="432">
        <v>1970</v>
      </c>
      <c r="B34" t="s">
        <v>928</v>
      </c>
      <c r="C34" t="s">
        <v>928</v>
      </c>
      <c r="D34" t="s">
        <v>928</v>
      </c>
      <c r="E34" t="s">
        <v>928</v>
      </c>
      <c r="F34" t="s">
        <v>928</v>
      </c>
      <c r="G34" t="s">
        <v>928</v>
      </c>
      <c r="H34" t="s">
        <v>928</v>
      </c>
      <c r="I34" t="s">
        <v>928</v>
      </c>
      <c r="J34" t="s">
        <v>928</v>
      </c>
      <c r="K34">
        <v>3243.7579999999998</v>
      </c>
      <c r="L34" t="s">
        <v>928</v>
      </c>
      <c r="M34" t="s">
        <v>928</v>
      </c>
      <c r="N34">
        <v>3243.7579999999998</v>
      </c>
    </row>
    <row r="35" spans="1:14" x14ac:dyDescent="0.2">
      <c r="A35" s="432">
        <v>1971</v>
      </c>
      <c r="B35" t="s">
        <v>928</v>
      </c>
      <c r="C35" t="s">
        <v>928</v>
      </c>
      <c r="D35" t="s">
        <v>928</v>
      </c>
      <c r="E35" t="s">
        <v>928</v>
      </c>
      <c r="F35" t="s">
        <v>928</v>
      </c>
      <c r="G35" t="s">
        <v>928</v>
      </c>
      <c r="H35" t="s">
        <v>928</v>
      </c>
      <c r="I35" t="s">
        <v>928</v>
      </c>
      <c r="J35" t="s">
        <v>928</v>
      </c>
      <c r="K35">
        <v>3220.6529999999998</v>
      </c>
      <c r="L35" t="s">
        <v>928</v>
      </c>
      <c r="M35" t="s">
        <v>928</v>
      </c>
      <c r="N35">
        <v>3220.6529999999998</v>
      </c>
    </row>
    <row r="36" spans="1:14" x14ac:dyDescent="0.2">
      <c r="A36" s="432">
        <v>1972</v>
      </c>
      <c r="B36" t="s">
        <v>928</v>
      </c>
      <c r="C36" t="s">
        <v>928</v>
      </c>
      <c r="D36" t="s">
        <v>928</v>
      </c>
      <c r="E36" t="s">
        <v>928</v>
      </c>
      <c r="F36" t="s">
        <v>928</v>
      </c>
      <c r="G36" t="s">
        <v>928</v>
      </c>
      <c r="H36" t="s">
        <v>928</v>
      </c>
      <c r="I36" t="s">
        <v>928</v>
      </c>
      <c r="J36" t="s">
        <v>928</v>
      </c>
      <c r="K36">
        <v>3316.3119999999999</v>
      </c>
      <c r="L36" t="s">
        <v>928</v>
      </c>
      <c r="M36" t="s">
        <v>928</v>
      </c>
      <c r="N36">
        <v>3316.3119999999999</v>
      </c>
    </row>
    <row r="37" spans="1:14" x14ac:dyDescent="0.2">
      <c r="A37" s="432">
        <v>1973</v>
      </c>
      <c r="B37" t="s">
        <v>928</v>
      </c>
      <c r="C37" t="s">
        <v>928</v>
      </c>
      <c r="D37" t="s">
        <v>928</v>
      </c>
      <c r="E37" t="s">
        <v>928</v>
      </c>
      <c r="F37" t="s">
        <v>928</v>
      </c>
      <c r="G37" t="s">
        <v>928</v>
      </c>
      <c r="H37" t="s">
        <v>928</v>
      </c>
      <c r="I37" t="s">
        <v>928</v>
      </c>
      <c r="J37" t="s">
        <v>928</v>
      </c>
      <c r="K37">
        <v>3347.1219999999998</v>
      </c>
      <c r="L37" t="s">
        <v>928</v>
      </c>
      <c r="M37" t="s">
        <v>928</v>
      </c>
      <c r="N37">
        <v>3347.1219999999998</v>
      </c>
    </row>
    <row r="38" spans="1:14" x14ac:dyDescent="0.2">
      <c r="A38" s="432">
        <v>1974</v>
      </c>
      <c r="B38" t="s">
        <v>928</v>
      </c>
      <c r="C38" t="s">
        <v>928</v>
      </c>
      <c r="D38" t="s">
        <v>928</v>
      </c>
      <c r="E38" t="s">
        <v>928</v>
      </c>
      <c r="F38" t="s">
        <v>928</v>
      </c>
      <c r="G38" t="s">
        <v>928</v>
      </c>
      <c r="H38" t="s">
        <v>928</v>
      </c>
      <c r="I38" t="s">
        <v>928</v>
      </c>
      <c r="J38" t="s">
        <v>928</v>
      </c>
      <c r="K38">
        <v>3179.6410000000001</v>
      </c>
      <c r="L38" t="s">
        <v>928</v>
      </c>
      <c r="M38" t="s">
        <v>928</v>
      </c>
      <c r="N38">
        <v>3179.6410000000001</v>
      </c>
    </row>
    <row r="39" spans="1:14" x14ac:dyDescent="0.2">
      <c r="A39" s="432">
        <v>1975</v>
      </c>
      <c r="B39" t="s">
        <v>928</v>
      </c>
      <c r="C39" t="s">
        <v>928</v>
      </c>
      <c r="D39" t="s">
        <v>928</v>
      </c>
      <c r="E39" t="s">
        <v>928</v>
      </c>
      <c r="F39" t="s">
        <v>928</v>
      </c>
      <c r="G39" t="s">
        <v>928</v>
      </c>
      <c r="H39" t="s">
        <v>928</v>
      </c>
      <c r="I39" t="s">
        <v>928</v>
      </c>
      <c r="J39" t="s">
        <v>928</v>
      </c>
      <c r="K39">
        <v>3106.0329999999999</v>
      </c>
      <c r="L39" t="s">
        <v>928</v>
      </c>
      <c r="M39" t="s">
        <v>928</v>
      </c>
      <c r="N39">
        <v>3106.0329999999999</v>
      </c>
    </row>
    <row r="40" spans="1:14" x14ac:dyDescent="0.2">
      <c r="A40" s="432">
        <v>1976</v>
      </c>
      <c r="B40" t="s">
        <v>928</v>
      </c>
      <c r="C40" t="s">
        <v>928</v>
      </c>
      <c r="D40" t="s">
        <v>928</v>
      </c>
      <c r="E40" t="s">
        <v>928</v>
      </c>
      <c r="F40" t="s">
        <v>928</v>
      </c>
      <c r="G40" t="s">
        <v>928</v>
      </c>
      <c r="H40" t="s">
        <v>928</v>
      </c>
      <c r="I40" t="s">
        <v>928</v>
      </c>
      <c r="J40" t="s">
        <v>928</v>
      </c>
      <c r="K40">
        <v>3217.1840000000002</v>
      </c>
      <c r="L40" t="s">
        <v>928</v>
      </c>
      <c r="M40" t="s">
        <v>928</v>
      </c>
      <c r="N40">
        <v>3217.1840000000002</v>
      </c>
    </row>
    <row r="41" spans="1:14" x14ac:dyDescent="0.2">
      <c r="A41" s="432">
        <v>1977</v>
      </c>
      <c r="B41" t="s">
        <v>928</v>
      </c>
      <c r="C41" t="s">
        <v>928</v>
      </c>
      <c r="D41" t="s">
        <v>928</v>
      </c>
      <c r="E41" t="s">
        <v>928</v>
      </c>
      <c r="F41" t="s">
        <v>928</v>
      </c>
      <c r="G41" t="s">
        <v>928</v>
      </c>
      <c r="H41" t="s">
        <v>928</v>
      </c>
      <c r="I41" t="s">
        <v>928</v>
      </c>
      <c r="J41" t="s">
        <v>928</v>
      </c>
      <c r="K41">
        <v>3124.172</v>
      </c>
      <c r="L41" t="s">
        <v>928</v>
      </c>
      <c r="M41" t="s">
        <v>928</v>
      </c>
      <c r="N41">
        <v>3124.172</v>
      </c>
    </row>
    <row r="42" spans="1:14" x14ac:dyDescent="0.2">
      <c r="A42" s="432">
        <v>1978</v>
      </c>
      <c r="B42" t="s">
        <v>928</v>
      </c>
      <c r="C42" t="s">
        <v>928</v>
      </c>
      <c r="D42" t="s">
        <v>928</v>
      </c>
      <c r="E42" t="s">
        <v>928</v>
      </c>
      <c r="F42" t="s">
        <v>928</v>
      </c>
      <c r="G42" t="s">
        <v>928</v>
      </c>
      <c r="H42" t="s">
        <v>928</v>
      </c>
      <c r="I42" t="s">
        <v>928</v>
      </c>
      <c r="J42" t="s">
        <v>928</v>
      </c>
      <c r="K42">
        <v>3046.346</v>
      </c>
      <c r="L42" t="s">
        <v>928</v>
      </c>
      <c r="M42" t="s">
        <v>928</v>
      </c>
      <c r="N42">
        <v>3046.346</v>
      </c>
    </row>
    <row r="43" spans="1:14" x14ac:dyDescent="0.2">
      <c r="A43" s="432">
        <v>1979</v>
      </c>
      <c r="B43" t="s">
        <v>928</v>
      </c>
      <c r="C43" t="s">
        <v>928</v>
      </c>
      <c r="D43" t="s">
        <v>928</v>
      </c>
      <c r="E43" t="s">
        <v>928</v>
      </c>
      <c r="F43" t="s">
        <v>928</v>
      </c>
      <c r="G43" t="s">
        <v>928</v>
      </c>
      <c r="H43" t="s">
        <v>928</v>
      </c>
      <c r="I43" t="s">
        <v>928</v>
      </c>
      <c r="J43" t="s">
        <v>928</v>
      </c>
      <c r="K43">
        <v>3293.1640000000002</v>
      </c>
      <c r="L43" t="s">
        <v>928</v>
      </c>
      <c r="M43" t="s">
        <v>928</v>
      </c>
      <c r="N43">
        <v>3293.1640000000002</v>
      </c>
    </row>
    <row r="44" spans="1:14" x14ac:dyDescent="0.2">
      <c r="A44" s="432">
        <v>1980</v>
      </c>
      <c r="B44" t="s">
        <v>928</v>
      </c>
      <c r="C44" t="s">
        <v>928</v>
      </c>
      <c r="D44" t="s">
        <v>928</v>
      </c>
      <c r="E44" t="s">
        <v>928</v>
      </c>
      <c r="F44" t="s">
        <v>928</v>
      </c>
      <c r="G44" t="s">
        <v>928</v>
      </c>
      <c r="H44" t="s">
        <v>928</v>
      </c>
      <c r="I44" t="s">
        <v>928</v>
      </c>
      <c r="J44" t="s">
        <v>928</v>
      </c>
      <c r="K44">
        <v>3161.12</v>
      </c>
      <c r="L44" t="s">
        <v>928</v>
      </c>
      <c r="M44" t="s">
        <v>928</v>
      </c>
      <c r="N44">
        <v>3161.12</v>
      </c>
    </row>
    <row r="45" spans="1:14" x14ac:dyDescent="0.2">
      <c r="A45" s="432">
        <v>1981</v>
      </c>
      <c r="B45" t="s">
        <v>928</v>
      </c>
      <c r="C45" t="s">
        <v>928</v>
      </c>
      <c r="D45" t="s">
        <v>928</v>
      </c>
      <c r="E45" t="s">
        <v>928</v>
      </c>
      <c r="F45" t="s">
        <v>928</v>
      </c>
      <c r="G45" t="s">
        <v>928</v>
      </c>
      <c r="H45" t="s">
        <v>928</v>
      </c>
      <c r="I45" t="s">
        <v>928</v>
      </c>
      <c r="J45" t="s">
        <v>928</v>
      </c>
      <c r="K45">
        <v>3161.12</v>
      </c>
      <c r="L45" t="s">
        <v>928</v>
      </c>
      <c r="M45" t="s">
        <v>928</v>
      </c>
      <c r="N45">
        <v>3161.12</v>
      </c>
    </row>
    <row r="46" spans="1:14" x14ac:dyDescent="0.2">
      <c r="A46" s="432">
        <v>1982</v>
      </c>
      <c r="B46" t="s">
        <v>928</v>
      </c>
      <c r="C46" t="s">
        <v>928</v>
      </c>
      <c r="D46" t="s">
        <v>928</v>
      </c>
      <c r="E46" t="s">
        <v>928</v>
      </c>
      <c r="F46" t="s">
        <v>928</v>
      </c>
      <c r="G46" t="s">
        <v>928</v>
      </c>
      <c r="H46" t="s">
        <v>928</v>
      </c>
      <c r="I46" t="s">
        <v>928</v>
      </c>
      <c r="J46" t="s">
        <v>928</v>
      </c>
      <c r="K46">
        <v>3161.12</v>
      </c>
      <c r="L46" t="s">
        <v>928</v>
      </c>
      <c r="M46" t="s">
        <v>928</v>
      </c>
      <c r="N46">
        <v>3161.12</v>
      </c>
    </row>
    <row r="47" spans="1:14" x14ac:dyDescent="0.2">
      <c r="A47" s="432">
        <v>1983</v>
      </c>
      <c r="B47" t="s">
        <v>928</v>
      </c>
      <c r="C47" t="s">
        <v>928</v>
      </c>
      <c r="D47" t="s">
        <v>928</v>
      </c>
      <c r="E47" t="s">
        <v>928</v>
      </c>
      <c r="F47" t="s">
        <v>928</v>
      </c>
      <c r="G47" t="s">
        <v>928</v>
      </c>
      <c r="H47" t="s">
        <v>928</v>
      </c>
      <c r="I47" t="s">
        <v>928</v>
      </c>
      <c r="J47" t="s">
        <v>928</v>
      </c>
      <c r="K47">
        <v>3161.12</v>
      </c>
      <c r="L47" t="s">
        <v>928</v>
      </c>
      <c r="M47" t="s">
        <v>928</v>
      </c>
      <c r="N47">
        <v>3161.12</v>
      </c>
    </row>
    <row r="48" spans="1:14" x14ac:dyDescent="0.2">
      <c r="A48" s="432">
        <v>1984</v>
      </c>
      <c r="B48" t="s">
        <v>928</v>
      </c>
      <c r="C48" t="s">
        <v>928</v>
      </c>
      <c r="D48" t="s">
        <v>928</v>
      </c>
      <c r="E48" t="s">
        <v>928</v>
      </c>
      <c r="F48" t="s">
        <v>928</v>
      </c>
      <c r="G48" t="s">
        <v>928</v>
      </c>
      <c r="H48" t="s">
        <v>928</v>
      </c>
      <c r="I48" t="s">
        <v>928</v>
      </c>
      <c r="J48" t="s">
        <v>928</v>
      </c>
      <c r="K48">
        <v>3161.12</v>
      </c>
      <c r="L48" t="s">
        <v>928</v>
      </c>
      <c r="M48" t="s">
        <v>928</v>
      </c>
      <c r="N48">
        <v>3161.12</v>
      </c>
    </row>
    <row r="49" spans="1:14" x14ac:dyDescent="0.2">
      <c r="A49" s="432">
        <v>1985</v>
      </c>
      <c r="B49" t="s">
        <v>928</v>
      </c>
      <c r="C49" t="s">
        <v>928</v>
      </c>
      <c r="D49" t="s">
        <v>928</v>
      </c>
      <c r="E49" t="s">
        <v>928</v>
      </c>
      <c r="F49" t="s">
        <v>928</v>
      </c>
      <c r="G49" t="s">
        <v>928</v>
      </c>
      <c r="H49" t="s">
        <v>928</v>
      </c>
      <c r="I49" t="s">
        <v>928</v>
      </c>
      <c r="J49" t="s">
        <v>928</v>
      </c>
      <c r="K49">
        <v>3161.12</v>
      </c>
      <c r="L49" t="s">
        <v>928</v>
      </c>
      <c r="M49" t="s">
        <v>928</v>
      </c>
      <c r="N49">
        <v>3161.12</v>
      </c>
    </row>
    <row r="50" spans="1:14" x14ac:dyDescent="0.2">
      <c r="A50" s="432">
        <v>1986</v>
      </c>
      <c r="B50" t="s">
        <v>928</v>
      </c>
      <c r="C50" t="s">
        <v>928</v>
      </c>
      <c r="D50" t="s">
        <v>928</v>
      </c>
      <c r="E50" t="s">
        <v>928</v>
      </c>
      <c r="F50" t="s">
        <v>928</v>
      </c>
      <c r="G50" t="s">
        <v>928</v>
      </c>
      <c r="H50" t="s">
        <v>928</v>
      </c>
      <c r="I50" t="s">
        <v>928</v>
      </c>
      <c r="J50" t="s">
        <v>928</v>
      </c>
      <c r="K50">
        <v>3161.12</v>
      </c>
      <c r="L50" t="s">
        <v>928</v>
      </c>
      <c r="M50" t="s">
        <v>928</v>
      </c>
      <c r="N50">
        <v>3161.12</v>
      </c>
    </row>
    <row r="51" spans="1:14" x14ac:dyDescent="0.2">
      <c r="A51" s="432">
        <v>1987</v>
      </c>
      <c r="B51" t="s">
        <v>928</v>
      </c>
      <c r="C51" t="s">
        <v>928</v>
      </c>
      <c r="D51" t="s">
        <v>928</v>
      </c>
      <c r="E51" t="s">
        <v>928</v>
      </c>
      <c r="F51" t="s">
        <v>928</v>
      </c>
      <c r="G51" t="s">
        <v>928</v>
      </c>
      <c r="H51" t="s">
        <v>928</v>
      </c>
      <c r="I51" t="s">
        <v>928</v>
      </c>
      <c r="J51" t="s">
        <v>928</v>
      </c>
      <c r="K51">
        <v>3161.12</v>
      </c>
      <c r="L51" t="s">
        <v>928</v>
      </c>
      <c r="M51" t="s">
        <v>928</v>
      </c>
      <c r="N51">
        <v>3161.12</v>
      </c>
    </row>
    <row r="52" spans="1:14" x14ac:dyDescent="0.2">
      <c r="A52" s="432">
        <v>1988</v>
      </c>
      <c r="B52" t="s">
        <v>928</v>
      </c>
      <c r="C52" t="s">
        <v>928</v>
      </c>
      <c r="D52" t="s">
        <v>928</v>
      </c>
      <c r="E52" t="s">
        <v>928</v>
      </c>
      <c r="F52" t="s">
        <v>928</v>
      </c>
      <c r="G52" t="s">
        <v>928</v>
      </c>
      <c r="H52" t="s">
        <v>928</v>
      </c>
      <c r="I52" t="s">
        <v>928</v>
      </c>
      <c r="J52" t="s">
        <v>928</v>
      </c>
      <c r="K52">
        <v>3161.12</v>
      </c>
      <c r="L52" t="s">
        <v>928</v>
      </c>
      <c r="M52" t="s">
        <v>928</v>
      </c>
      <c r="N52">
        <v>3161.12</v>
      </c>
    </row>
    <row r="53" spans="1:14" x14ac:dyDescent="0.2">
      <c r="A53" s="432">
        <v>1989</v>
      </c>
      <c r="B53">
        <v>736.26</v>
      </c>
      <c r="C53">
        <v>557.65200000000004</v>
      </c>
      <c r="D53">
        <v>2155.096</v>
      </c>
      <c r="E53">
        <v>526.76099999999997</v>
      </c>
      <c r="F53">
        <v>4250.5060000000003</v>
      </c>
      <c r="G53">
        <v>20676.682000000001</v>
      </c>
      <c r="H53">
        <v>4795.9070000000002</v>
      </c>
      <c r="I53">
        <v>53178.642999999996</v>
      </c>
      <c r="J53">
        <v>7297.1239999999998</v>
      </c>
      <c r="K53">
        <v>2722.03</v>
      </c>
      <c r="L53">
        <v>21556.746999999999</v>
      </c>
      <c r="M53">
        <v>893.21199999999999</v>
      </c>
      <c r="N53">
        <v>114827.58500000001</v>
      </c>
    </row>
    <row r="54" spans="1:14" x14ac:dyDescent="0.2">
      <c r="A54" s="432">
        <v>1990</v>
      </c>
      <c r="B54">
        <v>795.68200000000002</v>
      </c>
      <c r="C54">
        <v>588.70299999999997</v>
      </c>
      <c r="D54">
        <v>3272.17</v>
      </c>
      <c r="E54">
        <v>811.70399999999995</v>
      </c>
      <c r="F54">
        <v>5837.1189999999997</v>
      </c>
      <c r="G54">
        <v>21106.875</v>
      </c>
      <c r="H54">
        <v>7007.57</v>
      </c>
      <c r="I54">
        <v>60006.633000000002</v>
      </c>
      <c r="J54">
        <v>9640.7309999999998</v>
      </c>
      <c r="K54">
        <v>2975.0940000000001</v>
      </c>
      <c r="L54">
        <v>25379.198</v>
      </c>
      <c r="M54">
        <v>948.74800000000005</v>
      </c>
      <c r="N54">
        <v>130829.539</v>
      </c>
    </row>
    <row r="55" spans="1:14" x14ac:dyDescent="0.2">
      <c r="A55" s="432">
        <v>1991</v>
      </c>
      <c r="B55">
        <v>775.20100000000002</v>
      </c>
      <c r="C55">
        <v>413.39400000000001</v>
      </c>
      <c r="D55">
        <v>3213.0239999999999</v>
      </c>
      <c r="E55">
        <v>883.40800000000002</v>
      </c>
      <c r="F55">
        <v>5659.0240000000003</v>
      </c>
      <c r="G55">
        <v>21001.912</v>
      </c>
      <c r="H55">
        <v>6540.0150000000003</v>
      </c>
      <c r="I55">
        <v>60566.633999999998</v>
      </c>
      <c r="J55">
        <v>10500.865</v>
      </c>
      <c r="K55">
        <v>2843.55</v>
      </c>
      <c r="L55">
        <v>25863.151000000002</v>
      </c>
      <c r="M55">
        <v>927.41</v>
      </c>
      <c r="N55">
        <v>132579.19</v>
      </c>
    </row>
    <row r="56" spans="1:14" x14ac:dyDescent="0.2">
      <c r="A56" s="432">
        <v>1992</v>
      </c>
      <c r="B56">
        <v>748.81799999999998</v>
      </c>
      <c r="C56">
        <v>301.53300000000002</v>
      </c>
      <c r="D56">
        <v>3867.2179999999998</v>
      </c>
      <c r="E56">
        <v>960.60599999999999</v>
      </c>
      <c r="F56">
        <v>6228.1310000000003</v>
      </c>
      <c r="G56">
        <v>22743.401999999998</v>
      </c>
      <c r="H56">
        <v>7614.7179999999998</v>
      </c>
      <c r="I56">
        <v>65933.032000000007</v>
      </c>
      <c r="J56">
        <v>11952.701999999999</v>
      </c>
      <c r="K56">
        <v>2949.8829999999998</v>
      </c>
      <c r="L56">
        <v>27915.722000000002</v>
      </c>
      <c r="M56">
        <v>931.54399999999998</v>
      </c>
      <c r="N56">
        <v>143280.46900000001</v>
      </c>
    </row>
    <row r="57" spans="1:14" x14ac:dyDescent="0.2">
      <c r="A57" s="432">
        <v>1993</v>
      </c>
      <c r="B57">
        <v>863.84500000000003</v>
      </c>
      <c r="C57">
        <v>334.38200000000001</v>
      </c>
      <c r="D57">
        <v>4471.1419999999998</v>
      </c>
      <c r="E57">
        <v>1017.989</v>
      </c>
      <c r="F57">
        <v>7000.42</v>
      </c>
      <c r="G57">
        <v>23742.233</v>
      </c>
      <c r="H57">
        <v>7028.473</v>
      </c>
      <c r="I57">
        <v>68233.827000000005</v>
      </c>
      <c r="J57">
        <v>11889.737999999999</v>
      </c>
      <c r="K57">
        <v>2870.605</v>
      </c>
      <c r="L57">
        <v>28357.815999999999</v>
      </c>
      <c r="M57">
        <v>1091.704</v>
      </c>
      <c r="N57">
        <v>146293.87</v>
      </c>
    </row>
    <row r="58" spans="1:14" x14ac:dyDescent="0.2">
      <c r="A58" s="432">
        <v>1994</v>
      </c>
      <c r="B58">
        <v>849.63</v>
      </c>
      <c r="C58">
        <v>416.60300000000001</v>
      </c>
      <c r="D58">
        <v>4929.3829999999998</v>
      </c>
      <c r="E58">
        <v>1161.6679999999999</v>
      </c>
      <c r="F58">
        <v>7619.3270000000002</v>
      </c>
      <c r="G58">
        <v>23568.143</v>
      </c>
      <c r="H58">
        <v>6807.7619999999997</v>
      </c>
      <c r="I58">
        <v>69599.974000000002</v>
      </c>
      <c r="J58">
        <v>12112.481</v>
      </c>
      <c r="K58">
        <v>6028.1170000000002</v>
      </c>
      <c r="L58">
        <v>28650.377</v>
      </c>
      <c r="M58">
        <v>983.08399999999995</v>
      </c>
      <c r="N58">
        <v>151177.734</v>
      </c>
    </row>
    <row r="59" spans="1:14" x14ac:dyDescent="0.2">
      <c r="A59" s="432">
        <v>1995</v>
      </c>
      <c r="B59">
        <v>997.74199999999996</v>
      </c>
      <c r="C59">
        <v>378.57299999999998</v>
      </c>
      <c r="D59">
        <v>5162.174</v>
      </c>
      <c r="E59">
        <v>1519.3979999999999</v>
      </c>
      <c r="F59">
        <v>8232.2039999999997</v>
      </c>
      <c r="G59">
        <v>22372.406999999999</v>
      </c>
      <c r="H59">
        <v>6029.6409999999996</v>
      </c>
      <c r="I59">
        <v>71717.179000000004</v>
      </c>
      <c r="J59">
        <v>11943.119000000001</v>
      </c>
      <c r="K59">
        <v>5304.009</v>
      </c>
      <c r="L59">
        <v>28868.464</v>
      </c>
      <c r="M59">
        <v>899.79600000000005</v>
      </c>
      <c r="N59">
        <v>151024.97899999999</v>
      </c>
    </row>
    <row r="60" spans="1:14" x14ac:dyDescent="0.2">
      <c r="A60" s="432">
        <v>1996</v>
      </c>
      <c r="B60">
        <v>1050.9010000000001</v>
      </c>
      <c r="C60">
        <v>368.78699999999998</v>
      </c>
      <c r="D60">
        <v>5249.0230000000001</v>
      </c>
      <c r="E60">
        <v>2175.748</v>
      </c>
      <c r="F60">
        <v>9029.7139999999999</v>
      </c>
      <c r="G60">
        <v>22171.701000000001</v>
      </c>
      <c r="H60">
        <v>6259.5739999999996</v>
      </c>
      <c r="I60">
        <v>71049.259000000005</v>
      </c>
      <c r="J60">
        <v>13014.669</v>
      </c>
      <c r="K60">
        <v>5877.5129999999999</v>
      </c>
      <c r="L60">
        <v>28354.498</v>
      </c>
      <c r="M60">
        <v>919.38800000000003</v>
      </c>
      <c r="N60">
        <v>151016.55499999999</v>
      </c>
    </row>
    <row r="61" spans="1:14" x14ac:dyDescent="0.2">
      <c r="A61" s="432">
        <v>1997</v>
      </c>
      <c r="B61">
        <v>1039.8230000000001</v>
      </c>
      <c r="C61">
        <v>427.178</v>
      </c>
      <c r="D61">
        <v>4725.0010000000002</v>
      </c>
      <c r="E61">
        <v>2342.029</v>
      </c>
      <c r="F61">
        <v>8700.5419999999995</v>
      </c>
      <c r="G61">
        <v>23214.151999999998</v>
      </c>
      <c r="H61">
        <v>5648.6450000000004</v>
      </c>
      <c r="I61">
        <v>75077.846999999994</v>
      </c>
      <c r="J61">
        <v>11814.154</v>
      </c>
      <c r="K61">
        <v>5685.1409999999996</v>
      </c>
      <c r="L61">
        <v>28225.019</v>
      </c>
      <c r="M61">
        <v>882.47900000000004</v>
      </c>
      <c r="N61">
        <v>154096.60800000001</v>
      </c>
    </row>
    <row r="62" spans="1:14" x14ac:dyDescent="0.2">
      <c r="A62" s="432">
        <v>1998</v>
      </c>
      <c r="B62">
        <v>985.46699999999998</v>
      </c>
      <c r="C62">
        <v>382.74900000000002</v>
      </c>
      <c r="D62">
        <v>4879.2139999999999</v>
      </c>
      <c r="E62">
        <v>2335.049</v>
      </c>
      <c r="F62">
        <v>8748.0859999999993</v>
      </c>
      <c r="G62">
        <v>22336.919000000002</v>
      </c>
      <c r="H62">
        <v>6206.3339999999998</v>
      </c>
      <c r="I62">
        <v>77085.312000000005</v>
      </c>
      <c r="J62">
        <v>11169.911</v>
      </c>
      <c r="K62">
        <v>5348.5730000000003</v>
      </c>
      <c r="L62">
        <v>27692.538</v>
      </c>
      <c r="M62">
        <v>879.71199999999999</v>
      </c>
      <c r="N62">
        <v>154131.76699999999</v>
      </c>
    </row>
    <row r="63" spans="1:14" x14ac:dyDescent="0.2">
      <c r="A63" s="432">
        <v>1999</v>
      </c>
      <c r="B63">
        <v>995.28099999999995</v>
      </c>
      <c r="C63">
        <v>433.59699999999998</v>
      </c>
      <c r="D63">
        <v>4607.0309999999999</v>
      </c>
      <c r="E63">
        <v>2392.7849999999999</v>
      </c>
      <c r="F63">
        <v>8563.0560000000005</v>
      </c>
      <c r="G63">
        <v>21474.219000000001</v>
      </c>
      <c r="H63">
        <v>6088.1139999999996</v>
      </c>
      <c r="I63">
        <v>78793.14</v>
      </c>
      <c r="J63">
        <v>12518.998</v>
      </c>
      <c r="K63">
        <v>4758.308</v>
      </c>
      <c r="L63">
        <v>28060.358</v>
      </c>
      <c r="M63">
        <v>686.34</v>
      </c>
      <c r="N63">
        <v>156264.291</v>
      </c>
    </row>
    <row r="64" spans="1:14" x14ac:dyDescent="0.2">
      <c r="A64" s="432">
        <v>2000</v>
      </c>
      <c r="B64">
        <v>1097.3340000000001</v>
      </c>
      <c r="C64">
        <v>431.99200000000002</v>
      </c>
      <c r="D64">
        <v>4261.723</v>
      </c>
      <c r="E64">
        <v>1984.913</v>
      </c>
      <c r="F64">
        <v>7902.7740000000003</v>
      </c>
      <c r="G64">
        <v>22055.972000000002</v>
      </c>
      <c r="H64">
        <v>5596.85</v>
      </c>
      <c r="I64">
        <v>78798.437000000005</v>
      </c>
      <c r="J64">
        <v>11926.758</v>
      </c>
      <c r="K64">
        <v>4135.1549999999997</v>
      </c>
      <c r="L64">
        <v>28651.834999999999</v>
      </c>
      <c r="M64">
        <v>839.31399999999996</v>
      </c>
      <c r="N64">
        <v>156673.28899999999</v>
      </c>
    </row>
    <row r="65" spans="1:14" x14ac:dyDescent="0.2">
      <c r="A65" s="432">
        <v>2001</v>
      </c>
      <c r="B65">
        <v>995.16</v>
      </c>
      <c r="C65">
        <v>438.33</v>
      </c>
      <c r="D65">
        <v>4434.3149999999996</v>
      </c>
      <c r="E65">
        <v>1007.326</v>
      </c>
      <c r="F65">
        <v>7415.9449999999997</v>
      </c>
      <c r="G65">
        <v>20134.647000000001</v>
      </c>
      <c r="H65">
        <v>5293.0010000000002</v>
      </c>
      <c r="I65">
        <v>79755.122000000003</v>
      </c>
      <c r="J65">
        <v>8453.6759999999995</v>
      </c>
      <c r="K65">
        <v>3145.2689999999998</v>
      </c>
      <c r="L65">
        <v>26888.483</v>
      </c>
      <c r="M65">
        <v>596.39599999999996</v>
      </c>
      <c r="N65">
        <v>149174.674</v>
      </c>
    </row>
    <row r="66" spans="1:14" x14ac:dyDescent="0.2">
      <c r="A66" s="432">
        <v>2002</v>
      </c>
      <c r="B66">
        <v>992.23299999999995</v>
      </c>
      <c r="C66">
        <v>431.31299999999999</v>
      </c>
      <c r="D66">
        <v>4309.5590000000002</v>
      </c>
      <c r="E66">
        <v>1052.7139999999999</v>
      </c>
      <c r="F66">
        <v>7414.5129999999999</v>
      </c>
      <c r="G66">
        <v>21525.309000000001</v>
      </c>
      <c r="H66">
        <v>4402.8140000000003</v>
      </c>
      <c r="I66">
        <v>79012.941000000006</v>
      </c>
      <c r="J66">
        <v>9492.82</v>
      </c>
      <c r="K66">
        <v>3824.6480000000001</v>
      </c>
      <c r="L66">
        <v>29643.203000000001</v>
      </c>
      <c r="M66">
        <v>845.97900000000004</v>
      </c>
      <c r="N66">
        <v>152579.78200000001</v>
      </c>
    </row>
    <row r="67" spans="1:14" x14ac:dyDescent="0.2">
      <c r="A67" s="432">
        <v>2003</v>
      </c>
      <c r="B67">
        <v>1205.8019999999999</v>
      </c>
      <c r="C67">
        <v>423.49200000000002</v>
      </c>
      <c r="D67">
        <v>3898.808</v>
      </c>
      <c r="E67">
        <v>1288.915</v>
      </c>
      <c r="F67">
        <v>7496.1779999999999</v>
      </c>
      <c r="G67">
        <v>19817.124</v>
      </c>
      <c r="H67">
        <v>5284.951</v>
      </c>
      <c r="I67">
        <v>78705.342000000004</v>
      </c>
      <c r="J67">
        <v>12952.928</v>
      </c>
      <c r="K67">
        <v>4222.4210000000003</v>
      </c>
      <c r="L67">
        <v>27988.37</v>
      </c>
      <c r="M67">
        <v>715.44500000000005</v>
      </c>
      <c r="N67">
        <v>154529.75200000001</v>
      </c>
    </row>
    <row r="68" spans="1:14" x14ac:dyDescent="0.2">
      <c r="A68" s="432">
        <v>2004</v>
      </c>
      <c r="B68">
        <v>1340.001</v>
      </c>
      <c r="C68">
        <v>499.45</v>
      </c>
      <c r="D68">
        <v>3969.2759999999998</v>
      </c>
      <c r="E68">
        <v>1561.7940000000001</v>
      </c>
      <c r="F68">
        <v>8269.6859999999997</v>
      </c>
      <c r="G68">
        <v>19772.837</v>
      </c>
      <c r="H68">
        <v>5967.3</v>
      </c>
      <c r="I68">
        <v>78959.12</v>
      </c>
      <c r="J68">
        <v>11684.198</v>
      </c>
      <c r="K68">
        <v>3248.4929999999999</v>
      </c>
      <c r="L68">
        <v>28367.084999999999</v>
      </c>
      <c r="M68">
        <v>796.98800000000006</v>
      </c>
      <c r="N68">
        <v>153925.18</v>
      </c>
    </row>
    <row r="69" spans="1:14" x14ac:dyDescent="0.2">
      <c r="A69" s="432">
        <v>2005</v>
      </c>
      <c r="B69">
        <v>1353.0619999999999</v>
      </c>
      <c r="C69">
        <v>374.803</v>
      </c>
      <c r="D69">
        <v>4249.0230000000001</v>
      </c>
      <c r="E69">
        <v>1656.7550000000001</v>
      </c>
      <c r="F69">
        <v>8491.6640000000007</v>
      </c>
      <c r="G69">
        <v>19466.106</v>
      </c>
      <c r="H69">
        <v>5368.36</v>
      </c>
      <c r="I69">
        <v>72882.307000000001</v>
      </c>
      <c r="J69">
        <v>9686.9869999999992</v>
      </c>
      <c r="K69">
        <v>3195.4409999999998</v>
      </c>
      <c r="L69">
        <v>28270.534</v>
      </c>
      <c r="M69">
        <v>732.553</v>
      </c>
      <c r="N69">
        <v>144739.193</v>
      </c>
    </row>
    <row r="70" spans="1:14" x14ac:dyDescent="0.2">
      <c r="A70" s="432">
        <v>2006</v>
      </c>
      <c r="B70">
        <v>1310.146</v>
      </c>
      <c r="C70">
        <v>234.96</v>
      </c>
      <c r="D70">
        <v>4354.6099999999997</v>
      </c>
      <c r="E70">
        <v>1598.646</v>
      </c>
      <c r="F70">
        <v>8370.9120000000003</v>
      </c>
      <c r="G70">
        <v>19463.843000000001</v>
      </c>
      <c r="H70">
        <v>4223.2169999999996</v>
      </c>
      <c r="I70">
        <v>77669.286999999997</v>
      </c>
      <c r="J70">
        <v>9923.2389999999996</v>
      </c>
      <c r="K70">
        <v>2899.0479999999998</v>
      </c>
      <c r="L70">
        <v>28400.016</v>
      </c>
      <c r="M70">
        <v>572.447</v>
      </c>
      <c r="N70">
        <v>148254.269</v>
      </c>
    </row>
    <row r="71" spans="1:14" x14ac:dyDescent="0.2">
      <c r="A71" s="432">
        <v>2007</v>
      </c>
      <c r="B71">
        <v>1371.13</v>
      </c>
      <c r="C71">
        <v>189.35300000000001</v>
      </c>
      <c r="D71">
        <v>4257.3890000000001</v>
      </c>
      <c r="E71">
        <v>1598.799</v>
      </c>
      <c r="F71">
        <v>8273.3950000000004</v>
      </c>
      <c r="G71">
        <v>16694.156999999999</v>
      </c>
      <c r="H71">
        <v>4243.3090000000002</v>
      </c>
      <c r="I71">
        <v>77580.498000000007</v>
      </c>
      <c r="J71">
        <v>9411.223</v>
      </c>
      <c r="K71">
        <v>1589.981</v>
      </c>
      <c r="L71">
        <v>28287.375</v>
      </c>
      <c r="M71">
        <v>631.452</v>
      </c>
      <c r="N71">
        <v>143128.08100000001</v>
      </c>
    </row>
    <row r="72" spans="1:14" x14ac:dyDescent="0.2">
      <c r="A72" s="432">
        <v>2008</v>
      </c>
      <c r="B72">
        <v>1261.1220000000001</v>
      </c>
      <c r="C72">
        <v>142.226</v>
      </c>
      <c r="D72">
        <v>4187.7870000000003</v>
      </c>
      <c r="E72">
        <v>1533.645</v>
      </c>
      <c r="F72">
        <v>7925.652</v>
      </c>
      <c r="G72">
        <v>15702.543</v>
      </c>
      <c r="H72">
        <v>3219.1669999999999</v>
      </c>
      <c r="I72">
        <v>76421.301000000007</v>
      </c>
      <c r="J72">
        <v>8507.1730000000007</v>
      </c>
      <c r="K72">
        <v>1675.8889999999999</v>
      </c>
      <c r="L72">
        <v>26640.888999999999</v>
      </c>
      <c r="M72">
        <v>821.39400000000001</v>
      </c>
      <c r="N72">
        <v>137113.17199999999</v>
      </c>
    </row>
    <row r="73" spans="1:14" x14ac:dyDescent="0.2">
      <c r="A73" s="432">
        <v>2009</v>
      </c>
      <c r="B73">
        <v>1095.527</v>
      </c>
      <c r="C73">
        <v>162.57300000000001</v>
      </c>
      <c r="D73">
        <v>4225.1049999999996</v>
      </c>
      <c r="E73">
        <v>1748.2840000000001</v>
      </c>
      <c r="F73">
        <v>8164.5209999999997</v>
      </c>
      <c r="G73">
        <v>13685.700999999999</v>
      </c>
      <c r="H73">
        <v>2962.9169999999999</v>
      </c>
      <c r="I73">
        <v>75747.923999999999</v>
      </c>
      <c r="J73">
        <v>7574.3010000000004</v>
      </c>
      <c r="K73">
        <v>1868.336</v>
      </c>
      <c r="L73">
        <v>25292.156999999999</v>
      </c>
      <c r="M73">
        <v>740.46900000000005</v>
      </c>
      <c r="N73">
        <v>132329.109</v>
      </c>
    </row>
    <row r="74" spans="1:14" x14ac:dyDescent="0.2">
      <c r="A74" s="432">
        <v>2010</v>
      </c>
      <c r="B74">
        <v>1111.347</v>
      </c>
      <c r="C74">
        <v>123.998</v>
      </c>
      <c r="D74">
        <v>4725.134</v>
      </c>
      <c r="E74">
        <v>1672.27</v>
      </c>
      <c r="F74">
        <v>8591.598</v>
      </c>
      <c r="G74">
        <v>18441.386999999999</v>
      </c>
      <c r="H74">
        <v>2258.29</v>
      </c>
      <c r="I74">
        <v>81582.683000000005</v>
      </c>
      <c r="J74">
        <v>8342.5370000000003</v>
      </c>
      <c r="K74">
        <v>1667.69</v>
      </c>
      <c r="L74">
        <v>25705.664000000001</v>
      </c>
      <c r="M74">
        <v>868.65</v>
      </c>
      <c r="N74">
        <v>144082.264</v>
      </c>
    </row>
    <row r="75" spans="1:14" x14ac:dyDescent="0.2">
      <c r="A75" s="432">
        <v>2011</v>
      </c>
      <c r="B75">
        <v>1049.143</v>
      </c>
      <c r="C75">
        <v>88.99</v>
      </c>
      <c r="D75">
        <v>5487.2240000000002</v>
      </c>
      <c r="E75">
        <v>2315.4969999999998</v>
      </c>
      <c r="F75">
        <v>10080.001</v>
      </c>
      <c r="G75">
        <v>14490.13</v>
      </c>
      <c r="H75">
        <v>1891.095</v>
      </c>
      <c r="I75">
        <v>81911.328999999998</v>
      </c>
      <c r="J75">
        <v>8623.6569999999992</v>
      </c>
      <c r="K75">
        <v>1798.75</v>
      </c>
      <c r="L75">
        <v>26690.633999999998</v>
      </c>
      <c r="M75">
        <v>916.76800000000003</v>
      </c>
      <c r="N75">
        <v>141874.717</v>
      </c>
    </row>
    <row r="76" spans="1:14" x14ac:dyDescent="0.2">
      <c r="A76" s="432">
        <v>2012</v>
      </c>
      <c r="B76">
        <v>836.87099999999998</v>
      </c>
      <c r="C76">
        <v>89.531999999999996</v>
      </c>
      <c r="D76">
        <v>5869.7709999999997</v>
      </c>
      <c r="E76">
        <v>2535.7359999999999</v>
      </c>
      <c r="F76">
        <v>10621.289000000001</v>
      </c>
      <c r="G76">
        <v>13634.397000000001</v>
      </c>
      <c r="H76">
        <v>2688.4580000000001</v>
      </c>
      <c r="I76">
        <v>86766.637000000002</v>
      </c>
      <c r="J76">
        <v>8490.3019999999997</v>
      </c>
      <c r="K76">
        <v>1850.52</v>
      </c>
      <c r="L76">
        <v>26948.824000000001</v>
      </c>
      <c r="M76">
        <v>914.83299999999997</v>
      </c>
      <c r="N76">
        <v>145161.79399999999</v>
      </c>
    </row>
    <row r="77" spans="1:14" x14ac:dyDescent="0.2">
      <c r="A77" s="432"/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B1:AO77"/>
  <sheetViews>
    <sheetView topLeftCell="AA1" workbookViewId="0">
      <selection activeCell="AD37" sqref="AD37"/>
    </sheetView>
  </sheetViews>
  <sheetFormatPr defaultRowHeight="12.75" x14ac:dyDescent="0.2"/>
  <cols>
    <col min="3" max="5" width="12" customWidth="1"/>
    <col min="7" max="9" width="15" customWidth="1"/>
    <col min="11" max="11" width="9.85546875" customWidth="1"/>
    <col min="12" max="12" width="12.7109375" customWidth="1"/>
    <col min="13" max="13" width="11" customWidth="1"/>
    <col min="14" max="14" width="10.140625" customWidth="1"/>
    <col min="16" max="16" width="10.85546875" customWidth="1"/>
    <col min="17" max="17" width="10.28515625" customWidth="1"/>
    <col min="19" max="19" width="12.28515625" customWidth="1"/>
    <col min="21" max="21" width="12.7109375" bestFit="1" customWidth="1"/>
    <col min="22" max="22" width="17.7109375" customWidth="1"/>
    <col min="23" max="23" width="12.7109375" customWidth="1"/>
    <col min="24" max="24" width="15" customWidth="1"/>
    <col min="25" max="26" width="12.7109375" customWidth="1"/>
    <col min="27" max="27" width="13.28515625" customWidth="1"/>
    <col min="28" max="28" width="12.7109375" customWidth="1"/>
    <col min="29" max="29" width="6.140625" customWidth="1"/>
    <col min="30" max="30" width="14.7109375" customWidth="1"/>
    <col min="31" max="31" width="14.140625" customWidth="1"/>
    <col min="33" max="33" width="11.140625" customWidth="1"/>
    <col min="34" max="34" width="10.140625" bestFit="1" customWidth="1"/>
  </cols>
  <sheetData>
    <row r="1" spans="2:32" x14ac:dyDescent="0.2">
      <c r="AD1" s="359" t="s">
        <v>948</v>
      </c>
    </row>
    <row r="2" spans="2:32" x14ac:dyDescent="0.2">
      <c r="Z2" t="s">
        <v>371</v>
      </c>
      <c r="AA2" t="s">
        <v>382</v>
      </c>
      <c r="AB2" s="359" t="s">
        <v>282</v>
      </c>
      <c r="AC2" s="359"/>
      <c r="AD2" t="s">
        <v>371</v>
      </c>
      <c r="AE2" t="s">
        <v>382</v>
      </c>
      <c r="AF2" s="359" t="s">
        <v>977</v>
      </c>
    </row>
    <row r="3" spans="2:32" x14ac:dyDescent="0.2">
      <c r="C3" t="s">
        <v>526</v>
      </c>
      <c r="D3" t="s">
        <v>129</v>
      </c>
      <c r="G3" t="s">
        <v>531</v>
      </c>
      <c r="H3" t="s">
        <v>521</v>
      </c>
      <c r="Z3" t="s">
        <v>130</v>
      </c>
      <c r="AA3" t="s">
        <v>130</v>
      </c>
      <c r="AD3" t="s">
        <v>130</v>
      </c>
      <c r="AE3" t="s">
        <v>130</v>
      </c>
    </row>
    <row r="4" spans="2:32" x14ac:dyDescent="0.2">
      <c r="C4" s="49" t="s">
        <v>282</v>
      </c>
      <c r="D4" s="49" t="s">
        <v>525</v>
      </c>
      <c r="G4" t="s">
        <v>263</v>
      </c>
      <c r="H4" t="s">
        <v>530</v>
      </c>
      <c r="J4" t="s">
        <v>351</v>
      </c>
    </row>
    <row r="5" spans="2:32" ht="13.5" thickBot="1" x14ac:dyDescent="0.25">
      <c r="C5" s="45" t="s">
        <v>335</v>
      </c>
      <c r="D5" s="45" t="s">
        <v>335</v>
      </c>
      <c r="E5" s="45" t="s">
        <v>527</v>
      </c>
      <c r="F5" s="45"/>
      <c r="G5" s="45" t="s">
        <v>529</v>
      </c>
      <c r="H5" s="45"/>
      <c r="I5" s="45"/>
      <c r="J5" s="45" t="s">
        <v>353</v>
      </c>
      <c r="Z5" s="66" t="s">
        <v>368</v>
      </c>
      <c r="AA5" s="66" t="s">
        <v>368</v>
      </c>
    </row>
    <row r="6" spans="2:32" x14ac:dyDescent="0.2">
      <c r="B6">
        <v>1949</v>
      </c>
      <c r="C6" s="5">
        <f>Table2.1f11!B9</f>
        <v>1995055</v>
      </c>
      <c r="D6" s="5">
        <f>Table8.4b11!B9</f>
        <v>1995055</v>
      </c>
      <c r="E6" s="5"/>
      <c r="G6" s="5"/>
      <c r="H6" s="5"/>
      <c r="I6" s="5"/>
      <c r="J6" s="46"/>
      <c r="Z6" s="63"/>
      <c r="AA6" s="64">
        <f>D6*0.001-Z6</f>
        <v>1995.0550000000001</v>
      </c>
    </row>
    <row r="7" spans="2:32" x14ac:dyDescent="0.2">
      <c r="B7">
        <f t="shared" ref="B7:B38" si="0">B6+1</f>
        <v>1950</v>
      </c>
      <c r="C7" s="5">
        <f>Table2.1f11!B10</f>
        <v>2199111</v>
      </c>
      <c r="D7" s="5">
        <f>Table8.4b11!B10</f>
        <v>2199111</v>
      </c>
      <c r="E7" s="5"/>
      <c r="G7" s="5"/>
      <c r="H7" s="5"/>
      <c r="I7" s="5"/>
      <c r="J7" s="46"/>
      <c r="Z7" s="63"/>
      <c r="AA7" s="64">
        <f t="shared" ref="AA7:AA58" si="1">D7*0.001-Z7</f>
        <v>2199.1109999999999</v>
      </c>
    </row>
    <row r="8" spans="2:32" x14ac:dyDescent="0.2">
      <c r="B8">
        <f t="shared" si="0"/>
        <v>1951</v>
      </c>
      <c r="C8" s="5">
        <f>Table2.1f11!B11</f>
        <v>2506808</v>
      </c>
      <c r="D8" s="5">
        <f>Table8.4b11!B11</f>
        <v>2506808</v>
      </c>
      <c r="E8" s="5"/>
      <c r="G8" s="5"/>
      <c r="H8" s="5"/>
      <c r="I8" s="5"/>
      <c r="J8" s="46"/>
      <c r="Z8" s="63"/>
      <c r="AA8" s="64">
        <f t="shared" si="1"/>
        <v>2506.808</v>
      </c>
    </row>
    <row r="9" spans="2:32" x14ac:dyDescent="0.2">
      <c r="B9">
        <f t="shared" si="0"/>
        <v>1952</v>
      </c>
      <c r="C9" s="5">
        <f>Table2.1f11!B12</f>
        <v>2557397</v>
      </c>
      <c r="D9" s="5">
        <f>Table8.4b11!B12</f>
        <v>2557397</v>
      </c>
      <c r="E9" s="5"/>
      <c r="G9" s="5"/>
      <c r="H9" s="5"/>
      <c r="I9" s="5"/>
      <c r="J9" s="46"/>
      <c r="Z9" s="63"/>
      <c r="AA9" s="64">
        <f t="shared" si="1"/>
        <v>2557.3969999999999</v>
      </c>
    </row>
    <row r="10" spans="2:32" x14ac:dyDescent="0.2">
      <c r="B10">
        <f t="shared" si="0"/>
        <v>1953</v>
      </c>
      <c r="C10" s="5">
        <f>Table2.1f11!B13</f>
        <v>2777361</v>
      </c>
      <c r="D10" s="5">
        <f>Table8.4b11!B13</f>
        <v>2777361</v>
      </c>
      <c r="E10" s="5"/>
      <c r="G10" s="5"/>
      <c r="H10" s="5"/>
      <c r="I10" s="5"/>
      <c r="J10" s="46"/>
      <c r="Z10" s="63"/>
      <c r="AA10" s="64">
        <f t="shared" si="1"/>
        <v>2777.3609999999999</v>
      </c>
    </row>
    <row r="11" spans="2:32" x14ac:dyDescent="0.2">
      <c r="B11">
        <f t="shared" si="0"/>
        <v>1954</v>
      </c>
      <c r="C11" s="5">
        <f>Table2.1f11!B14</f>
        <v>2840759</v>
      </c>
      <c r="D11" s="5">
        <f>Table8.4b11!B14</f>
        <v>2840759</v>
      </c>
      <c r="E11" s="5"/>
      <c r="G11" s="5"/>
      <c r="H11" s="5"/>
      <c r="I11" s="5"/>
      <c r="J11" s="46"/>
      <c r="Z11" s="63"/>
      <c r="AA11" s="64">
        <f t="shared" si="1"/>
        <v>2840.759</v>
      </c>
    </row>
    <row r="12" spans="2:32" x14ac:dyDescent="0.2">
      <c r="B12">
        <f t="shared" si="0"/>
        <v>1955</v>
      </c>
      <c r="C12" s="5">
        <f>Table2.1f11!B15</f>
        <v>3458271</v>
      </c>
      <c r="D12" s="5">
        <f>Table8.4b11!B15</f>
        <v>3458271</v>
      </c>
      <c r="E12" s="5"/>
      <c r="G12" s="5"/>
      <c r="H12" s="5"/>
      <c r="I12" s="5"/>
      <c r="J12" s="46"/>
      <c r="Z12" s="63"/>
      <c r="AA12" s="64">
        <f t="shared" si="1"/>
        <v>3458.2710000000002</v>
      </c>
    </row>
    <row r="13" spans="2:32" x14ac:dyDescent="0.2">
      <c r="B13">
        <f t="shared" si="0"/>
        <v>1956</v>
      </c>
      <c r="C13" s="5">
        <f>Table2.1f11!B16</f>
        <v>3789674</v>
      </c>
      <c r="D13" s="5">
        <f>Table8.4b11!B16</f>
        <v>3789674</v>
      </c>
      <c r="E13" s="5"/>
      <c r="G13" s="5"/>
      <c r="H13" s="5"/>
      <c r="I13" s="5"/>
      <c r="J13" s="46"/>
      <c r="Z13" s="63"/>
      <c r="AA13" s="64">
        <f t="shared" si="1"/>
        <v>3789.674</v>
      </c>
    </row>
    <row r="14" spans="2:32" x14ac:dyDescent="0.2">
      <c r="B14">
        <f t="shared" si="0"/>
        <v>1957</v>
      </c>
      <c r="C14" s="5">
        <f>Table2.1f11!B17</f>
        <v>3855246</v>
      </c>
      <c r="D14" s="5">
        <f>Table8.4b11!B17</f>
        <v>3855246</v>
      </c>
      <c r="E14" s="5"/>
      <c r="G14" s="5"/>
      <c r="H14" s="5"/>
      <c r="I14" s="5"/>
      <c r="J14" s="46"/>
      <c r="Z14" s="63"/>
      <c r="AA14" s="64">
        <f t="shared" si="1"/>
        <v>3855.2460000000001</v>
      </c>
    </row>
    <row r="15" spans="2:32" x14ac:dyDescent="0.2">
      <c r="B15">
        <f t="shared" si="0"/>
        <v>1958</v>
      </c>
      <c r="C15" s="5">
        <f>Table2.1f11!B18</f>
        <v>3721340</v>
      </c>
      <c r="D15" s="5">
        <f>Table8.4b11!B18</f>
        <v>3721340</v>
      </c>
      <c r="E15" s="5"/>
      <c r="G15" s="5"/>
      <c r="H15" s="5"/>
      <c r="I15" s="5"/>
      <c r="J15" s="46"/>
      <c r="Z15" s="63"/>
      <c r="AA15" s="64">
        <f t="shared" si="1"/>
        <v>3721.34</v>
      </c>
    </row>
    <row r="16" spans="2:32" x14ac:dyDescent="0.2">
      <c r="B16">
        <f t="shared" si="0"/>
        <v>1959</v>
      </c>
      <c r="C16" s="5">
        <f>Table2.1f11!B19</f>
        <v>4029357</v>
      </c>
      <c r="D16" s="5">
        <f>Table8.4b11!B19</f>
        <v>4029357</v>
      </c>
      <c r="E16" s="5"/>
      <c r="G16" s="5"/>
      <c r="H16" s="5"/>
      <c r="I16" s="5"/>
      <c r="J16" s="46"/>
      <c r="Z16" s="63"/>
      <c r="AA16" s="64">
        <f t="shared" si="1"/>
        <v>4029.357</v>
      </c>
    </row>
    <row r="17" spans="2:27" x14ac:dyDescent="0.2">
      <c r="B17">
        <f t="shared" si="0"/>
        <v>1960</v>
      </c>
      <c r="C17" s="5">
        <f>Table2.1f11!B20</f>
        <v>4227551</v>
      </c>
      <c r="D17" s="5">
        <f>Table8.4b11!B20</f>
        <v>4227551</v>
      </c>
      <c r="E17" s="5"/>
      <c r="G17" s="5"/>
      <c r="H17" s="5"/>
      <c r="I17" s="5"/>
      <c r="J17" s="46"/>
      <c r="Z17" s="63"/>
      <c r="AA17" s="64">
        <f t="shared" si="1"/>
        <v>4227.5510000000004</v>
      </c>
    </row>
    <row r="18" spans="2:27" x14ac:dyDescent="0.2">
      <c r="B18">
        <f t="shared" si="0"/>
        <v>1961</v>
      </c>
      <c r="C18" s="5">
        <f>Table2.1f11!B21</f>
        <v>4354953</v>
      </c>
      <c r="D18" s="5">
        <f>Table8.4b11!B21</f>
        <v>4354953</v>
      </c>
      <c r="E18" s="5"/>
      <c r="G18" s="5"/>
      <c r="H18" s="5"/>
      <c r="I18" s="5"/>
      <c r="J18" s="46"/>
      <c r="Z18" s="63"/>
      <c r="AA18" s="64">
        <f t="shared" si="1"/>
        <v>4354.9530000000004</v>
      </c>
    </row>
    <row r="19" spans="2:27" x14ac:dyDescent="0.2">
      <c r="B19">
        <f t="shared" si="0"/>
        <v>1962</v>
      </c>
      <c r="C19" s="5">
        <f>Table2.1f11!B22</f>
        <v>4622376</v>
      </c>
      <c r="D19" s="5">
        <f>Table8.4b11!B22</f>
        <v>4622376</v>
      </c>
      <c r="E19" s="5"/>
      <c r="G19" s="5"/>
      <c r="H19" s="5"/>
      <c r="I19" s="5"/>
      <c r="J19" s="46"/>
      <c r="Z19" s="63"/>
      <c r="AA19" s="64">
        <f t="shared" si="1"/>
        <v>4622.3760000000002</v>
      </c>
    </row>
    <row r="20" spans="2:27" x14ac:dyDescent="0.2">
      <c r="B20">
        <f t="shared" si="0"/>
        <v>1963</v>
      </c>
      <c r="C20" s="5">
        <f>Table2.1f11!B23</f>
        <v>5050213</v>
      </c>
      <c r="D20" s="5">
        <f>Table8.4b11!B23</f>
        <v>5050213</v>
      </c>
      <c r="E20" s="5"/>
      <c r="G20" s="5"/>
      <c r="H20" s="5"/>
      <c r="I20" s="5"/>
      <c r="J20" s="46"/>
      <c r="Z20" s="63"/>
      <c r="AA20" s="64">
        <f t="shared" si="1"/>
        <v>5050.2129999999997</v>
      </c>
    </row>
    <row r="21" spans="2:27" x14ac:dyDescent="0.2">
      <c r="B21">
        <f t="shared" si="0"/>
        <v>1964</v>
      </c>
      <c r="C21" s="5">
        <f>Table2.1f11!B24</f>
        <v>5379553</v>
      </c>
      <c r="D21" s="5">
        <f>Table8.4b11!B24</f>
        <v>5379553</v>
      </c>
      <c r="E21" s="5"/>
      <c r="G21" s="5"/>
      <c r="H21" s="5"/>
      <c r="I21" s="5"/>
      <c r="J21" s="46"/>
      <c r="Z21" s="63"/>
      <c r="AA21" s="64">
        <f t="shared" si="1"/>
        <v>5379.5529999999999</v>
      </c>
    </row>
    <row r="22" spans="2:27" x14ac:dyDescent="0.2">
      <c r="B22">
        <f t="shared" si="0"/>
        <v>1965</v>
      </c>
      <c r="C22" s="5">
        <f>Table2.1f11!B25</f>
        <v>5821061</v>
      </c>
      <c r="D22" s="5">
        <f>Table8.4b11!B25</f>
        <v>5821061</v>
      </c>
      <c r="E22" s="5"/>
      <c r="G22" s="5"/>
      <c r="H22" s="5"/>
      <c r="I22" s="5"/>
      <c r="J22" s="46"/>
      <c r="Z22" s="63"/>
      <c r="AA22" s="64">
        <f t="shared" si="1"/>
        <v>5821.0609999999997</v>
      </c>
    </row>
    <row r="23" spans="2:27" x14ac:dyDescent="0.2">
      <c r="B23">
        <f t="shared" si="0"/>
        <v>1966</v>
      </c>
      <c r="C23" s="5">
        <f>Table2.1f11!B26</f>
        <v>6301644</v>
      </c>
      <c r="D23" s="5">
        <f>Table8.4b11!B26</f>
        <v>6301644</v>
      </c>
      <c r="E23" s="5"/>
      <c r="G23" s="5"/>
      <c r="H23" s="5"/>
      <c r="I23" s="5"/>
      <c r="J23" s="46"/>
      <c r="Z23" s="63"/>
      <c r="AA23" s="64">
        <f t="shared" si="1"/>
        <v>6301.6440000000002</v>
      </c>
    </row>
    <row r="24" spans="2:27" x14ac:dyDescent="0.2">
      <c r="B24">
        <f t="shared" si="0"/>
        <v>1967</v>
      </c>
      <c r="C24" s="5">
        <f>Table2.1f11!B27</f>
        <v>6444982</v>
      </c>
      <c r="D24" s="5">
        <f>Table8.4b11!B27</f>
        <v>6444982</v>
      </c>
      <c r="E24" s="5"/>
      <c r="G24" s="5"/>
      <c r="H24" s="5"/>
      <c r="I24" s="5"/>
      <c r="J24" s="46"/>
      <c r="Z24" s="63"/>
      <c r="AA24" s="64">
        <f t="shared" si="1"/>
        <v>6444.982</v>
      </c>
    </row>
    <row r="25" spans="2:27" x14ac:dyDescent="0.2">
      <c r="B25">
        <f t="shared" si="0"/>
        <v>1968</v>
      </c>
      <c r="C25" s="5">
        <f>Table2.1f11!B28</f>
        <v>6993639</v>
      </c>
      <c r="D25" s="5">
        <f>Table8.4b11!B28</f>
        <v>6993639</v>
      </c>
      <c r="E25" s="5"/>
      <c r="G25" s="5"/>
      <c r="H25" s="5"/>
      <c r="I25" s="5"/>
      <c r="J25" s="46"/>
      <c r="Z25" s="63"/>
      <c r="AA25" s="64">
        <f t="shared" si="1"/>
        <v>6993.6390000000001</v>
      </c>
    </row>
    <row r="26" spans="2:27" x14ac:dyDescent="0.2">
      <c r="B26">
        <f t="shared" si="0"/>
        <v>1969</v>
      </c>
      <c r="C26" s="5">
        <f>Table2.1f11!B29</f>
        <v>7219295</v>
      </c>
      <c r="D26" s="5">
        <f>Table8.4b11!B29</f>
        <v>7219295</v>
      </c>
      <c r="E26" s="5"/>
      <c r="G26" s="5"/>
      <c r="H26" s="5"/>
      <c r="I26" s="5"/>
      <c r="J26" s="46"/>
      <c r="Z26" s="63"/>
      <c r="AA26" s="64">
        <f t="shared" si="1"/>
        <v>7219.2950000000001</v>
      </c>
    </row>
    <row r="27" spans="2:27" x14ac:dyDescent="0.2">
      <c r="B27">
        <f t="shared" si="0"/>
        <v>1970</v>
      </c>
      <c r="C27" s="5">
        <f>Table2.1f11!B30</f>
        <v>7227462</v>
      </c>
      <c r="D27" s="5">
        <f>Table8.4b11!B30</f>
        <v>7227462</v>
      </c>
      <c r="E27" s="5"/>
      <c r="G27" s="5"/>
      <c r="H27" s="5"/>
      <c r="I27" s="5"/>
      <c r="J27" s="46"/>
      <c r="Z27" s="63"/>
      <c r="AA27" s="64">
        <f t="shared" si="1"/>
        <v>7227.4620000000004</v>
      </c>
    </row>
    <row r="28" spans="2:27" x14ac:dyDescent="0.2">
      <c r="B28">
        <f t="shared" si="0"/>
        <v>1971</v>
      </c>
      <c r="C28" s="5">
        <f>Table2.1f11!B31</f>
        <v>7299131</v>
      </c>
      <c r="D28" s="5">
        <f>Table8.4b11!B31</f>
        <v>7299131</v>
      </c>
      <c r="E28" s="5"/>
      <c r="G28" s="5"/>
      <c r="H28" s="5"/>
      <c r="I28" s="5"/>
      <c r="J28" s="46"/>
      <c r="Z28" s="63"/>
      <c r="AA28" s="64">
        <f t="shared" si="1"/>
        <v>7299.1310000000003</v>
      </c>
    </row>
    <row r="29" spans="2:27" x14ac:dyDescent="0.2">
      <c r="B29">
        <f t="shared" si="0"/>
        <v>1972</v>
      </c>
      <c r="C29" s="5">
        <f>Table2.1f11!B32</f>
        <v>7810652</v>
      </c>
      <c r="D29" s="5">
        <f>Table8.4b11!B32</f>
        <v>7810652</v>
      </c>
      <c r="E29" s="5"/>
      <c r="G29" s="5"/>
      <c r="H29" s="5"/>
      <c r="I29" s="5"/>
      <c r="J29" s="46"/>
      <c r="Z29" s="63"/>
      <c r="AA29" s="64">
        <f t="shared" si="1"/>
        <v>7810.652</v>
      </c>
    </row>
    <row r="30" spans="2:27" x14ac:dyDescent="0.2">
      <c r="B30">
        <f t="shared" si="0"/>
        <v>1973</v>
      </c>
      <c r="C30" s="5">
        <f>Table2.1f11!B33</f>
        <v>8658401</v>
      </c>
      <c r="D30" s="5">
        <f>Table8.4b11!B33</f>
        <v>8658401</v>
      </c>
      <c r="E30" s="5"/>
      <c r="G30" s="5"/>
      <c r="H30" s="5"/>
      <c r="I30" s="5"/>
      <c r="J30" s="46"/>
      <c r="Z30" s="63"/>
      <c r="AA30" s="64">
        <f t="shared" si="1"/>
        <v>8658.4009999999998</v>
      </c>
    </row>
    <row r="31" spans="2:27" x14ac:dyDescent="0.2">
      <c r="B31">
        <f t="shared" si="0"/>
        <v>1974</v>
      </c>
      <c r="C31" s="5">
        <f>Table2.1f11!B34</f>
        <v>8534031</v>
      </c>
      <c r="D31" s="5">
        <f>Table8.4b11!B34</f>
        <v>8534031</v>
      </c>
      <c r="E31" s="5"/>
      <c r="G31" s="5"/>
      <c r="H31" s="5"/>
      <c r="I31" s="5"/>
      <c r="J31" s="46"/>
      <c r="Z31" s="63"/>
      <c r="AA31" s="64">
        <f t="shared" si="1"/>
        <v>8534.0310000000009</v>
      </c>
    </row>
    <row r="32" spans="2:27" x14ac:dyDescent="0.2">
      <c r="B32">
        <f t="shared" si="0"/>
        <v>1975</v>
      </c>
      <c r="C32" s="5">
        <f>Table2.1f11!B35</f>
        <v>8785839</v>
      </c>
      <c r="D32" s="5">
        <f>Table8.4b11!B35</f>
        <v>8785839</v>
      </c>
      <c r="E32" s="5"/>
      <c r="G32" s="5"/>
      <c r="H32" s="5"/>
      <c r="I32" s="5"/>
      <c r="J32" s="46"/>
      <c r="Z32" s="63"/>
      <c r="AA32" s="64">
        <f t="shared" si="1"/>
        <v>8785.8389999999999</v>
      </c>
    </row>
    <row r="33" spans="2:34" x14ac:dyDescent="0.2">
      <c r="B33">
        <f t="shared" si="0"/>
        <v>1976</v>
      </c>
      <c r="C33" s="5">
        <f>Table2.1f11!B36</f>
        <v>9720234</v>
      </c>
      <c r="D33" s="5">
        <f>Table8.4b11!B36</f>
        <v>9720234</v>
      </c>
      <c r="E33" s="5"/>
      <c r="G33" s="5"/>
      <c r="H33" s="5"/>
      <c r="I33" s="5"/>
      <c r="J33" s="46"/>
      <c r="Z33" s="63"/>
      <c r="AA33" s="64">
        <f t="shared" si="1"/>
        <v>9720.2340000000004</v>
      </c>
    </row>
    <row r="34" spans="2:34" x14ac:dyDescent="0.2">
      <c r="B34">
        <f t="shared" si="0"/>
        <v>1977</v>
      </c>
      <c r="C34" s="5">
        <f>Table2.1f11!B37</f>
        <v>10262025</v>
      </c>
      <c r="D34" s="5">
        <f>Table8.4b11!B37</f>
        <v>10262025</v>
      </c>
      <c r="E34" s="5"/>
      <c r="G34" s="5"/>
      <c r="H34" s="5"/>
      <c r="I34" s="5"/>
      <c r="J34" s="46"/>
      <c r="Z34" s="63"/>
      <c r="AA34" s="64">
        <f t="shared" si="1"/>
        <v>10262.025</v>
      </c>
    </row>
    <row r="35" spans="2:34" x14ac:dyDescent="0.2">
      <c r="B35">
        <f t="shared" si="0"/>
        <v>1978</v>
      </c>
      <c r="C35" s="5">
        <f>Table2.1f11!B38</f>
        <v>10238271</v>
      </c>
      <c r="D35" s="5">
        <f>Table8.4b11!B38</f>
        <v>10238271</v>
      </c>
      <c r="E35" s="5"/>
      <c r="G35" s="5"/>
      <c r="H35" s="5"/>
      <c r="I35" s="5"/>
      <c r="J35" s="46"/>
      <c r="Z35" s="63"/>
      <c r="AA35" s="64">
        <f t="shared" si="1"/>
        <v>10238.271000000001</v>
      </c>
    </row>
    <row r="36" spans="2:34" x14ac:dyDescent="0.2">
      <c r="B36">
        <f t="shared" si="0"/>
        <v>1979</v>
      </c>
      <c r="C36" s="5">
        <f>Table2.1f11!B39</f>
        <v>11259923</v>
      </c>
      <c r="D36" s="5">
        <f>Table8.4b11!B39</f>
        <v>11259923</v>
      </c>
      <c r="E36" s="5"/>
      <c r="G36" s="5"/>
      <c r="H36" s="5"/>
      <c r="I36" s="5"/>
      <c r="J36" s="46"/>
      <c r="Z36" s="63"/>
      <c r="AA36" s="64">
        <f t="shared" si="1"/>
        <v>11259.923000000001</v>
      </c>
    </row>
    <row r="37" spans="2:34" x14ac:dyDescent="0.2">
      <c r="B37">
        <f t="shared" si="0"/>
        <v>1980</v>
      </c>
      <c r="C37" s="5">
        <f>Table2.1f11!B40</f>
        <v>12122684</v>
      </c>
      <c r="D37" s="5">
        <f>Table8.4b11!B40</f>
        <v>12122684</v>
      </c>
      <c r="E37" s="5"/>
      <c r="G37" s="5"/>
      <c r="H37" s="5"/>
      <c r="I37" s="5"/>
      <c r="J37" s="46"/>
      <c r="Z37" s="63"/>
      <c r="AA37" s="64">
        <f t="shared" si="1"/>
        <v>12122.684000000001</v>
      </c>
    </row>
    <row r="38" spans="2:34" x14ac:dyDescent="0.2">
      <c r="B38">
        <f t="shared" si="0"/>
        <v>1981</v>
      </c>
      <c r="C38" s="5">
        <f>Table2.1f11!B41</f>
        <v>12583461</v>
      </c>
      <c r="D38" s="5">
        <f>Table8.4b11!B41</f>
        <v>12583461</v>
      </c>
      <c r="E38" s="5"/>
      <c r="G38" s="5"/>
      <c r="H38" s="5"/>
      <c r="I38" s="5"/>
      <c r="J38" s="46"/>
      <c r="Z38" s="63"/>
      <c r="AA38" s="64">
        <f t="shared" si="1"/>
        <v>12583.461000000001</v>
      </c>
    </row>
    <row r="39" spans="2:34" x14ac:dyDescent="0.2">
      <c r="B39">
        <f t="shared" ref="B39:B58" si="2">B38+1</f>
        <v>1982</v>
      </c>
      <c r="C39" s="5">
        <f>Table2.1f11!B42</f>
        <v>12582150</v>
      </c>
      <c r="D39" s="5">
        <f>Table8.4b11!B42</f>
        <v>12582150</v>
      </c>
      <c r="E39" s="5"/>
      <c r="G39" s="5"/>
      <c r="H39" s="5"/>
      <c r="I39" s="5"/>
      <c r="J39" s="46"/>
      <c r="O39" s="219"/>
      <c r="Z39" s="63"/>
      <c r="AA39" s="64">
        <f t="shared" si="1"/>
        <v>12582.15</v>
      </c>
    </row>
    <row r="40" spans="2:34" x14ac:dyDescent="0.2">
      <c r="B40">
        <f t="shared" si="2"/>
        <v>1983</v>
      </c>
      <c r="C40" s="5">
        <f>Table2.1f11!B43</f>
        <v>13212591</v>
      </c>
      <c r="D40" s="5">
        <f>Table8.4b11!B43</f>
        <v>13212591</v>
      </c>
      <c r="E40" s="5"/>
      <c r="G40" s="5"/>
      <c r="H40" s="5"/>
      <c r="I40" s="5"/>
      <c r="J40" s="46"/>
      <c r="U40" s="99" t="s">
        <v>88</v>
      </c>
      <c r="Z40" s="63"/>
      <c r="AA40" s="64">
        <f t="shared" si="1"/>
        <v>13212.591</v>
      </c>
      <c r="AG40" s="47"/>
    </row>
    <row r="41" spans="2:34" x14ac:dyDescent="0.2">
      <c r="B41">
        <f t="shared" si="2"/>
        <v>1984</v>
      </c>
      <c r="C41" s="5">
        <f>Table2.1f11!B44</f>
        <v>14019485</v>
      </c>
      <c r="D41" s="5">
        <f>Table8.4b11!B44</f>
        <v>14019485</v>
      </c>
      <c r="E41" s="5"/>
      <c r="G41" s="5"/>
      <c r="H41" s="5"/>
      <c r="I41" s="5"/>
      <c r="J41" s="46"/>
      <c r="Z41" s="63"/>
      <c r="AA41" s="64">
        <f t="shared" si="1"/>
        <v>14019.485000000001</v>
      </c>
    </row>
    <row r="42" spans="2:34" x14ac:dyDescent="0.2">
      <c r="B42">
        <f t="shared" si="2"/>
        <v>1985</v>
      </c>
      <c r="C42" s="5">
        <f>Table2.1f11!B45</f>
        <v>14542209</v>
      </c>
      <c r="D42" s="5">
        <f>Table8.4b11!B45</f>
        <v>14542209</v>
      </c>
      <c r="E42" s="5"/>
      <c r="G42" s="5"/>
      <c r="H42" s="5"/>
      <c r="I42" s="5"/>
      <c r="J42" s="46"/>
      <c r="S42" s="8" t="s">
        <v>355</v>
      </c>
      <c r="U42" s="49" t="s">
        <v>356</v>
      </c>
      <c r="V42" s="49" t="s">
        <v>356</v>
      </c>
      <c r="W42" s="49" t="s">
        <v>357</v>
      </c>
      <c r="X42" s="373" t="s">
        <v>718</v>
      </c>
      <c r="Z42" s="63"/>
      <c r="AA42" s="64">
        <f t="shared" si="1"/>
        <v>14542.209000000001</v>
      </c>
      <c r="AG42" s="48" t="s">
        <v>44</v>
      </c>
    </row>
    <row r="43" spans="2:34" x14ac:dyDescent="0.2">
      <c r="B43">
        <f t="shared" si="2"/>
        <v>1986</v>
      </c>
      <c r="C43" s="5">
        <f>Table2.1f11!B46</f>
        <v>14443716</v>
      </c>
      <c r="D43" s="5">
        <f>Table8.4b11!B46</f>
        <v>14443716</v>
      </c>
      <c r="E43" s="5"/>
      <c r="G43" s="5"/>
      <c r="H43" s="5"/>
      <c r="I43" s="5"/>
      <c r="J43" s="46"/>
      <c r="K43" t="s">
        <v>358</v>
      </c>
      <c r="L43" t="s">
        <v>359</v>
      </c>
      <c r="M43" t="s">
        <v>354</v>
      </c>
      <c r="N43" t="s">
        <v>358</v>
      </c>
      <c r="O43" t="s">
        <v>354</v>
      </c>
      <c r="P43" t="s">
        <v>360</v>
      </c>
      <c r="Q43" t="s">
        <v>358</v>
      </c>
      <c r="R43" t="s">
        <v>360</v>
      </c>
      <c r="S43" s="8" t="s">
        <v>288</v>
      </c>
      <c r="U43" s="49" t="s">
        <v>532</v>
      </c>
      <c r="V43" s="49" t="s">
        <v>288</v>
      </c>
      <c r="W43" s="49" t="s">
        <v>363</v>
      </c>
      <c r="X43" s="373" t="s">
        <v>719</v>
      </c>
      <c r="Z43" s="63"/>
      <c r="AA43" s="64">
        <f t="shared" si="1"/>
        <v>14443.716</v>
      </c>
    </row>
    <row r="44" spans="2:34" x14ac:dyDescent="0.2">
      <c r="B44">
        <f t="shared" si="2"/>
        <v>1987</v>
      </c>
      <c r="C44" s="5">
        <f>Table2.1f11!B47</f>
        <v>15173411</v>
      </c>
      <c r="D44" s="5">
        <f>Table8.4b11!B47</f>
        <v>15173411</v>
      </c>
      <c r="E44" s="5"/>
      <c r="G44" s="5"/>
      <c r="H44" s="5"/>
      <c r="I44" s="5"/>
      <c r="J44" s="46"/>
      <c r="K44" t="s">
        <v>364</v>
      </c>
      <c r="M44" t="s">
        <v>262</v>
      </c>
      <c r="N44" t="s">
        <v>364</v>
      </c>
      <c r="P44" t="s">
        <v>261</v>
      </c>
      <c r="Q44" t="s">
        <v>364</v>
      </c>
      <c r="U44" s="49" t="s">
        <v>333</v>
      </c>
      <c r="V44" s="49" t="s">
        <v>333</v>
      </c>
      <c r="W44" s="49" t="s">
        <v>366</v>
      </c>
      <c r="X44" s="373" t="s">
        <v>720</v>
      </c>
      <c r="Z44" s="63"/>
      <c r="AA44" s="64">
        <f t="shared" si="1"/>
        <v>15173.411</v>
      </c>
      <c r="AG44" t="s">
        <v>260</v>
      </c>
      <c r="AH44" t="s">
        <v>537</v>
      </c>
    </row>
    <row r="45" spans="2:34" ht="13.5" thickBot="1" x14ac:dyDescent="0.25">
      <c r="B45">
        <f t="shared" si="2"/>
        <v>1988</v>
      </c>
      <c r="C45" s="5">
        <f>Table2.1f11!B48</f>
        <v>15849966</v>
      </c>
      <c r="D45" s="5">
        <f>Table8.4b11!B48</f>
        <v>15849966</v>
      </c>
      <c r="E45" s="5"/>
      <c r="G45" s="5"/>
      <c r="H45" s="5"/>
      <c r="I45" s="5"/>
      <c r="J45" s="46"/>
      <c r="K45" s="62" t="s">
        <v>534</v>
      </c>
      <c r="L45" s="62" t="s">
        <v>335</v>
      </c>
      <c r="M45" s="62" t="s">
        <v>529</v>
      </c>
      <c r="N45" s="62" t="s">
        <v>533</v>
      </c>
      <c r="O45" s="62" t="s">
        <v>335</v>
      </c>
      <c r="P45" s="62" t="s">
        <v>529</v>
      </c>
      <c r="Q45" s="62" t="s">
        <v>533</v>
      </c>
      <c r="R45" s="62" t="s">
        <v>335</v>
      </c>
      <c r="S45" s="62" t="s">
        <v>335</v>
      </c>
      <c r="U45" s="66" t="s">
        <v>370</v>
      </c>
      <c r="V45" s="66" t="s">
        <v>87</v>
      </c>
      <c r="W45" s="62" t="s">
        <v>533</v>
      </c>
      <c r="X45" s="101"/>
      <c r="Z45" s="63"/>
      <c r="AA45" s="64">
        <f t="shared" si="1"/>
        <v>15849.966</v>
      </c>
      <c r="AG45" t="s">
        <v>280</v>
      </c>
      <c r="AH45" t="s">
        <v>280</v>
      </c>
    </row>
    <row r="46" spans="2:34" x14ac:dyDescent="0.2">
      <c r="B46">
        <f t="shared" si="2"/>
        <v>1989</v>
      </c>
      <c r="C46" s="5">
        <f>Table2.1f11!B49</f>
        <v>16137221</v>
      </c>
      <c r="D46" s="5">
        <f>Table8.4b11!B49</f>
        <v>16121107</v>
      </c>
      <c r="E46" s="56">
        <f>C46-D46</f>
        <v>16114</v>
      </c>
      <c r="G46" s="5">
        <f>Table8.5c11!B8</f>
        <v>767378330</v>
      </c>
      <c r="H46" s="5">
        <f>Table8.5c11!B33</f>
        <v>4172612</v>
      </c>
      <c r="I46" s="5"/>
      <c r="J46" s="51">
        <f t="shared" ref="J46" si="3">C46/G46*1000</f>
        <v>21.029028797307841</v>
      </c>
      <c r="K46" s="52">
        <f>20.9</f>
        <v>20.9</v>
      </c>
      <c r="L46" s="220">
        <f t="shared" ref="L46" si="4">K46*G46*0.001</f>
        <v>16038207.096999999</v>
      </c>
      <c r="M46" s="5">
        <f>Table8.5c11!B33</f>
        <v>4172612</v>
      </c>
      <c r="N46" s="53">
        <f>K46</f>
        <v>20.9</v>
      </c>
      <c r="O46" s="218">
        <f t="shared" ref="O46" si="5">N46*M46*0.001</f>
        <v>87207.590800000005</v>
      </c>
      <c r="P46" s="54">
        <f>Table8.6b11!B7</f>
        <v>638798</v>
      </c>
      <c r="Q46" s="55">
        <v>20.9</v>
      </c>
      <c r="R46" s="221">
        <f t="shared" ref="R46:R58" si="6">Q46*P46*0.001</f>
        <v>13350.878199999999</v>
      </c>
      <c r="S46" s="56">
        <f t="shared" ref="S46:S58" si="7">L46+O46+R46</f>
        <v>16138765.566</v>
      </c>
      <c r="T46" s="7"/>
      <c r="U46" s="56">
        <f t="shared" ref="U46:U58" si="8">G46+M46+P46</f>
        <v>772189740</v>
      </c>
      <c r="V46" s="56" t="e">
        <f>#REF!</f>
        <v>#REF!</v>
      </c>
      <c r="W46" s="57">
        <f t="shared" ref="W46:W58" si="9">C46/U46*1000</f>
        <v>20.89799975845315</v>
      </c>
      <c r="X46" s="57">
        <f>D46/(M46+G46)*1000</f>
        <v>20.894416845906722</v>
      </c>
      <c r="Y46" s="56"/>
      <c r="Z46" s="65">
        <f>X46*M46*0.000001</f>
        <v>87.184294464232536</v>
      </c>
      <c r="AA46" s="137">
        <f t="shared" si="1"/>
        <v>16033.922705535768</v>
      </c>
      <c r="AB46" s="56">
        <f>Z46+AA46</f>
        <v>16121.107</v>
      </c>
      <c r="AC46" s="56"/>
      <c r="AD46" s="56"/>
      <c r="AE46" s="7"/>
      <c r="AF46" s="7"/>
      <c r="AG46" s="5">
        <f>E46</f>
        <v>16114</v>
      </c>
      <c r="AH46" s="5">
        <f>P46*W46*0.001</f>
        <v>13349.600449700356</v>
      </c>
    </row>
    <row r="47" spans="2:34" x14ac:dyDescent="0.2">
      <c r="B47">
        <f t="shared" si="2"/>
        <v>1990</v>
      </c>
      <c r="C47" s="5">
        <f>Table2.1f11!B50</f>
        <v>16260952</v>
      </c>
      <c r="D47" s="5">
        <f>Table8.4b11!B50</f>
        <v>16234744</v>
      </c>
      <c r="E47" s="56">
        <f t="shared" ref="E47:E63" si="10">C47-D47</f>
        <v>26208</v>
      </c>
      <c r="G47" s="5">
        <f>Table8.5c11!B9</f>
        <v>774213235</v>
      </c>
      <c r="H47" s="5">
        <f>Table8.5c11!B34</f>
        <v>7087522</v>
      </c>
      <c r="I47" s="5"/>
      <c r="J47" s="51">
        <f t="shared" ref="J47:J64" si="11">C47/G47*1000</f>
        <v>21.003195586032575</v>
      </c>
      <c r="K47" s="52">
        <f t="shared" ref="K47:K69" si="12">20.9</f>
        <v>20.9</v>
      </c>
      <c r="L47" s="220">
        <f t="shared" ref="L47:L64" si="13">K47*G47*0.001</f>
        <v>16181056.611499999</v>
      </c>
      <c r="M47" s="5">
        <f>Table8.5c11!B34</f>
        <v>7087522</v>
      </c>
      <c r="N47" s="53">
        <f t="shared" ref="N47:N66" si="14">K47</f>
        <v>20.9</v>
      </c>
      <c r="O47" s="218">
        <f t="shared" ref="O47:O66" si="15">N47*M47*0.001</f>
        <v>148129.20979999998</v>
      </c>
      <c r="P47" s="54">
        <f>Table8.6b11!B8</f>
        <v>1265888</v>
      </c>
      <c r="Q47" s="55">
        <v>20.9</v>
      </c>
      <c r="R47" s="221">
        <f t="shared" si="6"/>
        <v>26457.0592</v>
      </c>
      <c r="S47" s="5">
        <f t="shared" si="7"/>
        <v>16355642.880499998</v>
      </c>
      <c r="U47" s="56">
        <f t="shared" si="8"/>
        <v>782566645</v>
      </c>
      <c r="V47" s="56" t="e">
        <f>#REF!</f>
        <v>#REF!</v>
      </c>
      <c r="W47" s="57">
        <f t="shared" si="9"/>
        <v>20.778999595619105</v>
      </c>
      <c r="X47" s="57">
        <f t="shared" ref="X47:X69" si="16">D47/(M47+G47)*1000</f>
        <v>20.779122322033025</v>
      </c>
      <c r="Z47" s="65">
        <f t="shared" ref="Z47:Z67" si="17">X47*M47*0.000001</f>
        <v>147.27248659810016</v>
      </c>
      <c r="AA47" s="137">
        <f t="shared" si="1"/>
        <v>16087.471513401901</v>
      </c>
      <c r="AB47" s="56">
        <f t="shared" ref="AB47:AB68" si="18">Z47+AA47</f>
        <v>16234.744000000001</v>
      </c>
      <c r="AC47" s="56"/>
      <c r="AG47" s="5">
        <f t="shared" ref="AG47:AG58" si="19">E47</f>
        <v>26208</v>
      </c>
      <c r="AH47" s="5">
        <f t="shared" ref="AH47:AH58" si="20">P47*W47*0.001</f>
        <v>26303.886240099077</v>
      </c>
    </row>
    <row r="48" spans="2:34" x14ac:dyDescent="0.2">
      <c r="B48">
        <f t="shared" si="2"/>
        <v>1991</v>
      </c>
      <c r="C48" s="5">
        <f>Table2.1f11!B51</f>
        <v>16249709</v>
      </c>
      <c r="D48" s="5">
        <f>Table8.4b11!B51</f>
        <v>16223138</v>
      </c>
      <c r="E48" s="56">
        <f t="shared" si="10"/>
        <v>26571</v>
      </c>
      <c r="G48" s="5">
        <f>Table8.5c11!B10</f>
        <v>773182794</v>
      </c>
      <c r="H48" s="5">
        <f>Table8.5c11!B35</f>
        <v>9470386</v>
      </c>
      <c r="I48" s="5"/>
      <c r="J48" s="51">
        <f t="shared" si="11"/>
        <v>21.016645903271353</v>
      </c>
      <c r="K48" s="52">
        <f t="shared" si="12"/>
        <v>20.9</v>
      </c>
      <c r="L48" s="220">
        <f t="shared" si="13"/>
        <v>16159520.394599998</v>
      </c>
      <c r="M48" s="5">
        <f>Table8.5c11!B35</f>
        <v>9470386</v>
      </c>
      <c r="N48" s="53">
        <f t="shared" si="14"/>
        <v>20.9</v>
      </c>
      <c r="O48" s="218">
        <f t="shared" si="15"/>
        <v>197931.06739999997</v>
      </c>
      <c r="P48" s="54">
        <f>Table8.6b11!B9</f>
        <v>1220864</v>
      </c>
      <c r="Q48" s="55">
        <v>20.9</v>
      </c>
      <c r="R48" s="221">
        <f t="shared" si="6"/>
        <v>25516.0576</v>
      </c>
      <c r="S48" s="5">
        <f t="shared" si="7"/>
        <v>16382967.519599998</v>
      </c>
      <c r="U48" s="56">
        <f t="shared" si="8"/>
        <v>783874044</v>
      </c>
      <c r="V48" s="56" t="e">
        <f>#REF!</f>
        <v>#REF!</v>
      </c>
      <c r="W48" s="57">
        <f t="shared" si="9"/>
        <v>20.730000086595545</v>
      </c>
      <c r="X48" s="57">
        <f t="shared" si="16"/>
        <v>20.728386997673734</v>
      </c>
      <c r="Z48" s="65">
        <f t="shared" si="17"/>
        <v>196.30582602535137</v>
      </c>
      <c r="AA48" s="137">
        <f t="shared" si="1"/>
        <v>16026.83217397465</v>
      </c>
      <c r="AB48" s="56">
        <f t="shared" si="18"/>
        <v>16223.138000000001</v>
      </c>
      <c r="AC48" s="56"/>
      <c r="AG48" s="5">
        <f t="shared" si="19"/>
        <v>26571</v>
      </c>
      <c r="AH48" s="5">
        <f t="shared" si="20"/>
        <v>25308.510825721383</v>
      </c>
    </row>
    <row r="49" spans="2:34" x14ac:dyDescent="0.2">
      <c r="B49">
        <f t="shared" si="2"/>
        <v>1992</v>
      </c>
      <c r="C49" s="5">
        <f>Table2.1f11!B52</f>
        <v>16465595</v>
      </c>
      <c r="D49" s="5">
        <f>Table8.4b11!B52</f>
        <v>16430830</v>
      </c>
      <c r="E49" s="56">
        <f t="shared" si="10"/>
        <v>34765</v>
      </c>
      <c r="G49" s="5">
        <f>Table8.5c11!B11</f>
        <v>781185824</v>
      </c>
      <c r="H49" s="5">
        <f>Table8.5c11!B36</f>
        <v>12204149</v>
      </c>
      <c r="I49" s="5"/>
      <c r="J49" s="51">
        <f t="shared" si="11"/>
        <v>21.077693032995953</v>
      </c>
      <c r="K49" s="52">
        <f t="shared" si="12"/>
        <v>20.9</v>
      </c>
      <c r="L49" s="220">
        <f t="shared" si="13"/>
        <v>16326783.721599998</v>
      </c>
      <c r="M49" s="5">
        <f>Table8.5c11!B36</f>
        <v>12204149</v>
      </c>
      <c r="N49" s="53">
        <f t="shared" si="14"/>
        <v>20.9</v>
      </c>
      <c r="O49" s="218">
        <f t="shared" si="15"/>
        <v>255066.71410000001</v>
      </c>
      <c r="P49" s="54">
        <f>Table8.6b11!B10</f>
        <v>1703691</v>
      </c>
      <c r="Q49" s="55">
        <v>20.9</v>
      </c>
      <c r="R49" s="221">
        <f t="shared" si="6"/>
        <v>35607.141900000002</v>
      </c>
      <c r="S49" s="5">
        <f t="shared" si="7"/>
        <v>16617457.577599997</v>
      </c>
      <c r="U49" s="56">
        <f t="shared" si="8"/>
        <v>795093664</v>
      </c>
      <c r="V49" s="56" t="e">
        <f>#REF!</f>
        <v>#REF!</v>
      </c>
      <c r="W49" s="57">
        <f t="shared" si="9"/>
        <v>20.709000392688324</v>
      </c>
      <c r="X49" s="57">
        <f t="shared" si="16"/>
        <v>20.709651696089686</v>
      </c>
      <c r="Z49" s="65">
        <f t="shared" si="17"/>
        <v>252.74367503718125</v>
      </c>
      <c r="AA49" s="137">
        <f t="shared" si="1"/>
        <v>16178.08632496282</v>
      </c>
      <c r="AB49" s="56">
        <f t="shared" si="18"/>
        <v>16430.830000000002</v>
      </c>
      <c r="AC49" s="56"/>
      <c r="AG49" s="5">
        <f t="shared" si="19"/>
        <v>34765</v>
      </c>
      <c r="AH49" s="5">
        <f t="shared" si="20"/>
        <v>35281.737588019569</v>
      </c>
    </row>
    <row r="50" spans="2:34" x14ac:dyDescent="0.2">
      <c r="B50">
        <f t="shared" si="2"/>
        <v>1993</v>
      </c>
      <c r="C50" s="5">
        <f>Table2.1f11!B53</f>
        <v>17195927</v>
      </c>
      <c r="D50" s="5">
        <f>Table8.4b11!B53</f>
        <v>17158966</v>
      </c>
      <c r="E50" s="56">
        <f t="shared" si="10"/>
        <v>36961</v>
      </c>
      <c r="G50" s="5">
        <f>Table8.5c11!B12</f>
        <v>816558233</v>
      </c>
      <c r="H50" s="5">
        <f>Table8.5c11!B37</f>
        <v>13292884</v>
      </c>
      <c r="I50" s="5"/>
      <c r="J50" s="51">
        <f t="shared" si="11"/>
        <v>21.059033275340202</v>
      </c>
      <c r="K50" s="52">
        <f t="shared" si="12"/>
        <v>20.9</v>
      </c>
      <c r="L50" s="220">
        <f t="shared" si="13"/>
        <v>17066067.069699999</v>
      </c>
      <c r="M50" s="5">
        <f>Table8.5c11!B37</f>
        <v>13292884</v>
      </c>
      <c r="N50" s="53">
        <f t="shared" si="14"/>
        <v>20.9</v>
      </c>
      <c r="O50" s="218">
        <f t="shared" si="15"/>
        <v>277821.27559999999</v>
      </c>
      <c r="P50" s="54">
        <f>Table8.6b11!B11</f>
        <v>1794066</v>
      </c>
      <c r="Q50" s="55">
        <v>20.9</v>
      </c>
      <c r="R50" s="221">
        <f t="shared" si="6"/>
        <v>37495.979399999997</v>
      </c>
      <c r="S50" s="5">
        <f t="shared" si="7"/>
        <v>17381384.324700002</v>
      </c>
      <c r="U50" s="56">
        <f t="shared" si="8"/>
        <v>831645183</v>
      </c>
      <c r="V50" s="56" t="e">
        <f>#REF!</f>
        <v>#REF!</v>
      </c>
      <c r="W50" s="57">
        <f t="shared" si="9"/>
        <v>20.676999460237361</v>
      </c>
      <c r="X50" s="57">
        <f t="shared" si="16"/>
        <v>20.677162021582237</v>
      </c>
      <c r="Z50" s="65">
        <f t="shared" si="17"/>
        <v>274.85911620209816</v>
      </c>
      <c r="AA50" s="137">
        <f t="shared" si="1"/>
        <v>16884.106883797904</v>
      </c>
      <c r="AB50" s="56">
        <f t="shared" si="18"/>
        <v>17158.966</v>
      </c>
      <c r="AC50" s="56"/>
      <c r="AG50" s="5">
        <f t="shared" si="19"/>
        <v>36961</v>
      </c>
      <c r="AH50" s="5">
        <f t="shared" si="20"/>
        <v>37095.901713630199</v>
      </c>
    </row>
    <row r="51" spans="2:34" x14ac:dyDescent="0.2">
      <c r="B51">
        <f t="shared" si="2"/>
        <v>1994</v>
      </c>
      <c r="C51" s="5">
        <f>Table2.1f11!B54</f>
        <v>17260875</v>
      </c>
      <c r="D51" s="5">
        <f>Table8.4b11!B54</f>
        <v>17214799</v>
      </c>
      <c r="E51" s="56">
        <f t="shared" si="10"/>
        <v>46076</v>
      </c>
      <c r="G51" s="5">
        <f>Table8.5c11!B13</f>
        <v>821209026</v>
      </c>
      <c r="H51" s="5">
        <f>Table8.5c11!B38</f>
        <v>14904410</v>
      </c>
      <c r="I51" s="5"/>
      <c r="J51" s="51">
        <f t="shared" si="11"/>
        <v>21.018856896977166</v>
      </c>
      <c r="K51" s="52">
        <f t="shared" si="12"/>
        <v>20.9</v>
      </c>
      <c r="L51" s="220">
        <f t="shared" si="13"/>
        <v>17163268.643399999</v>
      </c>
      <c r="M51" s="5">
        <f>Table8.5c11!B38</f>
        <v>14904410</v>
      </c>
      <c r="N51" s="53">
        <f t="shared" si="14"/>
        <v>20.9</v>
      </c>
      <c r="O51" s="218">
        <f t="shared" si="15"/>
        <v>311502.16899999999</v>
      </c>
      <c r="P51" s="54">
        <f>Table8.6b11!B12</f>
        <v>2240760</v>
      </c>
      <c r="Q51" s="55">
        <v>20.9</v>
      </c>
      <c r="R51" s="221">
        <f t="shared" si="6"/>
        <v>46831.883999999998</v>
      </c>
      <c r="S51" s="5">
        <f t="shared" si="7"/>
        <v>17521602.696399998</v>
      </c>
      <c r="U51" s="56">
        <f t="shared" si="8"/>
        <v>838354196</v>
      </c>
      <c r="V51" s="56" t="e">
        <f>#REF!</f>
        <v>#REF!</v>
      </c>
      <c r="W51" s="57">
        <f t="shared" si="9"/>
        <v>20.589000546971675</v>
      </c>
      <c r="X51" s="57">
        <f t="shared" si="16"/>
        <v>20.589071122162903</v>
      </c>
      <c r="Z51" s="65">
        <f t="shared" si="17"/>
        <v>306.86795752387599</v>
      </c>
      <c r="AA51" s="137">
        <f t="shared" si="1"/>
        <v>16907.931042476124</v>
      </c>
      <c r="AB51" s="56">
        <f t="shared" si="18"/>
        <v>17214.798999999999</v>
      </c>
      <c r="AC51" s="56"/>
      <c r="AG51" s="5">
        <f t="shared" si="19"/>
        <v>46076</v>
      </c>
      <c r="AH51" s="5">
        <f t="shared" si="20"/>
        <v>46135.008865632255</v>
      </c>
    </row>
    <row r="52" spans="2:34" x14ac:dyDescent="0.2">
      <c r="B52">
        <f t="shared" si="2"/>
        <v>1995</v>
      </c>
      <c r="C52" s="5">
        <f>Table2.1f11!B55</f>
        <v>17466285</v>
      </c>
      <c r="D52" s="5">
        <f>Table8.4b11!B55</f>
        <v>17416139</v>
      </c>
      <c r="E52" s="56">
        <f t="shared" si="10"/>
        <v>50146</v>
      </c>
      <c r="G52" s="5">
        <f>Table8.5c11!B14</f>
        <v>832928005</v>
      </c>
      <c r="H52" s="5">
        <f>Table8.5c11!B39</f>
        <v>14926033</v>
      </c>
      <c r="I52" s="5"/>
      <c r="J52" s="51">
        <f t="shared" si="11"/>
        <v>20.96974155647462</v>
      </c>
      <c r="K52" s="52">
        <f t="shared" si="12"/>
        <v>20.9</v>
      </c>
      <c r="L52" s="220">
        <f t="shared" si="13"/>
        <v>17408195.304499999</v>
      </c>
      <c r="M52" s="5">
        <f>Table8.5c11!B39</f>
        <v>14926033</v>
      </c>
      <c r="N52" s="53">
        <f t="shared" si="14"/>
        <v>20.9</v>
      </c>
      <c r="O52" s="218">
        <f t="shared" si="15"/>
        <v>311954.08970000001</v>
      </c>
      <c r="P52" s="54">
        <f>Table8.6b11!B13</f>
        <v>2376437</v>
      </c>
      <c r="Q52" s="55">
        <v>20.9</v>
      </c>
      <c r="R52" s="221">
        <f t="shared" si="6"/>
        <v>49667.533299999996</v>
      </c>
      <c r="S52" s="5">
        <f t="shared" si="7"/>
        <v>17769816.927499998</v>
      </c>
      <c r="U52" s="56">
        <f t="shared" si="8"/>
        <v>850230475</v>
      </c>
      <c r="V52" s="56" t="e">
        <f>#REF!</f>
        <v>#REF!</v>
      </c>
      <c r="W52" s="57">
        <f t="shared" si="9"/>
        <v>20.543000414093601</v>
      </c>
      <c r="X52" s="57">
        <f t="shared" si="16"/>
        <v>20.541435458729278</v>
      </c>
      <c r="Z52" s="65">
        <f t="shared" si="17"/>
        <v>306.60214352436333</v>
      </c>
      <c r="AA52" s="137">
        <f t="shared" si="1"/>
        <v>17109.536856475635</v>
      </c>
      <c r="AB52" s="56">
        <f t="shared" si="18"/>
        <v>17416.138999999999</v>
      </c>
      <c r="AC52" s="56"/>
      <c r="AG52" s="5">
        <f t="shared" si="19"/>
        <v>50146</v>
      </c>
      <c r="AH52" s="5">
        <f t="shared" si="20"/>
        <v>48819.14627506736</v>
      </c>
    </row>
    <row r="53" spans="2:34" x14ac:dyDescent="0.2">
      <c r="B53">
        <f t="shared" si="2"/>
        <v>1996</v>
      </c>
      <c r="C53" s="5">
        <f>Table2.1f11!B56</f>
        <v>18429027</v>
      </c>
      <c r="D53" s="5">
        <f>Table8.4b11!B56</f>
        <v>18375101</v>
      </c>
      <c r="E53" s="56">
        <f t="shared" si="10"/>
        <v>53926</v>
      </c>
      <c r="G53" s="5">
        <f>Table8.5c11!B15</f>
        <v>878824782</v>
      </c>
      <c r="H53" s="5">
        <f>Table8.5c11!B40</f>
        <v>15575336</v>
      </c>
      <c r="I53" s="5"/>
      <c r="J53" s="51">
        <f t="shared" si="11"/>
        <v>20.970081155494771</v>
      </c>
      <c r="K53" s="52">
        <f t="shared" si="12"/>
        <v>20.9</v>
      </c>
      <c r="L53" s="220">
        <f t="shared" si="13"/>
        <v>18367437.943799999</v>
      </c>
      <c r="M53" s="5">
        <f>Table8.5c11!B40</f>
        <v>15575336</v>
      </c>
      <c r="N53" s="53">
        <f t="shared" si="14"/>
        <v>20.9</v>
      </c>
      <c r="O53" s="218">
        <f t="shared" si="15"/>
        <v>325524.52239999996</v>
      </c>
      <c r="P53" s="54">
        <f>Table8.6b11!B14</f>
        <v>2520474</v>
      </c>
      <c r="Q53" s="55">
        <v>20.9</v>
      </c>
      <c r="R53" s="221">
        <f t="shared" si="6"/>
        <v>52677.906599999995</v>
      </c>
      <c r="S53" s="5">
        <f t="shared" si="7"/>
        <v>18745640.372799996</v>
      </c>
      <c r="U53" s="56">
        <f t="shared" si="8"/>
        <v>896920592</v>
      </c>
      <c r="V53" s="56" t="e">
        <f>#REF!</f>
        <v>#REF!</v>
      </c>
      <c r="W53" s="57">
        <f t="shared" si="9"/>
        <v>20.546999549766163</v>
      </c>
      <c r="X53" s="57">
        <f t="shared" si="16"/>
        <v>20.544609319919608</v>
      </c>
      <c r="Z53" s="65">
        <f t="shared" si="17"/>
        <v>319.98919314647935</v>
      </c>
      <c r="AA53" s="137">
        <f t="shared" si="1"/>
        <v>18055.111806853518</v>
      </c>
      <c r="AB53" s="56">
        <f t="shared" si="18"/>
        <v>18375.100999999999</v>
      </c>
      <c r="AC53" s="56"/>
      <c r="AG53" s="5">
        <f t="shared" si="19"/>
        <v>53926</v>
      </c>
      <c r="AH53" s="5">
        <f t="shared" si="20"/>
        <v>51788.178143197321</v>
      </c>
    </row>
    <row r="54" spans="2:34" x14ac:dyDescent="0.2">
      <c r="B54">
        <f t="shared" si="2"/>
        <v>1997</v>
      </c>
      <c r="C54" s="5">
        <f>Table2.1f11!B57</f>
        <v>18904538</v>
      </c>
      <c r="D54" s="5">
        <f>Table8.4b11!B57</f>
        <v>18854856</v>
      </c>
      <c r="E54" s="56">
        <f t="shared" si="10"/>
        <v>49682</v>
      </c>
      <c r="G54" s="5">
        <f>Table8.5c11!B16</f>
        <v>904245388</v>
      </c>
      <c r="H54" s="5">
        <f>Table8.5c11!B41</f>
        <v>14763524</v>
      </c>
      <c r="I54" s="5"/>
      <c r="J54" s="51">
        <f t="shared" si="11"/>
        <v>20.90642457332611</v>
      </c>
      <c r="K54" s="52">
        <f t="shared" si="12"/>
        <v>20.9</v>
      </c>
      <c r="L54" s="220">
        <f t="shared" si="13"/>
        <v>18898728.609199997</v>
      </c>
      <c r="M54" s="5">
        <f>Table8.5c11!B41</f>
        <v>14763524</v>
      </c>
      <c r="N54" s="53">
        <f t="shared" si="14"/>
        <v>20.9</v>
      </c>
      <c r="O54" s="218">
        <f t="shared" si="15"/>
        <v>308557.65159999998</v>
      </c>
      <c r="P54" s="54">
        <f>Table8.6b11!B15</f>
        <v>2354686</v>
      </c>
      <c r="Q54" s="55">
        <v>20.9</v>
      </c>
      <c r="R54" s="221">
        <f t="shared" si="6"/>
        <v>49212.937400000003</v>
      </c>
      <c r="S54" s="5">
        <f t="shared" si="7"/>
        <v>19256499.198199995</v>
      </c>
      <c r="U54" s="56">
        <f t="shared" si="8"/>
        <v>921363598</v>
      </c>
      <c r="V54" s="56" t="e">
        <f>#REF!</f>
        <v>#REF!</v>
      </c>
      <c r="W54" s="57">
        <f t="shared" si="9"/>
        <v>20.517999670310395</v>
      </c>
      <c r="X54" s="57">
        <f t="shared" si="16"/>
        <v>20.516510508006913</v>
      </c>
      <c r="Z54" s="65">
        <f t="shared" si="17"/>
        <v>302.89599528121227</v>
      </c>
      <c r="AA54" s="137">
        <f t="shared" si="1"/>
        <v>18551.960004718789</v>
      </c>
      <c r="AB54" s="56">
        <f t="shared" si="18"/>
        <v>18854.856</v>
      </c>
      <c r="AC54" s="56"/>
      <c r="AG54" s="5">
        <f t="shared" si="19"/>
        <v>49682</v>
      </c>
      <c r="AH54" s="5">
        <f t="shared" si="20"/>
        <v>48313.446571684501</v>
      </c>
    </row>
    <row r="55" spans="2:34" x14ac:dyDescent="0.2">
      <c r="B55">
        <f t="shared" si="2"/>
        <v>1998</v>
      </c>
      <c r="C55" s="5">
        <f>Table2.1f11!B58</f>
        <v>19215682</v>
      </c>
      <c r="D55" s="5">
        <f>Table8.4b11!B58</f>
        <v>19161728</v>
      </c>
      <c r="E55" s="56">
        <f t="shared" si="10"/>
        <v>53954</v>
      </c>
      <c r="G55" s="5">
        <f>Table8.5c11!B17</f>
        <v>920353489</v>
      </c>
      <c r="H55" s="5">
        <f>Table8.5c11!B42</f>
        <v>13772555</v>
      </c>
      <c r="I55" s="5"/>
      <c r="J55" s="51">
        <f t="shared" si="11"/>
        <v>20.878588748415122</v>
      </c>
      <c r="K55" s="52">
        <f t="shared" si="12"/>
        <v>20.9</v>
      </c>
      <c r="L55" s="220">
        <f t="shared" si="13"/>
        <v>19235387.9201</v>
      </c>
      <c r="M55" s="5">
        <f>Table8.5c11!B42</f>
        <v>13772555</v>
      </c>
      <c r="N55" s="53">
        <f t="shared" si="14"/>
        <v>20.9</v>
      </c>
      <c r="O55" s="218">
        <f t="shared" si="15"/>
        <v>287846.3995</v>
      </c>
      <c r="P55" s="54">
        <f>Table8.6b11!B16</f>
        <v>2493255</v>
      </c>
      <c r="Q55" s="55">
        <v>20.9</v>
      </c>
      <c r="R55" s="221">
        <f t="shared" si="6"/>
        <v>52109.029500000004</v>
      </c>
      <c r="S55" s="5">
        <f t="shared" si="7"/>
        <v>19575343.349100001</v>
      </c>
      <c r="U55" s="56">
        <f t="shared" si="8"/>
        <v>936619299</v>
      </c>
      <c r="V55" s="56" t="e">
        <f>#REF!</f>
        <v>#REF!</v>
      </c>
      <c r="W55" s="57">
        <f t="shared" si="9"/>
        <v>20.516000492960163</v>
      </c>
      <c r="X55" s="57">
        <f t="shared" si="16"/>
        <v>20.513000491826563</v>
      </c>
      <c r="Z55" s="65">
        <f t="shared" si="17"/>
        <v>282.51642748870836</v>
      </c>
      <c r="AA55" s="137">
        <f t="shared" si="1"/>
        <v>18879.211572511289</v>
      </c>
      <c r="AB55" s="56">
        <f t="shared" si="18"/>
        <v>19161.727999999996</v>
      </c>
      <c r="AC55" s="56"/>
      <c r="AG55" s="5">
        <f t="shared" si="19"/>
        <v>53954</v>
      </c>
      <c r="AH55" s="5">
        <f t="shared" si="20"/>
        <v>51151.620809075393</v>
      </c>
    </row>
    <row r="56" spans="2:34" x14ac:dyDescent="0.2">
      <c r="B56">
        <f t="shared" si="2"/>
        <v>1999</v>
      </c>
      <c r="C56" s="5">
        <f>Table2.1f11!B59</f>
        <v>19279487</v>
      </c>
      <c r="D56" s="5">
        <f>Table8.4b11!B59</f>
        <v>19213986</v>
      </c>
      <c r="E56" s="56">
        <f t="shared" si="10"/>
        <v>65501</v>
      </c>
      <c r="G56" s="5">
        <f>Table8.5c11!B18</f>
        <v>924691817</v>
      </c>
      <c r="H56" s="5">
        <f>Table8.5c11!B43</f>
        <v>13196643</v>
      </c>
      <c r="I56" s="5"/>
      <c r="J56" s="51">
        <f t="shared" si="11"/>
        <v>20.84963513849285</v>
      </c>
      <c r="K56" s="52">
        <f t="shared" si="12"/>
        <v>20.9</v>
      </c>
      <c r="L56" s="220">
        <f t="shared" si="13"/>
        <v>19326058.975299999</v>
      </c>
      <c r="M56" s="5">
        <f>Table8.5c11!B43</f>
        <v>13196643</v>
      </c>
      <c r="N56" s="53">
        <f t="shared" si="14"/>
        <v>20.9</v>
      </c>
      <c r="O56" s="218">
        <f t="shared" si="15"/>
        <v>275809.83870000002</v>
      </c>
      <c r="P56" s="54">
        <f>Table8.6b11!B17</f>
        <v>3033297</v>
      </c>
      <c r="Q56" s="55">
        <v>20.9</v>
      </c>
      <c r="R56" s="221">
        <f t="shared" si="6"/>
        <v>63395.907299999999</v>
      </c>
      <c r="S56" s="5">
        <f t="shared" si="7"/>
        <v>19665264.721299998</v>
      </c>
      <c r="U56" s="56">
        <f t="shared" si="8"/>
        <v>940921757</v>
      </c>
      <c r="V56" s="56" t="e">
        <f>#REF!</f>
        <v>#REF!</v>
      </c>
      <c r="W56" s="57">
        <f t="shared" si="9"/>
        <v>20.490000211569132</v>
      </c>
      <c r="X56" s="57">
        <f t="shared" si="16"/>
        <v>20.48642969762097</v>
      </c>
      <c r="Z56" s="65">
        <f t="shared" si="17"/>
        <v>270.35209906410188</v>
      </c>
      <c r="AA56" s="137">
        <f t="shared" si="1"/>
        <v>18943.6339009359</v>
      </c>
      <c r="AB56" s="56">
        <f t="shared" si="18"/>
        <v>19213.986000000001</v>
      </c>
      <c r="AC56" s="56"/>
      <c r="AG56" s="5">
        <f t="shared" si="19"/>
        <v>65501</v>
      </c>
      <c r="AH56" s="5">
        <f t="shared" si="20"/>
        <v>62152.256171752015</v>
      </c>
    </row>
    <row r="57" spans="2:34" x14ac:dyDescent="0.2">
      <c r="B57">
        <f t="shared" si="2"/>
        <v>2000</v>
      </c>
      <c r="C57" s="5">
        <f>Table2.1f11!B60</f>
        <v>20220171</v>
      </c>
      <c r="D57" s="5">
        <f>Table8.4b11!B60</f>
        <v>20153141</v>
      </c>
      <c r="E57" s="56">
        <f t="shared" si="10"/>
        <v>67030</v>
      </c>
      <c r="G57" s="5">
        <f>Table8.5c11!B19</f>
        <v>967079797</v>
      </c>
      <c r="H57" s="5">
        <f>Table8.5c11!B44</f>
        <v>15633554</v>
      </c>
      <c r="I57" s="5"/>
      <c r="J57" s="51">
        <f t="shared" si="11"/>
        <v>20.908482487924417</v>
      </c>
      <c r="K57" s="52">
        <f t="shared" si="12"/>
        <v>20.9</v>
      </c>
      <c r="L57" s="220">
        <f t="shared" si="13"/>
        <v>20211967.757300001</v>
      </c>
      <c r="M57" s="5">
        <f>Table8.5c11!B44</f>
        <v>15633554</v>
      </c>
      <c r="N57" s="53">
        <f t="shared" si="14"/>
        <v>20.9</v>
      </c>
      <c r="O57" s="218">
        <f t="shared" si="15"/>
        <v>326741.27859999996</v>
      </c>
      <c r="P57" s="54">
        <f>Table8.6b11!B18</f>
        <v>3107496</v>
      </c>
      <c r="Q57" s="55">
        <v>20.9</v>
      </c>
      <c r="R57" s="221">
        <f t="shared" si="6"/>
        <v>64946.666400000002</v>
      </c>
      <c r="S57" s="5">
        <f t="shared" si="7"/>
        <v>20603655.702300001</v>
      </c>
      <c r="U57" s="56">
        <f t="shared" si="8"/>
        <v>985820847</v>
      </c>
      <c r="V57" s="56" t="e">
        <f>#REF!</f>
        <v>#REF!</v>
      </c>
      <c r="W57" s="57">
        <f t="shared" si="9"/>
        <v>20.510999601533076</v>
      </c>
      <c r="X57" s="57">
        <f t="shared" si="16"/>
        <v>20.507649539402664</v>
      </c>
      <c r="Z57" s="65">
        <f t="shared" si="17"/>
        <v>320.60744648732668</v>
      </c>
      <c r="AA57" s="137">
        <f t="shared" si="1"/>
        <v>19832.533553512672</v>
      </c>
      <c r="AB57" s="56">
        <f t="shared" si="18"/>
        <v>20153.141</v>
      </c>
      <c r="AC57" s="56"/>
      <c r="AG57" s="5">
        <f t="shared" si="19"/>
        <v>67030</v>
      </c>
      <c r="AH57" s="5">
        <f t="shared" si="20"/>
        <v>63737.84921776563</v>
      </c>
    </row>
    <row r="58" spans="2:34" x14ac:dyDescent="0.2">
      <c r="B58">
        <f t="shared" si="2"/>
        <v>2001</v>
      </c>
      <c r="C58" s="5">
        <f>Table2.1f11!B61</f>
        <v>19613673</v>
      </c>
      <c r="D58" s="5">
        <f>Table8.4b11!B61</f>
        <v>19549149</v>
      </c>
      <c r="E58" s="56">
        <f t="shared" si="10"/>
        <v>64524</v>
      </c>
      <c r="G58" s="5">
        <f>Table8.5c11!B20</f>
        <v>946068093</v>
      </c>
      <c r="H58" s="5">
        <f>Table8.5c11!B45</f>
        <v>15455310</v>
      </c>
      <c r="I58" s="5"/>
      <c r="J58" s="51">
        <f t="shared" si="11"/>
        <v>20.731777284449652</v>
      </c>
      <c r="K58" s="52">
        <f t="shared" si="12"/>
        <v>20.9</v>
      </c>
      <c r="L58" s="220">
        <f t="shared" si="13"/>
        <v>19772823.143699996</v>
      </c>
      <c r="M58" s="5">
        <f>Table8.5c11!B45</f>
        <v>15455310</v>
      </c>
      <c r="N58" s="53">
        <f t="shared" si="14"/>
        <v>20.9</v>
      </c>
      <c r="O58" s="218">
        <f t="shared" si="15"/>
        <v>323015.97899999999</v>
      </c>
      <c r="P58" s="54">
        <f>Table8.6b11!B19</f>
        <v>2909530</v>
      </c>
      <c r="Q58" s="55">
        <v>20.9</v>
      </c>
      <c r="R58" s="221">
        <f t="shared" si="6"/>
        <v>60809.176999999996</v>
      </c>
      <c r="S58" s="5">
        <f t="shared" si="7"/>
        <v>20156648.299699996</v>
      </c>
      <c r="U58" s="56">
        <f t="shared" si="8"/>
        <v>964432933</v>
      </c>
      <c r="V58" s="56" t="e">
        <f>#REF!</f>
        <v>#REF!</v>
      </c>
      <c r="W58" s="57">
        <f t="shared" si="9"/>
        <v>20.337000457863876</v>
      </c>
      <c r="X58" s="57">
        <f t="shared" si="16"/>
        <v>20.331433368138207</v>
      </c>
      <c r="Z58" s="65">
        <f t="shared" si="17"/>
        <v>314.22860544892012</v>
      </c>
      <c r="AA58" s="137">
        <f t="shared" si="1"/>
        <v>19234.920394551082</v>
      </c>
      <c r="AB58" s="56">
        <f t="shared" si="18"/>
        <v>19549.149000000001</v>
      </c>
      <c r="AC58" s="56"/>
      <c r="AG58" s="5">
        <f t="shared" si="19"/>
        <v>64524</v>
      </c>
      <c r="AH58" s="5">
        <f t="shared" si="20"/>
        <v>59171.112942168686</v>
      </c>
    </row>
    <row r="59" spans="2:34" x14ac:dyDescent="0.2">
      <c r="B59">
        <v>2002</v>
      </c>
      <c r="C59" s="5">
        <f>Table2.1f11!B62</f>
        <v>19782781</v>
      </c>
      <c r="D59" s="5">
        <f>Table8.4b11!B62</f>
        <v>19732901</v>
      </c>
      <c r="E59" s="56">
        <f t="shared" si="10"/>
        <v>49880</v>
      </c>
      <c r="G59" s="5">
        <f>Table8.5c11!B21</f>
        <v>960076989</v>
      </c>
      <c r="H59" s="5">
        <f>Table8.5c11!B46</f>
        <v>15174397</v>
      </c>
      <c r="J59" s="51">
        <f t="shared" si="11"/>
        <v>20.605411052092201</v>
      </c>
      <c r="K59" s="52">
        <f t="shared" si="12"/>
        <v>20.9</v>
      </c>
      <c r="L59" s="220">
        <f t="shared" si="13"/>
        <v>20065609.070099998</v>
      </c>
      <c r="M59" s="5">
        <f>Table8.5c11!B46</f>
        <v>15174397</v>
      </c>
      <c r="N59" s="53">
        <f t="shared" si="14"/>
        <v>20.9</v>
      </c>
      <c r="O59" s="218">
        <f t="shared" si="15"/>
        <v>317144.89729999995</v>
      </c>
      <c r="P59" s="54">
        <f>Table8.6b11!B20</f>
        <v>2255325</v>
      </c>
      <c r="Q59" s="55">
        <v>20.9</v>
      </c>
      <c r="R59" s="221">
        <f t="shared" ref="R59:R66" si="21">Q59*P59*0.001</f>
        <v>47136.292500000003</v>
      </c>
      <c r="S59" s="5">
        <f t="shared" ref="S59:S66" si="22">L59+O59+R59</f>
        <v>20429890.2599</v>
      </c>
      <c r="U59" s="56">
        <f t="shared" ref="U59:U64" si="23">G59+M59+P59</f>
        <v>977506711</v>
      </c>
      <c r="V59" s="56" t="e">
        <f>#REF!</f>
        <v>#REF!</v>
      </c>
      <c r="W59" s="57">
        <f t="shared" ref="W59:W64" si="24">C59/U59*1000</f>
        <v>20.238000186987975</v>
      </c>
      <c r="X59" s="57">
        <f t="shared" si="16"/>
        <v>20.233655940684816</v>
      </c>
      <c r="Z59" s="65">
        <f t="shared" si="17"/>
        <v>307.03352800535981</v>
      </c>
      <c r="AA59" s="137">
        <f t="shared" ref="AA59:AA64" si="25">D59*0.001-Z59</f>
        <v>19425.867471994643</v>
      </c>
      <c r="AB59" s="56">
        <f t="shared" si="18"/>
        <v>19732.901000000002</v>
      </c>
      <c r="AC59" s="56"/>
      <c r="AG59" s="5">
        <f t="shared" ref="AG59:AG64" si="26">E59</f>
        <v>49880</v>
      </c>
      <c r="AH59" s="5">
        <f t="shared" ref="AH59:AH64" si="27">P59*W59*0.001</f>
        <v>45643.267771718653</v>
      </c>
    </row>
    <row r="60" spans="2:34" x14ac:dyDescent="0.2">
      <c r="B60">
        <v>2003</v>
      </c>
      <c r="C60" s="5">
        <f>Table2.1f11!B63</f>
        <v>20184743</v>
      </c>
      <c r="D60" s="5">
        <f>Table8.4b11!B63</f>
        <v>20136733</v>
      </c>
      <c r="E60" s="56">
        <f t="shared" si="10"/>
        <v>48010</v>
      </c>
      <c r="G60" s="5">
        <f>Table8.5c11!B22</f>
        <v>983538473</v>
      </c>
      <c r="H60" s="5">
        <f>Table8.5c11!B47</f>
        <v>19497520</v>
      </c>
      <c r="J60" s="51">
        <f t="shared" si="11"/>
        <v>20.52257593791148</v>
      </c>
      <c r="K60" s="52">
        <f t="shared" si="12"/>
        <v>20.9</v>
      </c>
      <c r="L60" s="220">
        <f t="shared" si="13"/>
        <v>20555954.085699998</v>
      </c>
      <c r="M60" s="5">
        <f>Table8.5c11!B47</f>
        <v>19497520</v>
      </c>
      <c r="N60" s="53">
        <f t="shared" si="14"/>
        <v>20.9</v>
      </c>
      <c r="O60" s="218">
        <f t="shared" si="15"/>
        <v>407498.16800000001</v>
      </c>
      <c r="P60" s="54">
        <f>Table8.6b11!B21</f>
        <v>2080169</v>
      </c>
      <c r="Q60" s="55">
        <v>20.9</v>
      </c>
      <c r="R60" s="221">
        <f t="shared" si="21"/>
        <v>43475.532099999997</v>
      </c>
      <c r="S60" s="5">
        <f t="shared" si="22"/>
        <v>21006927.785799999</v>
      </c>
      <c r="U60" s="56">
        <f t="shared" si="23"/>
        <v>1005116162</v>
      </c>
      <c r="V60" s="56">
        <v>0</v>
      </c>
      <c r="W60" s="57">
        <f t="shared" si="24"/>
        <v>20.082000233521267</v>
      </c>
      <c r="X60" s="57">
        <f t="shared" si="16"/>
        <v>20.075783063150755</v>
      </c>
      <c r="Z60" s="65">
        <f t="shared" si="17"/>
        <v>391.42798178944309</v>
      </c>
      <c r="AA60" s="137">
        <f t="shared" si="25"/>
        <v>19745.305018210558</v>
      </c>
      <c r="AB60" s="56">
        <f t="shared" si="18"/>
        <v>20136.733</v>
      </c>
      <c r="AC60" s="56"/>
      <c r="AG60" s="5">
        <f t="shared" si="26"/>
        <v>48010</v>
      </c>
      <c r="AH60" s="5">
        <f t="shared" si="27"/>
        <v>41773.954343763704</v>
      </c>
    </row>
    <row r="61" spans="2:34" x14ac:dyDescent="0.2">
      <c r="B61">
        <v>2004</v>
      </c>
      <c r="C61" s="5">
        <f>Table2.1f11!B64</f>
        <v>20305035</v>
      </c>
      <c r="D61" s="5">
        <f>Table8.4b11!B64</f>
        <v>20216919</v>
      </c>
      <c r="E61" s="56">
        <f t="shared" si="10"/>
        <v>88116</v>
      </c>
      <c r="G61" s="5">
        <f>Table8.5c11!B23</f>
        <v>994773728</v>
      </c>
      <c r="H61" s="5">
        <f>Table8.5c11!B48</f>
        <v>17684964</v>
      </c>
      <c r="J61" s="51">
        <f t="shared" si="11"/>
        <v>20.41171215973247</v>
      </c>
      <c r="K61" s="52">
        <f t="shared" si="12"/>
        <v>20.9</v>
      </c>
      <c r="L61" s="220">
        <f t="shared" si="13"/>
        <v>20790770.915199999</v>
      </c>
      <c r="M61" s="5">
        <f>Table8.5c11!B48</f>
        <v>17684964</v>
      </c>
      <c r="N61" s="53">
        <f t="shared" si="14"/>
        <v>20.9</v>
      </c>
      <c r="O61" s="218">
        <f t="shared" si="15"/>
        <v>369615.74759999994</v>
      </c>
      <c r="P61" s="54">
        <f>Table8.6b11!B22</f>
        <v>3809321</v>
      </c>
      <c r="Q61" s="55">
        <v>20.9</v>
      </c>
      <c r="R61" s="221">
        <f t="shared" si="21"/>
        <v>79614.808899999989</v>
      </c>
      <c r="S61" s="5">
        <f t="shared" si="22"/>
        <v>21240001.471699998</v>
      </c>
      <c r="U61" s="56">
        <f t="shared" si="23"/>
        <v>1016268013</v>
      </c>
      <c r="V61" s="56">
        <v>0</v>
      </c>
      <c r="W61" s="57">
        <f t="shared" si="24"/>
        <v>19.980000098655079</v>
      </c>
      <c r="X61" s="57">
        <f t="shared" si="16"/>
        <v>19.968142068160546</v>
      </c>
      <c r="Z61" s="65">
        <f t="shared" si="17"/>
        <v>353.13587362230476</v>
      </c>
      <c r="AA61" s="137">
        <f t="shared" si="25"/>
        <v>19863.783126377697</v>
      </c>
      <c r="AB61" s="56">
        <f t="shared" si="18"/>
        <v>20216.919000000002</v>
      </c>
      <c r="AC61" s="56"/>
      <c r="AG61" s="5">
        <f t="shared" si="26"/>
        <v>88116</v>
      </c>
      <c r="AH61" s="5">
        <f t="shared" si="27"/>
        <v>76110.233955808872</v>
      </c>
    </row>
    <row r="62" spans="2:34" x14ac:dyDescent="0.2">
      <c r="B62">
        <v>2005</v>
      </c>
      <c r="C62" s="5">
        <f>Table2.1f11!B65</f>
        <v>20737241</v>
      </c>
      <c r="D62" s="5">
        <f>Table8.4b11!B65</f>
        <v>20648512</v>
      </c>
      <c r="E62" s="56">
        <f t="shared" si="10"/>
        <v>88729</v>
      </c>
      <c r="G62" s="5">
        <f>Table8.5c11!B24</f>
        <v>1015639877</v>
      </c>
      <c r="H62" s="5">
        <f>Table8.5c11!B49</f>
        <v>17927024</v>
      </c>
      <c r="J62" s="51">
        <f t="shared" si="11"/>
        <v>20.417907439055785</v>
      </c>
      <c r="K62" s="52">
        <f t="shared" si="12"/>
        <v>20.9</v>
      </c>
      <c r="L62" s="220">
        <f t="shared" si="13"/>
        <v>21226873.429299999</v>
      </c>
      <c r="M62" s="5">
        <f>Table8.5c11!B49</f>
        <v>17927024</v>
      </c>
      <c r="N62" s="53">
        <f t="shared" si="14"/>
        <v>20.9</v>
      </c>
      <c r="O62" s="218">
        <f t="shared" si="15"/>
        <v>374674.80159999995</v>
      </c>
      <c r="P62" s="54">
        <f>Table8.6b11!B23</f>
        <v>3917660</v>
      </c>
      <c r="Q62" s="55">
        <v>20.9</v>
      </c>
      <c r="R62" s="221">
        <f t="shared" si="21"/>
        <v>81879.093999999997</v>
      </c>
      <c r="S62" s="5">
        <f t="shared" si="22"/>
        <v>21683427.324900001</v>
      </c>
      <c r="U62" s="56">
        <f t="shared" si="23"/>
        <v>1037484561</v>
      </c>
      <c r="V62" s="56">
        <v>0</v>
      </c>
      <c r="W62" s="57">
        <f t="shared" si="24"/>
        <v>19.98799960937443</v>
      </c>
      <c r="X62" s="57">
        <f t="shared" si="16"/>
        <v>19.977915295102896</v>
      </c>
      <c r="Z62" s="65">
        <f t="shared" si="17"/>
        <v>358.14456696527668</v>
      </c>
      <c r="AA62" s="137">
        <f t="shared" si="25"/>
        <v>20290.36743303472</v>
      </c>
      <c r="AB62" s="56">
        <f t="shared" si="18"/>
        <v>20648.511999999995</v>
      </c>
      <c r="AC62" s="56"/>
      <c r="AD62" s="445">
        <v>364.4</v>
      </c>
      <c r="AE62" s="445">
        <v>20284.099999999999</v>
      </c>
      <c r="AG62" s="5">
        <f t="shared" si="26"/>
        <v>88729</v>
      </c>
      <c r="AH62" s="5">
        <f t="shared" si="27"/>
        <v>78306.186549661827</v>
      </c>
    </row>
    <row r="63" spans="2:34" x14ac:dyDescent="0.2">
      <c r="B63">
        <v>2006</v>
      </c>
      <c r="C63" s="5">
        <f>Table2.1f11!B66</f>
        <v>20461883</v>
      </c>
      <c r="D63" s="5">
        <f>Table8.4b11!B66</f>
        <v>20377078</v>
      </c>
      <c r="E63" s="56">
        <f t="shared" si="10"/>
        <v>84805</v>
      </c>
      <c r="G63" s="5">
        <f>Table8.5c11!B25</f>
        <v>1004769303</v>
      </c>
      <c r="H63" s="5">
        <f>Table8.5c11!B50</f>
        <v>18032614</v>
      </c>
      <c r="J63" s="51">
        <f t="shared" si="11"/>
        <v>20.364757301905748</v>
      </c>
      <c r="K63" s="52">
        <f t="shared" si="12"/>
        <v>20.9</v>
      </c>
      <c r="L63" s="220">
        <f t="shared" si="13"/>
        <v>20999678.432699997</v>
      </c>
      <c r="M63" s="5">
        <f>Table8.5c11!B50</f>
        <v>18032614</v>
      </c>
      <c r="N63" s="53">
        <f t="shared" si="14"/>
        <v>20.9</v>
      </c>
      <c r="O63" s="218">
        <f t="shared" si="15"/>
        <v>376881.63259999995</v>
      </c>
      <c r="P63" s="54">
        <f>Table8.6b11!B24</f>
        <v>3834114</v>
      </c>
      <c r="Q63" s="55">
        <v>20.9</v>
      </c>
      <c r="R63" s="221">
        <f t="shared" si="21"/>
        <v>80132.982599999988</v>
      </c>
      <c r="S63" s="5">
        <f t="shared" si="22"/>
        <v>21456693.047899995</v>
      </c>
      <c r="U63" s="56">
        <f t="shared" si="23"/>
        <v>1026636031</v>
      </c>
      <c r="V63" s="56">
        <v>0</v>
      </c>
      <c r="W63" s="57">
        <f t="shared" si="24"/>
        <v>19.931000259234036</v>
      </c>
      <c r="X63" s="57">
        <f t="shared" si="16"/>
        <v>19.922799968705963</v>
      </c>
      <c r="Z63" s="65">
        <f t="shared" si="17"/>
        <v>359.26016163488669</v>
      </c>
      <c r="AA63" s="137">
        <f t="shared" si="25"/>
        <v>20017.817838365114</v>
      </c>
      <c r="AB63" s="56">
        <f t="shared" si="18"/>
        <v>20377.078000000001</v>
      </c>
      <c r="AC63" s="56"/>
      <c r="AD63" s="445">
        <v>360.3</v>
      </c>
      <c r="AE63" s="445">
        <v>20016.8</v>
      </c>
      <c r="AG63" s="5">
        <f t="shared" si="26"/>
        <v>84805</v>
      </c>
      <c r="AH63" s="5">
        <f t="shared" si="27"/>
        <v>76417.727127932842</v>
      </c>
    </row>
    <row r="64" spans="2:34" x14ac:dyDescent="0.2">
      <c r="B64">
        <v>2007</v>
      </c>
      <c r="C64" s="5">
        <f>Table2.1f11!B67</f>
        <v>20807722</v>
      </c>
      <c r="D64" s="5">
        <f>Table8.4b11!B67</f>
        <v>20723312</v>
      </c>
      <c r="E64" s="56">
        <f>C64-D64</f>
        <v>84410</v>
      </c>
      <c r="G64" s="5">
        <f>Table8.5c11!B26</f>
        <v>1022840448</v>
      </c>
      <c r="H64" s="5">
        <f>Table8.5c11!B51</f>
        <v>18505615</v>
      </c>
      <c r="J64" s="51">
        <f t="shared" si="11"/>
        <v>20.34307700745131</v>
      </c>
      <c r="K64" s="52">
        <f t="shared" si="12"/>
        <v>20.9</v>
      </c>
      <c r="L64" s="220">
        <f t="shared" si="13"/>
        <v>21377365.363199998</v>
      </c>
      <c r="M64" s="5">
        <f>Table8.5c11!B51</f>
        <v>18505615</v>
      </c>
      <c r="N64" s="53">
        <f t="shared" si="14"/>
        <v>20.9</v>
      </c>
      <c r="O64" s="218">
        <f t="shared" si="15"/>
        <v>386767.35350000003</v>
      </c>
      <c r="P64" s="54">
        <f>Table8.6b11!B25</f>
        <v>3795424</v>
      </c>
      <c r="Q64" s="55">
        <v>20.9</v>
      </c>
      <c r="R64" s="221">
        <f t="shared" si="21"/>
        <v>79324.361599999989</v>
      </c>
      <c r="S64" s="5">
        <f t="shared" si="22"/>
        <v>21843457.078299999</v>
      </c>
      <c r="U64" s="56">
        <f t="shared" si="23"/>
        <v>1045141487</v>
      </c>
      <c r="V64" s="56">
        <v>0</v>
      </c>
      <c r="W64" s="57">
        <f t="shared" si="24"/>
        <v>19.909000129472421</v>
      </c>
      <c r="X64" s="57">
        <f t="shared" si="16"/>
        <v>19.90050448771899</v>
      </c>
      <c r="Z64" s="65">
        <f t="shared" si="17"/>
        <v>368.27107435549982</v>
      </c>
      <c r="AA64" s="137">
        <f t="shared" si="25"/>
        <v>20355.040925644502</v>
      </c>
      <c r="AB64" s="56">
        <f t="shared" si="18"/>
        <v>20723.312000000002</v>
      </c>
      <c r="AC64" s="56"/>
      <c r="AD64" s="445">
        <v>368.4</v>
      </c>
      <c r="AE64" s="445">
        <v>20354.900000000001</v>
      </c>
      <c r="AG64" s="5">
        <f t="shared" si="26"/>
        <v>84410</v>
      </c>
      <c r="AH64" s="5">
        <f t="shared" si="27"/>
        <v>75563.096907402738</v>
      </c>
    </row>
    <row r="65" spans="2:41" x14ac:dyDescent="0.2">
      <c r="B65">
        <v>2008</v>
      </c>
      <c r="C65" s="5">
        <f>Table2.1f11!B68</f>
        <v>20512955</v>
      </c>
      <c r="D65" s="5">
        <f>Table8.4b11!B68</f>
        <v>20431245</v>
      </c>
      <c r="E65" s="56">
        <f>C65-D65</f>
        <v>81710</v>
      </c>
      <c r="G65" s="5">
        <f>Table8.5c11!B27</f>
        <v>1017806305</v>
      </c>
      <c r="H65" s="5">
        <f>Table8.5c11!B52</f>
        <v>19085180</v>
      </c>
      <c r="J65" s="51">
        <f t="shared" ref="J65:J69" si="28">C65/G65*1000</f>
        <v>20.154085211724052</v>
      </c>
      <c r="K65" s="52">
        <f t="shared" si="12"/>
        <v>20.9</v>
      </c>
      <c r="L65" s="220">
        <f t="shared" ref="L65:L69" si="29">K65*G65*0.001</f>
        <v>21272151.774500001</v>
      </c>
      <c r="M65" s="5">
        <f>Table8.5c11!B52</f>
        <v>19085180</v>
      </c>
      <c r="N65" s="53">
        <f t="shared" si="14"/>
        <v>20.9</v>
      </c>
      <c r="O65" s="218">
        <f t="shared" si="15"/>
        <v>398880.26199999999</v>
      </c>
      <c r="P65" s="54">
        <f>Table8.6b11!B26</f>
        <v>3688604</v>
      </c>
      <c r="Q65" s="55">
        <v>20.9</v>
      </c>
      <c r="R65" s="221">
        <f t="shared" si="21"/>
        <v>77091.823599999989</v>
      </c>
      <c r="S65" s="5">
        <f t="shared" si="22"/>
        <v>21748123.860100001</v>
      </c>
      <c r="U65" s="56">
        <f>G65+M65+P65</f>
        <v>1040580089</v>
      </c>
      <c r="V65" s="56">
        <v>1</v>
      </c>
      <c r="W65" s="57">
        <f>C65/U65*1000</f>
        <v>19.712999717026108</v>
      </c>
      <c r="X65" s="57">
        <f t="shared" si="16"/>
        <v>19.704323254231372</v>
      </c>
      <c r="Z65" s="65">
        <f t="shared" si="17"/>
        <v>376.06055608519148</v>
      </c>
      <c r="AA65" s="137">
        <f>D65*0.001-Z65</f>
        <v>20055.184443914808</v>
      </c>
      <c r="AB65" s="56">
        <f t="shared" si="18"/>
        <v>20431.244999999999</v>
      </c>
      <c r="AC65" s="56"/>
      <c r="AD65" s="445">
        <v>382.4</v>
      </c>
      <c r="AE65" s="445">
        <v>20048.8</v>
      </c>
      <c r="AG65" s="5">
        <f>E65</f>
        <v>81710</v>
      </c>
      <c r="AH65" s="5">
        <f>P65*W65*0.001</f>
        <v>72713.449608221374</v>
      </c>
      <c r="AI65">
        <f>P65*Q65*0.001</f>
        <v>77091.823599999989</v>
      </c>
    </row>
    <row r="66" spans="2:41" x14ac:dyDescent="0.2">
      <c r="B66">
        <v>2009</v>
      </c>
      <c r="C66" s="5">
        <f>Table2.1f11!B69</f>
        <v>18225332</v>
      </c>
      <c r="D66" s="5">
        <f>Table8.4b11!B69</f>
        <v>18134774</v>
      </c>
      <c r="E66" s="56">
        <f>C66-D66</f>
        <v>90558</v>
      </c>
      <c r="G66" s="5">
        <f>Table8.5c11!B28</f>
        <v>913566211</v>
      </c>
      <c r="H66" s="5">
        <f>Table8.5c11!B53</f>
        <v>16125984</v>
      </c>
      <c r="J66" s="51">
        <f t="shared" si="28"/>
        <v>19.949656391133757</v>
      </c>
      <c r="K66" s="52">
        <f t="shared" si="12"/>
        <v>20.9</v>
      </c>
      <c r="L66" s="220">
        <f t="shared" si="29"/>
        <v>19093533.809899997</v>
      </c>
      <c r="M66" s="5">
        <f>Table8.5c11!B53</f>
        <v>16125984</v>
      </c>
      <c r="N66" s="53">
        <f t="shared" si="14"/>
        <v>20.9</v>
      </c>
      <c r="O66" s="218">
        <f t="shared" si="15"/>
        <v>337033.06559999997</v>
      </c>
      <c r="P66" s="54">
        <f>Table8.6b11!B27</f>
        <v>3934756</v>
      </c>
      <c r="Q66" s="55">
        <v>20.9</v>
      </c>
      <c r="R66" s="221">
        <f t="shared" si="21"/>
        <v>82236.400399999999</v>
      </c>
      <c r="S66" s="5">
        <f t="shared" si="22"/>
        <v>19512803.275899999</v>
      </c>
      <c r="U66" s="56">
        <f>G66+M66+P66</f>
        <v>933626951</v>
      </c>
      <c r="V66" s="56">
        <v>2</v>
      </c>
      <c r="W66" s="57">
        <f>C66/U66*1000</f>
        <v>19.521000310112086</v>
      </c>
      <c r="X66" s="57">
        <f t="shared" si="16"/>
        <v>19.506213021396832</v>
      </c>
      <c r="Z66" s="65">
        <f t="shared" si="17"/>
        <v>314.55687908363694</v>
      </c>
      <c r="AA66" s="137">
        <f>D66*0.001-Z66</f>
        <v>17820.217120916364</v>
      </c>
      <c r="AB66" s="56">
        <f t="shared" si="18"/>
        <v>18134.774000000001</v>
      </c>
      <c r="AC66" s="56"/>
      <c r="AD66" s="445">
        <v>308.10000000000002</v>
      </c>
      <c r="AE66" s="445">
        <v>17826.7</v>
      </c>
      <c r="AG66" s="5">
        <f>E66</f>
        <v>90558</v>
      </c>
      <c r="AH66" s="5">
        <f>P66*W66*0.001</f>
        <v>76810.373096215393</v>
      </c>
    </row>
    <row r="67" spans="2:41" x14ac:dyDescent="0.2">
      <c r="B67">
        <v>2010</v>
      </c>
      <c r="C67" s="5">
        <f>Table2.1f11!B70</f>
        <v>19133455</v>
      </c>
      <c r="D67" s="5">
        <f>Table8.4b11!B70</f>
        <v>19043182</v>
      </c>
      <c r="E67" s="56">
        <f>C67-D67</f>
        <v>90273</v>
      </c>
      <c r="G67" s="5">
        <f>Table8.5c11!B29</f>
        <v>954513556</v>
      </c>
      <c r="H67" s="5">
        <f>Table8.5c11!B54</f>
        <v>16731364</v>
      </c>
      <c r="J67" s="51">
        <f t="shared" si="28"/>
        <v>20.045241767105924</v>
      </c>
      <c r="K67" s="52">
        <f t="shared" si="12"/>
        <v>20.9</v>
      </c>
      <c r="L67" s="220">
        <f t="shared" si="29"/>
        <v>19949333.3204</v>
      </c>
      <c r="M67" s="5">
        <f>Table8.5c11!B54</f>
        <v>16731364</v>
      </c>
      <c r="N67" s="53">
        <f t="shared" ref="N67:N69" si="30">K67</f>
        <v>20.9</v>
      </c>
      <c r="O67" s="218">
        <f t="shared" ref="O67:O69" si="31">N67*M67*0.001</f>
        <v>349685.50759999995</v>
      </c>
      <c r="P67" s="54">
        <f>Table8.6b11!B28</f>
        <v>3807570</v>
      </c>
      <c r="Q67" s="55">
        <v>20.9</v>
      </c>
      <c r="R67" s="221">
        <f t="shared" ref="R67:R69" si="32">Q67*P67*0.001</f>
        <v>79578.213000000003</v>
      </c>
      <c r="S67" s="5">
        <f t="shared" ref="S67:S69" si="33">L67+O67+R67</f>
        <v>20378597.040999997</v>
      </c>
      <c r="U67" s="56">
        <f t="shared" ref="U67:U69" si="34">G67+M67+P67</f>
        <v>975052490</v>
      </c>
      <c r="W67" s="57">
        <f>C67/U67*1000</f>
        <v>19.622999988441645</v>
      </c>
      <c r="X67" s="57">
        <f t="shared" si="16"/>
        <v>19.606982345915384</v>
      </c>
      <c r="Z67" s="65">
        <f t="shared" si="17"/>
        <v>328.05155857108417</v>
      </c>
      <c r="AA67" s="137">
        <f>D67*0.001-Z67</f>
        <v>18715.130441428915</v>
      </c>
      <c r="AB67" s="56">
        <f t="shared" si="18"/>
        <v>19043.182000000001</v>
      </c>
      <c r="AC67" s="56"/>
      <c r="AD67" s="445">
        <v>322</v>
      </c>
      <c r="AE67" s="445">
        <v>18721.2</v>
      </c>
      <c r="AG67" s="5">
        <f t="shared" ref="AG67:AG68" si="35">E67</f>
        <v>90273</v>
      </c>
      <c r="AH67" s="5">
        <f t="shared" ref="AH67:AH68" si="36">P67*W67*0.001</f>
        <v>74715.946065990764</v>
      </c>
    </row>
    <row r="68" spans="2:41" x14ac:dyDescent="0.2">
      <c r="B68">
        <v>2011</v>
      </c>
      <c r="C68" s="5">
        <f>Table2.1f11!B72</f>
        <v>17986171</v>
      </c>
      <c r="D68" s="5">
        <f>Table8.4b11!B72</f>
        <v>17897379</v>
      </c>
      <c r="E68" s="56">
        <f>C68-D68</f>
        <v>88792</v>
      </c>
      <c r="G68" s="5">
        <f>Table8.5c11!B30</f>
        <v>913538522</v>
      </c>
      <c r="H68" s="5">
        <f>Table8.5c11!B55</f>
        <v>15318017</v>
      </c>
      <c r="J68" s="51">
        <f t="shared" si="28"/>
        <v>19.688464762956105</v>
      </c>
      <c r="K68" s="52">
        <f t="shared" si="12"/>
        <v>20.9</v>
      </c>
      <c r="L68" s="220">
        <f t="shared" si="29"/>
        <v>19092955.1098</v>
      </c>
      <c r="M68" s="5">
        <f>Table8.5c11!B55</f>
        <v>15318017</v>
      </c>
      <c r="N68" s="53">
        <f t="shared" si="30"/>
        <v>20.9</v>
      </c>
      <c r="O68" s="218">
        <f t="shared" si="31"/>
        <v>320146.55529999995</v>
      </c>
      <c r="P68" s="54">
        <f>Table8.6b11!B29</f>
        <v>4035050</v>
      </c>
      <c r="Q68" s="55">
        <v>20.9</v>
      </c>
      <c r="R68" s="221">
        <f t="shared" si="32"/>
        <v>84332.544999999998</v>
      </c>
      <c r="S68" s="5">
        <f t="shared" si="33"/>
        <v>19497434.210100003</v>
      </c>
      <c r="U68" s="56">
        <f t="shared" si="34"/>
        <v>932891589</v>
      </c>
      <c r="W68" s="57">
        <f>C68/U68*1000</f>
        <v>19.280022686537482</v>
      </c>
      <c r="X68" s="57">
        <f t="shared" si="16"/>
        <v>19.268184319688576</v>
      </c>
      <c r="Z68" s="65">
        <f t="shared" ref="Z68" si="37">X68*M68*0.000001</f>
        <v>295.150374968123</v>
      </c>
      <c r="AA68" s="137">
        <f>D68*0.001-Z68</f>
        <v>17602.228625031879</v>
      </c>
      <c r="AB68" s="56">
        <f t="shared" si="18"/>
        <v>17897.379000000001</v>
      </c>
      <c r="AC68" s="56"/>
      <c r="AD68" s="445">
        <v>279.3</v>
      </c>
      <c r="AE68" s="445">
        <v>17671.2</v>
      </c>
      <c r="AG68" s="5">
        <f t="shared" si="35"/>
        <v>88792</v>
      </c>
      <c r="AH68" s="5">
        <f t="shared" si="36"/>
        <v>77795.855541313067</v>
      </c>
    </row>
    <row r="69" spans="2:41" x14ac:dyDescent="0.2">
      <c r="B69">
        <v>2012</v>
      </c>
      <c r="C69" s="5"/>
      <c r="D69" s="5"/>
      <c r="E69" s="56"/>
      <c r="G69" s="5">
        <f>Table8.5c11!B31</f>
        <v>806977850</v>
      </c>
      <c r="H69" s="5">
        <f>Table8.5c11!B56</f>
        <v>13784076</v>
      </c>
      <c r="I69" s="7"/>
      <c r="J69" s="51">
        <f t="shared" si="28"/>
        <v>0</v>
      </c>
      <c r="K69" s="52">
        <f t="shared" si="12"/>
        <v>20.9</v>
      </c>
      <c r="L69" s="220">
        <f t="shared" si="29"/>
        <v>16865837.064999998</v>
      </c>
      <c r="M69" s="5">
        <f>Table8.5c11!B56</f>
        <v>13784076</v>
      </c>
      <c r="N69" s="53">
        <f t="shared" si="30"/>
        <v>20.9</v>
      </c>
      <c r="O69" s="218">
        <f t="shared" si="31"/>
        <v>288087.18839999998</v>
      </c>
      <c r="P69" s="54">
        <f>Table8.6b11!B30</f>
        <v>0</v>
      </c>
      <c r="Q69" s="55">
        <v>20.9</v>
      </c>
      <c r="R69" s="221">
        <f t="shared" si="32"/>
        <v>0</v>
      </c>
      <c r="S69" s="5">
        <f t="shared" si="33"/>
        <v>17153924.253399998</v>
      </c>
      <c r="T69" s="7"/>
      <c r="U69" s="56">
        <f t="shared" si="34"/>
        <v>820761926</v>
      </c>
      <c r="V69" s="7"/>
      <c r="W69" s="57"/>
      <c r="X69" s="57">
        <f t="shared" si="16"/>
        <v>0</v>
      </c>
      <c r="Y69" s="7"/>
      <c r="Z69" s="413"/>
      <c r="AA69" s="414"/>
      <c r="AB69" s="56"/>
      <c r="AC69" s="56"/>
      <c r="AD69" s="445">
        <v>243.9</v>
      </c>
      <c r="AE69" s="445">
        <v>15519.1</v>
      </c>
      <c r="AF69" s="7"/>
      <c r="AG69" s="56"/>
      <c r="AH69" s="56"/>
      <c r="AI69" s="7"/>
      <c r="AJ69" s="7"/>
      <c r="AK69" s="7"/>
      <c r="AL69" s="7"/>
      <c r="AM69" s="7"/>
      <c r="AN69" s="7"/>
      <c r="AO69" s="7"/>
    </row>
    <row r="71" spans="2:41" x14ac:dyDescent="0.2">
      <c r="U71" t="s">
        <v>51</v>
      </c>
      <c r="Z71" t="s">
        <v>584</v>
      </c>
      <c r="AG71" t="s">
        <v>40</v>
      </c>
    </row>
    <row r="72" spans="2:41" x14ac:dyDescent="0.2">
      <c r="U72" t="s">
        <v>52</v>
      </c>
      <c r="Z72" t="s">
        <v>585</v>
      </c>
      <c r="AG72" t="s">
        <v>41</v>
      </c>
    </row>
    <row r="73" spans="2:41" x14ac:dyDescent="0.2">
      <c r="U73" t="s">
        <v>55</v>
      </c>
      <c r="Z73" s="137"/>
      <c r="AA73" t="s">
        <v>34</v>
      </c>
      <c r="AG73" t="s">
        <v>42</v>
      </c>
    </row>
    <row r="74" spans="2:41" x14ac:dyDescent="0.2">
      <c r="AG74" t="s">
        <v>45</v>
      </c>
    </row>
    <row r="75" spans="2:41" x14ac:dyDescent="0.2">
      <c r="AG75" t="s">
        <v>46</v>
      </c>
    </row>
    <row r="76" spans="2:41" x14ac:dyDescent="0.2">
      <c r="AG76" t="s">
        <v>53</v>
      </c>
    </row>
    <row r="77" spans="2:41" x14ac:dyDescent="0.2">
      <c r="AG77" t="s">
        <v>54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B2:AG76"/>
  <sheetViews>
    <sheetView topLeftCell="W43" workbookViewId="0">
      <selection activeCell="AB62" sqref="AB62"/>
    </sheetView>
  </sheetViews>
  <sheetFormatPr defaultRowHeight="12.75" x14ac:dyDescent="0.2"/>
  <cols>
    <col min="3" max="3" width="11.28515625" customWidth="1"/>
    <col min="4" max="4" width="10.85546875" customWidth="1"/>
    <col min="5" max="5" width="9.7109375" customWidth="1"/>
    <col min="7" max="7" width="15" customWidth="1"/>
    <col min="9" max="9" width="9.85546875" customWidth="1"/>
    <col min="10" max="10" width="11.85546875" customWidth="1"/>
    <col min="11" max="11" width="12.42578125" customWidth="1"/>
    <col min="14" max="14" width="12" customWidth="1"/>
    <col min="16" max="16" width="9.7109375" customWidth="1"/>
    <col min="17" max="17" width="10.28515625" customWidth="1"/>
    <col min="19" max="19" width="12.7109375" bestFit="1" customWidth="1"/>
    <col min="20" max="20" width="17.7109375" customWidth="1"/>
    <col min="21" max="21" width="12.7109375" customWidth="1"/>
    <col min="22" max="22" width="16.140625" customWidth="1"/>
    <col min="23" max="24" width="12.7109375" customWidth="1"/>
    <col min="25" max="25" width="13.28515625" customWidth="1"/>
    <col min="26" max="26" width="12.7109375" customWidth="1"/>
    <col min="27" max="27" width="7.85546875" customWidth="1"/>
    <col min="28" max="29" width="12.7109375" customWidth="1"/>
    <col min="30" max="30" width="6.140625" customWidth="1"/>
    <col min="31" max="31" width="11.7109375" customWidth="1"/>
    <col min="32" max="32" width="10.140625" bestFit="1" customWidth="1"/>
  </cols>
  <sheetData>
    <row r="2" spans="2:30" x14ac:dyDescent="0.2">
      <c r="X2" t="s">
        <v>538</v>
      </c>
      <c r="AB2" s="359" t="s">
        <v>948</v>
      </c>
      <c r="AD2" s="359" t="s">
        <v>977</v>
      </c>
    </row>
    <row r="3" spans="2:30" x14ac:dyDescent="0.2">
      <c r="C3" t="s">
        <v>526</v>
      </c>
      <c r="D3" t="s">
        <v>129</v>
      </c>
      <c r="G3" t="s">
        <v>350</v>
      </c>
      <c r="X3" t="s">
        <v>371</v>
      </c>
      <c r="Y3" t="s">
        <v>382</v>
      </c>
      <c r="AB3" t="s">
        <v>371</v>
      </c>
      <c r="AC3" t="s">
        <v>382</v>
      </c>
    </row>
    <row r="4" spans="2:30" x14ac:dyDescent="0.2">
      <c r="C4" s="49" t="s">
        <v>282</v>
      </c>
      <c r="D4" t="s">
        <v>525</v>
      </c>
      <c r="G4" s="49" t="s">
        <v>263</v>
      </c>
      <c r="H4" t="s">
        <v>351</v>
      </c>
      <c r="X4" t="s">
        <v>372</v>
      </c>
      <c r="Y4" t="s">
        <v>372</v>
      </c>
      <c r="AB4" t="s">
        <v>372</v>
      </c>
      <c r="AC4" t="s">
        <v>372</v>
      </c>
    </row>
    <row r="5" spans="2:30" ht="13.5" thickBot="1" x14ac:dyDescent="0.25">
      <c r="C5" s="45" t="s">
        <v>335</v>
      </c>
      <c r="D5" s="45" t="s">
        <v>335</v>
      </c>
      <c r="E5" s="45"/>
      <c r="F5" s="45"/>
      <c r="G5" s="45" t="s">
        <v>352</v>
      </c>
      <c r="H5" s="45" t="s">
        <v>353</v>
      </c>
      <c r="X5" s="62" t="s">
        <v>368</v>
      </c>
      <c r="Y5" s="62" t="s">
        <v>368</v>
      </c>
      <c r="AB5" s="62" t="s">
        <v>368</v>
      </c>
      <c r="AC5" s="62" t="s">
        <v>368</v>
      </c>
    </row>
    <row r="6" spans="2:30" x14ac:dyDescent="0.2">
      <c r="B6">
        <v>1949</v>
      </c>
      <c r="C6" s="5">
        <f>Table2.1f11!D9</f>
        <v>569375</v>
      </c>
      <c r="D6" s="5">
        <f>Table8.4b11!F9</f>
        <v>569375</v>
      </c>
      <c r="E6" s="5"/>
      <c r="G6" s="5" t="e">
        <f>#REF!</f>
        <v>#REF!</v>
      </c>
      <c r="H6" s="46" t="e">
        <f>D6/G6*1000</f>
        <v>#REF!</v>
      </c>
      <c r="X6" s="63"/>
      <c r="Y6" s="64">
        <f>D6*0.001</f>
        <v>569.375</v>
      </c>
    </row>
    <row r="7" spans="2:30" x14ac:dyDescent="0.2">
      <c r="B7">
        <f t="shared" ref="B7:B38" si="0">B6+1</f>
        <v>1950</v>
      </c>
      <c r="C7" s="5">
        <f>Table2.1f11!D10</f>
        <v>650931</v>
      </c>
      <c r="D7" s="5">
        <f>Table8.4b11!F10</f>
        <v>650931</v>
      </c>
      <c r="E7" s="5"/>
      <c r="G7" s="5" t="e">
        <f>#REF!</f>
        <v>#REF!</v>
      </c>
      <c r="H7" s="46" t="e">
        <f t="shared" ref="H7:H58" si="1">D7/G7*1000</f>
        <v>#REF!</v>
      </c>
      <c r="X7" s="63"/>
      <c r="Y7" s="64">
        <f t="shared" ref="Y7:Y45" si="2">D7*0.001</f>
        <v>650.93100000000004</v>
      </c>
    </row>
    <row r="8" spans="2:30" x14ac:dyDescent="0.2">
      <c r="B8">
        <f t="shared" si="0"/>
        <v>1951</v>
      </c>
      <c r="C8" s="5">
        <f>Table2.1f11!D11</f>
        <v>790635</v>
      </c>
      <c r="D8" s="5">
        <f>Table8.4b11!F11</f>
        <v>790635</v>
      </c>
      <c r="E8" s="5"/>
      <c r="G8" s="5" t="e">
        <f>#REF!</f>
        <v>#REF!</v>
      </c>
      <c r="H8" s="46" t="e">
        <f t="shared" si="1"/>
        <v>#REF!</v>
      </c>
      <c r="X8" s="63"/>
      <c r="Y8" s="64">
        <f t="shared" si="2"/>
        <v>790.63499999999999</v>
      </c>
    </row>
    <row r="9" spans="2:30" x14ac:dyDescent="0.2">
      <c r="B9">
        <f t="shared" si="0"/>
        <v>1952</v>
      </c>
      <c r="C9" s="5">
        <f>Table2.1f11!D12</f>
        <v>941971</v>
      </c>
      <c r="D9" s="5">
        <f>Table8.4b11!F12</f>
        <v>941971</v>
      </c>
      <c r="E9" s="5"/>
      <c r="G9" s="5" t="e">
        <f>#REF!</f>
        <v>#REF!</v>
      </c>
      <c r="H9" s="46" t="e">
        <f t="shared" si="1"/>
        <v>#REF!</v>
      </c>
      <c r="X9" s="63"/>
      <c r="Y9" s="64">
        <f t="shared" si="2"/>
        <v>941.971</v>
      </c>
    </row>
    <row r="10" spans="2:30" x14ac:dyDescent="0.2">
      <c r="B10">
        <f t="shared" si="0"/>
        <v>1953</v>
      </c>
      <c r="C10" s="5">
        <f>Table2.1f11!D13</f>
        <v>1070472</v>
      </c>
      <c r="D10" s="5">
        <f>Table8.4b11!F13</f>
        <v>1070472</v>
      </c>
      <c r="E10" s="5"/>
      <c r="G10" s="5" t="e">
        <f>#REF!</f>
        <v>#REF!</v>
      </c>
      <c r="H10" s="46" t="e">
        <f t="shared" si="1"/>
        <v>#REF!</v>
      </c>
      <c r="X10" s="63"/>
      <c r="Y10" s="64">
        <f t="shared" si="2"/>
        <v>1070.472</v>
      </c>
    </row>
    <row r="11" spans="2:30" x14ac:dyDescent="0.2">
      <c r="B11">
        <f t="shared" si="0"/>
        <v>1954</v>
      </c>
      <c r="C11" s="5">
        <f>Table2.1f11!D14</f>
        <v>1206291</v>
      </c>
      <c r="D11" s="5">
        <f>Table8.4b11!F14</f>
        <v>1206291</v>
      </c>
      <c r="E11" s="5"/>
      <c r="G11" s="5" t="e">
        <f>#REF!</f>
        <v>#REF!</v>
      </c>
      <c r="H11" s="46" t="e">
        <f t="shared" si="1"/>
        <v>#REF!</v>
      </c>
      <c r="X11" s="63"/>
      <c r="Y11" s="64">
        <f t="shared" si="2"/>
        <v>1206.2909999999999</v>
      </c>
    </row>
    <row r="12" spans="2:30" x14ac:dyDescent="0.2">
      <c r="B12">
        <f t="shared" si="0"/>
        <v>1955</v>
      </c>
      <c r="C12" s="5">
        <f>Table2.1f11!D15</f>
        <v>1193644</v>
      </c>
      <c r="D12" s="5">
        <f>Table8.4b11!F15</f>
        <v>1193644</v>
      </c>
      <c r="E12" s="5"/>
      <c r="G12" s="5" t="e">
        <f>#REF!</f>
        <v>#REF!</v>
      </c>
      <c r="H12" s="46" t="e">
        <f t="shared" si="1"/>
        <v>#REF!</v>
      </c>
      <c r="X12" s="63"/>
      <c r="Y12" s="64">
        <f t="shared" si="2"/>
        <v>1193.644</v>
      </c>
    </row>
    <row r="13" spans="2:30" x14ac:dyDescent="0.2">
      <c r="B13">
        <f t="shared" si="0"/>
        <v>1956</v>
      </c>
      <c r="C13" s="5">
        <f>Table2.1f11!D16</f>
        <v>1282687</v>
      </c>
      <c r="D13" s="5">
        <f>Table8.4b11!F16</f>
        <v>1282687</v>
      </c>
      <c r="E13" s="5"/>
      <c r="G13" s="5" t="e">
        <f>#REF!</f>
        <v>#REF!</v>
      </c>
      <c r="H13" s="46" t="e">
        <f t="shared" si="1"/>
        <v>#REF!</v>
      </c>
      <c r="X13" s="63"/>
      <c r="Y13" s="64">
        <f t="shared" si="2"/>
        <v>1282.6870000000001</v>
      </c>
    </row>
    <row r="14" spans="2:30" x14ac:dyDescent="0.2">
      <c r="B14">
        <f t="shared" si="0"/>
        <v>1957</v>
      </c>
      <c r="C14" s="5">
        <f>Table2.1f11!D17</f>
        <v>1382906</v>
      </c>
      <c r="D14" s="5">
        <f>Table8.4b11!F17</f>
        <v>1382906</v>
      </c>
      <c r="E14" s="5"/>
      <c r="G14" s="5" t="e">
        <f>#REF!</f>
        <v>#REF!</v>
      </c>
      <c r="H14" s="46" t="e">
        <f t="shared" si="1"/>
        <v>#REF!</v>
      </c>
      <c r="X14" s="63"/>
      <c r="Y14" s="64">
        <f t="shared" si="2"/>
        <v>1382.9059999999999</v>
      </c>
    </row>
    <row r="15" spans="2:30" x14ac:dyDescent="0.2">
      <c r="B15">
        <f t="shared" si="0"/>
        <v>1958</v>
      </c>
      <c r="C15" s="5">
        <f>Table2.1f11!D18</f>
        <v>1420903</v>
      </c>
      <c r="D15" s="5">
        <f>Table8.4b11!F18</f>
        <v>1420903</v>
      </c>
      <c r="E15" s="5"/>
      <c r="G15" s="5" t="e">
        <f>#REF!</f>
        <v>#REF!</v>
      </c>
      <c r="H15" s="46" t="e">
        <f t="shared" si="1"/>
        <v>#REF!</v>
      </c>
      <c r="X15" s="63"/>
      <c r="Y15" s="64">
        <f t="shared" si="2"/>
        <v>1420.903</v>
      </c>
    </row>
    <row r="16" spans="2:30" x14ac:dyDescent="0.2">
      <c r="B16">
        <f t="shared" si="0"/>
        <v>1959</v>
      </c>
      <c r="C16" s="5">
        <f>Table2.1f11!D19</f>
        <v>1685507</v>
      </c>
      <c r="D16" s="5">
        <f>Table8.4b11!F19</f>
        <v>1685507</v>
      </c>
      <c r="E16" s="5"/>
      <c r="G16" s="5" t="e">
        <f>#REF!</f>
        <v>#REF!</v>
      </c>
      <c r="H16" s="46" t="e">
        <f t="shared" si="1"/>
        <v>#REF!</v>
      </c>
      <c r="X16" s="63"/>
      <c r="Y16" s="64">
        <f t="shared" si="2"/>
        <v>1685.5070000000001</v>
      </c>
    </row>
    <row r="17" spans="2:25" x14ac:dyDescent="0.2">
      <c r="B17">
        <f t="shared" si="0"/>
        <v>1960</v>
      </c>
      <c r="C17" s="5">
        <f>Table2.1f11!D20</f>
        <v>1785129</v>
      </c>
      <c r="D17" s="5">
        <f>Table8.4b11!F20</f>
        <v>1785129</v>
      </c>
      <c r="E17" s="5"/>
      <c r="G17" s="5" t="e">
        <f>#REF!</f>
        <v>#REF!</v>
      </c>
      <c r="H17" s="46" t="e">
        <f t="shared" si="1"/>
        <v>#REF!</v>
      </c>
      <c r="X17" s="63"/>
      <c r="Y17" s="64">
        <f t="shared" si="2"/>
        <v>1785.1290000000001</v>
      </c>
    </row>
    <row r="18" spans="2:25" x14ac:dyDescent="0.2">
      <c r="B18">
        <f t="shared" si="0"/>
        <v>1961</v>
      </c>
      <c r="C18" s="5">
        <f>Table2.1f11!D21</f>
        <v>1888996</v>
      </c>
      <c r="D18" s="5">
        <f>Table8.4b11!F21</f>
        <v>1888996</v>
      </c>
      <c r="E18" s="5"/>
      <c r="G18" s="5" t="e">
        <f>#REF!</f>
        <v>#REF!</v>
      </c>
      <c r="H18" s="46" t="e">
        <f t="shared" si="1"/>
        <v>#REF!</v>
      </c>
      <c r="X18" s="63"/>
      <c r="Y18" s="64">
        <f t="shared" si="2"/>
        <v>1888.9960000000001</v>
      </c>
    </row>
    <row r="19" spans="2:25" x14ac:dyDescent="0.2">
      <c r="B19">
        <f t="shared" si="0"/>
        <v>1962</v>
      </c>
      <c r="C19" s="5">
        <f>Table2.1f11!D22</f>
        <v>2034783</v>
      </c>
      <c r="D19" s="5">
        <f>Table8.4b11!F22</f>
        <v>2034783</v>
      </c>
      <c r="E19" s="5"/>
      <c r="G19" s="5" t="e">
        <f>#REF!</f>
        <v>#REF!</v>
      </c>
      <c r="H19" s="46" t="e">
        <f t="shared" si="1"/>
        <v>#REF!</v>
      </c>
      <c r="X19" s="63"/>
      <c r="Y19" s="64">
        <f t="shared" si="2"/>
        <v>2034.7830000000001</v>
      </c>
    </row>
    <row r="20" spans="2:25" x14ac:dyDescent="0.2">
      <c r="B20">
        <f t="shared" si="0"/>
        <v>1963</v>
      </c>
      <c r="C20" s="5">
        <f>Table2.1f11!D23</f>
        <v>2210952</v>
      </c>
      <c r="D20" s="5">
        <f>Table8.4b11!F23</f>
        <v>2210952</v>
      </c>
      <c r="E20" s="5"/>
      <c r="G20" s="5" t="e">
        <f>#REF!</f>
        <v>#REF!</v>
      </c>
      <c r="H20" s="46" t="e">
        <f t="shared" si="1"/>
        <v>#REF!</v>
      </c>
      <c r="X20" s="63"/>
      <c r="Y20" s="64">
        <f t="shared" si="2"/>
        <v>2210.9520000000002</v>
      </c>
    </row>
    <row r="21" spans="2:25" x14ac:dyDescent="0.2">
      <c r="B21">
        <f t="shared" si="0"/>
        <v>1964</v>
      </c>
      <c r="C21" s="5">
        <f>Table2.1f11!D24</f>
        <v>2397228</v>
      </c>
      <c r="D21" s="5">
        <f>Table8.4b11!F24</f>
        <v>2397228</v>
      </c>
      <c r="E21" s="5"/>
      <c r="G21" s="5" t="e">
        <f>#REF!</f>
        <v>#REF!</v>
      </c>
      <c r="H21" s="46" t="e">
        <f t="shared" si="1"/>
        <v>#REF!</v>
      </c>
      <c r="X21" s="63"/>
      <c r="Y21" s="64">
        <f t="shared" si="2"/>
        <v>2397.2280000000001</v>
      </c>
    </row>
    <row r="22" spans="2:25" x14ac:dyDescent="0.2">
      <c r="B22">
        <f t="shared" si="0"/>
        <v>1965</v>
      </c>
      <c r="C22" s="5">
        <f>Table2.1f11!D25</f>
        <v>2395376</v>
      </c>
      <c r="D22" s="5">
        <f>Table8.4b11!F25</f>
        <v>2395376</v>
      </c>
      <c r="E22" s="5"/>
      <c r="G22" s="5" t="e">
        <f>#REF!</f>
        <v>#REF!</v>
      </c>
      <c r="H22" s="46" t="e">
        <f t="shared" si="1"/>
        <v>#REF!</v>
      </c>
      <c r="X22" s="63"/>
      <c r="Y22" s="64">
        <f t="shared" si="2"/>
        <v>2395.3760000000002</v>
      </c>
    </row>
    <row r="23" spans="2:25" x14ac:dyDescent="0.2">
      <c r="B23">
        <f t="shared" si="0"/>
        <v>1966</v>
      </c>
      <c r="C23" s="5">
        <f>Table2.1f11!D26</f>
        <v>2696077</v>
      </c>
      <c r="D23" s="5">
        <f>Table8.4b11!F26</f>
        <v>2696077</v>
      </c>
      <c r="E23" s="5"/>
      <c r="G23" s="5" t="e">
        <f>#REF!</f>
        <v>#REF!</v>
      </c>
      <c r="H23" s="46" t="e">
        <f t="shared" si="1"/>
        <v>#REF!</v>
      </c>
      <c r="X23" s="63"/>
      <c r="Y23" s="64">
        <f t="shared" si="2"/>
        <v>2696.0770000000002</v>
      </c>
    </row>
    <row r="24" spans="2:25" x14ac:dyDescent="0.2">
      <c r="B24">
        <f t="shared" si="0"/>
        <v>1967</v>
      </c>
      <c r="C24" s="5">
        <f>Table2.1f11!D27</f>
        <v>2834236</v>
      </c>
      <c r="D24" s="5">
        <f>Table8.4b11!F27</f>
        <v>2834236</v>
      </c>
      <c r="E24" s="5"/>
      <c r="G24" s="5" t="e">
        <f>#REF!</f>
        <v>#REF!</v>
      </c>
      <c r="H24" s="46" t="e">
        <f t="shared" si="1"/>
        <v>#REF!</v>
      </c>
      <c r="X24" s="63"/>
      <c r="Y24" s="64">
        <f t="shared" si="2"/>
        <v>2834.2359999999999</v>
      </c>
    </row>
    <row r="25" spans="2:25" x14ac:dyDescent="0.2">
      <c r="B25">
        <f t="shared" si="0"/>
        <v>1968</v>
      </c>
      <c r="C25" s="5">
        <f>Table2.1f11!D28</f>
        <v>3245494</v>
      </c>
      <c r="D25" s="5">
        <f>Table8.4b11!F28</f>
        <v>3245494</v>
      </c>
      <c r="E25" s="5"/>
      <c r="G25" s="5" t="e">
        <f>#REF!</f>
        <v>#REF!</v>
      </c>
      <c r="H25" s="46" t="e">
        <f t="shared" si="1"/>
        <v>#REF!</v>
      </c>
      <c r="X25" s="63"/>
      <c r="Y25" s="64">
        <f t="shared" si="2"/>
        <v>3245.4940000000001</v>
      </c>
    </row>
    <row r="26" spans="2:25" x14ac:dyDescent="0.2">
      <c r="B26">
        <f t="shared" si="0"/>
        <v>1969</v>
      </c>
      <c r="C26" s="5">
        <f>Table2.1f11!D29</f>
        <v>3595759</v>
      </c>
      <c r="D26" s="5">
        <f>Table8.4b11!F29</f>
        <v>3595759</v>
      </c>
      <c r="E26" s="5"/>
      <c r="G26" s="5" t="e">
        <f>#REF!</f>
        <v>#REF!</v>
      </c>
      <c r="H26" s="46" t="e">
        <f t="shared" si="1"/>
        <v>#REF!</v>
      </c>
      <c r="X26" s="63"/>
      <c r="Y26" s="64">
        <f t="shared" si="2"/>
        <v>3595.759</v>
      </c>
    </row>
    <row r="27" spans="2:25" x14ac:dyDescent="0.2">
      <c r="B27">
        <f t="shared" si="0"/>
        <v>1970</v>
      </c>
      <c r="C27" s="5">
        <f>Table2.1f11!D30</f>
        <v>4053747</v>
      </c>
      <c r="D27" s="5">
        <f>Table8.4b11!F30</f>
        <v>4053747</v>
      </c>
      <c r="E27" s="5"/>
      <c r="G27" s="5" t="e">
        <f>#REF!</f>
        <v>#REF!</v>
      </c>
      <c r="H27" s="46" t="e">
        <f t="shared" si="1"/>
        <v>#REF!</v>
      </c>
      <c r="X27" s="63"/>
      <c r="Y27" s="64">
        <f t="shared" si="2"/>
        <v>4053.7470000000003</v>
      </c>
    </row>
    <row r="28" spans="2:25" x14ac:dyDescent="0.2">
      <c r="B28">
        <f t="shared" si="0"/>
        <v>1971</v>
      </c>
      <c r="C28" s="5">
        <f>Table2.1f11!D31</f>
        <v>4099275</v>
      </c>
      <c r="D28" s="5">
        <f>Table8.4b11!F31</f>
        <v>4099275</v>
      </c>
      <c r="E28" s="5"/>
      <c r="G28" s="5" t="e">
        <f>#REF!</f>
        <v>#REF!</v>
      </c>
      <c r="H28" s="46" t="e">
        <f t="shared" si="1"/>
        <v>#REF!</v>
      </c>
      <c r="X28" s="63"/>
      <c r="Y28" s="64">
        <f t="shared" si="2"/>
        <v>4099.2749999999996</v>
      </c>
    </row>
    <row r="29" spans="2:25" x14ac:dyDescent="0.2">
      <c r="B29">
        <f t="shared" si="0"/>
        <v>1972</v>
      </c>
      <c r="C29" s="5">
        <f>Table2.1f11!D32</f>
        <v>4084289</v>
      </c>
      <c r="D29" s="5">
        <f>Table8.4b11!F32</f>
        <v>4084289</v>
      </c>
      <c r="E29" s="5"/>
      <c r="G29" s="5" t="e">
        <f>#REF!</f>
        <v>#REF!</v>
      </c>
      <c r="H29" s="46" t="e">
        <f t="shared" si="1"/>
        <v>#REF!</v>
      </c>
      <c r="X29" s="63"/>
      <c r="Y29" s="64">
        <f t="shared" si="2"/>
        <v>4084.2890000000002</v>
      </c>
    </row>
    <row r="30" spans="2:25" x14ac:dyDescent="0.2">
      <c r="B30">
        <f t="shared" si="0"/>
        <v>1973</v>
      </c>
      <c r="C30" s="5">
        <f>Table2.1f11!D33</f>
        <v>3748016</v>
      </c>
      <c r="D30" s="5">
        <f>Table8.4b11!F33</f>
        <v>3748016</v>
      </c>
      <c r="E30" s="5"/>
      <c r="G30" s="5" t="e">
        <f>#REF!</f>
        <v>#REF!</v>
      </c>
      <c r="H30" s="46" t="e">
        <f t="shared" si="1"/>
        <v>#REF!</v>
      </c>
      <c r="X30" s="63"/>
      <c r="Y30" s="64">
        <f t="shared" si="2"/>
        <v>3748.0160000000001</v>
      </c>
    </row>
    <row r="31" spans="2:25" x14ac:dyDescent="0.2">
      <c r="B31">
        <f t="shared" si="0"/>
        <v>1974</v>
      </c>
      <c r="C31" s="5">
        <f>Table2.1f11!D34</f>
        <v>3519184</v>
      </c>
      <c r="D31" s="5">
        <f>Table8.4b11!F34</f>
        <v>3519184</v>
      </c>
      <c r="E31" s="5"/>
      <c r="G31" s="5" t="e">
        <f>#REF!</f>
        <v>#REF!</v>
      </c>
      <c r="H31" s="46" t="e">
        <f t="shared" si="1"/>
        <v>#REF!</v>
      </c>
      <c r="X31" s="63"/>
      <c r="Y31" s="64">
        <f t="shared" si="2"/>
        <v>3519.1840000000002</v>
      </c>
    </row>
    <row r="32" spans="2:25" x14ac:dyDescent="0.2">
      <c r="B32">
        <f t="shared" si="0"/>
        <v>1975</v>
      </c>
      <c r="C32" s="5">
        <f>Table2.1f11!D35</f>
        <v>3239769</v>
      </c>
      <c r="D32" s="5">
        <f>Table8.4b11!F35</f>
        <v>3239769</v>
      </c>
      <c r="E32" s="5"/>
      <c r="G32" s="5" t="e">
        <f>#REF!</f>
        <v>#REF!</v>
      </c>
      <c r="H32" s="46" t="e">
        <f t="shared" si="1"/>
        <v>#REF!</v>
      </c>
      <c r="X32" s="63"/>
      <c r="Y32" s="64">
        <f t="shared" si="2"/>
        <v>3239.7690000000002</v>
      </c>
    </row>
    <row r="33" spans="2:33" x14ac:dyDescent="0.2">
      <c r="B33">
        <f t="shared" si="0"/>
        <v>1976</v>
      </c>
      <c r="C33" s="5">
        <f>Table2.1f11!D36</f>
        <v>3151728</v>
      </c>
      <c r="D33" s="5">
        <f>Table8.4b11!F36</f>
        <v>3151728</v>
      </c>
      <c r="E33" s="5"/>
      <c r="G33" s="5" t="e">
        <f>#REF!</f>
        <v>#REF!</v>
      </c>
      <c r="H33" s="46" t="e">
        <f t="shared" si="1"/>
        <v>#REF!</v>
      </c>
      <c r="X33" s="63"/>
      <c r="Y33" s="64">
        <f t="shared" si="2"/>
        <v>3151.7280000000001</v>
      </c>
    </row>
    <row r="34" spans="2:33" x14ac:dyDescent="0.2">
      <c r="B34">
        <f t="shared" si="0"/>
        <v>1977</v>
      </c>
      <c r="C34" s="5">
        <f>Table2.1f11!D37</f>
        <v>3283745</v>
      </c>
      <c r="D34" s="5">
        <f>Table8.4b11!F37</f>
        <v>3283745</v>
      </c>
      <c r="E34" s="5"/>
      <c r="G34" s="5" t="e">
        <f>#REF!</f>
        <v>#REF!</v>
      </c>
      <c r="H34" s="46" t="e">
        <f t="shared" si="1"/>
        <v>#REF!</v>
      </c>
      <c r="X34" s="63"/>
      <c r="Y34" s="64">
        <f t="shared" si="2"/>
        <v>3283.7449999999999</v>
      </c>
    </row>
    <row r="35" spans="2:33" x14ac:dyDescent="0.2">
      <c r="B35">
        <f t="shared" si="0"/>
        <v>1978</v>
      </c>
      <c r="C35" s="5">
        <f>Table2.1f11!D38</f>
        <v>3296767</v>
      </c>
      <c r="D35" s="5">
        <f>Table8.4b11!F38</f>
        <v>3296767</v>
      </c>
      <c r="E35" s="5"/>
      <c r="G35" s="5" t="e">
        <f>#REF!</f>
        <v>#REF!</v>
      </c>
      <c r="H35" s="46" t="e">
        <f t="shared" si="1"/>
        <v>#REF!</v>
      </c>
      <c r="X35" s="63"/>
      <c r="Y35" s="64">
        <f t="shared" si="2"/>
        <v>3296.7670000000003</v>
      </c>
    </row>
    <row r="36" spans="2:33" x14ac:dyDescent="0.2">
      <c r="B36">
        <f t="shared" si="0"/>
        <v>1979</v>
      </c>
      <c r="C36" s="5">
        <f>Table2.1f11!D39</f>
        <v>3612691</v>
      </c>
      <c r="D36" s="5">
        <f>Table8.4b11!F39</f>
        <v>3612691</v>
      </c>
      <c r="E36" s="5"/>
      <c r="G36" s="5" t="e">
        <f>#REF!</f>
        <v>#REF!</v>
      </c>
      <c r="H36" s="46" t="e">
        <f t="shared" si="1"/>
        <v>#REF!</v>
      </c>
      <c r="X36" s="63"/>
      <c r="Y36" s="64">
        <f t="shared" si="2"/>
        <v>3612.6910000000003</v>
      </c>
    </row>
    <row r="37" spans="2:33" x14ac:dyDescent="0.2">
      <c r="B37">
        <f t="shared" si="0"/>
        <v>1980</v>
      </c>
      <c r="C37" s="5">
        <f>Table2.1f11!D40</f>
        <v>3778114</v>
      </c>
      <c r="D37" s="5">
        <f>Table8.4b11!F40</f>
        <v>3810451</v>
      </c>
      <c r="E37" s="5"/>
      <c r="G37" s="5" t="e">
        <f>#REF!</f>
        <v>#REF!</v>
      </c>
      <c r="H37" s="46" t="e">
        <f t="shared" si="1"/>
        <v>#REF!</v>
      </c>
      <c r="X37" s="63"/>
      <c r="Y37" s="64">
        <f t="shared" si="2"/>
        <v>3810.451</v>
      </c>
    </row>
    <row r="38" spans="2:33" x14ac:dyDescent="0.2">
      <c r="B38">
        <f t="shared" si="0"/>
        <v>1981</v>
      </c>
      <c r="C38" s="5">
        <f>Table2.1f11!D41</f>
        <v>3730441</v>
      </c>
      <c r="D38" s="5">
        <f>Table8.4b11!F41</f>
        <v>3767559</v>
      </c>
      <c r="E38" s="5"/>
      <c r="G38" s="5" t="e">
        <f>#REF!</f>
        <v>#REF!</v>
      </c>
      <c r="H38" s="46" t="e">
        <f t="shared" si="1"/>
        <v>#REF!</v>
      </c>
      <c r="X38" s="63"/>
      <c r="Y38" s="64">
        <f t="shared" si="2"/>
        <v>3767.5590000000002</v>
      </c>
    </row>
    <row r="39" spans="2:33" x14ac:dyDescent="0.2">
      <c r="B39">
        <f t="shared" ref="B39:B58" si="3">B38+1</f>
        <v>1982</v>
      </c>
      <c r="C39" s="5">
        <f>Table2.1f11!D42</f>
        <v>3311941</v>
      </c>
      <c r="D39" s="5">
        <f>Table8.4b11!F42</f>
        <v>3341637</v>
      </c>
      <c r="E39" s="5"/>
      <c r="G39" s="5" t="e">
        <f>#REF!</f>
        <v>#REF!</v>
      </c>
      <c r="H39" s="46" t="e">
        <f t="shared" si="1"/>
        <v>#REF!</v>
      </c>
      <c r="X39" s="63"/>
      <c r="Y39" s="64">
        <f t="shared" si="2"/>
        <v>3341.6370000000002</v>
      </c>
    </row>
    <row r="40" spans="2:33" x14ac:dyDescent="0.2">
      <c r="B40">
        <f t="shared" si="3"/>
        <v>1983</v>
      </c>
      <c r="C40" s="5">
        <f>Table2.1f11!D43</f>
        <v>2972356</v>
      </c>
      <c r="D40" s="5">
        <f>Table8.4b11!F43</f>
        <v>2998090</v>
      </c>
      <c r="E40" s="5"/>
      <c r="G40" s="5" t="e">
        <f>#REF!</f>
        <v>#REF!</v>
      </c>
      <c r="H40" s="46" t="e">
        <f t="shared" si="1"/>
        <v>#REF!</v>
      </c>
      <c r="X40" s="63"/>
      <c r="Y40" s="64">
        <f t="shared" si="2"/>
        <v>2998.09</v>
      </c>
      <c r="AE40" s="47"/>
    </row>
    <row r="41" spans="2:33" x14ac:dyDescent="0.2">
      <c r="B41">
        <f t="shared" si="3"/>
        <v>1984</v>
      </c>
      <c r="C41" s="5">
        <f>Table2.1f11!D44</f>
        <v>3198572</v>
      </c>
      <c r="D41" s="5">
        <f>Table8.4b11!F44</f>
        <v>3220239</v>
      </c>
      <c r="E41" s="5"/>
      <c r="G41" s="5" t="e">
        <f>#REF!</f>
        <v>#REF!</v>
      </c>
      <c r="H41" s="46" t="e">
        <f t="shared" si="1"/>
        <v>#REF!</v>
      </c>
      <c r="U41" t="s">
        <v>722</v>
      </c>
      <c r="V41" t="s">
        <v>723</v>
      </c>
      <c r="X41" s="63"/>
      <c r="Y41" s="64">
        <f t="shared" si="2"/>
        <v>3220.239</v>
      </c>
    </row>
    <row r="42" spans="2:33" x14ac:dyDescent="0.2">
      <c r="B42">
        <f t="shared" si="3"/>
        <v>1985</v>
      </c>
      <c r="C42" s="5">
        <f>Table2.1f11!D45</f>
        <v>3134505</v>
      </c>
      <c r="D42" s="5">
        <f>Table8.4b11!F45</f>
        <v>3159758</v>
      </c>
      <c r="E42" s="5"/>
      <c r="G42" s="5" t="e">
        <f>#REF!</f>
        <v>#REF!</v>
      </c>
      <c r="H42" s="46" t="e">
        <f t="shared" si="1"/>
        <v>#REF!</v>
      </c>
      <c r="Q42" s="48" t="s">
        <v>355</v>
      </c>
      <c r="S42" s="49" t="s">
        <v>356</v>
      </c>
      <c r="T42" s="49" t="s">
        <v>356</v>
      </c>
      <c r="U42" s="49" t="s">
        <v>357</v>
      </c>
      <c r="V42" s="373" t="s">
        <v>718</v>
      </c>
      <c r="X42" s="63"/>
      <c r="Y42" s="64">
        <f t="shared" si="2"/>
        <v>3159.7580000000003</v>
      </c>
      <c r="AE42" s="48" t="s">
        <v>44</v>
      </c>
    </row>
    <row r="43" spans="2:33" x14ac:dyDescent="0.2">
      <c r="B43">
        <f t="shared" si="3"/>
        <v>1986</v>
      </c>
      <c r="C43" s="5">
        <f>Table2.1f11!D46</f>
        <v>2670290</v>
      </c>
      <c r="D43" s="5">
        <f>Table8.4b11!F46</f>
        <v>2690851</v>
      </c>
      <c r="G43" s="5" t="e">
        <f>#REF!</f>
        <v>#REF!</v>
      </c>
      <c r="H43" s="46" t="e">
        <f t="shared" si="1"/>
        <v>#REF!</v>
      </c>
      <c r="I43" t="s">
        <v>358</v>
      </c>
      <c r="J43" t="s">
        <v>359</v>
      </c>
      <c r="K43" t="s">
        <v>354</v>
      </c>
      <c r="L43" t="s">
        <v>358</v>
      </c>
      <c r="M43" t="s">
        <v>354</v>
      </c>
      <c r="N43" t="s">
        <v>360</v>
      </c>
      <c r="O43" t="s">
        <v>358</v>
      </c>
      <c r="P43" t="s">
        <v>360</v>
      </c>
      <c r="Q43" s="48" t="s">
        <v>361</v>
      </c>
      <c r="S43" s="49" t="s">
        <v>362</v>
      </c>
      <c r="T43" s="49" t="s">
        <v>362</v>
      </c>
      <c r="U43" s="49" t="s">
        <v>363</v>
      </c>
      <c r="V43" s="373" t="s">
        <v>719</v>
      </c>
      <c r="X43" s="63"/>
      <c r="Y43" s="64">
        <f t="shared" si="2"/>
        <v>2690.8510000000001</v>
      </c>
    </row>
    <row r="44" spans="2:33" x14ac:dyDescent="0.2">
      <c r="B44">
        <f t="shared" si="3"/>
        <v>1987</v>
      </c>
      <c r="C44" s="5">
        <f>Table2.1f11!D47</f>
        <v>2915915</v>
      </c>
      <c r="D44" s="5">
        <f>Table8.4b11!F47</f>
        <v>2935061</v>
      </c>
      <c r="E44" s="5" t="s">
        <v>527</v>
      </c>
      <c r="G44" s="5" t="e">
        <f>#REF!</f>
        <v>#REF!</v>
      </c>
      <c r="H44" s="46" t="e">
        <f t="shared" si="1"/>
        <v>#REF!</v>
      </c>
      <c r="I44" t="s">
        <v>364</v>
      </c>
      <c r="K44" t="s">
        <v>262</v>
      </c>
      <c r="L44" t="s">
        <v>364</v>
      </c>
      <c r="N44" t="s">
        <v>89</v>
      </c>
      <c r="O44" t="s">
        <v>364</v>
      </c>
      <c r="Q44" t="s">
        <v>264</v>
      </c>
      <c r="S44" s="49" t="s">
        <v>365</v>
      </c>
      <c r="T44" s="49" t="s">
        <v>365</v>
      </c>
      <c r="U44" s="49" t="s">
        <v>366</v>
      </c>
      <c r="V44" s="373" t="s">
        <v>720</v>
      </c>
      <c r="X44" s="63"/>
      <c r="Y44" s="64">
        <f t="shared" si="2"/>
        <v>2935.0610000000001</v>
      </c>
      <c r="AE44" t="s">
        <v>536</v>
      </c>
      <c r="AF44" t="s">
        <v>537</v>
      </c>
    </row>
    <row r="45" spans="2:33" ht="13.5" thickBot="1" x14ac:dyDescent="0.25">
      <c r="B45" s="45">
        <f t="shared" si="3"/>
        <v>1988</v>
      </c>
      <c r="C45" s="5">
        <f>Table2.1f11!D48</f>
        <v>2692620</v>
      </c>
      <c r="D45" s="5">
        <f>Table8.4b11!F48</f>
        <v>2709410</v>
      </c>
      <c r="E45" s="222" t="s">
        <v>43</v>
      </c>
      <c r="F45" s="45"/>
      <c r="G45" s="222" t="e">
        <f>#REF!</f>
        <v>#REF!</v>
      </c>
      <c r="H45" s="223" t="e">
        <f t="shared" si="1"/>
        <v>#REF!</v>
      </c>
      <c r="I45" s="62" t="s">
        <v>367</v>
      </c>
      <c r="J45" s="62" t="s">
        <v>368</v>
      </c>
      <c r="K45" s="62" t="s">
        <v>369</v>
      </c>
      <c r="L45" s="62" t="s">
        <v>367</v>
      </c>
      <c r="M45" s="62" t="s">
        <v>368</v>
      </c>
      <c r="N45" s="62" t="s">
        <v>369</v>
      </c>
      <c r="O45" s="62" t="s">
        <v>367</v>
      </c>
      <c r="P45" s="62" t="s">
        <v>368</v>
      </c>
      <c r="Q45" s="62" t="s">
        <v>368</v>
      </c>
      <c r="S45" s="66" t="s">
        <v>370</v>
      </c>
      <c r="T45" s="66" t="s">
        <v>87</v>
      </c>
      <c r="U45" s="62" t="s">
        <v>367</v>
      </c>
      <c r="V45" s="62" t="s">
        <v>367</v>
      </c>
      <c r="X45" s="63"/>
      <c r="Y45" s="64">
        <f t="shared" si="2"/>
        <v>2709.41</v>
      </c>
      <c r="AE45" t="s">
        <v>280</v>
      </c>
      <c r="AF45" t="s">
        <v>280</v>
      </c>
      <c r="AG45" t="s">
        <v>527</v>
      </c>
    </row>
    <row r="46" spans="2:33" x14ac:dyDescent="0.2">
      <c r="B46">
        <f t="shared" si="3"/>
        <v>1989</v>
      </c>
      <c r="C46" s="5">
        <f>Table2.1f11!D49</f>
        <v>3172568</v>
      </c>
      <c r="D46" s="5">
        <f>Table8.4b11!F49</f>
        <v>3107441</v>
      </c>
      <c r="E46" s="56">
        <f>C46-D46</f>
        <v>65127</v>
      </c>
      <c r="G46" s="5">
        <f>Table8.5c11!N8</f>
        <v>2790567343</v>
      </c>
      <c r="H46" s="46">
        <f t="shared" si="1"/>
        <v>1.1135516968600889</v>
      </c>
      <c r="I46" s="52">
        <v>1.028</v>
      </c>
      <c r="J46" s="220">
        <f t="shared" ref="J46:J58" si="4">I46*G46*0.001</f>
        <v>2868703.2286040001</v>
      </c>
      <c r="K46" s="67">
        <f>Table8.5c11!N33</f>
        <v>232946065</v>
      </c>
      <c r="L46" s="53">
        <v>1.028</v>
      </c>
      <c r="M46" s="53">
        <f t="shared" ref="M46:M58" si="5">L46*K46*0.001</f>
        <v>239468.55481999999</v>
      </c>
      <c r="N46" s="54">
        <f>Table8.6b11!M7</f>
        <v>81669945</v>
      </c>
      <c r="O46" s="55">
        <v>1.028</v>
      </c>
      <c r="P46" s="55">
        <f t="shared" ref="P46:P58" si="6">O46*N46*0.001</f>
        <v>83956.703460000004</v>
      </c>
      <c r="Q46" s="50">
        <f t="shared" ref="Q46:Q58" si="7">J46+M46+P46</f>
        <v>3192128.4868840002</v>
      </c>
      <c r="R46" s="7"/>
      <c r="S46" s="56">
        <f t="shared" ref="S46:S58" si="8">G46+K46+N46</f>
        <v>3105183353</v>
      </c>
      <c r="T46" s="56" t="e">
        <f>#REF!</f>
        <v>#REF!</v>
      </c>
      <c r="U46" s="57">
        <f t="shared" ref="U46:U58" si="9">C46/S46*1000</f>
        <v>1.0217006982646928</v>
      </c>
      <c r="V46" s="57">
        <f>D46/(G46+K46)*1000</f>
        <v>1.0277582999228425</v>
      </c>
      <c r="W46" s="56"/>
      <c r="X46" s="65">
        <f>V46*K46*0.000001</f>
        <v>239.41225173811597</v>
      </c>
      <c r="Y46" s="137">
        <f>D46*0.001-X46</f>
        <v>2868.0287482618842</v>
      </c>
      <c r="Z46" s="56"/>
      <c r="AA46" s="56"/>
      <c r="AB46" s="56"/>
      <c r="AC46" s="56"/>
      <c r="AD46" s="7"/>
      <c r="AE46" s="5">
        <f>E46</f>
        <v>65127</v>
      </c>
      <c r="AF46" s="5">
        <f>N46*U46*0.001</f>
        <v>83442.239833739062</v>
      </c>
    </row>
    <row r="47" spans="2:33" x14ac:dyDescent="0.2">
      <c r="B47">
        <f t="shared" si="3"/>
        <v>1990</v>
      </c>
      <c r="C47" s="5">
        <f>Table2.1f11!D50</f>
        <v>3308538</v>
      </c>
      <c r="D47" s="5">
        <f>Table8.4b11!F50</f>
        <v>3233145</v>
      </c>
      <c r="E47" s="56">
        <f t="shared" ref="E47:E58" si="10">C47-D47</f>
        <v>75393</v>
      </c>
      <c r="G47" s="5">
        <f>Table8.5c11!N9</f>
        <v>2794109725</v>
      </c>
      <c r="H47" s="46">
        <f t="shared" si="1"/>
        <v>1.1571288597121931</v>
      </c>
      <c r="I47" s="52">
        <v>1.028</v>
      </c>
      <c r="J47" s="220">
        <f t="shared" si="4"/>
        <v>2872344.7973000002</v>
      </c>
      <c r="K47" s="67">
        <f>Table8.5c11!N34</f>
        <v>353179234</v>
      </c>
      <c r="L47" s="53">
        <v>1.028</v>
      </c>
      <c r="M47" s="53">
        <f t="shared" si="5"/>
        <v>363068.25255199999</v>
      </c>
      <c r="N47" s="54">
        <f>Table8.6b11!M8</f>
        <v>97329686</v>
      </c>
      <c r="O47" s="55">
        <v>1.028</v>
      </c>
      <c r="P47" s="55">
        <f t="shared" si="6"/>
        <v>100054.91720800001</v>
      </c>
      <c r="Q47" s="5">
        <f t="shared" si="7"/>
        <v>3335467.9670600002</v>
      </c>
      <c r="S47" s="56">
        <f t="shared" si="8"/>
        <v>3244618645</v>
      </c>
      <c r="T47" s="56" t="e">
        <f>#REF!</f>
        <v>#REF!</v>
      </c>
      <c r="U47" s="57">
        <f t="shared" si="9"/>
        <v>1.0197001133241037</v>
      </c>
      <c r="V47" s="57">
        <f t="shared" ref="V47:V67" si="11">D47/(G47+K47)*1000</f>
        <v>1.0272793639600475</v>
      </c>
      <c r="X47" s="65">
        <f t="shared" ref="X47:X67" si="12">V47*K47*0.000001</f>
        <v>362.81373886741676</v>
      </c>
      <c r="Y47" s="137">
        <f t="shared" ref="Y47:Y58" si="13">D47*0.001-X47</f>
        <v>2870.3312611325832</v>
      </c>
      <c r="AE47" s="5">
        <f t="shared" ref="AE47:AE58" si="14">E47</f>
        <v>75393</v>
      </c>
      <c r="AF47" s="5">
        <f t="shared" ref="AF47:AF58" si="15">N47*U47*0.001</f>
        <v>99247.091843999428</v>
      </c>
    </row>
    <row r="48" spans="2:33" x14ac:dyDescent="0.2">
      <c r="B48">
        <f t="shared" si="3"/>
        <v>1991</v>
      </c>
      <c r="C48" s="5">
        <f>Table2.1f11!D51</f>
        <v>3377359</v>
      </c>
      <c r="D48" s="5">
        <f>Table8.4b11!F51</f>
        <v>3296256</v>
      </c>
      <c r="E48" s="56">
        <f t="shared" si="10"/>
        <v>81103</v>
      </c>
      <c r="G48" s="5">
        <f>Table8.5c11!N10</f>
        <v>2822158571</v>
      </c>
      <c r="H48" s="46">
        <f t="shared" si="1"/>
        <v>1.1679910667925399</v>
      </c>
      <c r="I48" s="52">
        <v>1.028</v>
      </c>
      <c r="J48" s="220">
        <f t="shared" si="4"/>
        <v>2901179.0109879998</v>
      </c>
      <c r="K48" s="67">
        <f>Table8.5c11!N35</f>
        <v>393897543</v>
      </c>
      <c r="L48" s="53">
        <v>1.028</v>
      </c>
      <c r="M48" s="53">
        <f t="shared" si="5"/>
        <v>404926.67420399998</v>
      </c>
      <c r="N48" s="54">
        <f>Table8.6b11!M9</f>
        <v>99868387</v>
      </c>
      <c r="O48" s="55">
        <v>1.028</v>
      </c>
      <c r="P48" s="55">
        <f t="shared" si="6"/>
        <v>102664.70183599999</v>
      </c>
      <c r="Q48" s="5">
        <f t="shared" si="7"/>
        <v>3408770.3870279999</v>
      </c>
      <c r="S48" s="56">
        <f t="shared" si="8"/>
        <v>3315924501</v>
      </c>
      <c r="T48" s="56" t="e">
        <f>#REF!</f>
        <v>#REF!</v>
      </c>
      <c r="U48" s="57">
        <f t="shared" si="9"/>
        <v>1.0185271103070872</v>
      </c>
      <c r="V48" s="57">
        <f t="shared" si="11"/>
        <v>1.0249373403812443</v>
      </c>
      <c r="X48" s="65">
        <f t="shared" si="12"/>
        <v>403.7203001051268</v>
      </c>
      <c r="Y48" s="137">
        <f t="shared" si="13"/>
        <v>2892.5356998948732</v>
      </c>
      <c r="AE48" s="5">
        <f t="shared" si="14"/>
        <v>81103</v>
      </c>
      <c r="AF48" s="5">
        <f t="shared" si="15"/>
        <v>101718.65962213988</v>
      </c>
    </row>
    <row r="49" spans="2:32" x14ac:dyDescent="0.2">
      <c r="B49">
        <f t="shared" si="3"/>
        <v>1992</v>
      </c>
      <c r="C49" s="5">
        <f>Table2.1f11!D52</f>
        <v>3511502</v>
      </c>
      <c r="D49" s="5">
        <f>Table8.4b11!F52</f>
        <v>3407362</v>
      </c>
      <c r="E49" s="56">
        <f t="shared" si="10"/>
        <v>104140</v>
      </c>
      <c r="G49" s="5">
        <f>Table8.5c11!N11</f>
        <v>2828996497</v>
      </c>
      <c r="H49" s="46">
        <f t="shared" si="1"/>
        <v>1.2044419297137081</v>
      </c>
      <c r="I49" s="52">
        <v>1.028</v>
      </c>
      <c r="J49" s="220">
        <f t="shared" si="4"/>
        <v>2908208.398916</v>
      </c>
      <c r="K49" s="67">
        <f>Table8.5c11!N36</f>
        <v>495966697</v>
      </c>
      <c r="L49" s="53">
        <v>1.028</v>
      </c>
      <c r="M49" s="53">
        <f t="shared" si="5"/>
        <v>509853.76451600005</v>
      </c>
      <c r="N49" s="54">
        <f>Table8.6b11!M10</f>
        <v>122907823</v>
      </c>
      <c r="O49" s="55">
        <v>1.028</v>
      </c>
      <c r="P49" s="55">
        <f t="shared" si="6"/>
        <v>126349.242044</v>
      </c>
      <c r="Q49" s="5">
        <f t="shared" si="7"/>
        <v>3544411.4054760002</v>
      </c>
      <c r="S49" s="56">
        <f t="shared" si="8"/>
        <v>3447871017</v>
      </c>
      <c r="T49" s="56" t="e">
        <f>#REF!</f>
        <v>#REF!</v>
      </c>
      <c r="U49" s="57">
        <f t="shared" si="9"/>
        <v>1.0184551517983886</v>
      </c>
      <c r="V49" s="57">
        <f t="shared" si="11"/>
        <v>1.0247818701117326</v>
      </c>
      <c r="X49" s="65">
        <f t="shared" si="12"/>
        <v>508.25767926479904</v>
      </c>
      <c r="Y49" s="137">
        <f t="shared" si="13"/>
        <v>2899.1043207352009</v>
      </c>
      <c r="AE49" s="5">
        <f t="shared" si="14"/>
        <v>104140</v>
      </c>
      <c r="AF49" s="5">
        <f t="shared" si="15"/>
        <v>125176.1055306745</v>
      </c>
    </row>
    <row r="50" spans="2:32" x14ac:dyDescent="0.2">
      <c r="B50">
        <f t="shared" si="3"/>
        <v>1993</v>
      </c>
      <c r="C50" s="5">
        <f>Table2.1f11!D53</f>
        <v>3537501</v>
      </c>
      <c r="D50" s="5">
        <f>Table8.4b11!F53</f>
        <v>3426090</v>
      </c>
      <c r="E50" s="56">
        <f t="shared" si="10"/>
        <v>111411</v>
      </c>
      <c r="G50" s="5">
        <f>Table8.5c11!N12</f>
        <v>2755092589</v>
      </c>
      <c r="H50" s="46">
        <f t="shared" si="1"/>
        <v>1.2435480439673892</v>
      </c>
      <c r="I50" s="52">
        <v>1.028</v>
      </c>
      <c r="J50" s="220">
        <f t="shared" si="4"/>
        <v>2832235.1814920004</v>
      </c>
      <c r="K50" s="67">
        <f>Table8.5c11!N37</f>
        <v>589146667</v>
      </c>
      <c r="L50" s="53">
        <v>1.028</v>
      </c>
      <c r="M50" s="53">
        <f t="shared" si="5"/>
        <v>605642.77367600007</v>
      </c>
      <c r="N50" s="54">
        <f>Table8.6b11!M11</f>
        <v>128743043</v>
      </c>
      <c r="O50" s="55">
        <v>1.028</v>
      </c>
      <c r="P50" s="55">
        <f t="shared" si="6"/>
        <v>132347.84820400001</v>
      </c>
      <c r="Q50" s="5">
        <f t="shared" si="7"/>
        <v>3570225.8033720003</v>
      </c>
      <c r="S50" s="56">
        <f t="shared" si="8"/>
        <v>3472982299</v>
      </c>
      <c r="T50" s="56" t="e">
        <f>#REF!</f>
        <v>#REF!</v>
      </c>
      <c r="U50" s="57">
        <f t="shared" si="9"/>
        <v>1.0185773192735759</v>
      </c>
      <c r="V50" s="57">
        <f t="shared" si="11"/>
        <v>1.0244751459851889</v>
      </c>
      <c r="X50" s="65">
        <f t="shared" si="12"/>
        <v>603.56611768151242</v>
      </c>
      <c r="Y50" s="137">
        <f t="shared" si="13"/>
        <v>2822.5238823184877</v>
      </c>
      <c r="AE50" s="5">
        <f t="shared" si="14"/>
        <v>111411</v>
      </c>
      <c r="AF50" s="5">
        <f t="shared" si="15"/>
        <v>131134.74361406273</v>
      </c>
    </row>
    <row r="51" spans="2:32" x14ac:dyDescent="0.2">
      <c r="B51">
        <f t="shared" si="3"/>
        <v>1994</v>
      </c>
      <c r="C51" s="5">
        <f>Table2.1f11!D54</f>
        <v>3977299</v>
      </c>
      <c r="D51" s="5">
        <f>Table8.4b11!F54</f>
        <v>3850633</v>
      </c>
      <c r="E51" s="56">
        <f t="shared" si="10"/>
        <v>126666</v>
      </c>
      <c r="G51" s="5">
        <f>Table8.5c11!N13</f>
        <v>3064560886</v>
      </c>
      <c r="H51" s="46">
        <f t="shared" si="1"/>
        <v>1.2565039962465929</v>
      </c>
      <c r="I51" s="52">
        <v>1.028</v>
      </c>
      <c r="J51" s="220">
        <f t="shared" si="4"/>
        <v>3150368.5908079999</v>
      </c>
      <c r="K51" s="67">
        <f>Table8.5c11!N38</f>
        <v>693922880</v>
      </c>
      <c r="L51" s="53">
        <v>1.028</v>
      </c>
      <c r="M51" s="53">
        <f t="shared" si="5"/>
        <v>713352.72063999996</v>
      </c>
      <c r="N51" s="54">
        <f>Table8.6b11!M12</f>
        <v>144061760</v>
      </c>
      <c r="O51" s="55">
        <v>1.028</v>
      </c>
      <c r="P51" s="55">
        <f t="shared" si="6"/>
        <v>148095.48928000001</v>
      </c>
      <c r="Q51" s="5">
        <f t="shared" si="7"/>
        <v>4011816.8007279998</v>
      </c>
      <c r="S51" s="56">
        <f t="shared" si="8"/>
        <v>3902545526</v>
      </c>
      <c r="T51" s="56" t="e">
        <f>#REF!</f>
        <v>#REF!</v>
      </c>
      <c r="U51" s="57">
        <f t="shared" si="9"/>
        <v>1.019155054951177</v>
      </c>
      <c r="V51" s="57">
        <f t="shared" si="11"/>
        <v>1.0245176618384255</v>
      </c>
      <c r="X51" s="65">
        <f t="shared" si="12"/>
        <v>710.93624651378627</v>
      </c>
      <c r="Y51" s="137">
        <f t="shared" si="13"/>
        <v>3139.6967534862142</v>
      </c>
      <c r="AE51" s="5">
        <f t="shared" si="14"/>
        <v>126666</v>
      </c>
      <c r="AF51" s="5">
        <f t="shared" si="15"/>
        <v>146821.27092916329</v>
      </c>
    </row>
    <row r="52" spans="2:32" x14ac:dyDescent="0.2">
      <c r="B52">
        <f t="shared" si="3"/>
        <v>1995</v>
      </c>
      <c r="C52" s="5">
        <f>Table2.1f11!D55</f>
        <v>4301971</v>
      </c>
      <c r="D52" s="5">
        <f>Table8.4b11!F55</f>
        <v>4179098</v>
      </c>
      <c r="E52" s="56">
        <f t="shared" si="10"/>
        <v>122873</v>
      </c>
      <c r="G52" s="5">
        <f>Table8.5c11!N14</f>
        <v>3287571384</v>
      </c>
      <c r="H52" s="46">
        <f t="shared" si="1"/>
        <v>1.2711809149875481</v>
      </c>
      <c r="I52" s="52">
        <v>1.028</v>
      </c>
      <c r="J52" s="220">
        <f t="shared" si="4"/>
        <v>3379623.3827519999</v>
      </c>
      <c r="K52" s="67">
        <f>Table8.5c11!N39</f>
        <v>806201739</v>
      </c>
      <c r="L52" s="53">
        <v>1.028</v>
      </c>
      <c r="M52" s="53">
        <f t="shared" si="5"/>
        <v>828775.38769200002</v>
      </c>
      <c r="N52" s="54">
        <f>Table8.6b11!M13</f>
        <v>142752561</v>
      </c>
      <c r="O52" s="55">
        <v>1.028</v>
      </c>
      <c r="P52" s="55">
        <f t="shared" si="6"/>
        <v>146749.63270800002</v>
      </c>
      <c r="Q52" s="5">
        <f t="shared" si="7"/>
        <v>4355148.4031520002</v>
      </c>
      <c r="S52" s="56">
        <f t="shared" si="8"/>
        <v>4236525684</v>
      </c>
      <c r="T52" s="56" t="e">
        <f>#REF!</f>
        <v>#REF!</v>
      </c>
      <c r="U52" s="57">
        <f t="shared" si="9"/>
        <v>1.0154478742444937</v>
      </c>
      <c r="V52" s="57">
        <f t="shared" si="11"/>
        <v>1.020842600319158</v>
      </c>
      <c r="X52" s="65">
        <f t="shared" si="12"/>
        <v>823.005079622587</v>
      </c>
      <c r="Y52" s="137">
        <f t="shared" si="13"/>
        <v>3356.0929203774131</v>
      </c>
      <c r="AE52" s="5">
        <f t="shared" si="14"/>
        <v>122873</v>
      </c>
      <c r="AF52" s="5">
        <f t="shared" si="15"/>
        <v>144957.78461040743</v>
      </c>
    </row>
    <row r="53" spans="2:32" x14ac:dyDescent="0.2">
      <c r="B53">
        <f t="shared" si="3"/>
        <v>1996</v>
      </c>
      <c r="C53" s="5">
        <f>Table2.1f11!D56</f>
        <v>3862449</v>
      </c>
      <c r="D53" s="5">
        <f>Table8.4b11!F56</f>
        <v>3730053</v>
      </c>
      <c r="E53" s="56">
        <f t="shared" si="10"/>
        <v>132396</v>
      </c>
      <c r="G53" s="5">
        <f>Table8.5c11!N15</f>
        <v>2823724112</v>
      </c>
      <c r="H53" s="46">
        <f t="shared" si="1"/>
        <v>1.3209693482972957</v>
      </c>
      <c r="I53" s="52">
        <v>1.028</v>
      </c>
      <c r="J53" s="220">
        <f t="shared" si="4"/>
        <v>2902788.3871360002</v>
      </c>
      <c r="K53" s="67">
        <f>Table8.5c11!N40</f>
        <v>836086143</v>
      </c>
      <c r="L53" s="53">
        <v>1.028</v>
      </c>
      <c r="M53" s="53">
        <f t="shared" si="5"/>
        <v>859496.55500400008</v>
      </c>
      <c r="N53" s="54">
        <f>Table8.6b11!M14</f>
        <v>147091097</v>
      </c>
      <c r="O53" s="55">
        <v>1.028</v>
      </c>
      <c r="P53" s="55">
        <f t="shared" si="6"/>
        <v>151209.64771600001</v>
      </c>
      <c r="Q53" s="5">
        <f t="shared" si="7"/>
        <v>3913494.5898560006</v>
      </c>
      <c r="S53" s="56">
        <f t="shared" si="8"/>
        <v>3806901352</v>
      </c>
      <c r="T53" s="56" t="e">
        <f>#REF!</f>
        <v>#REF!</v>
      </c>
      <c r="U53" s="57">
        <f t="shared" si="9"/>
        <v>1.0145913021809239</v>
      </c>
      <c r="V53" s="57">
        <f t="shared" si="11"/>
        <v>1.0191930018514035</v>
      </c>
      <c r="X53" s="65">
        <f t="shared" si="12"/>
        <v>852.13314589053175</v>
      </c>
      <c r="Y53" s="137">
        <f t="shared" si="13"/>
        <v>2877.9198541094684</v>
      </c>
      <c r="AE53" s="5">
        <f t="shared" si="14"/>
        <v>132396</v>
      </c>
      <c r="AF53" s="5">
        <f t="shared" si="15"/>
        <v>149237.34764445058</v>
      </c>
    </row>
    <row r="54" spans="2:32" x14ac:dyDescent="0.2">
      <c r="B54">
        <f t="shared" si="3"/>
        <v>1997</v>
      </c>
      <c r="C54" s="5">
        <f>Table2.1f11!D57</f>
        <v>4125512</v>
      </c>
      <c r="D54" s="5">
        <f>Table8.4b11!F57</f>
        <v>3981407</v>
      </c>
      <c r="E54" s="56">
        <f t="shared" si="10"/>
        <v>144105</v>
      </c>
      <c r="G54" s="5">
        <f>Table8.5c11!N16</f>
        <v>3039227494</v>
      </c>
      <c r="H54" s="46">
        <f t="shared" si="1"/>
        <v>1.310006245949024</v>
      </c>
      <c r="I54" s="52">
        <v>1.028</v>
      </c>
      <c r="J54" s="220">
        <f t="shared" si="4"/>
        <v>3124325.8638320002</v>
      </c>
      <c r="K54" s="67">
        <f>Table8.5c11!N41</f>
        <v>863967837</v>
      </c>
      <c r="L54" s="53">
        <v>1.028</v>
      </c>
      <c r="M54" s="53">
        <f t="shared" si="5"/>
        <v>888158.93643600005</v>
      </c>
      <c r="N54" s="54">
        <f>Table8.6b11!M15</f>
        <v>161607653</v>
      </c>
      <c r="O54" s="55">
        <v>1.028</v>
      </c>
      <c r="P54" s="55">
        <f t="shared" si="6"/>
        <v>166132.66728400002</v>
      </c>
      <c r="Q54" s="5">
        <f t="shared" si="7"/>
        <v>4178617.4675520002</v>
      </c>
      <c r="S54" s="56">
        <f t="shared" si="8"/>
        <v>4064802984</v>
      </c>
      <c r="T54" s="56" t="e">
        <f>#REF!</f>
        <v>#REF!</v>
      </c>
      <c r="U54" s="57">
        <f t="shared" si="9"/>
        <v>1.0149352911417762</v>
      </c>
      <c r="V54" s="57">
        <f t="shared" si="11"/>
        <v>1.0200378567730972</v>
      </c>
      <c r="X54" s="65">
        <f t="shared" si="12"/>
        <v>881.27990077436857</v>
      </c>
      <c r="Y54" s="137">
        <f t="shared" si="13"/>
        <v>3100.1270992256314</v>
      </c>
      <c r="AE54" s="5">
        <f t="shared" si="14"/>
        <v>144105</v>
      </c>
      <c r="AF54" s="5">
        <f t="shared" si="15"/>
        <v>164021.31034829415</v>
      </c>
    </row>
    <row r="55" spans="2:32" x14ac:dyDescent="0.2">
      <c r="B55">
        <f t="shared" si="3"/>
        <v>1998</v>
      </c>
      <c r="C55" s="5">
        <f>Table2.1f11!D58</f>
        <v>4674900</v>
      </c>
      <c r="D55" s="5">
        <f>Table8.4b11!F58</f>
        <v>4520215</v>
      </c>
      <c r="E55" s="56">
        <f t="shared" si="10"/>
        <v>154685</v>
      </c>
      <c r="G55" s="5">
        <f>Table8.5c11!N17</f>
        <v>3543931490</v>
      </c>
      <c r="H55" s="46">
        <f t="shared" si="1"/>
        <v>1.2754803564219013</v>
      </c>
      <c r="I55" s="52">
        <v>1.028</v>
      </c>
      <c r="J55" s="220">
        <f t="shared" si="4"/>
        <v>3643161.5717200004</v>
      </c>
      <c r="K55" s="67">
        <f>Table8.5c11!N42</f>
        <v>871881094</v>
      </c>
      <c r="L55" s="53">
        <v>1.028</v>
      </c>
      <c r="M55" s="53">
        <f t="shared" si="5"/>
        <v>896293.76463200001</v>
      </c>
      <c r="N55" s="54">
        <f>Table8.6b11!M16</f>
        <v>172471046</v>
      </c>
      <c r="O55" s="55">
        <v>1.028</v>
      </c>
      <c r="P55" s="55">
        <f t="shared" si="6"/>
        <v>177300.23528800003</v>
      </c>
      <c r="Q55" s="5">
        <f t="shared" si="7"/>
        <v>4716755.5716399997</v>
      </c>
      <c r="S55" s="56">
        <f t="shared" si="8"/>
        <v>4588283630</v>
      </c>
      <c r="T55" s="56" t="e">
        <f>#REF!</f>
        <v>#REF!</v>
      </c>
      <c r="U55" s="57">
        <f t="shared" si="9"/>
        <v>1.0188777279228485</v>
      </c>
      <c r="V55" s="57">
        <f t="shared" si="11"/>
        <v>1.0236428548571752</v>
      </c>
      <c r="X55" s="65">
        <f t="shared" si="12"/>
        <v>892.49485215815707</v>
      </c>
      <c r="Y55" s="137">
        <f t="shared" si="13"/>
        <v>3627.7201478418428</v>
      </c>
      <c r="AE55" s="5">
        <f t="shared" si="14"/>
        <v>154685</v>
      </c>
      <c r="AF55" s="5">
        <f t="shared" si="15"/>
        <v>175726.9074809571</v>
      </c>
    </row>
    <row r="56" spans="2:32" x14ac:dyDescent="0.2">
      <c r="B56">
        <f t="shared" si="3"/>
        <v>1999</v>
      </c>
      <c r="C56" s="5">
        <f>Table2.1f11!D59</f>
        <v>4902148</v>
      </c>
      <c r="D56" s="5">
        <f>Table8.4b11!F59</f>
        <v>4741641</v>
      </c>
      <c r="E56" s="56">
        <f t="shared" si="10"/>
        <v>160507</v>
      </c>
      <c r="G56" s="5">
        <f>Table8.5c11!N18</f>
        <v>3729175019</v>
      </c>
      <c r="H56" s="46">
        <f t="shared" si="1"/>
        <v>1.2714986493906899</v>
      </c>
      <c r="I56" s="52">
        <v>1.028</v>
      </c>
      <c r="J56" s="220">
        <f t="shared" si="4"/>
        <v>3833591.9195320001</v>
      </c>
      <c r="K56" s="67">
        <f>Table8.5c11!N43</f>
        <v>914599602</v>
      </c>
      <c r="L56" s="53">
        <v>1.028</v>
      </c>
      <c r="M56" s="53">
        <f t="shared" si="5"/>
        <v>940208.39085600013</v>
      </c>
      <c r="N56" s="54">
        <f>Table8.6b11!M17</f>
        <v>175756598</v>
      </c>
      <c r="O56" s="55">
        <v>1.028</v>
      </c>
      <c r="P56" s="55">
        <f t="shared" si="6"/>
        <v>180677.78274400003</v>
      </c>
      <c r="Q56" s="5">
        <f t="shared" si="7"/>
        <v>4954478.0931320004</v>
      </c>
      <c r="S56" s="56">
        <f t="shared" si="8"/>
        <v>4819531219</v>
      </c>
      <c r="T56" s="56" t="e">
        <f>#REF!</f>
        <v>#REF!</v>
      </c>
      <c r="U56" s="57">
        <f t="shared" si="9"/>
        <v>1.0171420781909868</v>
      </c>
      <c r="V56" s="57">
        <f t="shared" si="11"/>
        <v>1.0210747478048203</v>
      </c>
      <c r="X56" s="65">
        <f t="shared" si="12"/>
        <v>933.874557954539</v>
      </c>
      <c r="Y56" s="137">
        <f t="shared" si="13"/>
        <v>3807.7664420454616</v>
      </c>
      <c r="AE56" s="5">
        <f t="shared" si="14"/>
        <v>160507</v>
      </c>
      <c r="AF56" s="5">
        <f t="shared" si="15"/>
        <v>178769.43134549784</v>
      </c>
    </row>
    <row r="57" spans="2:32" x14ac:dyDescent="0.2">
      <c r="B57">
        <f t="shared" si="3"/>
        <v>2000</v>
      </c>
      <c r="C57" s="5">
        <f>Table2.1f11!D60</f>
        <v>5293433</v>
      </c>
      <c r="D57" s="5">
        <f>Table8.4b11!F60</f>
        <v>5120338</v>
      </c>
      <c r="E57" s="56">
        <f t="shared" si="10"/>
        <v>173095</v>
      </c>
      <c r="G57" s="5">
        <f>Table8.5c11!N19</f>
        <v>4092729334</v>
      </c>
      <c r="H57" s="46">
        <f t="shared" si="1"/>
        <v>1.2510815111723192</v>
      </c>
      <c r="I57" s="52">
        <v>1.028</v>
      </c>
      <c r="J57" s="220">
        <f t="shared" si="4"/>
        <v>4207325.7553520007</v>
      </c>
      <c r="K57" s="67">
        <f>Table8.5c11!N44</f>
        <v>921341406</v>
      </c>
      <c r="L57" s="53">
        <v>1.028</v>
      </c>
      <c r="M57" s="53">
        <f t="shared" si="5"/>
        <v>947138.96536800009</v>
      </c>
      <c r="N57" s="54">
        <f>Table8.6b11!M18</f>
        <v>192253294</v>
      </c>
      <c r="O57" s="55">
        <v>1.028</v>
      </c>
      <c r="P57" s="55">
        <f t="shared" si="6"/>
        <v>197636.38623199999</v>
      </c>
      <c r="Q57" s="5">
        <f t="shared" si="7"/>
        <v>5352101.1069520004</v>
      </c>
      <c r="S57" s="56">
        <f t="shared" si="8"/>
        <v>5206324034</v>
      </c>
      <c r="T57" s="56" t="e">
        <f>#REF!</f>
        <v>#REF!</v>
      </c>
      <c r="U57" s="57">
        <f t="shared" si="9"/>
        <v>1.0167313761938621</v>
      </c>
      <c r="V57" s="57">
        <f t="shared" si="11"/>
        <v>1.0211938094834299</v>
      </c>
      <c r="X57" s="65">
        <f t="shared" si="12"/>
        <v>940.86814022795932</v>
      </c>
      <c r="Y57" s="137">
        <f t="shared" si="13"/>
        <v>4179.4698597720408</v>
      </c>
      <c r="AE57" s="5">
        <f t="shared" si="14"/>
        <v>173095</v>
      </c>
      <c r="AF57" s="5">
        <f t="shared" si="15"/>
        <v>195469.95618642319</v>
      </c>
    </row>
    <row r="58" spans="2:32" x14ac:dyDescent="0.2">
      <c r="B58">
        <f t="shared" si="3"/>
        <v>2001</v>
      </c>
      <c r="C58" s="5">
        <f>Table2.1f11!D61</f>
        <v>5458101</v>
      </c>
      <c r="D58" s="5">
        <f>Table8.4b11!F61</f>
        <v>5290391</v>
      </c>
      <c r="E58" s="56">
        <f t="shared" si="10"/>
        <v>167710</v>
      </c>
      <c r="G58" s="5">
        <f>Table8.5c11!N20</f>
        <v>4163929653</v>
      </c>
      <c r="H58" s="46">
        <f t="shared" si="1"/>
        <v>1.2705284288816969</v>
      </c>
      <c r="I58" s="52">
        <v>1.028</v>
      </c>
      <c r="J58" s="220">
        <f t="shared" si="4"/>
        <v>4280519.6832839996</v>
      </c>
      <c r="K58" s="67">
        <f>Table8.5c11!N45</f>
        <v>978562960</v>
      </c>
      <c r="L58" s="53">
        <v>1.028</v>
      </c>
      <c r="M58" s="53">
        <f t="shared" si="5"/>
        <v>1005962.72288</v>
      </c>
      <c r="N58" s="54">
        <f>Table8.6b11!M19</f>
        <v>199808000</v>
      </c>
      <c r="O58" s="55">
        <v>1.028</v>
      </c>
      <c r="P58" s="55">
        <f t="shared" si="6"/>
        <v>205402.62400000001</v>
      </c>
      <c r="Q58" s="5">
        <f t="shared" si="7"/>
        <v>5491885.0301639996</v>
      </c>
      <c r="S58" s="56">
        <f t="shared" si="8"/>
        <v>5342300613</v>
      </c>
      <c r="T58" s="56" t="e">
        <f>#REF!</f>
        <v>#REF!</v>
      </c>
      <c r="U58" s="57">
        <f t="shared" si="9"/>
        <v>1.0216761270824428</v>
      </c>
      <c r="V58" s="57">
        <f t="shared" si="11"/>
        <v>1.0287600582305396</v>
      </c>
      <c r="X58" s="65">
        <f t="shared" si="12"/>
        <v>1006.7064877118491</v>
      </c>
      <c r="Y58" s="137">
        <f t="shared" si="13"/>
        <v>4283.6845122881514</v>
      </c>
      <c r="AE58" s="5">
        <f t="shared" si="14"/>
        <v>167710</v>
      </c>
      <c r="AF58" s="5">
        <f t="shared" si="15"/>
        <v>204139.06360008876</v>
      </c>
    </row>
    <row r="59" spans="2:32" x14ac:dyDescent="0.2">
      <c r="B59">
        <f t="shared" ref="B59:B64" si="16">B58+1</f>
        <v>2002</v>
      </c>
      <c r="C59" s="5">
        <f>Table2.1f11!D62</f>
        <v>5766812</v>
      </c>
      <c r="D59" s="5">
        <f>Table8.4b11!F62</f>
        <v>5521644</v>
      </c>
      <c r="E59" s="56">
        <f t="shared" ref="E59:E64" si="17">C59-D59</f>
        <v>245168</v>
      </c>
      <c r="G59" s="5">
        <f>Table8.5c11!N21</f>
        <v>4258466572</v>
      </c>
      <c r="H59" s="46">
        <f t="shared" ref="H59:H67" si="18">D59/G59*1000</f>
        <v>1.2966272968550614</v>
      </c>
      <c r="I59" s="52">
        <v>1.028</v>
      </c>
      <c r="J59" s="220">
        <f t="shared" ref="J59:J66" si="19">I59*G59*0.001</f>
        <v>4377703.6360160001</v>
      </c>
      <c r="K59" s="67">
        <f>Table8.5c11!N46</f>
        <v>1149812204</v>
      </c>
      <c r="L59" s="53">
        <v>1.028</v>
      </c>
      <c r="M59" s="53">
        <f t="shared" ref="M59:M65" si="20">L59*K59*0.001</f>
        <v>1182006.9457120001</v>
      </c>
      <c r="N59" s="54">
        <f>Table8.6b11!M20</f>
        <v>263618637</v>
      </c>
      <c r="O59" s="55">
        <v>1.028</v>
      </c>
      <c r="P59" s="55">
        <f t="shared" ref="P59:P65" si="21">O59*N59*0.001</f>
        <v>270999.95883600001</v>
      </c>
      <c r="Q59" s="5">
        <f t="shared" ref="Q59:Q65" si="22">J59+M59+P59</f>
        <v>5830710.5405640006</v>
      </c>
      <c r="S59" s="56">
        <f t="shared" ref="S59:S65" si="23">G59+K59+N59</f>
        <v>5671897413</v>
      </c>
      <c r="T59" s="231" t="s">
        <v>539</v>
      </c>
      <c r="U59" s="57">
        <f t="shared" ref="U59:U65" si="24">C59/S59*1000</f>
        <v>1.0167341861265784</v>
      </c>
      <c r="V59" s="57">
        <f t="shared" si="11"/>
        <v>1.0209614239012741</v>
      </c>
      <c r="X59" s="65">
        <f t="shared" si="12"/>
        <v>1173.9139050149024</v>
      </c>
      <c r="Y59" s="137">
        <f t="shared" ref="Y59:Y64" si="25">D59*0.001-X59</f>
        <v>4347.7300949850978</v>
      </c>
      <c r="AE59" s="5">
        <f t="shared" ref="AE59:AE64" si="26">E59</f>
        <v>245168</v>
      </c>
      <c r="AF59" s="5">
        <f t="shared" ref="AF59:AF64" si="27">N59*U59*0.001</f>
        <v>268030.08033799293</v>
      </c>
    </row>
    <row r="60" spans="2:32" x14ac:dyDescent="0.2">
      <c r="B60">
        <f t="shared" si="16"/>
        <v>2003</v>
      </c>
      <c r="C60" s="5">
        <f>Table2.1f11!D63</f>
        <v>5246249</v>
      </c>
      <c r="D60" s="5">
        <f>Table8.4b11!F63</f>
        <v>5009060</v>
      </c>
      <c r="E60" s="56">
        <f t="shared" si="17"/>
        <v>237189</v>
      </c>
      <c r="G60" s="5">
        <f>Table8.5c11!N22</f>
        <v>3780313828</v>
      </c>
      <c r="H60" s="46">
        <f t="shared" si="18"/>
        <v>1.3250381391351513</v>
      </c>
      <c r="I60" s="52">
        <v>1.028</v>
      </c>
      <c r="J60" s="220">
        <f t="shared" si="19"/>
        <v>3886162.6151840002</v>
      </c>
      <c r="K60" s="67">
        <f>Table8.5c11!N47</f>
        <v>1128934576</v>
      </c>
      <c r="L60" s="53">
        <v>1.028</v>
      </c>
      <c r="M60" s="53">
        <f t="shared" si="20"/>
        <v>1160544.744128</v>
      </c>
      <c r="N60" s="54">
        <f>Table8.6b11!M21</f>
        <v>225966807</v>
      </c>
      <c r="O60" s="55">
        <v>1.028</v>
      </c>
      <c r="P60" s="55">
        <f t="shared" si="21"/>
        <v>232293.87759600003</v>
      </c>
      <c r="Q60" s="5">
        <f t="shared" si="22"/>
        <v>5279001.236908</v>
      </c>
      <c r="S60" s="56">
        <f t="shared" si="23"/>
        <v>5135215211</v>
      </c>
      <c r="T60" s="231" t="s">
        <v>539</v>
      </c>
      <c r="U60" s="57">
        <f t="shared" si="24"/>
        <v>1.0216220322689025</v>
      </c>
      <c r="V60" s="57">
        <f t="shared" si="11"/>
        <v>1.0203313395017197</v>
      </c>
      <c r="X60" s="65">
        <f t="shared" si="12"/>
        <v>1151.8873281398858</v>
      </c>
      <c r="Y60" s="137">
        <f t="shared" si="25"/>
        <v>3857.1726718601149</v>
      </c>
      <c r="AE60" s="5">
        <f t="shared" si="26"/>
        <v>237189</v>
      </c>
      <c r="AF60" s="5">
        <f t="shared" si="27"/>
        <v>230852.66859265487</v>
      </c>
    </row>
    <row r="61" spans="2:32" x14ac:dyDescent="0.2">
      <c r="B61">
        <f t="shared" si="16"/>
        <v>2004</v>
      </c>
      <c r="C61" s="5">
        <f>Table2.1f11!D64</f>
        <v>5594935</v>
      </c>
      <c r="D61" s="5">
        <f>Table8.4b11!F64</f>
        <v>5208716</v>
      </c>
      <c r="E61" s="56">
        <f t="shared" si="17"/>
        <v>386219</v>
      </c>
      <c r="G61" s="5">
        <f>Table8.5c11!N23</f>
        <v>4141534683</v>
      </c>
      <c r="H61" s="46">
        <f t="shared" si="18"/>
        <v>1.2576777447694745</v>
      </c>
      <c r="I61" s="52">
        <v>1.028</v>
      </c>
      <c r="J61" s="220">
        <f t="shared" si="19"/>
        <v>4257497.6541240001</v>
      </c>
      <c r="K61" s="67">
        <f>Table8.5c11!N48</f>
        <v>933804387</v>
      </c>
      <c r="L61" s="53">
        <v>1.028</v>
      </c>
      <c r="M61" s="53">
        <f t="shared" si="20"/>
        <v>959950.90983599995</v>
      </c>
      <c r="N61" s="54">
        <f>Table8.6b11!M22</f>
        <v>388423749</v>
      </c>
      <c r="O61" s="55">
        <v>1.028</v>
      </c>
      <c r="P61" s="55">
        <f t="shared" si="21"/>
        <v>399299.61397200002</v>
      </c>
      <c r="Q61" s="5">
        <f t="shared" si="22"/>
        <v>5616748.1779319998</v>
      </c>
      <c r="S61" s="56">
        <f t="shared" si="23"/>
        <v>5463762819</v>
      </c>
      <c r="T61" s="231" t="s">
        <v>539</v>
      </c>
      <c r="U61" s="57">
        <f t="shared" si="24"/>
        <v>1.0240076638290108</v>
      </c>
      <c r="V61" s="57">
        <f t="shared" si="11"/>
        <v>1.0262794126974457</v>
      </c>
      <c r="X61" s="65">
        <f t="shared" si="12"/>
        <v>958.34421786465828</v>
      </c>
      <c r="Y61" s="137">
        <f t="shared" si="25"/>
        <v>4250.3717821353421</v>
      </c>
      <c r="AE61" s="5">
        <f t="shared" si="26"/>
        <v>386219</v>
      </c>
      <c r="AF61" s="5">
        <f t="shared" si="27"/>
        <v>397748.89578919607</v>
      </c>
    </row>
    <row r="62" spans="2:32" x14ac:dyDescent="0.2">
      <c r="B62">
        <f t="shared" si="16"/>
        <v>2005</v>
      </c>
      <c r="C62" s="5">
        <f>Table2.1f11!D65</f>
        <v>6014548</v>
      </c>
      <c r="D62" s="5">
        <f>Table8.4b11!F65</f>
        <v>5642974</v>
      </c>
      <c r="E62" s="56">
        <f t="shared" si="17"/>
        <v>371574</v>
      </c>
      <c r="G62" s="5">
        <f>Table8.5c11!N24</f>
        <v>4592270783</v>
      </c>
      <c r="H62" s="46">
        <f t="shared" si="18"/>
        <v>1.2287981843077653</v>
      </c>
      <c r="I62" s="52">
        <v>1.028</v>
      </c>
      <c r="J62" s="220">
        <f t="shared" si="19"/>
        <v>4720854.3649239996</v>
      </c>
      <c r="K62" s="67">
        <f>Table8.5c11!N49</f>
        <v>892509341</v>
      </c>
      <c r="L62" s="53">
        <v>1.028</v>
      </c>
      <c r="M62" s="53">
        <f t="shared" si="20"/>
        <v>917499.60254800005</v>
      </c>
      <c r="N62" s="54">
        <f>Table8.6b11!M23</f>
        <v>384365021</v>
      </c>
      <c r="O62" s="55">
        <v>1.028</v>
      </c>
      <c r="P62" s="55">
        <f t="shared" si="21"/>
        <v>395127.24158800003</v>
      </c>
      <c r="Q62" s="5">
        <f t="shared" si="22"/>
        <v>6033481.2090600003</v>
      </c>
      <c r="S62" s="56">
        <f t="shared" si="23"/>
        <v>5869145145</v>
      </c>
      <c r="T62" s="231" t="s">
        <v>539</v>
      </c>
      <c r="U62" s="57">
        <f t="shared" si="24"/>
        <v>1.0247741112901034</v>
      </c>
      <c r="V62" s="57">
        <f t="shared" si="11"/>
        <v>1.0288423368710413</v>
      </c>
      <c r="X62" s="65">
        <f t="shared" si="12"/>
        <v>918.25139607367305</v>
      </c>
      <c r="Y62" s="137">
        <f t="shared" si="25"/>
        <v>4724.7226039263269</v>
      </c>
      <c r="AB62" s="445">
        <v>912.6</v>
      </c>
      <c r="AC62" s="445">
        <v>4730.3</v>
      </c>
      <c r="AE62" s="5">
        <f t="shared" si="26"/>
        <v>371574</v>
      </c>
      <c r="AF62" s="5">
        <f t="shared" si="27"/>
        <v>393887.3228062769</v>
      </c>
    </row>
    <row r="63" spans="2:32" x14ac:dyDescent="0.2">
      <c r="B63">
        <f t="shared" si="16"/>
        <v>2006</v>
      </c>
      <c r="C63" s="5">
        <f>Table2.1f11!D66</f>
        <v>6375139</v>
      </c>
      <c r="D63" s="5">
        <f>Table8.4b11!F66</f>
        <v>6054766</v>
      </c>
      <c r="E63" s="56">
        <f t="shared" si="17"/>
        <v>320373</v>
      </c>
      <c r="G63" s="5">
        <f>Table8.5c11!N25</f>
        <v>5091048880</v>
      </c>
      <c r="H63" s="46">
        <f t="shared" si="18"/>
        <v>1.1892963793347042</v>
      </c>
      <c r="I63" s="52">
        <v>1.028</v>
      </c>
      <c r="J63" s="220">
        <f t="shared" si="19"/>
        <v>5233598.2486400008</v>
      </c>
      <c r="K63" s="67">
        <f>Table8.5c11!N50</f>
        <v>800173296</v>
      </c>
      <c r="L63" s="53">
        <v>1.028</v>
      </c>
      <c r="M63" s="53">
        <f t="shared" si="20"/>
        <v>822578.14828800003</v>
      </c>
      <c r="N63" s="54">
        <f>Table8.6b11!M24</f>
        <v>330877823</v>
      </c>
      <c r="O63" s="55">
        <v>1.028</v>
      </c>
      <c r="P63" s="55">
        <f t="shared" si="21"/>
        <v>340142.40204400005</v>
      </c>
      <c r="Q63" s="5">
        <f t="shared" si="22"/>
        <v>6396318.7989720013</v>
      </c>
      <c r="S63" s="56">
        <f t="shared" si="23"/>
        <v>6222099999</v>
      </c>
      <c r="T63" s="231" t="s">
        <v>539</v>
      </c>
      <c r="U63" s="57">
        <f t="shared" si="24"/>
        <v>1.0245960368725344</v>
      </c>
      <c r="V63" s="57">
        <f t="shared" si="11"/>
        <v>1.0277605934921712</v>
      </c>
      <c r="X63" s="65">
        <f t="shared" si="12"/>
        <v>822.38658159354668</v>
      </c>
      <c r="Y63" s="137">
        <f t="shared" si="25"/>
        <v>5232.3794184064536</v>
      </c>
      <c r="AB63" s="445">
        <v>819.8</v>
      </c>
      <c r="AC63" s="445">
        <v>5234.8999999999996</v>
      </c>
      <c r="AE63" s="5">
        <f t="shared" si="26"/>
        <v>320373</v>
      </c>
      <c r="AF63" s="5">
        <f t="shared" si="27"/>
        <v>339016.10613481194</v>
      </c>
    </row>
    <row r="64" spans="2:32" x14ac:dyDescent="0.2">
      <c r="B64">
        <f t="shared" si="16"/>
        <v>2007</v>
      </c>
      <c r="C64" s="5">
        <f>Table2.1f11!D67</f>
        <v>7005234</v>
      </c>
      <c r="D64" s="5">
        <f>Table8.4b11!F67</f>
        <v>6681146</v>
      </c>
      <c r="E64" s="56">
        <f t="shared" si="17"/>
        <v>324088</v>
      </c>
      <c r="G64" s="5">
        <f>Table8.5c11!N26</f>
        <v>5611600279</v>
      </c>
      <c r="H64" s="46">
        <f t="shared" si="18"/>
        <v>1.1905954928761595</v>
      </c>
      <c r="I64" s="52">
        <v>1.028</v>
      </c>
      <c r="J64" s="220">
        <f t="shared" si="19"/>
        <v>5768725.0868120007</v>
      </c>
      <c r="K64" s="67">
        <f>Table8.5c11!N51</f>
        <v>890011716</v>
      </c>
      <c r="L64" s="53">
        <v>1.028</v>
      </c>
      <c r="M64" s="53">
        <f t="shared" si="20"/>
        <v>914932.04404800001</v>
      </c>
      <c r="N64" s="54">
        <f>Table8.6b11!M25</f>
        <v>339796332</v>
      </c>
      <c r="O64" s="55">
        <v>1.028</v>
      </c>
      <c r="P64" s="55">
        <f t="shared" si="21"/>
        <v>349310.629296</v>
      </c>
      <c r="Q64" s="5">
        <f t="shared" si="22"/>
        <v>7032967.760156001</v>
      </c>
      <c r="S64" s="56">
        <f t="shared" si="23"/>
        <v>6841408327</v>
      </c>
      <c r="T64" s="231" t="s">
        <v>539</v>
      </c>
      <c r="U64" s="57">
        <f t="shared" si="24"/>
        <v>1.0239461913643502</v>
      </c>
      <c r="V64" s="57">
        <f t="shared" si="11"/>
        <v>1.0276137679606334</v>
      </c>
      <c r="X64" s="65">
        <f t="shared" si="12"/>
        <v>914.58829300786908</v>
      </c>
      <c r="Y64" s="137">
        <f t="shared" si="25"/>
        <v>5766.557706992131</v>
      </c>
      <c r="AB64" s="445">
        <v>912</v>
      </c>
      <c r="AC64" s="445">
        <v>5769.1</v>
      </c>
      <c r="AE64" s="5">
        <f t="shared" si="26"/>
        <v>324088</v>
      </c>
      <c r="AF64" s="5">
        <f t="shared" si="27"/>
        <v>347933.15999097627</v>
      </c>
    </row>
    <row r="65" spans="2:32" x14ac:dyDescent="0.2">
      <c r="B65">
        <v>2008</v>
      </c>
      <c r="C65" s="5">
        <f>Table2.1f11!D68</f>
        <v>6828924</v>
      </c>
      <c r="D65" s="5">
        <f>Table8.4b11!F68</f>
        <v>6516155</v>
      </c>
      <c r="E65" s="56">
        <f>C65-D65</f>
        <v>312769</v>
      </c>
      <c r="G65" s="5">
        <f>Table8.5c11!N27</f>
        <v>5520491461</v>
      </c>
      <c r="H65" s="46">
        <f t="shared" si="18"/>
        <v>1.1803577717733926</v>
      </c>
      <c r="I65" s="52">
        <v>1.028</v>
      </c>
      <c r="J65" s="220">
        <f t="shared" si="19"/>
        <v>5675065.2219080003</v>
      </c>
      <c r="K65" s="67">
        <f>Table8.5c11!N52</f>
        <v>821839478</v>
      </c>
      <c r="L65" s="53">
        <v>1.028</v>
      </c>
      <c r="M65" s="53">
        <f t="shared" si="20"/>
        <v>844850.98338400014</v>
      </c>
      <c r="N65" s="54">
        <f>Table8.6b11!M26</f>
        <v>326047713</v>
      </c>
      <c r="O65" s="55">
        <v>1.028</v>
      </c>
      <c r="P65" s="55">
        <f t="shared" si="21"/>
        <v>335177.04896400002</v>
      </c>
      <c r="Q65" s="5">
        <f t="shared" si="22"/>
        <v>6855093.2542560007</v>
      </c>
      <c r="S65" s="56">
        <f t="shared" si="23"/>
        <v>6668378652</v>
      </c>
      <c r="T65" s="231" t="s">
        <v>539</v>
      </c>
      <c r="U65" s="57">
        <f t="shared" si="24"/>
        <v>1.0240756196338443</v>
      </c>
      <c r="V65" s="57">
        <f t="shared" si="11"/>
        <v>1.0274069679857176</v>
      </c>
      <c r="X65" s="65">
        <f t="shared" si="12"/>
        <v>844.36360626294493</v>
      </c>
      <c r="Y65" s="137">
        <f>D65*0.001-X65</f>
        <v>5671.7913937370549</v>
      </c>
      <c r="AB65" s="445">
        <v>841.3</v>
      </c>
      <c r="AC65" s="445">
        <v>5674.8</v>
      </c>
      <c r="AE65" s="5">
        <f>E65</f>
        <v>312769</v>
      </c>
      <c r="AF65" s="5">
        <f>N65*U65*0.001</f>
        <v>333897.51372067287</v>
      </c>
    </row>
    <row r="66" spans="2:32" x14ac:dyDescent="0.2">
      <c r="B66">
        <v>2009</v>
      </c>
      <c r="C66" s="5">
        <f>Table2.1f11!D69</f>
        <v>7022390</v>
      </c>
      <c r="D66" s="5">
        <f>Table8.4b11!F69</f>
        <v>6731365</v>
      </c>
      <c r="E66" s="56">
        <f>C66-D66</f>
        <v>291025</v>
      </c>
      <c r="G66" s="5">
        <f>Table8.5c11!N28</f>
        <v>5750588584</v>
      </c>
      <c r="H66" s="46">
        <f t="shared" si="18"/>
        <v>1.1705523533241167</v>
      </c>
      <c r="I66" s="52">
        <v>1.028</v>
      </c>
      <c r="J66" s="220">
        <f t="shared" si="19"/>
        <v>5911605.0643520001</v>
      </c>
      <c r="K66" s="67">
        <f>Table8.5c11!N53</f>
        <v>816402405</v>
      </c>
      <c r="L66" s="53">
        <v>1.028</v>
      </c>
      <c r="M66" s="53">
        <f>L66*K66*0.001</f>
        <v>839261.67234000005</v>
      </c>
      <c r="N66" s="54">
        <f>Table8.6b11!M27</f>
        <v>305541987</v>
      </c>
      <c r="O66" s="55">
        <v>1.028</v>
      </c>
      <c r="P66" s="55">
        <f>O66*N66*0.001</f>
        <v>314097.16263600002</v>
      </c>
      <c r="Q66" s="5">
        <f>J66+M66+P66</f>
        <v>7064963.8993279999</v>
      </c>
      <c r="S66" s="56">
        <f>G66+K66+N66</f>
        <v>6872532976</v>
      </c>
      <c r="T66" s="231" t="s">
        <v>539</v>
      </c>
      <c r="U66" s="57">
        <f>C66/S66*1000</f>
        <v>1.0218052098874353</v>
      </c>
      <c r="V66" s="57">
        <f t="shared" si="11"/>
        <v>1.0250303390510711</v>
      </c>
      <c r="X66" s="65">
        <f t="shared" si="12"/>
        <v>836.83723399925975</v>
      </c>
      <c r="Y66" s="137">
        <f>D66*0.001-X66</f>
        <v>5894.5277660007396</v>
      </c>
      <c r="AB66" s="445">
        <v>834.7</v>
      </c>
      <c r="AC66" s="445">
        <v>5896.7</v>
      </c>
      <c r="AE66" s="5">
        <f>E66</f>
        <v>291025</v>
      </c>
      <c r="AF66" s="5">
        <f>N66*U66*0.001</f>
        <v>312204.39415595902</v>
      </c>
    </row>
    <row r="67" spans="2:32" x14ac:dyDescent="0.2">
      <c r="B67">
        <v>2010</v>
      </c>
      <c r="C67" s="5">
        <f>Table2.1f11!D70</f>
        <v>7527332</v>
      </c>
      <c r="D67" s="5">
        <f>Table8.4b11!F70</f>
        <v>7242030</v>
      </c>
      <c r="E67" s="56">
        <f>C67-D67</f>
        <v>285302</v>
      </c>
      <c r="G67" s="5">
        <f>Table8.5c11!N29</f>
        <v>6239465770</v>
      </c>
      <c r="H67" s="46">
        <f t="shared" si="18"/>
        <v>1.1606811010680487</v>
      </c>
      <c r="I67" s="52">
        <v>1.028</v>
      </c>
      <c r="J67" s="220">
        <f>I67*G67*0.001</f>
        <v>6414170.8115600003</v>
      </c>
      <c r="K67" s="67">
        <f>Table8.5c11!N54</f>
        <v>845950062</v>
      </c>
      <c r="L67" s="53">
        <v>1.028</v>
      </c>
      <c r="M67" s="53">
        <f>L67*K67*0.001</f>
        <v>869636.66373600008</v>
      </c>
      <c r="N67" s="54">
        <f>Table8.6b11!M28</f>
        <v>301768530</v>
      </c>
      <c r="O67" s="55">
        <v>1.028</v>
      </c>
      <c r="P67" s="55">
        <f>O67*N67*0.001</f>
        <v>310218.04884000006</v>
      </c>
      <c r="Q67" s="5">
        <f>J67+M67+P67</f>
        <v>7594025.5241360003</v>
      </c>
      <c r="S67" s="56">
        <f>G67+K67+N67</f>
        <v>7387184362</v>
      </c>
      <c r="T67" s="231" t="s">
        <v>539</v>
      </c>
      <c r="U67" s="57">
        <f>C67/S67*1000</f>
        <v>1.0189717260504456</v>
      </c>
      <c r="V67" s="57">
        <f t="shared" si="11"/>
        <v>1.0221037369878392</v>
      </c>
      <c r="X67" s="65">
        <f t="shared" si="12"/>
        <v>864.64871967529427</v>
      </c>
      <c r="Y67" s="137">
        <f>D67*0.001-X67</f>
        <v>6377.3812803247056</v>
      </c>
      <c r="AB67" s="445">
        <v>864.8</v>
      </c>
      <c r="AC67" s="445">
        <v>6377.3</v>
      </c>
      <c r="AE67" s="5">
        <f>E67</f>
        <v>285302</v>
      </c>
      <c r="AF67" s="5">
        <f>N67*U67*0.001</f>
        <v>307493.59988180565</v>
      </c>
    </row>
    <row r="68" spans="2:32" x14ac:dyDescent="0.2">
      <c r="B68">
        <v>2011</v>
      </c>
      <c r="C68" s="5">
        <f>Table2.1f11!D72</f>
        <v>7740184</v>
      </c>
      <c r="D68" s="5">
        <f>Table8.4b11!F72</f>
        <v>7432671</v>
      </c>
      <c r="E68" s="56">
        <f>C68-D68</f>
        <v>307513</v>
      </c>
      <c r="G68" s="5">
        <f>Table8.5c11!N31</f>
        <v>7868452759</v>
      </c>
      <c r="H68" s="46">
        <f t="shared" ref="H68" si="28">D68/G68*1000</f>
        <v>0.94461658824836314</v>
      </c>
      <c r="I68" s="52">
        <v>1.028</v>
      </c>
      <c r="J68" s="220">
        <f>I68*G68*0.001</f>
        <v>8088769.4362519998</v>
      </c>
      <c r="K68" s="67">
        <f>Table8.5c11!N56</f>
        <v>918353159</v>
      </c>
      <c r="L68" s="53">
        <v>1.028</v>
      </c>
      <c r="M68" s="53">
        <f>L68*K68*0.001</f>
        <v>944067.04745200009</v>
      </c>
      <c r="N68" s="54">
        <f>Table8.6b11!M29</f>
        <v>323363903</v>
      </c>
      <c r="O68" s="55">
        <v>1.028</v>
      </c>
      <c r="P68" s="55">
        <f>O68*N68*0.001</f>
        <v>332418.09228400001</v>
      </c>
      <c r="Q68" s="5">
        <f>J68+M68+P68</f>
        <v>9365254.5759880003</v>
      </c>
      <c r="S68" s="56">
        <f>G68+K68+N68</f>
        <v>9110169821</v>
      </c>
      <c r="T68" s="231" t="s">
        <v>539</v>
      </c>
      <c r="U68" s="57">
        <f>C68/S68*1000</f>
        <v>0.84962016648229499</v>
      </c>
      <c r="V68" s="57">
        <f t="shared" ref="V68" si="29">D68/(G68+K68)*1000</f>
        <v>0.84588997064040994</v>
      </c>
      <c r="X68" s="65">
        <f t="shared" ref="X68" si="30">V68*K68*0.000001</f>
        <v>776.82572670403761</v>
      </c>
      <c r="Y68" s="137">
        <f>D68*0.001-X68</f>
        <v>6655.8452732959631</v>
      </c>
      <c r="AB68" s="445">
        <v>850.4</v>
      </c>
      <c r="AC68" s="445">
        <v>6567.8</v>
      </c>
      <c r="AE68" s="5"/>
      <c r="AF68" s="5"/>
    </row>
    <row r="69" spans="2:32" x14ac:dyDescent="0.2">
      <c r="AB69" s="445">
        <v>940.3</v>
      </c>
      <c r="AC69" s="445">
        <v>8185.1</v>
      </c>
    </row>
    <row r="70" spans="2:32" x14ac:dyDescent="0.2">
      <c r="S70" t="s">
        <v>51</v>
      </c>
      <c r="X70" t="s">
        <v>584</v>
      </c>
      <c r="AE70" t="s">
        <v>40</v>
      </c>
    </row>
    <row r="71" spans="2:32" x14ac:dyDescent="0.2">
      <c r="S71" t="s">
        <v>52</v>
      </c>
      <c r="X71" t="s">
        <v>721</v>
      </c>
      <c r="AE71" t="s">
        <v>41</v>
      </c>
    </row>
    <row r="72" spans="2:32" x14ac:dyDescent="0.2">
      <c r="S72" t="s">
        <v>49</v>
      </c>
      <c r="X72" s="137"/>
      <c r="Y72" t="s">
        <v>34</v>
      </c>
      <c r="AE72" t="s">
        <v>42</v>
      </c>
    </row>
    <row r="73" spans="2:32" x14ac:dyDescent="0.2">
      <c r="S73" t="s">
        <v>50</v>
      </c>
      <c r="AE73" t="s">
        <v>45</v>
      </c>
    </row>
    <row r="74" spans="2:32" x14ac:dyDescent="0.2">
      <c r="AE74" t="s">
        <v>46</v>
      </c>
    </row>
    <row r="75" spans="2:32" x14ac:dyDescent="0.2">
      <c r="AE75" t="s">
        <v>47</v>
      </c>
    </row>
    <row r="76" spans="2:32" x14ac:dyDescent="0.2">
      <c r="AE76" t="s">
        <v>48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1:CA81"/>
  <sheetViews>
    <sheetView topLeftCell="BJ41" workbookViewId="0">
      <selection activeCell="BO63" sqref="BO63"/>
    </sheetView>
  </sheetViews>
  <sheetFormatPr defaultRowHeight="12.75" x14ac:dyDescent="0.2"/>
  <cols>
    <col min="3" max="3" width="9.85546875" customWidth="1"/>
    <col min="4" max="6" width="10.85546875" customWidth="1"/>
    <col min="7" max="9" width="15" customWidth="1"/>
    <col min="10" max="10" width="12.140625" customWidth="1"/>
    <col min="11" max="11" width="15" customWidth="1"/>
    <col min="12" max="12" width="10" customWidth="1"/>
    <col min="13" max="13" width="9.85546875" customWidth="1"/>
    <col min="14" max="14" width="12.140625" customWidth="1"/>
    <col min="15" max="15" width="11.5703125" bestFit="1" customWidth="1"/>
    <col min="16" max="24" width="9.85546875" customWidth="1"/>
    <col min="25" max="25" width="5.85546875" customWidth="1"/>
    <col min="26" max="37" width="9.85546875" customWidth="1"/>
    <col min="38" max="38" width="6.140625" customWidth="1"/>
    <col min="39" max="58" width="9.85546875" customWidth="1"/>
    <col min="59" max="59" width="14" customWidth="1"/>
    <col min="60" max="62" width="12.7109375" customWidth="1"/>
    <col min="63" max="63" width="11" customWidth="1"/>
    <col min="66" max="66" width="10.85546875" customWidth="1"/>
    <col min="67" max="67" width="15.140625" customWidth="1"/>
    <col min="68" max="68" width="16.7109375" customWidth="1"/>
    <col min="71" max="71" width="12.7109375" bestFit="1" customWidth="1"/>
    <col min="72" max="75" width="12.7109375" customWidth="1"/>
    <col min="76" max="76" width="13.28515625" customWidth="1"/>
    <col min="77" max="78" width="12.7109375" customWidth="1"/>
  </cols>
  <sheetData>
    <row r="1" spans="2:69" x14ac:dyDescent="0.2">
      <c r="B1" s="99" t="s">
        <v>570</v>
      </c>
      <c r="Q1" s="48" t="s">
        <v>500</v>
      </c>
      <c r="W1" s="48" t="s">
        <v>501</v>
      </c>
    </row>
    <row r="2" spans="2:69" x14ac:dyDescent="0.2">
      <c r="B2" s="99"/>
      <c r="Q2" s="48"/>
      <c r="W2" s="48"/>
    </row>
    <row r="3" spans="2:69" x14ac:dyDescent="0.2">
      <c r="C3" t="s">
        <v>349</v>
      </c>
      <c r="G3" t="s">
        <v>265</v>
      </c>
      <c r="L3" t="s">
        <v>390</v>
      </c>
      <c r="Q3" t="s">
        <v>502</v>
      </c>
      <c r="BK3" t="s">
        <v>538</v>
      </c>
      <c r="BO3" t="s">
        <v>948</v>
      </c>
      <c r="BQ3" s="359" t="s">
        <v>977</v>
      </c>
    </row>
    <row r="4" spans="2:69" ht="38.25" x14ac:dyDescent="0.2">
      <c r="C4" t="s">
        <v>526</v>
      </c>
      <c r="D4" t="s">
        <v>535</v>
      </c>
      <c r="G4" s="69" t="s">
        <v>383</v>
      </c>
      <c r="H4" s="69" t="s">
        <v>386</v>
      </c>
      <c r="I4" s="69" t="s">
        <v>387</v>
      </c>
      <c r="J4" s="69" t="s">
        <v>388</v>
      </c>
      <c r="K4" s="69"/>
      <c r="L4" s="69" t="s">
        <v>383</v>
      </c>
      <c r="M4" s="69" t="s">
        <v>386</v>
      </c>
      <c r="N4" s="69" t="s">
        <v>387</v>
      </c>
      <c r="O4" s="69" t="s">
        <v>388</v>
      </c>
      <c r="P4" s="69"/>
      <c r="Q4" s="69" t="s">
        <v>383</v>
      </c>
      <c r="R4" s="69" t="s">
        <v>386</v>
      </c>
      <c r="S4" s="69" t="s">
        <v>387</v>
      </c>
      <c r="T4" s="69" t="s">
        <v>388</v>
      </c>
      <c r="U4" s="70" t="s">
        <v>391</v>
      </c>
      <c r="V4" s="134"/>
      <c r="W4" t="s">
        <v>526</v>
      </c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374"/>
      <c r="BE4" s="68"/>
      <c r="BF4" s="68"/>
      <c r="BG4" s="68"/>
      <c r="BH4" s="68"/>
      <c r="BI4" s="68"/>
      <c r="BJ4" s="68"/>
      <c r="BK4" t="s">
        <v>371</v>
      </c>
      <c r="BL4" t="s">
        <v>382</v>
      </c>
      <c r="BO4" t="s">
        <v>371</v>
      </c>
      <c r="BP4" t="s">
        <v>382</v>
      </c>
    </row>
    <row r="5" spans="2:69" x14ac:dyDescent="0.2">
      <c r="C5" s="49" t="s">
        <v>282</v>
      </c>
      <c r="D5" t="s">
        <v>525</v>
      </c>
      <c r="U5" s="71"/>
      <c r="V5" s="101"/>
      <c r="W5" t="s">
        <v>282</v>
      </c>
      <c r="BK5" s="359" t="s">
        <v>949</v>
      </c>
      <c r="BL5" s="359" t="s">
        <v>949</v>
      </c>
      <c r="BO5" s="370" t="s">
        <v>949</v>
      </c>
      <c r="BP5" s="370" t="s">
        <v>949</v>
      </c>
    </row>
    <row r="6" spans="2:69" ht="13.5" thickBot="1" x14ac:dyDescent="0.25">
      <c r="C6" s="45" t="s">
        <v>335</v>
      </c>
      <c r="D6" s="45"/>
      <c r="E6" s="45" t="s">
        <v>527</v>
      </c>
      <c r="F6" s="45"/>
      <c r="G6" s="45" t="s">
        <v>384</v>
      </c>
      <c r="H6" s="45" t="s">
        <v>384</v>
      </c>
      <c r="I6" s="45" t="s">
        <v>384</v>
      </c>
      <c r="J6" s="45" t="s">
        <v>385</v>
      </c>
      <c r="K6" s="45"/>
      <c r="L6" s="45" t="s">
        <v>389</v>
      </c>
      <c r="M6" s="45" t="s">
        <v>389</v>
      </c>
      <c r="N6" s="45" t="s">
        <v>389</v>
      </c>
      <c r="O6" s="45" t="s">
        <v>392</v>
      </c>
      <c r="Q6" s="45"/>
      <c r="R6" s="45"/>
      <c r="S6" s="45"/>
      <c r="T6" s="45"/>
      <c r="U6" s="72"/>
      <c r="V6" s="101"/>
      <c r="W6" s="45"/>
      <c r="BK6" s="62" t="s">
        <v>368</v>
      </c>
      <c r="BL6" s="62" t="s">
        <v>368</v>
      </c>
      <c r="BO6" s="62" t="s">
        <v>368</v>
      </c>
      <c r="BP6" s="62" t="s">
        <v>368</v>
      </c>
    </row>
    <row r="7" spans="2:69" x14ac:dyDescent="0.2">
      <c r="B7">
        <v>1949</v>
      </c>
      <c r="C7" s="5">
        <f>Table2.1f11!F9</f>
        <v>414632</v>
      </c>
      <c r="D7" s="5">
        <f>Table8.4b11!D9</f>
        <v>414632</v>
      </c>
      <c r="E7" s="5"/>
      <c r="F7" s="5"/>
      <c r="G7" s="5"/>
      <c r="H7" s="5"/>
      <c r="I7" s="5"/>
      <c r="J7" s="5"/>
      <c r="K7" s="5"/>
      <c r="L7" s="46">
        <v>5.8250000000000002</v>
      </c>
      <c r="M7" s="46">
        <v>6.2869999999999999</v>
      </c>
      <c r="N7" s="46">
        <v>5.67</v>
      </c>
      <c r="O7" s="6"/>
      <c r="Q7">
        <f>G7*L7*0.001</f>
        <v>0</v>
      </c>
      <c r="R7">
        <f>H7*M7*0.001</f>
        <v>0</v>
      </c>
      <c r="U7" s="132">
        <f>SUM(Q7:T7)</f>
        <v>0</v>
      </c>
      <c r="V7" s="135"/>
      <c r="W7" s="5">
        <f>C7</f>
        <v>414632</v>
      </c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K7" s="63"/>
      <c r="BL7" s="64">
        <f t="shared" ref="BL7:BL46" si="0">D7*0.001</f>
        <v>414.63200000000001</v>
      </c>
    </row>
    <row r="8" spans="2:69" x14ac:dyDescent="0.2">
      <c r="B8">
        <f t="shared" ref="B8:B39" si="1">B7+1</f>
        <v>1950</v>
      </c>
      <c r="C8" s="5">
        <f>Table2.1f11!F10</f>
        <v>471666</v>
      </c>
      <c r="D8" s="5">
        <f>Table8.4b11!D10</f>
        <v>471666</v>
      </c>
      <c r="E8" s="5"/>
      <c r="F8" s="5"/>
      <c r="G8" s="5"/>
      <c r="H8" s="5"/>
      <c r="I8" s="5"/>
      <c r="J8" s="5"/>
      <c r="K8" s="5"/>
      <c r="L8" s="46">
        <v>5.8250000000000002</v>
      </c>
      <c r="M8" s="46">
        <v>6.2869999999999999</v>
      </c>
      <c r="N8" s="46">
        <v>5.67</v>
      </c>
      <c r="O8" s="6"/>
      <c r="Q8">
        <f t="shared" ref="Q8:Q59" si="2">G8*L8*0.001</f>
        <v>0</v>
      </c>
      <c r="R8">
        <f t="shared" ref="R8:S59" si="3">H8*M8*0.001</f>
        <v>0</v>
      </c>
      <c r="U8" s="132">
        <f t="shared" ref="U8:U59" si="4">SUM(Q8:T8)</f>
        <v>0</v>
      </c>
      <c r="V8" s="135"/>
      <c r="W8" s="5">
        <f t="shared" ref="W8:W62" si="5">C8</f>
        <v>471666</v>
      </c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K8" s="63"/>
      <c r="BL8" s="64">
        <f t="shared" si="0"/>
        <v>471.666</v>
      </c>
    </row>
    <row r="9" spans="2:69" x14ac:dyDescent="0.2">
      <c r="B9">
        <f t="shared" si="1"/>
        <v>1951</v>
      </c>
      <c r="C9" s="5">
        <f>Table2.1f11!F11</f>
        <v>399898</v>
      </c>
      <c r="D9" s="5">
        <f>Table8.4b11!D11</f>
        <v>399898</v>
      </c>
      <c r="E9" s="5"/>
      <c r="F9" s="5"/>
      <c r="G9" s="5"/>
      <c r="H9" s="5"/>
      <c r="I9" s="5"/>
      <c r="J9" s="5"/>
      <c r="K9" s="5"/>
      <c r="L9" s="46">
        <v>5.8250000000000002</v>
      </c>
      <c r="M9" s="46">
        <v>6.2869999999999999</v>
      </c>
      <c r="N9" s="46">
        <v>5.67</v>
      </c>
      <c r="O9" s="6"/>
      <c r="Q9">
        <f t="shared" si="2"/>
        <v>0</v>
      </c>
      <c r="R9">
        <f t="shared" si="3"/>
        <v>0</v>
      </c>
      <c r="U9" s="132">
        <f t="shared" si="4"/>
        <v>0</v>
      </c>
      <c r="V9" s="135"/>
      <c r="W9" s="5">
        <f t="shared" si="5"/>
        <v>399898</v>
      </c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K9" s="63"/>
      <c r="BL9" s="64">
        <f t="shared" si="0"/>
        <v>399.89800000000002</v>
      </c>
    </row>
    <row r="10" spans="2:69" x14ac:dyDescent="0.2">
      <c r="B10">
        <f t="shared" si="1"/>
        <v>1952</v>
      </c>
      <c r="C10" s="5">
        <f>Table2.1f11!F12</f>
        <v>420367</v>
      </c>
      <c r="D10" s="5">
        <f>Table8.4b11!D12</f>
        <v>420366</v>
      </c>
      <c r="E10" s="5"/>
      <c r="F10" s="5"/>
      <c r="G10" s="5"/>
      <c r="H10" s="5"/>
      <c r="I10" s="5"/>
      <c r="J10" s="5"/>
      <c r="K10" s="5"/>
      <c r="L10" s="46">
        <v>5.8250000000000002</v>
      </c>
      <c r="M10" s="46">
        <v>6.2869999999999999</v>
      </c>
      <c r="N10" s="46">
        <v>5.67</v>
      </c>
      <c r="O10" s="6"/>
      <c r="Q10">
        <f t="shared" si="2"/>
        <v>0</v>
      </c>
      <c r="R10">
        <f t="shared" si="3"/>
        <v>0</v>
      </c>
      <c r="U10" s="132">
        <f t="shared" si="4"/>
        <v>0</v>
      </c>
      <c r="V10" s="135"/>
      <c r="W10" s="5">
        <f t="shared" si="5"/>
        <v>420367</v>
      </c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K10" s="63"/>
      <c r="BL10" s="64">
        <f t="shared" si="0"/>
        <v>420.36599999999999</v>
      </c>
    </row>
    <row r="11" spans="2:69" x14ac:dyDescent="0.2">
      <c r="B11">
        <f t="shared" si="1"/>
        <v>1953</v>
      </c>
      <c r="C11" s="5">
        <f>Table2.1f11!F13</f>
        <v>514299</v>
      </c>
      <c r="D11" s="5">
        <f>Table8.4b11!D13</f>
        <v>514298</v>
      </c>
      <c r="E11" s="5"/>
      <c r="F11" s="5"/>
      <c r="G11" s="5"/>
      <c r="H11" s="5"/>
      <c r="I11" s="5"/>
      <c r="J11" s="5"/>
      <c r="K11" s="5"/>
      <c r="L11" s="46">
        <v>5.8250000000000002</v>
      </c>
      <c r="M11" s="46">
        <v>6.2869999999999999</v>
      </c>
      <c r="N11" s="46">
        <v>5.67</v>
      </c>
      <c r="O11" s="6"/>
      <c r="Q11">
        <f t="shared" si="2"/>
        <v>0</v>
      </c>
      <c r="R11">
        <f t="shared" si="3"/>
        <v>0</v>
      </c>
      <c r="U11" s="132">
        <f t="shared" si="4"/>
        <v>0</v>
      </c>
      <c r="V11" s="135"/>
      <c r="W11" s="5">
        <f t="shared" si="5"/>
        <v>514299</v>
      </c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K11" s="63"/>
      <c r="BL11" s="64">
        <f t="shared" si="0"/>
        <v>514.298</v>
      </c>
    </row>
    <row r="12" spans="2:69" x14ac:dyDescent="0.2">
      <c r="B12">
        <f t="shared" si="1"/>
        <v>1954</v>
      </c>
      <c r="C12" s="5">
        <f>Table2.1f11!F14</f>
        <v>417409</v>
      </c>
      <c r="D12" s="5">
        <f>Table8.4b11!D14</f>
        <v>417409</v>
      </c>
      <c r="E12" s="5"/>
      <c r="F12" s="5"/>
      <c r="G12" s="5"/>
      <c r="H12" s="5"/>
      <c r="I12" s="5"/>
      <c r="J12" s="5"/>
      <c r="K12" s="5"/>
      <c r="L12" s="46">
        <v>5.8250000000000002</v>
      </c>
      <c r="M12" s="46">
        <v>6.2869999999999999</v>
      </c>
      <c r="N12" s="46">
        <v>5.67</v>
      </c>
      <c r="O12" s="6"/>
      <c r="Q12">
        <f t="shared" si="2"/>
        <v>0</v>
      </c>
      <c r="R12">
        <f t="shared" si="3"/>
        <v>0</v>
      </c>
      <c r="U12" s="132">
        <f t="shared" si="4"/>
        <v>0</v>
      </c>
      <c r="V12" s="135"/>
      <c r="W12" s="5">
        <f t="shared" si="5"/>
        <v>417409</v>
      </c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K12" s="63"/>
      <c r="BL12" s="64">
        <f t="shared" si="0"/>
        <v>417.40899999999999</v>
      </c>
    </row>
    <row r="13" spans="2:69" x14ac:dyDescent="0.2">
      <c r="B13">
        <f t="shared" si="1"/>
        <v>1955</v>
      </c>
      <c r="C13" s="5">
        <f>Table2.1f11!F15</f>
        <v>470747</v>
      </c>
      <c r="D13" s="5">
        <f>Table8.4b11!D15</f>
        <v>470747</v>
      </c>
      <c r="E13" s="5"/>
      <c r="F13" s="5"/>
      <c r="G13" s="5"/>
      <c r="H13" s="5"/>
      <c r="I13" s="5"/>
      <c r="J13" s="5"/>
      <c r="K13" s="5"/>
      <c r="L13" s="46">
        <v>5.8250000000000002</v>
      </c>
      <c r="M13" s="46">
        <v>6.2869999999999999</v>
      </c>
      <c r="N13" s="46">
        <v>5.67</v>
      </c>
      <c r="O13" s="6"/>
      <c r="Q13">
        <f t="shared" si="2"/>
        <v>0</v>
      </c>
      <c r="R13">
        <f t="shared" si="3"/>
        <v>0</v>
      </c>
      <c r="U13" s="132">
        <f t="shared" si="4"/>
        <v>0</v>
      </c>
      <c r="V13" s="135"/>
      <c r="W13" s="5">
        <f t="shared" si="5"/>
        <v>470747</v>
      </c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K13" s="63"/>
      <c r="BL13" s="64">
        <f t="shared" si="0"/>
        <v>470.74700000000001</v>
      </c>
    </row>
    <row r="14" spans="2:69" x14ac:dyDescent="0.2">
      <c r="B14">
        <f t="shared" si="1"/>
        <v>1956</v>
      </c>
      <c r="C14" s="5">
        <f>Table2.1f11!F16</f>
        <v>454719</v>
      </c>
      <c r="D14" s="5">
        <f>Table8.4b11!D16</f>
        <v>454719</v>
      </c>
      <c r="E14" s="5"/>
      <c r="F14" s="5"/>
      <c r="G14" s="5"/>
      <c r="H14" s="5"/>
      <c r="I14" s="5"/>
      <c r="J14" s="5"/>
      <c r="K14" s="5"/>
      <c r="L14" s="46">
        <v>5.8250000000000002</v>
      </c>
      <c r="M14" s="46">
        <v>6.2869999999999999</v>
      </c>
      <c r="N14" s="46">
        <v>5.67</v>
      </c>
      <c r="O14" s="6"/>
      <c r="Q14">
        <f t="shared" si="2"/>
        <v>0</v>
      </c>
      <c r="R14">
        <f t="shared" si="3"/>
        <v>0</v>
      </c>
      <c r="U14" s="132">
        <f t="shared" si="4"/>
        <v>0</v>
      </c>
      <c r="V14" s="135"/>
      <c r="W14" s="5">
        <f t="shared" si="5"/>
        <v>454719</v>
      </c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K14" s="63"/>
      <c r="BL14" s="64">
        <f t="shared" si="0"/>
        <v>454.71899999999999</v>
      </c>
    </row>
    <row r="15" spans="2:69" x14ac:dyDescent="0.2">
      <c r="B15">
        <f t="shared" si="1"/>
        <v>1957</v>
      </c>
      <c r="C15" s="5">
        <f>Table2.1f11!F17</f>
        <v>498383</v>
      </c>
      <c r="D15" s="5">
        <f>Table8.4b11!D17</f>
        <v>498382</v>
      </c>
      <c r="E15" s="5"/>
      <c r="F15" s="5"/>
      <c r="G15" s="5"/>
      <c r="H15" s="5"/>
      <c r="I15" s="5"/>
      <c r="J15" s="5"/>
      <c r="K15" s="5"/>
      <c r="L15" s="46">
        <v>5.8250000000000002</v>
      </c>
      <c r="M15" s="46">
        <v>6.2869999999999999</v>
      </c>
      <c r="N15" s="46">
        <v>5.67</v>
      </c>
      <c r="O15" s="6"/>
      <c r="Q15">
        <f t="shared" si="2"/>
        <v>0</v>
      </c>
      <c r="R15">
        <f t="shared" si="3"/>
        <v>0</v>
      </c>
      <c r="U15" s="132">
        <f t="shared" si="4"/>
        <v>0</v>
      </c>
      <c r="V15" s="135"/>
      <c r="W15" s="5">
        <f t="shared" si="5"/>
        <v>498383</v>
      </c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K15" s="63"/>
      <c r="BL15" s="64">
        <f t="shared" si="0"/>
        <v>498.38200000000001</v>
      </c>
    </row>
    <row r="16" spans="2:69" x14ac:dyDescent="0.2">
      <c r="B16">
        <f t="shared" si="1"/>
        <v>1958</v>
      </c>
      <c r="C16" s="5">
        <f>Table2.1f11!F18</f>
        <v>485713</v>
      </c>
      <c r="D16" s="5">
        <f>Table8.4b11!D18</f>
        <v>485713</v>
      </c>
      <c r="E16" s="5"/>
      <c r="F16" s="5"/>
      <c r="G16" s="5"/>
      <c r="H16" s="5"/>
      <c r="I16" s="5"/>
      <c r="J16" s="5"/>
      <c r="K16" s="5"/>
      <c r="L16" s="46">
        <v>5.8250000000000002</v>
      </c>
      <c r="M16" s="46">
        <v>6.2869999999999999</v>
      </c>
      <c r="N16" s="46">
        <v>5.67</v>
      </c>
      <c r="O16" s="6"/>
      <c r="Q16">
        <f t="shared" si="2"/>
        <v>0</v>
      </c>
      <c r="R16">
        <f t="shared" si="3"/>
        <v>0</v>
      </c>
      <c r="U16" s="132">
        <f t="shared" si="4"/>
        <v>0</v>
      </c>
      <c r="V16" s="135"/>
      <c r="W16" s="5">
        <f t="shared" si="5"/>
        <v>485713</v>
      </c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K16" s="63"/>
      <c r="BL16" s="64">
        <f t="shared" si="0"/>
        <v>485.71300000000002</v>
      </c>
    </row>
    <row r="17" spans="2:64" x14ac:dyDescent="0.2">
      <c r="B17">
        <f t="shared" si="1"/>
        <v>1959</v>
      </c>
      <c r="C17" s="5">
        <f>Table2.1f11!F19</f>
        <v>551978</v>
      </c>
      <c r="D17" s="5">
        <f>Table8.4b11!D19</f>
        <v>551977</v>
      </c>
      <c r="E17" s="5"/>
      <c r="F17" s="5"/>
      <c r="G17" s="5"/>
      <c r="H17" s="5"/>
      <c r="I17" s="5"/>
      <c r="J17" s="5"/>
      <c r="K17" s="5"/>
      <c r="L17" s="46">
        <v>5.8250000000000002</v>
      </c>
      <c r="M17" s="46">
        <v>6.2869999999999999</v>
      </c>
      <c r="N17" s="46">
        <v>5.67</v>
      </c>
      <c r="O17" s="6"/>
      <c r="Q17">
        <f t="shared" si="2"/>
        <v>0</v>
      </c>
      <c r="R17">
        <f t="shared" si="3"/>
        <v>0</v>
      </c>
      <c r="U17" s="132">
        <f t="shared" si="4"/>
        <v>0</v>
      </c>
      <c r="V17" s="135"/>
      <c r="W17" s="5">
        <f t="shared" si="5"/>
        <v>551978</v>
      </c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K17" s="63"/>
      <c r="BL17" s="64">
        <f t="shared" si="0"/>
        <v>551.97699999999998</v>
      </c>
    </row>
    <row r="18" spans="2:64" x14ac:dyDescent="0.2">
      <c r="B18">
        <f t="shared" si="1"/>
        <v>1960</v>
      </c>
      <c r="C18" s="5">
        <f>Table2.1f11!F20</f>
        <v>552715</v>
      </c>
      <c r="D18" s="5">
        <f>Table8.4b11!D20</f>
        <v>552715</v>
      </c>
      <c r="E18" s="5"/>
      <c r="F18" s="5"/>
      <c r="G18" s="5"/>
      <c r="H18" s="5"/>
      <c r="I18" s="5"/>
      <c r="J18" s="5"/>
      <c r="K18" s="5"/>
      <c r="L18" s="46">
        <v>5.8250000000000002</v>
      </c>
      <c r="M18" s="46">
        <v>6.2869999999999999</v>
      </c>
      <c r="N18" s="46">
        <v>5.67</v>
      </c>
      <c r="O18" s="6"/>
      <c r="Q18">
        <f t="shared" si="2"/>
        <v>0</v>
      </c>
      <c r="R18">
        <f t="shared" si="3"/>
        <v>0</v>
      </c>
      <c r="U18" s="132">
        <f t="shared" si="4"/>
        <v>0</v>
      </c>
      <c r="V18" s="135"/>
      <c r="W18" s="5">
        <f t="shared" si="5"/>
        <v>552715</v>
      </c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K18" s="63"/>
      <c r="BL18" s="64">
        <f t="shared" si="0"/>
        <v>552.71500000000003</v>
      </c>
    </row>
    <row r="19" spans="2:64" x14ac:dyDescent="0.2">
      <c r="B19">
        <f t="shared" si="1"/>
        <v>1961</v>
      </c>
      <c r="C19" s="5">
        <f>Table2.1f11!F21</f>
        <v>557278</v>
      </c>
      <c r="D19" s="5">
        <f>Table8.4b11!D21</f>
        <v>557277</v>
      </c>
      <c r="E19" s="5"/>
      <c r="F19" s="5"/>
      <c r="G19" s="5"/>
      <c r="H19" s="5"/>
      <c r="I19" s="5"/>
      <c r="J19" s="5"/>
      <c r="K19" s="5"/>
      <c r="L19" s="46">
        <v>5.8250000000000002</v>
      </c>
      <c r="M19" s="46">
        <v>6.2869999999999999</v>
      </c>
      <c r="N19" s="46">
        <v>5.67</v>
      </c>
      <c r="O19" s="6"/>
      <c r="Q19">
        <f t="shared" si="2"/>
        <v>0</v>
      </c>
      <c r="R19">
        <f t="shared" si="3"/>
        <v>0</v>
      </c>
      <c r="U19" s="132">
        <f t="shared" si="4"/>
        <v>0</v>
      </c>
      <c r="V19" s="135"/>
      <c r="W19" s="5">
        <f t="shared" si="5"/>
        <v>557278</v>
      </c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K19" s="63"/>
      <c r="BL19" s="64">
        <f t="shared" si="0"/>
        <v>557.27700000000004</v>
      </c>
    </row>
    <row r="20" spans="2:64" x14ac:dyDescent="0.2">
      <c r="B20">
        <f t="shared" si="1"/>
        <v>1962</v>
      </c>
      <c r="C20" s="5">
        <f>Table2.1f11!F22</f>
        <v>559585</v>
      </c>
      <c r="D20" s="5">
        <f>Table8.4b11!D22</f>
        <v>559585</v>
      </c>
      <c r="E20" s="5"/>
      <c r="F20" s="5"/>
      <c r="G20" s="5"/>
      <c r="H20" s="5"/>
      <c r="I20" s="5"/>
      <c r="J20" s="5"/>
      <c r="K20" s="5"/>
      <c r="L20" s="46">
        <v>5.8250000000000002</v>
      </c>
      <c r="M20" s="46">
        <v>6.2869999999999999</v>
      </c>
      <c r="N20" s="46">
        <v>5.67</v>
      </c>
      <c r="O20" s="6"/>
      <c r="Q20">
        <f t="shared" si="2"/>
        <v>0</v>
      </c>
      <c r="R20">
        <f t="shared" si="3"/>
        <v>0</v>
      </c>
      <c r="U20" s="132">
        <f t="shared" si="4"/>
        <v>0</v>
      </c>
      <c r="V20" s="135"/>
      <c r="W20" s="5">
        <f t="shared" si="5"/>
        <v>559585</v>
      </c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K20" s="63"/>
      <c r="BL20" s="64">
        <f t="shared" si="0"/>
        <v>559.58500000000004</v>
      </c>
    </row>
    <row r="21" spans="2:64" x14ac:dyDescent="0.2">
      <c r="B21">
        <f t="shared" si="1"/>
        <v>1963</v>
      </c>
      <c r="C21" s="5">
        <f>Table2.1f11!F23</f>
        <v>584707</v>
      </c>
      <c r="D21" s="5">
        <f>Table8.4b11!D23</f>
        <v>584707</v>
      </c>
      <c r="E21" s="5"/>
      <c r="F21" s="5"/>
      <c r="G21" s="5"/>
      <c r="H21" s="5"/>
      <c r="I21" s="5"/>
      <c r="J21" s="5"/>
      <c r="K21" s="5"/>
      <c r="L21" s="46">
        <v>5.8250000000000002</v>
      </c>
      <c r="M21" s="46">
        <v>6.2869999999999999</v>
      </c>
      <c r="N21" s="46">
        <v>5.67</v>
      </c>
      <c r="O21" s="6"/>
      <c r="Q21">
        <f t="shared" si="2"/>
        <v>0</v>
      </c>
      <c r="R21">
        <f t="shared" si="3"/>
        <v>0</v>
      </c>
      <c r="U21" s="132">
        <f t="shared" si="4"/>
        <v>0</v>
      </c>
      <c r="V21" s="135"/>
      <c r="W21" s="5">
        <f t="shared" si="5"/>
        <v>584707</v>
      </c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K21" s="63"/>
      <c r="BL21" s="64">
        <f t="shared" si="0"/>
        <v>584.70699999999999</v>
      </c>
    </row>
    <row r="22" spans="2:64" x14ac:dyDescent="0.2">
      <c r="B22">
        <f t="shared" si="1"/>
        <v>1964</v>
      </c>
      <c r="C22" s="5">
        <f>Table2.1f11!F24</f>
        <v>633882</v>
      </c>
      <c r="D22" s="5">
        <f>Table8.4b11!D24</f>
        <v>633882</v>
      </c>
      <c r="E22" s="5"/>
      <c r="F22" s="5"/>
      <c r="G22" s="5"/>
      <c r="H22" s="5"/>
      <c r="I22" s="5"/>
      <c r="J22" s="5"/>
      <c r="K22" s="5"/>
      <c r="L22" s="46">
        <v>5.8250000000000002</v>
      </c>
      <c r="M22" s="46">
        <v>6.2869999999999999</v>
      </c>
      <c r="N22" s="46">
        <v>5.67</v>
      </c>
      <c r="O22" s="6"/>
      <c r="Q22">
        <f t="shared" si="2"/>
        <v>0</v>
      </c>
      <c r="R22">
        <f t="shared" si="3"/>
        <v>0</v>
      </c>
      <c r="U22" s="132">
        <f t="shared" si="4"/>
        <v>0</v>
      </c>
      <c r="V22" s="135"/>
      <c r="W22" s="5">
        <f t="shared" si="5"/>
        <v>633882</v>
      </c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K22" s="63"/>
      <c r="BL22" s="64">
        <f t="shared" si="0"/>
        <v>633.88200000000006</v>
      </c>
    </row>
    <row r="23" spans="2:64" x14ac:dyDescent="0.2">
      <c r="B23">
        <f t="shared" si="1"/>
        <v>1965</v>
      </c>
      <c r="C23" s="5">
        <f>Table2.1f11!F25</f>
        <v>722002</v>
      </c>
      <c r="D23" s="5">
        <f>Table8.4b11!D25</f>
        <v>722002</v>
      </c>
      <c r="E23" s="5"/>
      <c r="F23" s="5"/>
      <c r="G23" s="5"/>
      <c r="H23" s="5"/>
      <c r="I23" s="5"/>
      <c r="J23" s="5"/>
      <c r="K23" s="5"/>
      <c r="L23" s="46">
        <v>5.8250000000000002</v>
      </c>
      <c r="M23" s="46">
        <v>6.2869999999999999</v>
      </c>
      <c r="N23" s="46">
        <v>5.67</v>
      </c>
      <c r="O23" s="6"/>
      <c r="Q23">
        <f t="shared" si="2"/>
        <v>0</v>
      </c>
      <c r="R23">
        <f t="shared" si="3"/>
        <v>0</v>
      </c>
      <c r="U23" s="132">
        <f t="shared" si="4"/>
        <v>0</v>
      </c>
      <c r="V23" s="135"/>
      <c r="W23" s="5">
        <f t="shared" si="5"/>
        <v>722002</v>
      </c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K23" s="63"/>
      <c r="BL23" s="64">
        <f t="shared" si="0"/>
        <v>722.00200000000007</v>
      </c>
    </row>
    <row r="24" spans="2:64" x14ac:dyDescent="0.2">
      <c r="B24">
        <f t="shared" si="1"/>
        <v>1966</v>
      </c>
      <c r="C24" s="5">
        <f>Table2.1f11!F26</f>
        <v>883230</v>
      </c>
      <c r="D24" s="5">
        <f>Table8.4b11!D26</f>
        <v>883230</v>
      </c>
      <c r="E24" s="5"/>
      <c r="F24" s="5"/>
      <c r="G24" s="5"/>
      <c r="H24" s="5"/>
      <c r="I24" s="5"/>
      <c r="J24" s="5"/>
      <c r="K24" s="5"/>
      <c r="L24" s="46">
        <v>5.8250000000000002</v>
      </c>
      <c r="M24" s="46">
        <v>6.2869999999999999</v>
      </c>
      <c r="N24" s="46">
        <v>5.67</v>
      </c>
      <c r="O24" s="6"/>
      <c r="Q24">
        <f t="shared" si="2"/>
        <v>0</v>
      </c>
      <c r="R24">
        <f t="shared" si="3"/>
        <v>0</v>
      </c>
      <c r="U24" s="132">
        <f t="shared" si="4"/>
        <v>0</v>
      </c>
      <c r="V24" s="135"/>
      <c r="W24" s="5">
        <f t="shared" si="5"/>
        <v>883230</v>
      </c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K24" s="63"/>
      <c r="BL24" s="64">
        <f t="shared" si="0"/>
        <v>883.23</v>
      </c>
    </row>
    <row r="25" spans="2:64" x14ac:dyDescent="0.2">
      <c r="B25">
        <f t="shared" si="1"/>
        <v>1967</v>
      </c>
      <c r="C25" s="5">
        <f>Table2.1f11!F27</f>
        <v>1010541</v>
      </c>
      <c r="D25" s="5">
        <f>Table8.4b11!D27</f>
        <v>1010541</v>
      </c>
      <c r="E25" s="5"/>
      <c r="F25" s="5"/>
      <c r="G25" s="5"/>
      <c r="H25" s="5"/>
      <c r="I25" s="5"/>
      <c r="J25" s="5"/>
      <c r="K25" s="5"/>
      <c r="L25" s="46">
        <v>5.8250000000000002</v>
      </c>
      <c r="M25" s="46">
        <v>6.2869999999999999</v>
      </c>
      <c r="N25" s="46">
        <v>5.67</v>
      </c>
      <c r="O25" s="6"/>
      <c r="Q25">
        <f t="shared" si="2"/>
        <v>0</v>
      </c>
      <c r="R25">
        <f t="shared" si="3"/>
        <v>0</v>
      </c>
      <c r="U25" s="132">
        <f t="shared" si="4"/>
        <v>0</v>
      </c>
      <c r="V25" s="135"/>
      <c r="W25" s="5">
        <f t="shared" si="5"/>
        <v>1010541</v>
      </c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K25" s="63"/>
      <c r="BL25" s="64">
        <f t="shared" si="0"/>
        <v>1010.5410000000001</v>
      </c>
    </row>
    <row r="26" spans="2:64" x14ac:dyDescent="0.2">
      <c r="B26">
        <f t="shared" si="1"/>
        <v>1968</v>
      </c>
      <c r="C26" s="5">
        <f>Table2.1f11!F28</f>
        <v>1181450</v>
      </c>
      <c r="D26" s="5">
        <f>Table8.4b11!D28</f>
        <v>1181450</v>
      </c>
      <c r="E26" s="5"/>
      <c r="F26" s="5"/>
      <c r="G26" s="5"/>
      <c r="H26" s="5"/>
      <c r="I26" s="5"/>
      <c r="J26" s="5"/>
      <c r="K26" s="5"/>
      <c r="L26" s="46">
        <v>5.8250000000000002</v>
      </c>
      <c r="M26" s="46">
        <v>6.2869999999999999</v>
      </c>
      <c r="N26" s="46">
        <v>5.67</v>
      </c>
      <c r="O26" s="6"/>
      <c r="Q26">
        <f t="shared" si="2"/>
        <v>0</v>
      </c>
      <c r="R26">
        <f t="shared" si="3"/>
        <v>0</v>
      </c>
      <c r="U26" s="132">
        <f t="shared" si="4"/>
        <v>0</v>
      </c>
      <c r="V26" s="135"/>
      <c r="W26" s="5">
        <f t="shared" si="5"/>
        <v>1181450</v>
      </c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K26" s="63"/>
      <c r="BL26" s="64">
        <f t="shared" si="0"/>
        <v>1181.45</v>
      </c>
    </row>
    <row r="27" spans="2:64" x14ac:dyDescent="0.2">
      <c r="B27">
        <f t="shared" si="1"/>
        <v>1969</v>
      </c>
      <c r="C27" s="5">
        <f>Table2.1f11!F29</f>
        <v>1571294</v>
      </c>
      <c r="D27" s="5">
        <f>Table8.4b11!D29</f>
        <v>1571294</v>
      </c>
      <c r="E27" s="5"/>
      <c r="F27" s="5"/>
      <c r="G27" s="5"/>
      <c r="H27" s="5"/>
      <c r="I27" s="5"/>
      <c r="J27" s="5"/>
      <c r="K27" s="5"/>
      <c r="L27" s="46">
        <v>5.8250000000000002</v>
      </c>
      <c r="M27" s="46">
        <v>6.2869999999999999</v>
      </c>
      <c r="N27" s="46">
        <v>5.67</v>
      </c>
      <c r="O27" s="6"/>
      <c r="Q27">
        <f t="shared" si="2"/>
        <v>0</v>
      </c>
      <c r="R27">
        <f t="shared" si="3"/>
        <v>0</v>
      </c>
      <c r="U27" s="132">
        <f t="shared" si="4"/>
        <v>0</v>
      </c>
      <c r="V27" s="135"/>
      <c r="W27" s="5">
        <f t="shared" si="5"/>
        <v>1571294</v>
      </c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K27" s="63"/>
      <c r="BL27" s="64">
        <f t="shared" si="0"/>
        <v>1571.2940000000001</v>
      </c>
    </row>
    <row r="28" spans="2:64" x14ac:dyDescent="0.2">
      <c r="B28">
        <f t="shared" si="1"/>
        <v>1970</v>
      </c>
      <c r="C28" s="5">
        <f>Table2.1f11!F30</f>
        <v>2117337</v>
      </c>
      <c r="D28" s="5">
        <f>Table8.4b11!D30</f>
        <v>2117337</v>
      </c>
      <c r="E28" s="5"/>
      <c r="F28" s="5"/>
      <c r="G28" s="5"/>
      <c r="H28" s="5"/>
      <c r="I28" s="5"/>
      <c r="J28" s="5"/>
      <c r="K28" s="5"/>
      <c r="L28" s="46">
        <v>5.8250000000000002</v>
      </c>
      <c r="M28" s="46">
        <v>6.2869999999999999</v>
      </c>
      <c r="N28" s="46">
        <v>5.67</v>
      </c>
      <c r="O28" s="6">
        <v>30120</v>
      </c>
      <c r="Q28">
        <f t="shared" si="2"/>
        <v>0</v>
      </c>
      <c r="R28">
        <f t="shared" si="3"/>
        <v>0</v>
      </c>
      <c r="T28" s="6">
        <f>J28*O28*0.000001</f>
        <v>0</v>
      </c>
      <c r="U28" s="132">
        <f t="shared" si="4"/>
        <v>0</v>
      </c>
      <c r="V28" s="135"/>
      <c r="W28" s="5">
        <f t="shared" si="5"/>
        <v>2117337</v>
      </c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K28" s="63"/>
      <c r="BL28" s="64">
        <f t="shared" si="0"/>
        <v>2117.337</v>
      </c>
    </row>
    <row r="29" spans="2:64" x14ac:dyDescent="0.2">
      <c r="B29">
        <f t="shared" si="1"/>
        <v>1971</v>
      </c>
      <c r="C29" s="5">
        <f>Table2.1f11!F31</f>
        <v>2494999</v>
      </c>
      <c r="D29" s="5">
        <f>Table8.4b11!D31</f>
        <v>2494999</v>
      </c>
      <c r="E29" s="5"/>
      <c r="F29" s="5"/>
      <c r="G29" s="5"/>
      <c r="H29" s="5"/>
      <c r="I29" s="5"/>
      <c r="J29" s="5"/>
      <c r="K29" s="5"/>
      <c r="L29" s="46">
        <v>5.8250000000000002</v>
      </c>
      <c r="M29" s="46">
        <v>6.2869999999999999</v>
      </c>
      <c r="N29" s="46">
        <v>5.67</v>
      </c>
      <c r="O29" s="6">
        <v>30120</v>
      </c>
      <c r="Q29">
        <f t="shared" si="2"/>
        <v>0</v>
      </c>
      <c r="R29">
        <f t="shared" si="3"/>
        <v>0</v>
      </c>
      <c r="T29" s="6">
        <f t="shared" ref="T29:T59" si="6">J29*O29*0.000001</f>
        <v>0</v>
      </c>
      <c r="U29" s="132">
        <f t="shared" si="4"/>
        <v>0</v>
      </c>
      <c r="V29" s="135"/>
      <c r="W29" s="5">
        <f t="shared" si="5"/>
        <v>2494999</v>
      </c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K29" s="63"/>
      <c r="BL29" s="64">
        <f t="shared" si="0"/>
        <v>2494.9990000000003</v>
      </c>
    </row>
    <row r="30" spans="2:64" x14ac:dyDescent="0.2">
      <c r="B30">
        <f t="shared" si="1"/>
        <v>1972</v>
      </c>
      <c r="C30" s="5">
        <f>Table2.1f11!F32</f>
        <v>3097087</v>
      </c>
      <c r="D30" s="5">
        <f>Table8.4b11!D32</f>
        <v>3097088</v>
      </c>
      <c r="E30" s="5"/>
      <c r="F30" s="5"/>
      <c r="G30" s="5"/>
      <c r="H30" s="5"/>
      <c r="I30" s="5"/>
      <c r="J30" s="5"/>
      <c r="K30" s="5"/>
      <c r="L30" s="46">
        <v>5.8250000000000002</v>
      </c>
      <c r="M30" s="46">
        <v>6.2869999999999999</v>
      </c>
      <c r="N30" s="46">
        <v>5.67</v>
      </c>
      <c r="O30" s="6">
        <v>30120</v>
      </c>
      <c r="Q30">
        <f t="shared" si="2"/>
        <v>0</v>
      </c>
      <c r="R30">
        <f t="shared" si="3"/>
        <v>0</v>
      </c>
      <c r="T30" s="6">
        <f t="shared" si="6"/>
        <v>0</v>
      </c>
      <c r="U30" s="132">
        <f t="shared" si="4"/>
        <v>0</v>
      </c>
      <c r="V30" s="135"/>
      <c r="W30" s="5">
        <f t="shared" si="5"/>
        <v>3097087</v>
      </c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K30" s="63"/>
      <c r="BL30" s="64">
        <f t="shared" si="0"/>
        <v>3097.0880000000002</v>
      </c>
    </row>
    <row r="31" spans="2:64" x14ac:dyDescent="0.2">
      <c r="B31">
        <f t="shared" si="1"/>
        <v>1973</v>
      </c>
      <c r="C31" s="5">
        <f>Table2.1f11!F33</f>
        <v>3514815</v>
      </c>
      <c r="D31" s="5">
        <f>Table8.4b11!D33</f>
        <v>3514816</v>
      </c>
      <c r="E31" s="5"/>
      <c r="F31" s="5"/>
      <c r="G31" s="5"/>
      <c r="H31" s="5"/>
      <c r="I31" s="5"/>
      <c r="J31" s="5"/>
      <c r="K31" s="5"/>
      <c r="L31" s="46">
        <v>5.8250000000000002</v>
      </c>
      <c r="M31" s="46">
        <v>6.2869999999999999</v>
      </c>
      <c r="N31" s="46">
        <v>5.67</v>
      </c>
      <c r="O31" s="6">
        <v>30120</v>
      </c>
      <c r="Q31">
        <f t="shared" si="2"/>
        <v>0</v>
      </c>
      <c r="R31">
        <f t="shared" si="3"/>
        <v>0</v>
      </c>
      <c r="T31" s="6">
        <f t="shared" si="6"/>
        <v>0</v>
      </c>
      <c r="U31" s="132">
        <f t="shared" si="4"/>
        <v>0</v>
      </c>
      <c r="V31" s="135"/>
      <c r="W31" s="5">
        <f t="shared" si="5"/>
        <v>3514815</v>
      </c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K31" s="63"/>
      <c r="BL31" s="64">
        <f t="shared" si="0"/>
        <v>3514.8160000000003</v>
      </c>
    </row>
    <row r="32" spans="2:64" x14ac:dyDescent="0.2">
      <c r="B32">
        <f t="shared" si="1"/>
        <v>1974</v>
      </c>
      <c r="C32" s="5">
        <f>Table2.1f11!F34</f>
        <v>3365031</v>
      </c>
      <c r="D32" s="5">
        <f>Table8.4b11!D34</f>
        <v>3365031</v>
      </c>
      <c r="E32" s="5"/>
      <c r="F32" s="5"/>
      <c r="G32" s="5"/>
      <c r="H32" s="5"/>
      <c r="I32" s="5"/>
      <c r="J32" s="5"/>
      <c r="K32" s="5"/>
      <c r="L32" s="46">
        <v>5.8250000000000002</v>
      </c>
      <c r="M32" s="46">
        <v>6.2869999999999999</v>
      </c>
      <c r="N32" s="46">
        <v>5.67</v>
      </c>
      <c r="O32" s="6">
        <v>30120</v>
      </c>
      <c r="Q32">
        <f t="shared" si="2"/>
        <v>0</v>
      </c>
      <c r="R32">
        <f t="shared" si="3"/>
        <v>0</v>
      </c>
      <c r="T32" s="6">
        <f t="shared" si="6"/>
        <v>0</v>
      </c>
      <c r="U32" s="132">
        <f t="shared" si="4"/>
        <v>0</v>
      </c>
      <c r="V32" s="135"/>
      <c r="W32" s="5">
        <f t="shared" si="5"/>
        <v>3365031</v>
      </c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K32" s="63"/>
      <c r="BL32" s="64">
        <f t="shared" si="0"/>
        <v>3365.0309999999999</v>
      </c>
    </row>
    <row r="33" spans="2:79" x14ac:dyDescent="0.2">
      <c r="B33">
        <f t="shared" si="1"/>
        <v>1975</v>
      </c>
      <c r="C33" s="5">
        <f>Table2.1f11!F35</f>
        <v>3165675</v>
      </c>
      <c r="D33" s="5">
        <f>Table8.4b11!D35</f>
        <v>3165675</v>
      </c>
      <c r="E33" s="5"/>
      <c r="F33" s="5"/>
      <c r="G33" s="5"/>
      <c r="H33" s="5"/>
      <c r="I33" s="5"/>
      <c r="J33" s="5"/>
      <c r="K33" s="5"/>
      <c r="L33" s="46">
        <v>5.8250000000000002</v>
      </c>
      <c r="M33" s="46">
        <v>6.2869999999999999</v>
      </c>
      <c r="N33" s="46">
        <v>5.67</v>
      </c>
      <c r="O33" s="6">
        <v>30120</v>
      </c>
      <c r="Q33">
        <f t="shared" si="2"/>
        <v>0</v>
      </c>
      <c r="R33">
        <f t="shared" si="3"/>
        <v>0</v>
      </c>
      <c r="T33" s="6">
        <f t="shared" si="6"/>
        <v>0</v>
      </c>
      <c r="U33" s="132">
        <f t="shared" si="4"/>
        <v>0</v>
      </c>
      <c r="V33" s="135"/>
      <c r="W33" s="5">
        <f t="shared" si="5"/>
        <v>3165675</v>
      </c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K33" s="63"/>
      <c r="BL33" s="64">
        <f t="shared" si="0"/>
        <v>3165.6750000000002</v>
      </c>
    </row>
    <row r="34" spans="2:79" x14ac:dyDescent="0.2">
      <c r="B34">
        <f t="shared" si="1"/>
        <v>1976</v>
      </c>
      <c r="C34" s="5">
        <f>Table2.1f11!F36</f>
        <v>3477133</v>
      </c>
      <c r="D34" s="5">
        <f>Table8.4b11!D36</f>
        <v>3477132</v>
      </c>
      <c r="E34" s="5"/>
      <c r="F34" s="5"/>
      <c r="G34" s="5"/>
      <c r="H34" s="5"/>
      <c r="I34" s="5"/>
      <c r="J34" s="5"/>
      <c r="K34" s="5"/>
      <c r="L34" s="46">
        <v>5.8250000000000002</v>
      </c>
      <c r="M34" s="46">
        <v>6.2869999999999999</v>
      </c>
      <c r="N34" s="46">
        <v>5.67</v>
      </c>
      <c r="O34" s="6">
        <v>30120</v>
      </c>
      <c r="Q34">
        <f t="shared" si="2"/>
        <v>0</v>
      </c>
      <c r="R34">
        <f t="shared" si="3"/>
        <v>0</v>
      </c>
      <c r="T34" s="6">
        <f t="shared" si="6"/>
        <v>0</v>
      </c>
      <c r="U34" s="132">
        <f t="shared" si="4"/>
        <v>0</v>
      </c>
      <c r="V34" s="135"/>
      <c r="W34" s="5">
        <f t="shared" si="5"/>
        <v>3477133</v>
      </c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K34" s="63"/>
      <c r="BL34" s="64">
        <f t="shared" si="0"/>
        <v>3477.1320000000001</v>
      </c>
    </row>
    <row r="35" spans="2:79" x14ac:dyDescent="0.2">
      <c r="B35">
        <f t="shared" si="1"/>
        <v>1977</v>
      </c>
      <c r="C35" s="5">
        <f>Table2.1f11!F37</f>
        <v>3900624</v>
      </c>
      <c r="D35" s="5">
        <f>Table8.4b11!D37</f>
        <v>3900625</v>
      </c>
      <c r="E35" s="5"/>
      <c r="F35" s="5"/>
      <c r="G35" s="5"/>
      <c r="H35" s="5"/>
      <c r="I35" s="5"/>
      <c r="J35" s="5"/>
      <c r="K35" s="5"/>
      <c r="L35" s="46">
        <v>5.8250000000000002</v>
      </c>
      <c r="M35" s="46">
        <v>6.2869999999999999</v>
      </c>
      <c r="N35" s="46">
        <v>5.67</v>
      </c>
      <c r="O35" s="6">
        <v>30120</v>
      </c>
      <c r="Q35">
        <f t="shared" si="2"/>
        <v>0</v>
      </c>
      <c r="R35">
        <f t="shared" si="3"/>
        <v>0</v>
      </c>
      <c r="T35" s="6">
        <f t="shared" si="6"/>
        <v>0</v>
      </c>
      <c r="U35" s="132">
        <f t="shared" si="4"/>
        <v>0</v>
      </c>
      <c r="V35" s="135"/>
      <c r="W35" s="5">
        <f t="shared" si="5"/>
        <v>3900624</v>
      </c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K35" s="63"/>
      <c r="BL35" s="64">
        <f t="shared" si="0"/>
        <v>3900.625</v>
      </c>
    </row>
    <row r="36" spans="2:79" x14ac:dyDescent="0.2">
      <c r="B36">
        <f t="shared" si="1"/>
        <v>1978</v>
      </c>
      <c r="C36" s="5">
        <f>Table2.1f11!F38</f>
        <v>3986863</v>
      </c>
      <c r="D36" s="5">
        <f>Table8.4b11!D38</f>
        <v>3986863</v>
      </c>
      <c r="E36" s="5"/>
      <c r="F36" s="5"/>
      <c r="G36" s="5"/>
      <c r="H36" s="5"/>
      <c r="I36" s="5"/>
      <c r="J36" s="5"/>
      <c r="K36" s="5"/>
      <c r="L36" s="46">
        <v>5.8250000000000002</v>
      </c>
      <c r="M36" s="46">
        <v>6.2869999999999999</v>
      </c>
      <c r="N36" s="46">
        <v>5.67</v>
      </c>
      <c r="O36" s="6">
        <v>30120</v>
      </c>
      <c r="Q36">
        <f t="shared" si="2"/>
        <v>0</v>
      </c>
      <c r="R36">
        <f t="shared" si="3"/>
        <v>0</v>
      </c>
      <c r="T36" s="6">
        <f t="shared" si="6"/>
        <v>0</v>
      </c>
      <c r="U36" s="132">
        <f t="shared" si="4"/>
        <v>0</v>
      </c>
      <c r="V36" s="135"/>
      <c r="W36" s="5">
        <f t="shared" si="5"/>
        <v>3986863</v>
      </c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K36" s="63"/>
      <c r="BL36" s="64">
        <f t="shared" si="0"/>
        <v>3986.8630000000003</v>
      </c>
    </row>
    <row r="37" spans="2:79" x14ac:dyDescent="0.2">
      <c r="B37">
        <f t="shared" si="1"/>
        <v>1979</v>
      </c>
      <c r="C37" s="5">
        <f>Table2.1f11!F39</f>
        <v>3283366</v>
      </c>
      <c r="D37" s="5">
        <f>Table8.4b11!D39</f>
        <v>3283366</v>
      </c>
      <c r="E37" s="5"/>
      <c r="F37" s="5"/>
      <c r="G37" s="5"/>
      <c r="H37" s="5"/>
      <c r="I37" s="5"/>
      <c r="J37" s="5"/>
      <c r="K37" s="5"/>
      <c r="L37" s="46">
        <v>5.8250000000000002</v>
      </c>
      <c r="M37" s="46">
        <v>6.2869999999999999</v>
      </c>
      <c r="N37" s="46">
        <v>5.67</v>
      </c>
      <c r="O37" s="6">
        <v>30120</v>
      </c>
      <c r="Q37">
        <f t="shared" si="2"/>
        <v>0</v>
      </c>
      <c r="R37">
        <f t="shared" si="3"/>
        <v>0</v>
      </c>
      <c r="T37" s="6">
        <f t="shared" si="6"/>
        <v>0</v>
      </c>
      <c r="U37" s="132">
        <f t="shared" si="4"/>
        <v>0</v>
      </c>
      <c r="V37" s="135"/>
      <c r="W37" s="5">
        <f t="shared" si="5"/>
        <v>3283366</v>
      </c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K37" s="63"/>
      <c r="BL37" s="64">
        <f t="shared" si="0"/>
        <v>3283.366</v>
      </c>
    </row>
    <row r="38" spans="2:79" x14ac:dyDescent="0.2">
      <c r="B38">
        <f t="shared" si="1"/>
        <v>1980</v>
      </c>
      <c r="C38" s="5">
        <f>Table2.1f11!F40</f>
        <v>2633561</v>
      </c>
      <c r="D38" s="5">
        <f>Table8.4b11!D40</f>
        <v>2633561</v>
      </c>
      <c r="E38" s="5"/>
      <c r="F38" s="5"/>
      <c r="G38" s="5"/>
      <c r="H38" s="5"/>
      <c r="I38" s="5"/>
      <c r="J38" s="5"/>
      <c r="K38" s="5"/>
      <c r="L38" s="46">
        <v>5.8250000000000002</v>
      </c>
      <c r="M38" s="46">
        <v>6.2869999999999999</v>
      </c>
      <c r="N38" s="46">
        <v>5.67</v>
      </c>
      <c r="O38" s="6">
        <v>30120</v>
      </c>
      <c r="Q38">
        <f t="shared" si="2"/>
        <v>0</v>
      </c>
      <c r="R38">
        <f t="shared" si="3"/>
        <v>0</v>
      </c>
      <c r="T38" s="6">
        <f t="shared" si="6"/>
        <v>0</v>
      </c>
      <c r="U38" s="132">
        <f t="shared" si="4"/>
        <v>0</v>
      </c>
      <c r="V38" s="135"/>
      <c r="W38" s="5">
        <f t="shared" si="5"/>
        <v>2633561</v>
      </c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K38" s="63"/>
      <c r="BL38" s="64">
        <f t="shared" si="0"/>
        <v>2633.5610000000001</v>
      </c>
    </row>
    <row r="39" spans="2:79" x14ac:dyDescent="0.2">
      <c r="B39">
        <f t="shared" si="1"/>
        <v>1981</v>
      </c>
      <c r="C39" s="5">
        <f>Table2.1f11!F41</f>
        <v>2201663</v>
      </c>
      <c r="D39" s="5">
        <f>Table8.4b11!D41</f>
        <v>2201663</v>
      </c>
      <c r="E39" s="5"/>
      <c r="F39" s="5"/>
      <c r="G39" s="5"/>
      <c r="H39" s="5"/>
      <c r="I39" s="5"/>
      <c r="J39" s="5"/>
      <c r="K39" s="5"/>
      <c r="L39" s="46">
        <v>5.8250000000000002</v>
      </c>
      <c r="M39" s="46">
        <v>6.2869999999999999</v>
      </c>
      <c r="N39" s="46">
        <v>5.67</v>
      </c>
      <c r="O39" s="6">
        <v>30120</v>
      </c>
      <c r="Q39">
        <f t="shared" si="2"/>
        <v>0</v>
      </c>
      <c r="R39">
        <f t="shared" si="3"/>
        <v>0</v>
      </c>
      <c r="T39" s="6">
        <f t="shared" si="6"/>
        <v>0</v>
      </c>
      <c r="U39" s="132">
        <f t="shared" si="4"/>
        <v>0</v>
      </c>
      <c r="V39" s="135"/>
      <c r="W39" s="5">
        <f t="shared" si="5"/>
        <v>2201663</v>
      </c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K39" s="63"/>
      <c r="BL39" s="64">
        <f t="shared" si="0"/>
        <v>2201.663</v>
      </c>
    </row>
    <row r="40" spans="2:79" x14ac:dyDescent="0.2">
      <c r="B40">
        <f t="shared" ref="B40:B62" si="7">B39+1</f>
        <v>1982</v>
      </c>
      <c r="C40" s="5">
        <f>Table2.1f11!F42</f>
        <v>1567653</v>
      </c>
      <c r="D40" s="5">
        <f>Table8.4b11!D42</f>
        <v>1567654</v>
      </c>
      <c r="E40" s="5"/>
      <c r="F40" s="5"/>
      <c r="G40" s="5"/>
      <c r="H40" s="5"/>
      <c r="I40" s="5"/>
      <c r="J40" s="5"/>
      <c r="K40" s="5"/>
      <c r="L40" s="46">
        <v>5.8250000000000002</v>
      </c>
      <c r="M40" s="46">
        <v>6.2869999999999999</v>
      </c>
      <c r="N40" s="46">
        <v>5.67</v>
      </c>
      <c r="O40" s="6">
        <v>30120</v>
      </c>
      <c r="Q40">
        <f t="shared" si="2"/>
        <v>0</v>
      </c>
      <c r="R40">
        <f t="shared" si="3"/>
        <v>0</v>
      </c>
      <c r="T40" s="6">
        <f t="shared" si="6"/>
        <v>0</v>
      </c>
      <c r="U40" s="132">
        <f t="shared" si="4"/>
        <v>0</v>
      </c>
      <c r="V40" s="135"/>
      <c r="W40" s="5">
        <f t="shared" si="5"/>
        <v>1567653</v>
      </c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K40" s="63"/>
      <c r="BL40" s="64">
        <f t="shared" si="0"/>
        <v>1567.654</v>
      </c>
    </row>
    <row r="41" spans="2:79" x14ac:dyDescent="0.2">
      <c r="B41">
        <f t="shared" si="7"/>
        <v>1983</v>
      </c>
      <c r="C41" s="5">
        <f>Table2.1f11!F43</f>
        <v>1543683</v>
      </c>
      <c r="D41" s="5">
        <f>Table8.4b11!D43</f>
        <v>1543683</v>
      </c>
      <c r="E41" s="5"/>
      <c r="F41" s="5"/>
      <c r="G41" s="5"/>
      <c r="H41" s="5"/>
      <c r="I41" s="5"/>
      <c r="J41" s="5"/>
      <c r="K41" s="5"/>
      <c r="L41" s="46">
        <v>5.8250000000000002</v>
      </c>
      <c r="M41" s="46">
        <v>6.2869999999999999</v>
      </c>
      <c r="N41" s="46">
        <v>5.67</v>
      </c>
      <c r="O41" s="6">
        <v>30120</v>
      </c>
      <c r="Q41">
        <f t="shared" si="2"/>
        <v>0</v>
      </c>
      <c r="R41">
        <f t="shared" si="3"/>
        <v>0</v>
      </c>
      <c r="T41" s="6">
        <f t="shared" si="6"/>
        <v>0</v>
      </c>
      <c r="U41" s="132">
        <f t="shared" si="4"/>
        <v>0</v>
      </c>
      <c r="V41" s="135"/>
      <c r="W41" s="5">
        <f t="shared" si="5"/>
        <v>1543683</v>
      </c>
      <c r="X41" s="5"/>
      <c r="Y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K41" s="63"/>
      <c r="BL41" s="64">
        <f t="shared" si="0"/>
        <v>1543.683</v>
      </c>
    </row>
    <row r="42" spans="2:79" x14ac:dyDescent="0.2">
      <c r="B42">
        <f t="shared" si="7"/>
        <v>1984</v>
      </c>
      <c r="C42" s="5">
        <f>Table2.1f11!F44</f>
        <v>1286116</v>
      </c>
      <c r="D42" s="5">
        <f>Table8.4b11!D44</f>
        <v>1286116</v>
      </c>
      <c r="E42" s="5"/>
      <c r="F42" s="5"/>
      <c r="G42" s="5"/>
      <c r="H42" s="5"/>
      <c r="I42" s="5"/>
      <c r="J42" s="5"/>
      <c r="K42" s="5"/>
      <c r="L42" s="46">
        <v>5.8250000000000002</v>
      </c>
      <c r="M42" s="46">
        <v>6.2869999999999999</v>
      </c>
      <c r="N42" s="46">
        <v>5.67</v>
      </c>
      <c r="O42" s="6">
        <v>30120</v>
      </c>
      <c r="Q42">
        <f t="shared" si="2"/>
        <v>0</v>
      </c>
      <c r="R42">
        <f t="shared" si="3"/>
        <v>0</v>
      </c>
      <c r="T42" s="6">
        <f t="shared" si="6"/>
        <v>0</v>
      </c>
      <c r="U42" s="132">
        <f t="shared" si="4"/>
        <v>0</v>
      </c>
      <c r="V42" s="135"/>
      <c r="W42" s="5">
        <f t="shared" si="5"/>
        <v>1286116</v>
      </c>
      <c r="X42" s="5"/>
      <c r="Y42" s="75"/>
      <c r="Z42" s="5"/>
      <c r="AA42" s="48" t="s">
        <v>520</v>
      </c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76"/>
      <c r="AM42" s="5"/>
      <c r="AO42" s="48" t="s">
        <v>726</v>
      </c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102" t="s">
        <v>607</v>
      </c>
      <c r="BA42" s="5"/>
      <c r="BB42" s="5"/>
      <c r="BC42" s="5"/>
      <c r="BD42" s="5"/>
      <c r="BE42" s="5"/>
      <c r="BF42" s="5"/>
      <c r="BK42" s="63"/>
      <c r="BL42" s="64">
        <f t="shared" si="0"/>
        <v>1286.116</v>
      </c>
    </row>
    <row r="43" spans="2:79" x14ac:dyDescent="0.2">
      <c r="B43">
        <f>B42+1</f>
        <v>1985</v>
      </c>
      <c r="C43" s="5">
        <f>Table2.1f11!F45</f>
        <v>1090459</v>
      </c>
      <c r="D43" s="5">
        <f>Table8.4b11!D45</f>
        <v>1090459</v>
      </c>
      <c r="E43" s="5"/>
      <c r="F43" s="5"/>
      <c r="G43" s="5"/>
      <c r="H43" s="5"/>
      <c r="I43" s="5"/>
      <c r="J43" s="5"/>
      <c r="K43" s="5"/>
      <c r="L43" s="46">
        <v>5.8250000000000002</v>
      </c>
      <c r="M43" s="46">
        <v>6.2869999999999999</v>
      </c>
      <c r="N43" s="46">
        <v>5.67</v>
      </c>
      <c r="O43" s="6">
        <v>30120</v>
      </c>
      <c r="Q43">
        <f t="shared" si="2"/>
        <v>0</v>
      </c>
      <c r="R43">
        <f t="shared" si="3"/>
        <v>0</v>
      </c>
      <c r="T43" s="6">
        <f t="shared" si="6"/>
        <v>0</v>
      </c>
      <c r="U43" s="132">
        <f t="shared" si="4"/>
        <v>0</v>
      </c>
      <c r="V43" s="135"/>
      <c r="W43" s="5">
        <f t="shared" si="5"/>
        <v>1090459</v>
      </c>
      <c r="X43" s="5"/>
      <c r="Y43" s="75"/>
      <c r="Z43" s="5"/>
      <c r="AC43" s="5"/>
      <c r="AD43" s="5"/>
      <c r="AE43" s="5"/>
      <c r="AF43" s="5"/>
      <c r="AG43" s="5"/>
      <c r="AH43" s="5"/>
      <c r="AI43" s="5"/>
      <c r="AJ43" s="5"/>
      <c r="AK43" s="5"/>
      <c r="AL43" s="76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K43" s="63"/>
      <c r="BL43" s="64">
        <f t="shared" si="0"/>
        <v>1090.4590000000001</v>
      </c>
    </row>
    <row r="44" spans="2:79" x14ac:dyDescent="0.2">
      <c r="B44">
        <f t="shared" si="7"/>
        <v>1986</v>
      </c>
      <c r="C44" s="5">
        <f>Table2.1f11!F46</f>
        <v>1451843</v>
      </c>
      <c r="D44" s="5">
        <f>Table8.4b11!D46</f>
        <v>1451842</v>
      </c>
      <c r="E44" s="5"/>
      <c r="F44" s="5"/>
      <c r="G44" s="5"/>
      <c r="H44" s="5"/>
      <c r="I44" s="5"/>
      <c r="J44" s="5"/>
      <c r="K44" s="5"/>
      <c r="L44" s="46">
        <v>5.8250000000000002</v>
      </c>
      <c r="M44" s="46">
        <v>6.2869999999999999</v>
      </c>
      <c r="N44" s="46">
        <v>5.67</v>
      </c>
      <c r="O44" s="6">
        <v>30120</v>
      </c>
      <c r="Q44">
        <f t="shared" si="2"/>
        <v>0</v>
      </c>
      <c r="R44">
        <f t="shared" si="3"/>
        <v>0</v>
      </c>
      <c r="T44" s="6">
        <f t="shared" si="6"/>
        <v>0</v>
      </c>
      <c r="U44" s="132">
        <f t="shared" si="4"/>
        <v>0</v>
      </c>
      <c r="V44" s="135"/>
      <c r="W44" s="5">
        <f t="shared" si="5"/>
        <v>1451843</v>
      </c>
      <c r="X44" s="5"/>
      <c r="Y44" s="75"/>
      <c r="Z44" s="5"/>
      <c r="AB44" s="74" t="s">
        <v>266</v>
      </c>
      <c r="AC44" s="5"/>
      <c r="AD44" s="5"/>
      <c r="AE44" s="5"/>
      <c r="AF44" s="5"/>
      <c r="AG44" s="74" t="s">
        <v>523</v>
      </c>
      <c r="AH44" s="5"/>
      <c r="AI44" s="5"/>
      <c r="AJ44" s="5"/>
      <c r="AK44" s="5"/>
      <c r="AL44" s="76"/>
      <c r="AM44" s="5"/>
      <c r="AN44" s="5"/>
      <c r="AO44" s="5"/>
      <c r="AP44" s="74" t="s">
        <v>522</v>
      </c>
      <c r="AQ44" s="5"/>
      <c r="AR44" s="5"/>
      <c r="AS44" s="5"/>
      <c r="AT44" s="5"/>
      <c r="AU44" s="74" t="s">
        <v>523</v>
      </c>
      <c r="AV44" s="5"/>
      <c r="AW44" s="5"/>
      <c r="AX44" s="5"/>
      <c r="AY44" s="5"/>
      <c r="AZ44" s="5"/>
      <c r="BA44" s="5"/>
      <c r="BB44" s="5"/>
      <c r="BC44" s="195" t="s">
        <v>725</v>
      </c>
      <c r="BD44" s="56" t="s">
        <v>724</v>
      </c>
      <c r="BE44" s="5"/>
      <c r="BF44" s="5"/>
      <c r="BH44" s="196" t="s">
        <v>35</v>
      </c>
      <c r="BK44" s="63"/>
      <c r="BL44" s="64">
        <f t="shared" si="0"/>
        <v>1451.8420000000001</v>
      </c>
    </row>
    <row r="45" spans="2:79" ht="51" x14ac:dyDescent="0.2">
      <c r="B45">
        <f t="shared" si="7"/>
        <v>1987</v>
      </c>
      <c r="C45" s="5">
        <f>Table2.1f11!F47</f>
        <v>1256859</v>
      </c>
      <c r="D45" s="5">
        <f>Table8.4b11!D47</f>
        <v>1256859</v>
      </c>
      <c r="E45" s="5"/>
      <c r="F45" s="5"/>
      <c r="G45" s="5"/>
      <c r="H45" s="5"/>
      <c r="I45" s="5"/>
      <c r="J45" s="5"/>
      <c r="K45" s="5"/>
      <c r="L45" s="46">
        <v>5.8250000000000002</v>
      </c>
      <c r="M45" s="46">
        <v>6.2869999999999999</v>
      </c>
      <c r="N45" s="46">
        <v>5.67</v>
      </c>
      <c r="O45" s="6">
        <v>30120</v>
      </c>
      <c r="Q45">
        <f t="shared" si="2"/>
        <v>0</v>
      </c>
      <c r="R45">
        <f t="shared" si="3"/>
        <v>0</v>
      </c>
      <c r="T45" s="6">
        <f t="shared" si="6"/>
        <v>0</v>
      </c>
      <c r="U45" s="132">
        <f t="shared" si="4"/>
        <v>0</v>
      </c>
      <c r="V45" s="135"/>
      <c r="W45" s="5">
        <f t="shared" si="5"/>
        <v>1256859</v>
      </c>
      <c r="X45" s="5"/>
      <c r="Y45" s="75"/>
      <c r="AA45" s="69" t="s">
        <v>383</v>
      </c>
      <c r="AB45" s="69" t="s">
        <v>386</v>
      </c>
      <c r="AC45" s="69" t="s">
        <v>387</v>
      </c>
      <c r="AD45" s="69" t="s">
        <v>388</v>
      </c>
      <c r="AF45" s="69" t="s">
        <v>383</v>
      </c>
      <c r="AG45" s="69" t="s">
        <v>386</v>
      </c>
      <c r="AH45" s="69" t="s">
        <v>387</v>
      </c>
      <c r="AI45" s="69" t="s">
        <v>388</v>
      </c>
      <c r="AJ45" s="5" t="s">
        <v>503</v>
      </c>
      <c r="AK45" s="5"/>
      <c r="AL45" s="76"/>
      <c r="AM45" s="5"/>
      <c r="AO45" s="69" t="s">
        <v>383</v>
      </c>
      <c r="AP45" s="69" t="s">
        <v>386</v>
      </c>
      <c r="AQ45" s="69" t="s">
        <v>387</v>
      </c>
      <c r="AR45" s="69" t="s">
        <v>388</v>
      </c>
      <c r="AT45" s="69" t="s">
        <v>383</v>
      </c>
      <c r="AU45" s="69" t="s">
        <v>386</v>
      </c>
      <c r="AV45" s="69" t="s">
        <v>387</v>
      </c>
      <c r="AW45" s="69" t="s">
        <v>388</v>
      </c>
      <c r="AX45" s="5" t="s">
        <v>503</v>
      </c>
      <c r="AY45" s="5"/>
      <c r="AZ45" s="73" t="s">
        <v>504</v>
      </c>
      <c r="BA45" s="73" t="s">
        <v>524</v>
      </c>
      <c r="BB45" t="s">
        <v>503</v>
      </c>
      <c r="BC45" s="69" t="s">
        <v>267</v>
      </c>
      <c r="BD45" s="375"/>
      <c r="BF45" s="194" t="s">
        <v>727</v>
      </c>
      <c r="BG45" s="73" t="s">
        <v>503</v>
      </c>
      <c r="BH45" s="68" t="s">
        <v>583</v>
      </c>
      <c r="BI45" s="68"/>
      <c r="BJ45" s="68"/>
      <c r="BK45" s="63"/>
      <c r="BL45" s="64">
        <f t="shared" si="0"/>
        <v>1256.8589999999999</v>
      </c>
    </row>
    <row r="46" spans="2:79" ht="13.5" thickBot="1" x14ac:dyDescent="0.25">
      <c r="B46" s="45">
        <f t="shared" si="7"/>
        <v>1988</v>
      </c>
      <c r="C46" s="222">
        <f>Table2.1f11!F48</f>
        <v>1563425</v>
      </c>
      <c r="D46" s="222">
        <f>Table8.4b11!D48</f>
        <v>1563425</v>
      </c>
      <c r="E46" s="222"/>
      <c r="F46" s="222"/>
      <c r="G46" s="222"/>
      <c r="H46" s="222"/>
      <c r="I46" s="222"/>
      <c r="J46" s="222"/>
      <c r="K46" s="222"/>
      <c r="L46" s="223">
        <v>5.8250000000000002</v>
      </c>
      <c r="M46" s="223">
        <v>6.2869999999999999</v>
      </c>
      <c r="N46" s="223">
        <v>5.67</v>
      </c>
      <c r="O46" s="224">
        <v>30120</v>
      </c>
      <c r="P46" s="45"/>
      <c r="Q46" s="45">
        <f t="shared" si="2"/>
        <v>0</v>
      </c>
      <c r="R46" s="45">
        <f t="shared" si="3"/>
        <v>0</v>
      </c>
      <c r="S46" s="45"/>
      <c r="T46" s="224">
        <f t="shared" si="6"/>
        <v>0</v>
      </c>
      <c r="U46" s="225">
        <f t="shared" si="4"/>
        <v>0</v>
      </c>
      <c r="V46" s="226"/>
      <c r="W46" s="222">
        <f t="shared" si="5"/>
        <v>1563425</v>
      </c>
      <c r="X46" s="5"/>
      <c r="Y46" s="75"/>
      <c r="AA46" s="45" t="s">
        <v>528</v>
      </c>
      <c r="AB46" s="45" t="s">
        <v>528</v>
      </c>
      <c r="AC46" s="45" t="s">
        <v>528</v>
      </c>
      <c r="AD46" s="45" t="s">
        <v>385</v>
      </c>
      <c r="AE46" s="5"/>
      <c r="AF46" s="5" t="s">
        <v>280</v>
      </c>
      <c r="AG46" s="5" t="s">
        <v>280</v>
      </c>
      <c r="AH46" s="5" t="s">
        <v>280</v>
      </c>
      <c r="AI46" s="5" t="s">
        <v>280</v>
      </c>
      <c r="AJ46" s="5"/>
      <c r="AK46" s="5"/>
      <c r="AL46" s="76"/>
      <c r="AM46" s="5"/>
      <c r="AO46" s="45" t="s">
        <v>384</v>
      </c>
      <c r="AP46" s="45" t="s">
        <v>384</v>
      </c>
      <c r="AQ46" s="45" t="s">
        <v>384</v>
      </c>
      <c r="AR46" s="45" t="s">
        <v>385</v>
      </c>
      <c r="AS46" s="5"/>
      <c r="AT46" s="5" t="s">
        <v>280</v>
      </c>
      <c r="AU46" s="5" t="s">
        <v>280</v>
      </c>
      <c r="AV46" s="5" t="s">
        <v>280</v>
      </c>
      <c r="AW46" s="5" t="s">
        <v>280</v>
      </c>
      <c r="AX46" s="5"/>
      <c r="AY46" s="5"/>
      <c r="AZ46" s="5"/>
      <c r="BA46" s="5"/>
      <c r="BF46" s="5"/>
      <c r="BG46" s="5"/>
      <c r="BK46" s="63"/>
      <c r="BL46" s="64">
        <f t="shared" si="0"/>
        <v>1563.425</v>
      </c>
    </row>
    <row r="47" spans="2:79" x14ac:dyDescent="0.2">
      <c r="B47">
        <f t="shared" si="7"/>
        <v>1989</v>
      </c>
      <c r="C47" s="5">
        <f>Table2.1f11!F49</f>
        <v>1703091</v>
      </c>
      <c r="D47" s="5">
        <f>Table8.4b11!D49</f>
        <v>1697154</v>
      </c>
      <c r="E47" s="5">
        <f>C47-D47</f>
        <v>5937</v>
      </c>
      <c r="F47" s="5"/>
      <c r="G47" s="5">
        <f>Table8.5c11!D8</f>
        <v>25574094</v>
      </c>
      <c r="H47" s="5">
        <f>Table8.5c11!F8</f>
        <v>241960194</v>
      </c>
      <c r="I47" s="5">
        <f>Table8.5c11!H8</f>
        <v>3460</v>
      </c>
      <c r="J47" s="5">
        <f>Table8.5c11!J8</f>
        <v>517385</v>
      </c>
      <c r="K47" s="5"/>
      <c r="L47" s="46">
        <v>5.8250000000000002</v>
      </c>
      <c r="M47" s="46">
        <v>6.2869999999999999</v>
      </c>
      <c r="N47" s="46">
        <v>5.67</v>
      </c>
      <c r="O47" s="6">
        <v>30120</v>
      </c>
      <c r="Q47">
        <f t="shared" si="2"/>
        <v>148969.09755000001</v>
      </c>
      <c r="R47">
        <f t="shared" si="3"/>
        <v>1521203.7396780001</v>
      </c>
      <c r="S47" s="6">
        <f t="shared" si="3"/>
        <v>19.618200000000002</v>
      </c>
      <c r="T47" s="6">
        <f t="shared" si="6"/>
        <v>15583.636199999999</v>
      </c>
      <c r="U47" s="132">
        <f t="shared" si="4"/>
        <v>1685776.0916280001</v>
      </c>
      <c r="V47" s="135"/>
      <c r="W47" s="5">
        <f t="shared" si="5"/>
        <v>1703091</v>
      </c>
      <c r="X47" s="5"/>
      <c r="Y47" s="75"/>
      <c r="Z47">
        <f t="shared" ref="Z47:Z59" si="8">B47</f>
        <v>1989</v>
      </c>
      <c r="AA47" s="5">
        <f>Table8.5c11!D33</f>
        <v>461790</v>
      </c>
      <c r="AB47" s="5">
        <f>Table8.5c11!F33</f>
        <v>747439</v>
      </c>
      <c r="AC47" s="5">
        <f>Table8.5c11!H33</f>
        <v>5598</v>
      </c>
      <c r="AD47" s="5">
        <v>0</v>
      </c>
      <c r="AE47" s="5"/>
      <c r="AF47" s="5">
        <f>L47*AA47*0.001</f>
        <v>2689.9267500000001</v>
      </c>
      <c r="AG47" s="5">
        <f>M47*AB47*0.001</f>
        <v>4699.1489929999998</v>
      </c>
      <c r="AH47" s="5">
        <f>N47*AC47*0.001</f>
        <v>31.740660000000002</v>
      </c>
      <c r="AI47" s="5">
        <f>O47*AD47*0.000001</f>
        <v>0</v>
      </c>
      <c r="AJ47" s="133">
        <f>SUM(AF47:AI47)</f>
        <v>7420.8164029999998</v>
      </c>
      <c r="AK47" s="5"/>
      <c r="AL47" s="76"/>
      <c r="AM47" s="5"/>
      <c r="AN47">
        <f>B47</f>
        <v>1989</v>
      </c>
      <c r="AO47" s="5">
        <f>Table8.6b11!D7</f>
        <v>119640</v>
      </c>
      <c r="AP47" s="5">
        <f>Table8.6b11!F7</f>
        <v>1471031</v>
      </c>
      <c r="AQ47" s="5">
        <f>Table8.6b11!G7</f>
        <v>762</v>
      </c>
      <c r="AR47" s="5">
        <v>0</v>
      </c>
      <c r="AS47" s="5"/>
      <c r="AT47" s="5">
        <f>L47*AO47*0.001</f>
        <v>696.90300000000002</v>
      </c>
      <c r="AU47" s="5">
        <f>M47*AP47*0.001</f>
        <v>9248.3718970000009</v>
      </c>
      <c r="AV47" s="5">
        <f>N47*AQ47*0.001</f>
        <v>4.3205400000000003</v>
      </c>
      <c r="AW47" s="5">
        <f>O47*AR47*0.000001</f>
        <v>0</v>
      </c>
      <c r="AX47" s="5">
        <f>SUM(AT47:AW47)</f>
        <v>9949.5954370000018</v>
      </c>
      <c r="AY47" s="5"/>
      <c r="AZ47" s="133">
        <f>U47</f>
        <v>1685776.0916280001</v>
      </c>
      <c r="BA47" s="133">
        <f>AJ47</f>
        <v>7420.8164029999998</v>
      </c>
      <c r="BB47" s="5">
        <f>AZ47+BA47</f>
        <v>1693196.9080310001</v>
      </c>
      <c r="BC47" s="5">
        <f t="shared" ref="BC47:BC69" si="9">D47</f>
        <v>1697154</v>
      </c>
      <c r="BD47" s="377">
        <f t="shared" ref="BD47:BD69" si="10">BC47/BB47</f>
        <v>1.0023370536233742</v>
      </c>
      <c r="BE47" s="5"/>
      <c r="BF47" s="5">
        <f t="shared" ref="BF47:BF69" si="11">AX47</f>
        <v>9949.5954370000018</v>
      </c>
      <c r="BG47" s="5">
        <f t="shared" ref="BG47:BG69" si="12">BB47+BF47</f>
        <v>1703146.5034680001</v>
      </c>
      <c r="BH47" s="5">
        <f t="shared" ref="BH47:BH69" si="13">W47</f>
        <v>1703091</v>
      </c>
      <c r="BI47" s="5"/>
      <c r="BJ47" s="5"/>
      <c r="BK47" s="136">
        <f t="shared" ref="BK47:BK69" si="14">BA47*0.001*BD47</f>
        <v>7.4381592488630259</v>
      </c>
      <c r="BL47" s="137">
        <f t="shared" ref="BL47:BL69" si="15">D47*0.001-BK47</f>
        <v>1689.715840751137</v>
      </c>
      <c r="BM47" s="56"/>
      <c r="BN47" s="56"/>
      <c r="CA47" s="7"/>
    </row>
    <row r="48" spans="2:79" x14ac:dyDescent="0.2">
      <c r="B48">
        <f t="shared" si="7"/>
        <v>1990</v>
      </c>
      <c r="C48" s="5">
        <f>Table2.1f11!F50</f>
        <v>1289433</v>
      </c>
      <c r="D48" s="5">
        <f>Table8.4b11!D50</f>
        <v>1281392</v>
      </c>
      <c r="E48" s="5">
        <f t="shared" ref="E48:E59" si="16">C48-D48</f>
        <v>8041</v>
      </c>
      <c r="F48" s="5"/>
      <c r="G48" s="5">
        <f>Table8.5c11!D9</f>
        <v>14956486</v>
      </c>
      <c r="H48" s="5">
        <f>Table8.5c11!F9</f>
        <v>181231027</v>
      </c>
      <c r="I48" s="5">
        <f>Table8.5c11!H9</f>
        <v>17030</v>
      </c>
      <c r="J48" s="5">
        <f>Table8.5c11!J9</f>
        <v>1008199</v>
      </c>
      <c r="K48" s="5"/>
      <c r="L48" s="46">
        <v>5.8250000000000002</v>
      </c>
      <c r="M48" s="46">
        <v>6.2869999999999999</v>
      </c>
      <c r="N48" s="46">
        <v>5.67</v>
      </c>
      <c r="O48" s="6">
        <v>30120</v>
      </c>
      <c r="Q48">
        <f t="shared" si="2"/>
        <v>87121.53095</v>
      </c>
      <c r="R48">
        <f t="shared" si="3"/>
        <v>1139399.4667490001</v>
      </c>
      <c r="S48" s="6">
        <f t="shared" si="3"/>
        <v>96.560100000000006</v>
      </c>
      <c r="T48" s="6">
        <f t="shared" si="6"/>
        <v>30366.953879999997</v>
      </c>
      <c r="U48" s="132">
        <f t="shared" si="4"/>
        <v>1256984.511679</v>
      </c>
      <c r="V48" s="135"/>
      <c r="W48" s="5">
        <f t="shared" si="5"/>
        <v>1289433</v>
      </c>
      <c r="X48" s="5"/>
      <c r="Y48" s="75"/>
      <c r="Z48">
        <f t="shared" si="8"/>
        <v>1990</v>
      </c>
      <c r="AA48" s="5">
        <f>Table8.5c11!D34</f>
        <v>1437614</v>
      </c>
      <c r="AB48" s="5">
        <f>Table8.5c11!F34</f>
        <v>2054166</v>
      </c>
      <c r="AC48" s="5">
        <f>Table8.5c11!H34</f>
        <v>7489</v>
      </c>
      <c r="AD48" s="5">
        <v>0</v>
      </c>
      <c r="AE48" s="5"/>
      <c r="AF48" s="5">
        <f t="shared" ref="AF48:AF59" si="17">L48*AA48*0.001</f>
        <v>8374.1015499999994</v>
      </c>
      <c r="AG48" s="5">
        <f t="shared" ref="AG48:AG59" si="18">M48*AB48*0.001</f>
        <v>12914.541642</v>
      </c>
      <c r="AH48" s="5">
        <f t="shared" ref="AH48:AH59" si="19">N48*AC48*0.001</f>
        <v>42.462629999999997</v>
      </c>
      <c r="AI48" s="5">
        <f t="shared" ref="AI48:AI59" si="20">O48*AD48*0.000001</f>
        <v>0</v>
      </c>
      <c r="AJ48" s="133">
        <f t="shared" ref="AJ48:AJ59" si="21">SUM(AF48:AI48)</f>
        <v>21331.105822000001</v>
      </c>
      <c r="AK48" s="5"/>
      <c r="AL48" s="76"/>
      <c r="AM48" s="5"/>
      <c r="AN48">
        <f t="shared" ref="AN48:AN59" si="22">B48</f>
        <v>1990</v>
      </c>
      <c r="AO48" s="5">
        <f>Table8.6b11!D8</f>
        <v>173196</v>
      </c>
      <c r="AP48" s="5">
        <f>Table8.6b11!F8</f>
        <v>1629964</v>
      </c>
      <c r="AQ48" s="5">
        <f>Table8.6b11!G8</f>
        <v>1741</v>
      </c>
      <c r="AR48" s="5">
        <v>0</v>
      </c>
      <c r="AS48" s="5"/>
      <c r="AT48" s="5">
        <f t="shared" ref="AT48:AT59" si="23">L48*AO48*0.001</f>
        <v>1008.8667</v>
      </c>
      <c r="AU48" s="5">
        <f t="shared" ref="AU48:AU59" si="24">M48*AP48*0.001</f>
        <v>10247.583667999999</v>
      </c>
      <c r="AV48" s="5">
        <f t="shared" ref="AV48:AV59" si="25">N48*AQ48*0.001</f>
        <v>9.8714700000000004</v>
      </c>
      <c r="AW48" s="5">
        <f t="shared" ref="AW48:AW59" si="26">O48*AR48*0.000001</f>
        <v>0</v>
      </c>
      <c r="AX48" s="5">
        <f t="shared" ref="AX48:AX59" si="27">SUM(AT48:AW48)</f>
        <v>11266.321838</v>
      </c>
      <c r="AY48" s="5"/>
      <c r="AZ48" s="133">
        <f t="shared" ref="AZ48:AZ59" si="28">U48</f>
        <v>1256984.511679</v>
      </c>
      <c r="BA48" s="133">
        <f t="shared" ref="BA48:BA59" si="29">AJ48</f>
        <v>21331.105822000001</v>
      </c>
      <c r="BB48" s="5">
        <f t="shared" ref="BB48:BB59" si="30">AZ48+BA48</f>
        <v>1278315.6175009999</v>
      </c>
      <c r="BC48" s="5">
        <f t="shared" si="9"/>
        <v>1281392</v>
      </c>
      <c r="BD48" s="377">
        <f t="shared" si="10"/>
        <v>1.0024065907174116</v>
      </c>
      <c r="BE48" s="5"/>
      <c r="BF48" s="5">
        <f t="shared" si="11"/>
        <v>11266.321838</v>
      </c>
      <c r="BG48" s="5">
        <f t="shared" si="12"/>
        <v>1289581.939339</v>
      </c>
      <c r="BH48" s="5">
        <f t="shared" si="13"/>
        <v>1289433</v>
      </c>
      <c r="BI48" s="5"/>
      <c r="BJ48" s="5"/>
      <c r="BK48" s="136">
        <f t="shared" si="14"/>
        <v>21.38244106326335</v>
      </c>
      <c r="BL48" s="137">
        <f t="shared" si="15"/>
        <v>1260.0095589367368</v>
      </c>
    </row>
    <row r="49" spans="2:68" x14ac:dyDescent="0.2">
      <c r="B49">
        <f t="shared" si="7"/>
        <v>1991</v>
      </c>
      <c r="C49" s="5">
        <f>Table2.1f11!F51</f>
        <v>1198261</v>
      </c>
      <c r="D49" s="5">
        <f>Table8.4b11!D51</f>
        <v>1199418</v>
      </c>
      <c r="E49" s="5">
        <f t="shared" si="16"/>
        <v>-1157</v>
      </c>
      <c r="F49" s="5"/>
      <c r="G49" s="5">
        <f>Table8.5c11!D10</f>
        <v>13821887</v>
      </c>
      <c r="H49" s="5">
        <f>Table8.5c11!F10</f>
        <v>171156738</v>
      </c>
      <c r="I49" s="5">
        <f>Table8.5c11!H10</f>
        <v>50540</v>
      </c>
      <c r="J49" s="5">
        <f>Table8.5c11!J10</f>
        <v>973749</v>
      </c>
      <c r="K49" s="5"/>
      <c r="L49" s="46">
        <v>5.8250000000000002</v>
      </c>
      <c r="M49" s="46">
        <v>6.2869999999999999</v>
      </c>
      <c r="N49" s="46">
        <v>5.67</v>
      </c>
      <c r="O49" s="6">
        <v>30120</v>
      </c>
      <c r="Q49">
        <f t="shared" si="2"/>
        <v>80512.491775000002</v>
      </c>
      <c r="R49">
        <f t="shared" si="3"/>
        <v>1076062.4118059999</v>
      </c>
      <c r="S49" s="6">
        <f t="shared" si="3"/>
        <v>286.56180000000001</v>
      </c>
      <c r="T49" s="6">
        <f t="shared" si="6"/>
        <v>29329.319879999999</v>
      </c>
      <c r="U49" s="132">
        <f t="shared" si="4"/>
        <v>1186190.785261</v>
      </c>
      <c r="V49" s="135"/>
      <c r="W49" s="5">
        <f t="shared" si="5"/>
        <v>1198261</v>
      </c>
      <c r="X49" s="5"/>
      <c r="Y49" s="75"/>
      <c r="Z49">
        <f t="shared" si="8"/>
        <v>1991</v>
      </c>
      <c r="AA49" s="5">
        <f>Table8.5c11!D35</f>
        <v>432677</v>
      </c>
      <c r="AB49" s="5">
        <f>Table8.5c11!F35</f>
        <v>472616</v>
      </c>
      <c r="AC49" s="5">
        <f>Table8.5c11!H35</f>
        <v>6965</v>
      </c>
      <c r="AD49" s="5">
        <v>0</v>
      </c>
      <c r="AE49" s="5"/>
      <c r="AF49" s="5">
        <f t="shared" si="17"/>
        <v>2520.3435249999998</v>
      </c>
      <c r="AG49" s="5">
        <f t="shared" si="18"/>
        <v>2971.3367920000001</v>
      </c>
      <c r="AH49" s="5">
        <f t="shared" si="19"/>
        <v>39.491550000000004</v>
      </c>
      <c r="AI49" s="5">
        <f t="shared" si="20"/>
        <v>0</v>
      </c>
      <c r="AJ49" s="133">
        <f t="shared" si="21"/>
        <v>5531.171867</v>
      </c>
      <c r="AK49" s="5"/>
      <c r="AL49" s="76"/>
      <c r="AM49" s="5"/>
      <c r="AN49">
        <f t="shared" si="22"/>
        <v>1991</v>
      </c>
      <c r="AO49" s="5">
        <f>Table8.6b11!D9</f>
        <v>104193</v>
      </c>
      <c r="AP49" s="5">
        <f>Table8.6b11!F9</f>
        <v>995374</v>
      </c>
      <c r="AQ49" s="5">
        <f>Table8.6b11!G9</f>
        <v>1395</v>
      </c>
      <c r="AR49" s="5">
        <v>0</v>
      </c>
      <c r="AS49" s="5"/>
      <c r="AT49" s="5">
        <f t="shared" si="23"/>
        <v>606.92422499999998</v>
      </c>
      <c r="AU49" s="5">
        <f t="shared" si="24"/>
        <v>6257.916338</v>
      </c>
      <c r="AV49" s="5">
        <f t="shared" si="25"/>
        <v>7.9096500000000001</v>
      </c>
      <c r="AW49" s="5">
        <f t="shared" si="26"/>
        <v>0</v>
      </c>
      <c r="AX49" s="5">
        <f t="shared" si="27"/>
        <v>6872.7502129999993</v>
      </c>
      <c r="AY49" s="5"/>
      <c r="AZ49" s="133">
        <f t="shared" si="28"/>
        <v>1186190.785261</v>
      </c>
      <c r="BA49" s="133">
        <f t="shared" si="29"/>
        <v>5531.171867</v>
      </c>
      <c r="BB49" s="5">
        <f t="shared" si="30"/>
        <v>1191721.957128</v>
      </c>
      <c r="BC49" s="5">
        <f t="shared" si="9"/>
        <v>1199418</v>
      </c>
      <c r="BD49" s="377">
        <f t="shared" si="10"/>
        <v>1.0064579181628466</v>
      </c>
      <c r="BE49" s="5"/>
      <c r="BF49" s="5">
        <f t="shared" si="11"/>
        <v>6872.7502129999993</v>
      </c>
      <c r="BG49" s="5">
        <f t="shared" si="12"/>
        <v>1198594.707341</v>
      </c>
      <c r="BH49" s="5">
        <f t="shared" si="13"/>
        <v>1198261</v>
      </c>
      <c r="BI49" s="5"/>
      <c r="BJ49" s="5"/>
      <c r="BK49" s="136">
        <f t="shared" si="14"/>
        <v>5.566891722261726</v>
      </c>
      <c r="BL49" s="137">
        <f t="shared" si="15"/>
        <v>1193.8511082777384</v>
      </c>
    </row>
    <row r="50" spans="2:68" x14ac:dyDescent="0.2">
      <c r="B50">
        <f t="shared" si="7"/>
        <v>1992</v>
      </c>
      <c r="C50" s="5">
        <f>Table2.1f11!F52</f>
        <v>990707</v>
      </c>
      <c r="D50" s="5">
        <f>Table8.4b11!D52</f>
        <v>990274</v>
      </c>
      <c r="E50" s="5">
        <f t="shared" si="16"/>
        <v>433</v>
      </c>
      <c r="F50" s="5"/>
      <c r="G50" s="5">
        <f>Table8.5c11!D11</f>
        <v>11998033</v>
      </c>
      <c r="H50" s="5">
        <f>Table8.5c11!F11</f>
        <v>135779477</v>
      </c>
      <c r="I50" s="5">
        <f>Table8.5c11!H11</f>
        <v>48200</v>
      </c>
      <c r="J50" s="5">
        <f>Table8.5c11!J11</f>
        <v>1320369</v>
      </c>
      <c r="K50" s="5"/>
      <c r="L50" s="46">
        <v>5.8250000000000002</v>
      </c>
      <c r="M50" s="46">
        <v>6.2869999999999999</v>
      </c>
      <c r="N50" s="46">
        <v>5.67</v>
      </c>
      <c r="O50" s="6">
        <v>30120</v>
      </c>
      <c r="Q50">
        <f t="shared" si="2"/>
        <v>69888.542225000012</v>
      </c>
      <c r="R50">
        <f t="shared" si="3"/>
        <v>853645.57189900009</v>
      </c>
      <c r="S50" s="6">
        <f t="shared" si="3"/>
        <v>273.29399999999998</v>
      </c>
      <c r="T50" s="6">
        <f t="shared" si="6"/>
        <v>39769.514279999996</v>
      </c>
      <c r="U50" s="132">
        <f t="shared" si="4"/>
        <v>963576.92240400007</v>
      </c>
      <c r="V50" s="135"/>
      <c r="W50" s="5">
        <f t="shared" si="5"/>
        <v>990707</v>
      </c>
      <c r="X50" s="5"/>
      <c r="Y50" s="75"/>
      <c r="Z50">
        <f t="shared" si="8"/>
        <v>1992</v>
      </c>
      <c r="AA50" s="5">
        <f>Table8.5c11!D36</f>
        <v>471390</v>
      </c>
      <c r="AB50" s="5">
        <f>Table8.5c11!F36</f>
        <v>1901549</v>
      </c>
      <c r="AC50" s="5">
        <f>Table8.5c11!H36</f>
        <v>69374</v>
      </c>
      <c r="AD50" s="5">
        <f>Table8.5c11!J36</f>
        <v>169810</v>
      </c>
      <c r="AE50" s="5"/>
      <c r="AF50" s="5">
        <f t="shared" si="17"/>
        <v>2745.8467500000002</v>
      </c>
      <c r="AG50" s="5">
        <f t="shared" si="18"/>
        <v>11955.038563</v>
      </c>
      <c r="AH50" s="5">
        <f t="shared" si="19"/>
        <v>393.35058000000004</v>
      </c>
      <c r="AI50" s="5">
        <f t="shared" si="20"/>
        <v>5114.6772000000001</v>
      </c>
      <c r="AJ50" s="133">
        <f t="shared" si="21"/>
        <v>20208.913093000003</v>
      </c>
      <c r="AK50" s="5"/>
      <c r="AL50" s="76"/>
      <c r="AM50" s="5"/>
      <c r="AN50">
        <f t="shared" si="22"/>
        <v>1992</v>
      </c>
      <c r="AO50" s="5">
        <f>Table8.6b11!D10</f>
        <v>153940</v>
      </c>
      <c r="AP50" s="5">
        <f>Table8.6b11!F10</f>
        <v>1044961</v>
      </c>
      <c r="AQ50" s="5">
        <f>Table8.6b11!G10</f>
        <v>10126</v>
      </c>
      <c r="AR50" s="5">
        <f>Table8.6b11!I10</f>
        <v>4040</v>
      </c>
      <c r="AS50" s="5"/>
      <c r="AT50" s="5">
        <f t="shared" si="23"/>
        <v>896.70050000000003</v>
      </c>
      <c r="AU50" s="5">
        <f t="shared" si="24"/>
        <v>6569.6698070000002</v>
      </c>
      <c r="AV50" s="5">
        <f t="shared" si="25"/>
        <v>57.41442</v>
      </c>
      <c r="AW50" s="5">
        <f t="shared" si="26"/>
        <v>121.6848</v>
      </c>
      <c r="AX50" s="5">
        <f t="shared" si="27"/>
        <v>7645.4695270000002</v>
      </c>
      <c r="AY50" s="5"/>
      <c r="AZ50" s="133">
        <f t="shared" si="28"/>
        <v>963576.92240400007</v>
      </c>
      <c r="BA50" s="133">
        <f t="shared" si="29"/>
        <v>20208.913093000003</v>
      </c>
      <c r="BB50" s="5">
        <f t="shared" si="30"/>
        <v>983785.83549700002</v>
      </c>
      <c r="BC50" s="5">
        <f t="shared" si="9"/>
        <v>990274</v>
      </c>
      <c r="BD50" s="377">
        <f t="shared" si="10"/>
        <v>1.0065950985152397</v>
      </c>
      <c r="BE50" s="5"/>
      <c r="BF50" s="5">
        <f t="shared" si="11"/>
        <v>7645.4695270000002</v>
      </c>
      <c r="BG50" s="5">
        <f t="shared" si="12"/>
        <v>991431.305024</v>
      </c>
      <c r="BH50" s="5">
        <f t="shared" si="13"/>
        <v>990707</v>
      </c>
      <c r="BI50" s="5"/>
      <c r="BJ50" s="5"/>
      <c r="BK50" s="136">
        <f t="shared" si="14"/>
        <v>20.342192865734255</v>
      </c>
      <c r="BL50" s="137">
        <f t="shared" si="15"/>
        <v>969.9318071342658</v>
      </c>
    </row>
    <row r="51" spans="2:68" x14ac:dyDescent="0.2">
      <c r="B51">
        <f t="shared" si="7"/>
        <v>1993</v>
      </c>
      <c r="C51" s="5">
        <f>Table2.1f11!F53</f>
        <v>1123789</v>
      </c>
      <c r="D51" s="5">
        <f>Table8.4b11!D53</f>
        <v>1121549</v>
      </c>
      <c r="E51" s="5">
        <f t="shared" si="16"/>
        <v>2240</v>
      </c>
      <c r="F51" s="5"/>
      <c r="G51" s="5">
        <f>Table8.5c11!D12</f>
        <v>13460366</v>
      </c>
      <c r="H51" s="5">
        <f>Table8.5c11!F12</f>
        <v>149286502</v>
      </c>
      <c r="I51" s="5">
        <f>Table8.5c11!H12</f>
        <v>11080</v>
      </c>
      <c r="J51" s="5">
        <f>Table8.5c11!J12</f>
        <v>1552589</v>
      </c>
      <c r="K51" s="5"/>
      <c r="L51" s="46">
        <v>5.8250000000000002</v>
      </c>
      <c r="M51" s="46">
        <v>6.2869999999999999</v>
      </c>
      <c r="N51" s="46">
        <v>5.67</v>
      </c>
      <c r="O51" s="6">
        <v>30120</v>
      </c>
      <c r="Q51">
        <f t="shared" si="2"/>
        <v>78406.63195000001</v>
      </c>
      <c r="R51">
        <f t="shared" si="3"/>
        <v>938564.23807399999</v>
      </c>
      <c r="S51" s="6">
        <f t="shared" si="3"/>
        <v>62.823599999999999</v>
      </c>
      <c r="T51" s="6">
        <f t="shared" si="6"/>
        <v>46763.980680000001</v>
      </c>
      <c r="U51" s="132">
        <f t="shared" si="4"/>
        <v>1063797.6743040001</v>
      </c>
      <c r="V51" s="135"/>
      <c r="W51" s="5">
        <f t="shared" si="5"/>
        <v>1123789</v>
      </c>
      <c r="X51" s="5"/>
      <c r="Y51" s="75"/>
      <c r="Z51">
        <f t="shared" si="8"/>
        <v>1993</v>
      </c>
      <c r="AA51" s="5">
        <f>Table8.5c11!D37</f>
        <v>1098481</v>
      </c>
      <c r="AB51" s="5">
        <f>Table8.5c11!F37</f>
        <v>2120491</v>
      </c>
      <c r="AC51" s="5">
        <f>Table8.5c11!H37</f>
        <v>201779</v>
      </c>
      <c r="AD51" s="5">
        <f>Table8.5c11!J37</f>
        <v>1018482</v>
      </c>
      <c r="AE51" s="5"/>
      <c r="AF51" s="5">
        <f t="shared" si="17"/>
        <v>6398.6518249999999</v>
      </c>
      <c r="AG51" s="5">
        <f t="shared" si="18"/>
        <v>13331.526916999999</v>
      </c>
      <c r="AH51" s="5">
        <f t="shared" si="19"/>
        <v>1144.0869299999999</v>
      </c>
      <c r="AI51" s="5">
        <f t="shared" si="20"/>
        <v>30676.67784</v>
      </c>
      <c r="AJ51" s="133">
        <f t="shared" si="21"/>
        <v>51550.943511999998</v>
      </c>
      <c r="AK51" s="5"/>
      <c r="AL51" s="76"/>
      <c r="AM51" s="5"/>
      <c r="AN51">
        <f t="shared" si="22"/>
        <v>1993</v>
      </c>
      <c r="AO51" s="5">
        <f>Table8.6b11!D11</f>
        <v>290169</v>
      </c>
      <c r="AP51" s="5">
        <f>Table8.6b11!F11</f>
        <v>1073589</v>
      </c>
      <c r="AQ51" s="5">
        <f>Table8.6b11!G11</f>
        <v>26531</v>
      </c>
      <c r="AR51" s="5">
        <f>Table8.6b11!I11</f>
        <v>40098</v>
      </c>
      <c r="AS51" s="5"/>
      <c r="AT51" s="5">
        <f t="shared" si="23"/>
        <v>1690.2344250000001</v>
      </c>
      <c r="AU51" s="5">
        <f t="shared" si="24"/>
        <v>6749.6540429999995</v>
      </c>
      <c r="AV51" s="5">
        <f t="shared" si="25"/>
        <v>150.43077</v>
      </c>
      <c r="AW51" s="5">
        <f t="shared" si="26"/>
        <v>1207.7517599999999</v>
      </c>
      <c r="AX51" s="5">
        <f t="shared" si="27"/>
        <v>9798.0709979999992</v>
      </c>
      <c r="AY51" s="5"/>
      <c r="AZ51" s="133">
        <f t="shared" si="28"/>
        <v>1063797.6743040001</v>
      </c>
      <c r="BA51" s="133">
        <f t="shared" si="29"/>
        <v>51550.943511999998</v>
      </c>
      <c r="BB51" s="5">
        <f t="shared" si="30"/>
        <v>1115348.617816</v>
      </c>
      <c r="BC51" s="5">
        <f t="shared" si="9"/>
        <v>1121549</v>
      </c>
      <c r="BD51" s="377">
        <f t="shared" si="10"/>
        <v>1.0055591427513857</v>
      </c>
      <c r="BE51" s="5"/>
      <c r="BF51" s="5">
        <f t="shared" si="11"/>
        <v>9798.0709979999992</v>
      </c>
      <c r="BG51" s="5">
        <f t="shared" si="12"/>
        <v>1125146.688814</v>
      </c>
      <c r="BH51" s="5">
        <f t="shared" si="13"/>
        <v>1123789</v>
      </c>
      <c r="BI51" s="5"/>
      <c r="BJ51" s="5"/>
      <c r="BK51" s="136">
        <f t="shared" si="14"/>
        <v>51.837522565951822</v>
      </c>
      <c r="BL51" s="137">
        <f t="shared" si="15"/>
        <v>1069.7114774340482</v>
      </c>
    </row>
    <row r="52" spans="2:68" x14ac:dyDescent="0.2">
      <c r="B52">
        <f t="shared" si="7"/>
        <v>1994</v>
      </c>
      <c r="C52" s="5">
        <f>Table2.1f11!F54</f>
        <v>1058783</v>
      </c>
      <c r="D52" s="5">
        <f>Table8.4b11!D54</f>
        <v>1056289</v>
      </c>
      <c r="E52" s="5">
        <f t="shared" si="16"/>
        <v>2494</v>
      </c>
      <c r="F52" s="5"/>
      <c r="G52" s="5">
        <f>Table8.5c11!D13</f>
        <v>16692892</v>
      </c>
      <c r="H52" s="5">
        <f>Table8.5c11!F13</f>
        <v>134666136</v>
      </c>
      <c r="I52" s="5">
        <f>Table8.5c11!H13</f>
        <v>51530</v>
      </c>
      <c r="J52" s="5">
        <f>Table8.5c11!J13</f>
        <v>1192922</v>
      </c>
      <c r="K52" s="5"/>
      <c r="L52" s="46">
        <v>5.8250000000000002</v>
      </c>
      <c r="M52" s="46">
        <v>6.2869999999999999</v>
      </c>
      <c r="N52" s="46">
        <v>5.67</v>
      </c>
      <c r="O52" s="6">
        <v>30120</v>
      </c>
      <c r="Q52">
        <f t="shared" si="2"/>
        <v>97236.095900000015</v>
      </c>
      <c r="R52">
        <f t="shared" si="3"/>
        <v>846645.99703199998</v>
      </c>
      <c r="S52" s="6">
        <f t="shared" si="3"/>
        <v>292.17509999999999</v>
      </c>
      <c r="T52" s="6">
        <f t="shared" si="6"/>
        <v>35930.810639999996</v>
      </c>
      <c r="U52" s="132">
        <f t="shared" si="4"/>
        <v>980105.07867200009</v>
      </c>
      <c r="V52" s="135"/>
      <c r="W52" s="5">
        <f t="shared" si="5"/>
        <v>1058783</v>
      </c>
      <c r="X52" s="5"/>
      <c r="Y52" s="75"/>
      <c r="Z52">
        <f t="shared" si="8"/>
        <v>1994</v>
      </c>
      <c r="AA52" s="5">
        <f>Table8.5c11!D38</f>
        <v>3547973</v>
      </c>
      <c r="AB52" s="5">
        <f>Table8.5c11!F38</f>
        <v>2531460</v>
      </c>
      <c r="AC52" s="5">
        <f>Table8.5c11!H38</f>
        <v>615326</v>
      </c>
      <c r="AD52" s="5">
        <f>Table8.5c11!J38</f>
        <v>1063348</v>
      </c>
      <c r="AE52" s="5"/>
      <c r="AF52" s="5">
        <f t="shared" si="17"/>
        <v>20666.942725000001</v>
      </c>
      <c r="AG52" s="5">
        <f t="shared" si="18"/>
        <v>15915.28902</v>
      </c>
      <c r="AH52" s="5">
        <f t="shared" si="19"/>
        <v>3488.89842</v>
      </c>
      <c r="AI52" s="5">
        <f t="shared" si="20"/>
        <v>32028.04176</v>
      </c>
      <c r="AJ52" s="133">
        <f t="shared" si="21"/>
        <v>72099.171925000002</v>
      </c>
      <c r="AK52" s="5"/>
      <c r="AL52" s="76"/>
      <c r="AM52" s="5"/>
      <c r="AN52">
        <f t="shared" si="22"/>
        <v>1994</v>
      </c>
      <c r="AO52" s="5">
        <f>Table8.6b11!D12</f>
        <v>371317</v>
      </c>
      <c r="AP52" s="5">
        <f>Table8.6b11!F12</f>
        <v>1024190</v>
      </c>
      <c r="AQ52" s="5">
        <f>Table8.6b11!G12</f>
        <v>104034</v>
      </c>
      <c r="AR52" s="5">
        <f>Table8.6b11!I12</f>
        <v>58362</v>
      </c>
      <c r="AS52" s="5"/>
      <c r="AT52" s="5">
        <f t="shared" si="23"/>
        <v>2162.9215249999997</v>
      </c>
      <c r="AU52" s="5">
        <f t="shared" si="24"/>
        <v>6439.0825300000006</v>
      </c>
      <c r="AV52" s="5">
        <f t="shared" si="25"/>
        <v>589.87278000000003</v>
      </c>
      <c r="AW52" s="5">
        <f t="shared" si="26"/>
        <v>1757.8634399999999</v>
      </c>
      <c r="AX52" s="5">
        <f t="shared" si="27"/>
        <v>10949.740275</v>
      </c>
      <c r="AY52" s="5"/>
      <c r="AZ52" s="133">
        <f t="shared" si="28"/>
        <v>980105.07867200009</v>
      </c>
      <c r="BA52" s="133">
        <f t="shared" si="29"/>
        <v>72099.171925000002</v>
      </c>
      <c r="BB52" s="5">
        <f t="shared" si="30"/>
        <v>1052204.2505970001</v>
      </c>
      <c r="BC52" s="5">
        <f t="shared" si="9"/>
        <v>1056289</v>
      </c>
      <c r="BD52" s="377">
        <f t="shared" si="10"/>
        <v>1.0038820879127623</v>
      </c>
      <c r="BE52" s="5"/>
      <c r="BF52" s="5">
        <f t="shared" si="11"/>
        <v>10949.740275</v>
      </c>
      <c r="BG52" s="5">
        <f t="shared" si="12"/>
        <v>1063153.9908720001</v>
      </c>
      <c r="BH52" s="5">
        <f t="shared" si="13"/>
        <v>1058783</v>
      </c>
      <c r="BI52" s="5"/>
      <c r="BJ52" s="5"/>
      <c r="BK52" s="136">
        <f t="shared" si="14"/>
        <v>72.37906724885022</v>
      </c>
      <c r="BL52" s="137">
        <f t="shared" si="15"/>
        <v>983.90993275114977</v>
      </c>
    </row>
    <row r="53" spans="2:68" x14ac:dyDescent="0.2">
      <c r="B53">
        <f t="shared" si="7"/>
        <v>1995</v>
      </c>
      <c r="C53" s="5">
        <f>Table2.1f11!F55</f>
        <v>754597</v>
      </c>
      <c r="D53" s="5">
        <f>Table8.4b11!D55</f>
        <v>742926</v>
      </c>
      <c r="E53" s="5">
        <f t="shared" si="16"/>
        <v>11671</v>
      </c>
      <c r="F53" s="5"/>
      <c r="G53" s="5">
        <f>Table8.5c11!D14</f>
        <v>16168597</v>
      </c>
      <c r="H53" s="5">
        <f>Table8.5c11!F14</f>
        <v>86584336</v>
      </c>
      <c r="I53" s="5">
        <f>Table8.5c11!H14</f>
        <v>133490</v>
      </c>
      <c r="J53" s="5">
        <f>Table8.5c11!J14</f>
        <v>1082188</v>
      </c>
      <c r="K53" s="5"/>
      <c r="L53" s="46">
        <v>5.8250000000000002</v>
      </c>
      <c r="M53" s="46">
        <v>6.2869999999999999</v>
      </c>
      <c r="N53" s="46">
        <v>5.67</v>
      </c>
      <c r="O53" s="6">
        <v>30120</v>
      </c>
      <c r="Q53">
        <f t="shared" si="2"/>
        <v>94182.077525000015</v>
      </c>
      <c r="R53">
        <f t="shared" si="3"/>
        <v>544355.720432</v>
      </c>
      <c r="S53" s="6">
        <f t="shared" si="3"/>
        <v>756.88830000000007</v>
      </c>
      <c r="T53" s="6">
        <f t="shared" si="6"/>
        <v>32595.502559999997</v>
      </c>
      <c r="U53" s="132">
        <f t="shared" si="4"/>
        <v>671890.18881700002</v>
      </c>
      <c r="V53" s="135"/>
      <c r="W53" s="5">
        <f t="shared" si="5"/>
        <v>754597</v>
      </c>
      <c r="X53" s="5"/>
      <c r="Y53" s="75"/>
      <c r="Z53">
        <f t="shared" si="8"/>
        <v>1995</v>
      </c>
      <c r="AA53" s="5">
        <f>Table8.5c11!D39</f>
        <v>1897684</v>
      </c>
      <c r="AB53" s="5">
        <f>Table8.5c11!F39</f>
        <v>2311017</v>
      </c>
      <c r="AC53" s="5">
        <f>Table8.5c11!H39</f>
        <v>307441</v>
      </c>
      <c r="AD53" s="5">
        <f>Table8.5c11!J39</f>
        <v>1369904</v>
      </c>
      <c r="AE53" s="5"/>
      <c r="AF53" s="5">
        <f t="shared" si="17"/>
        <v>11054.009300000002</v>
      </c>
      <c r="AG53" s="5">
        <f t="shared" si="18"/>
        <v>14529.363879</v>
      </c>
      <c r="AH53" s="5">
        <f t="shared" si="19"/>
        <v>1743.19047</v>
      </c>
      <c r="AI53" s="5">
        <f t="shared" si="20"/>
        <v>41261.508479999997</v>
      </c>
      <c r="AJ53" s="133">
        <f t="shared" si="21"/>
        <v>68588.072129000007</v>
      </c>
      <c r="AK53" s="5"/>
      <c r="AL53" s="76"/>
      <c r="AM53" s="5"/>
      <c r="AN53">
        <f t="shared" si="22"/>
        <v>1995</v>
      </c>
      <c r="AO53" s="5">
        <f>Table8.6b11!D13</f>
        <v>486266</v>
      </c>
      <c r="AP53" s="5">
        <f>Table8.6b11!F13</f>
        <v>1127353</v>
      </c>
      <c r="AQ53" s="5">
        <f>Table8.6b11!G13</f>
        <v>58199</v>
      </c>
      <c r="AR53" s="5">
        <f>Table8.6b11!I13</f>
        <v>222396</v>
      </c>
      <c r="AS53" s="5"/>
      <c r="AT53" s="5">
        <f t="shared" si="23"/>
        <v>2832.4994500000003</v>
      </c>
      <c r="AU53" s="5">
        <f t="shared" si="24"/>
        <v>7087.6683109999994</v>
      </c>
      <c r="AV53" s="5">
        <f t="shared" si="25"/>
        <v>329.98833000000002</v>
      </c>
      <c r="AW53" s="5">
        <f t="shared" si="26"/>
        <v>6698.5675199999996</v>
      </c>
      <c r="AX53" s="5">
        <f t="shared" si="27"/>
        <v>16948.723611000001</v>
      </c>
      <c r="AY53" s="5"/>
      <c r="AZ53" s="133">
        <f t="shared" si="28"/>
        <v>671890.18881700002</v>
      </c>
      <c r="BA53" s="133">
        <f t="shared" si="29"/>
        <v>68588.072129000007</v>
      </c>
      <c r="BB53" s="5">
        <f t="shared" si="30"/>
        <v>740478.26094599999</v>
      </c>
      <c r="BC53" s="5">
        <f t="shared" si="9"/>
        <v>742926</v>
      </c>
      <c r="BD53" s="377">
        <f t="shared" si="10"/>
        <v>1.0033056190614873</v>
      </c>
      <c r="BE53" s="5"/>
      <c r="BF53" s="5">
        <f t="shared" si="11"/>
        <v>16948.723611000001</v>
      </c>
      <c r="BG53" s="5">
        <f t="shared" si="12"/>
        <v>757426.98455699999</v>
      </c>
      <c r="BH53" s="5">
        <f t="shared" si="13"/>
        <v>754597</v>
      </c>
      <c r="BI53" s="5"/>
      <c r="BJ53" s="5"/>
      <c r="BK53" s="136">
        <f t="shared" si="14"/>
        <v>68.814798167620296</v>
      </c>
      <c r="BL53" s="137">
        <f t="shared" si="15"/>
        <v>674.11120183237972</v>
      </c>
    </row>
    <row r="54" spans="2:68" x14ac:dyDescent="0.2">
      <c r="B54">
        <f t="shared" si="7"/>
        <v>1996</v>
      </c>
      <c r="C54" s="5">
        <f>Table2.1f11!F56</f>
        <v>817356</v>
      </c>
      <c r="D54" s="5">
        <f>Table8.4b11!D56</f>
        <v>809719</v>
      </c>
      <c r="E54" s="5">
        <f t="shared" si="16"/>
        <v>7637</v>
      </c>
      <c r="F54" s="5"/>
      <c r="G54" s="5">
        <f>Table8.5c11!D15</f>
        <v>17360707</v>
      </c>
      <c r="H54" s="5">
        <f>Table8.5c11!F15</f>
        <v>96385817</v>
      </c>
      <c r="I54" s="5">
        <f>Table8.5c11!H15</f>
        <v>49830</v>
      </c>
      <c r="J54" s="5">
        <f>Table8.5c11!J15</f>
        <v>1010428</v>
      </c>
      <c r="K54" s="5"/>
      <c r="L54" s="46">
        <v>5.8250000000000002</v>
      </c>
      <c r="M54" s="46">
        <v>6.2869999999999999</v>
      </c>
      <c r="N54" s="46">
        <v>5.67</v>
      </c>
      <c r="O54" s="6">
        <v>30120</v>
      </c>
      <c r="Q54">
        <f t="shared" si="2"/>
        <v>101126.11827500002</v>
      </c>
      <c r="R54">
        <f t="shared" si="3"/>
        <v>605977.63147899997</v>
      </c>
      <c r="S54" s="6">
        <f t="shared" si="3"/>
        <v>282.53609999999998</v>
      </c>
      <c r="T54" s="6">
        <f t="shared" si="6"/>
        <v>30434.091359999999</v>
      </c>
      <c r="U54" s="132">
        <f t="shared" si="4"/>
        <v>737820.37721399998</v>
      </c>
      <c r="V54" s="135"/>
      <c r="W54" s="5">
        <f t="shared" si="5"/>
        <v>817356</v>
      </c>
      <c r="X54" s="5"/>
      <c r="Y54" s="75"/>
      <c r="Z54">
        <f t="shared" si="8"/>
        <v>1996</v>
      </c>
      <c r="AA54" s="5">
        <f>Table8.5c11!D40</f>
        <v>1110912</v>
      </c>
      <c r="AB54" s="5">
        <f>Table8.5c11!F40</f>
        <v>2409574</v>
      </c>
      <c r="AC54" s="5">
        <f>Table8.5c11!H40</f>
        <v>516810</v>
      </c>
      <c r="AD54" s="5">
        <f>Table8.5c11!J40</f>
        <v>1456480</v>
      </c>
      <c r="AE54" s="5"/>
      <c r="AF54" s="5">
        <f t="shared" si="17"/>
        <v>6471.0624000000007</v>
      </c>
      <c r="AG54" s="5">
        <f t="shared" si="18"/>
        <v>15148.991738000001</v>
      </c>
      <c r="AH54" s="5">
        <f t="shared" si="19"/>
        <v>2930.3127000000004</v>
      </c>
      <c r="AI54" s="5">
        <f t="shared" si="20"/>
        <v>43869.177599999995</v>
      </c>
      <c r="AJ54" s="133">
        <f t="shared" si="21"/>
        <v>68419.544437999997</v>
      </c>
      <c r="AK54" s="5"/>
      <c r="AL54" s="76"/>
      <c r="AM54" s="5"/>
      <c r="AN54">
        <f t="shared" si="22"/>
        <v>1996</v>
      </c>
      <c r="AO54" s="5">
        <f>Table8.6b11!D14</f>
        <v>308498</v>
      </c>
      <c r="AP54" s="5">
        <f>Table8.6b11!F14</f>
        <v>1155446</v>
      </c>
      <c r="AQ54" s="5">
        <f>Table8.6b11!G14</f>
        <v>86080</v>
      </c>
      <c r="AR54" s="5">
        <f>Table8.6b11!I14</f>
        <v>174890</v>
      </c>
      <c r="AS54" s="5"/>
      <c r="AT54" s="5">
        <f t="shared" si="23"/>
        <v>1797.0008500000001</v>
      </c>
      <c r="AU54" s="5">
        <f t="shared" si="24"/>
        <v>7264.2890020000004</v>
      </c>
      <c r="AV54" s="5">
        <f t="shared" si="25"/>
        <v>488.0736</v>
      </c>
      <c r="AW54" s="5">
        <f t="shared" si="26"/>
        <v>5267.6867999999995</v>
      </c>
      <c r="AX54" s="5">
        <f t="shared" si="27"/>
        <v>14817.050251999999</v>
      </c>
      <c r="AY54" s="5"/>
      <c r="AZ54" s="133">
        <f t="shared" si="28"/>
        <v>737820.37721399998</v>
      </c>
      <c r="BA54" s="133">
        <f t="shared" si="29"/>
        <v>68419.544437999997</v>
      </c>
      <c r="BB54" s="5">
        <f t="shared" si="30"/>
        <v>806239.92165199993</v>
      </c>
      <c r="BC54" s="5">
        <f t="shared" si="9"/>
        <v>809719</v>
      </c>
      <c r="BD54" s="377">
        <f t="shared" si="10"/>
        <v>1.004315189876571</v>
      </c>
      <c r="BE54" s="5"/>
      <c r="BF54" s="5">
        <f t="shared" si="11"/>
        <v>14817.050251999999</v>
      </c>
      <c r="BG54" s="5">
        <f t="shared" si="12"/>
        <v>821056.97190399992</v>
      </c>
      <c r="BH54" s="5">
        <f t="shared" si="13"/>
        <v>817356</v>
      </c>
      <c r="BI54" s="5"/>
      <c r="BJ54" s="5"/>
      <c r="BK54" s="136">
        <f t="shared" si="14"/>
        <v>68.714787763518459</v>
      </c>
      <c r="BL54" s="137">
        <f t="shared" si="15"/>
        <v>741.00421223648164</v>
      </c>
    </row>
    <row r="55" spans="2:68" x14ac:dyDescent="0.2">
      <c r="B55">
        <f t="shared" si="7"/>
        <v>1997</v>
      </c>
      <c r="C55" s="5">
        <f>Table2.1f11!F57</f>
        <v>926801</v>
      </c>
      <c r="D55" s="5">
        <f>Table8.4b11!D57</f>
        <v>917089</v>
      </c>
      <c r="E55" s="5">
        <f t="shared" si="16"/>
        <v>9712</v>
      </c>
      <c r="F55" s="5"/>
      <c r="G55" s="5">
        <f>Table8.5c11!D16</f>
        <v>17702402</v>
      </c>
      <c r="H55" s="5">
        <f>Table8.5c11!F16</f>
        <v>109989245</v>
      </c>
      <c r="I55" s="5">
        <f>Table8.5c11!H16</f>
        <v>29810</v>
      </c>
      <c r="J55" s="5">
        <f>Table8.5c11!J16</f>
        <v>1686956</v>
      </c>
      <c r="K55" s="5"/>
      <c r="L55" s="46">
        <v>5.8250000000000002</v>
      </c>
      <c r="M55" s="46">
        <v>6.2869999999999999</v>
      </c>
      <c r="N55" s="46">
        <v>5.67</v>
      </c>
      <c r="O55" s="6">
        <v>30120</v>
      </c>
      <c r="Q55">
        <f t="shared" si="2"/>
        <v>103116.49165000001</v>
      </c>
      <c r="R55">
        <f t="shared" si="3"/>
        <v>691502.38331499998</v>
      </c>
      <c r="S55" s="6">
        <f t="shared" si="3"/>
        <v>169.02270000000001</v>
      </c>
      <c r="T55" s="6">
        <f t="shared" si="6"/>
        <v>50811.114719999998</v>
      </c>
      <c r="U55" s="132">
        <f t="shared" si="4"/>
        <v>845599.01238499989</v>
      </c>
      <c r="V55" s="135"/>
      <c r="W55" s="5">
        <f t="shared" si="5"/>
        <v>926801</v>
      </c>
      <c r="X55" s="5"/>
      <c r="Y55" s="75"/>
      <c r="Z55">
        <f t="shared" si="8"/>
        <v>1997</v>
      </c>
      <c r="AA55" s="5">
        <f>Table8.5c11!D41</f>
        <v>943536</v>
      </c>
      <c r="AB55" s="5">
        <f>Table8.5c11!F41</f>
        <v>2433571</v>
      </c>
      <c r="AC55" s="5">
        <f>Table8.5c11!H41</f>
        <v>99876</v>
      </c>
      <c r="AD55" s="5">
        <f>Table8.5c11!J41</f>
        <v>1513773</v>
      </c>
      <c r="AE55" s="5"/>
      <c r="AF55" s="5">
        <f t="shared" si="17"/>
        <v>5496.0972000000002</v>
      </c>
      <c r="AG55" s="5">
        <f t="shared" si="18"/>
        <v>15299.860877000001</v>
      </c>
      <c r="AH55" s="5">
        <f t="shared" si="19"/>
        <v>566.29692</v>
      </c>
      <c r="AI55" s="5">
        <f t="shared" si="20"/>
        <v>45594.84276</v>
      </c>
      <c r="AJ55" s="133">
        <f t="shared" si="21"/>
        <v>66957.09775700001</v>
      </c>
      <c r="AK55" s="5"/>
      <c r="AL55" s="76"/>
      <c r="AM55" s="5"/>
      <c r="AN55">
        <f t="shared" si="22"/>
        <v>1997</v>
      </c>
      <c r="AO55" s="5">
        <f>Table8.6b11!D15</f>
        <v>342704</v>
      </c>
      <c r="AP55" s="5">
        <f>Table8.6b11!F15</f>
        <v>1245739</v>
      </c>
      <c r="AQ55" s="5">
        <f>Table8.6b11!G15</f>
        <v>22544</v>
      </c>
      <c r="AR55" s="5">
        <f>Table8.6b11!I15</f>
        <v>171047</v>
      </c>
      <c r="AS55" s="5"/>
      <c r="AT55" s="5">
        <f t="shared" si="23"/>
        <v>1996.2508</v>
      </c>
      <c r="AU55" s="5">
        <f t="shared" si="24"/>
        <v>7831.9610930000008</v>
      </c>
      <c r="AV55" s="5">
        <f t="shared" si="25"/>
        <v>127.82447999999999</v>
      </c>
      <c r="AW55" s="5">
        <f t="shared" si="26"/>
        <v>5151.9356399999997</v>
      </c>
      <c r="AX55" s="5">
        <f t="shared" si="27"/>
        <v>15107.972013000001</v>
      </c>
      <c r="AY55" s="5"/>
      <c r="AZ55" s="133">
        <f t="shared" si="28"/>
        <v>845599.01238499989</v>
      </c>
      <c r="BA55" s="133">
        <f t="shared" si="29"/>
        <v>66957.09775700001</v>
      </c>
      <c r="BB55" s="5">
        <f t="shared" si="30"/>
        <v>912556.1101419999</v>
      </c>
      <c r="BC55" s="5">
        <f t="shared" si="9"/>
        <v>917089</v>
      </c>
      <c r="BD55" s="377">
        <f t="shared" si="10"/>
        <v>1.0049672450906002</v>
      </c>
      <c r="BE55" s="5"/>
      <c r="BF55" s="5">
        <f t="shared" si="11"/>
        <v>15107.972013000001</v>
      </c>
      <c r="BG55" s="5">
        <f t="shared" si="12"/>
        <v>927664.08215499995</v>
      </c>
      <c r="BH55" s="5">
        <f t="shared" si="13"/>
        <v>926801</v>
      </c>
      <c r="BI55" s="5"/>
      <c r="BJ55" s="5"/>
      <c r="BK55" s="136">
        <f t="shared" si="14"/>
        <v>67.289690072114311</v>
      </c>
      <c r="BL55" s="137">
        <f t="shared" si="15"/>
        <v>849.7993099278857</v>
      </c>
    </row>
    <row r="56" spans="2:68" x14ac:dyDescent="0.2">
      <c r="B56">
        <f t="shared" si="7"/>
        <v>1998</v>
      </c>
      <c r="C56" s="5">
        <f>Table2.1f11!F58</f>
        <v>1306235</v>
      </c>
      <c r="D56" s="5">
        <f>Table8.4b11!D58</f>
        <v>1305937</v>
      </c>
      <c r="E56" s="5">
        <f t="shared" si="16"/>
        <v>298</v>
      </c>
      <c r="F56" s="5"/>
      <c r="G56" s="5">
        <f>Table8.5c11!D17</f>
        <v>22293290</v>
      </c>
      <c r="H56" s="5">
        <f>Table8.5c11!F17</f>
        <v>163541304</v>
      </c>
      <c r="I56" s="5">
        <f>Table8.5c11!H17</f>
        <v>294720</v>
      </c>
      <c r="J56" s="5">
        <f>Table8.5c11!J17</f>
        <v>2201540</v>
      </c>
      <c r="K56" s="5"/>
      <c r="L56" s="46">
        <v>5.8250000000000002</v>
      </c>
      <c r="M56" s="46">
        <v>6.2869999999999999</v>
      </c>
      <c r="N56" s="46">
        <v>5.67</v>
      </c>
      <c r="O56" s="6">
        <v>30120</v>
      </c>
      <c r="Q56">
        <f t="shared" si="2"/>
        <v>129858.41425</v>
      </c>
      <c r="R56">
        <f t="shared" si="3"/>
        <v>1028184.1782480001</v>
      </c>
      <c r="S56" s="6">
        <f t="shared" si="3"/>
        <v>1671.0624</v>
      </c>
      <c r="T56" s="6">
        <f t="shared" si="6"/>
        <v>66310.3848</v>
      </c>
      <c r="U56" s="132">
        <f t="shared" si="4"/>
        <v>1226024.0396980001</v>
      </c>
      <c r="V56" s="135"/>
      <c r="W56" s="5">
        <f t="shared" si="5"/>
        <v>1306235</v>
      </c>
      <c r="X56" s="5"/>
      <c r="Y56" s="75"/>
      <c r="Z56">
        <f t="shared" si="8"/>
        <v>1998</v>
      </c>
      <c r="AA56" s="5">
        <f>Table8.5c11!D42</f>
        <v>872362</v>
      </c>
      <c r="AB56" s="5">
        <f>Table8.5c11!F42</f>
        <v>2333517</v>
      </c>
      <c r="AC56" s="5">
        <f>Table8.5c11!H42</f>
        <v>116683</v>
      </c>
      <c r="AD56" s="5">
        <f>Table8.5c11!J42</f>
        <v>1797484</v>
      </c>
      <c r="AE56" s="5"/>
      <c r="AF56" s="5">
        <f t="shared" si="17"/>
        <v>5081.5086500000007</v>
      </c>
      <c r="AG56" s="5">
        <f t="shared" si="18"/>
        <v>14670.821379000001</v>
      </c>
      <c r="AH56" s="5">
        <f t="shared" si="19"/>
        <v>661.59261000000004</v>
      </c>
      <c r="AI56" s="5">
        <f t="shared" si="20"/>
        <v>54140.218079999999</v>
      </c>
      <c r="AJ56" s="133">
        <f t="shared" si="21"/>
        <v>74554.140719000003</v>
      </c>
      <c r="AK56" s="5"/>
      <c r="AL56" s="76"/>
      <c r="AM56" s="5"/>
      <c r="AN56">
        <f t="shared" si="22"/>
        <v>1998</v>
      </c>
      <c r="AO56" s="5">
        <f>Table8.6b11!D16</f>
        <v>134008</v>
      </c>
      <c r="AP56" s="5">
        <f>Table8.6b11!F16</f>
        <v>653003</v>
      </c>
      <c r="AQ56" s="5">
        <f>Table8.6b11!G16</f>
        <v>19277</v>
      </c>
      <c r="AR56" s="5">
        <f>Table8.6b11!I16</f>
        <v>103046</v>
      </c>
      <c r="AS56" s="5"/>
      <c r="AT56" s="5">
        <f t="shared" si="23"/>
        <v>780.59659999999997</v>
      </c>
      <c r="AU56" s="5">
        <f t="shared" si="24"/>
        <v>4105.4298610000005</v>
      </c>
      <c r="AV56" s="5">
        <f t="shared" si="25"/>
        <v>109.30059</v>
      </c>
      <c r="AW56" s="5">
        <f t="shared" si="26"/>
        <v>3103.7455199999999</v>
      </c>
      <c r="AX56" s="5">
        <f t="shared" si="27"/>
        <v>8099.0725710000006</v>
      </c>
      <c r="AY56" s="5"/>
      <c r="AZ56" s="133">
        <f t="shared" si="28"/>
        <v>1226024.0396980001</v>
      </c>
      <c r="BA56" s="133">
        <f t="shared" si="29"/>
        <v>74554.140719000003</v>
      </c>
      <c r="BB56" s="5">
        <f t="shared" si="30"/>
        <v>1300578.1804170001</v>
      </c>
      <c r="BC56" s="5">
        <f t="shared" si="9"/>
        <v>1305937</v>
      </c>
      <c r="BD56" s="377">
        <f t="shared" si="10"/>
        <v>1.0041203363732287</v>
      </c>
      <c r="BE56" s="5"/>
      <c r="BF56" s="5">
        <f t="shared" si="11"/>
        <v>8099.0725710000006</v>
      </c>
      <c r="BG56" s="5">
        <f t="shared" si="12"/>
        <v>1308677.2529880002</v>
      </c>
      <c r="BH56" s="5">
        <f t="shared" si="13"/>
        <v>1306235</v>
      </c>
      <c r="BI56" s="5"/>
      <c r="BJ56" s="5"/>
      <c r="BK56" s="136">
        <f t="shared" si="14"/>
        <v>74.861328856779309</v>
      </c>
      <c r="BL56" s="137">
        <f t="shared" si="15"/>
        <v>1231.0756711432209</v>
      </c>
    </row>
    <row r="57" spans="2:68" x14ac:dyDescent="0.2">
      <c r="B57">
        <f t="shared" si="7"/>
        <v>1999</v>
      </c>
      <c r="C57" s="5">
        <f>Table2.1f11!F59</f>
        <v>1211350</v>
      </c>
      <c r="D57" s="5">
        <f>Table8.4b11!D59</f>
        <v>1211295</v>
      </c>
      <c r="E57" s="5">
        <f t="shared" si="16"/>
        <v>55</v>
      </c>
      <c r="F57" s="5"/>
      <c r="G57" s="5">
        <f>Table8.5c11!D18</f>
        <v>22876985</v>
      </c>
      <c r="H57" s="5">
        <f>Table8.5c11!F18</f>
        <v>149192935</v>
      </c>
      <c r="I57" s="5">
        <f>Table8.5c11!H18</f>
        <v>379620</v>
      </c>
      <c r="J57" s="5">
        <f>Table8.5c11!J18</f>
        <v>1891101</v>
      </c>
      <c r="K57" s="5"/>
      <c r="L57" s="46">
        <v>5.8250000000000002</v>
      </c>
      <c r="M57" s="46">
        <v>6.2869999999999999</v>
      </c>
      <c r="N57" s="46">
        <v>5.67</v>
      </c>
      <c r="O57" s="6">
        <v>30120</v>
      </c>
      <c r="Q57">
        <f t="shared" si="2"/>
        <v>133258.43762499999</v>
      </c>
      <c r="R57">
        <f t="shared" si="3"/>
        <v>937975.98234500003</v>
      </c>
      <c r="S57" s="6">
        <f t="shared" si="3"/>
        <v>2152.4454000000001</v>
      </c>
      <c r="T57" s="6">
        <f t="shared" si="6"/>
        <v>56959.962119999997</v>
      </c>
      <c r="U57" s="132">
        <f t="shared" si="4"/>
        <v>1130346.8274900001</v>
      </c>
      <c r="V57" s="135"/>
      <c r="W57" s="5">
        <f t="shared" si="5"/>
        <v>1211350</v>
      </c>
      <c r="X57" s="5"/>
      <c r="Y57" s="75"/>
      <c r="Z57">
        <f t="shared" si="8"/>
        <v>1999</v>
      </c>
      <c r="AA57" s="5">
        <f>Table8.5c11!D43</f>
        <v>997814</v>
      </c>
      <c r="AB57" s="5">
        <f>Table8.5c11!F43</f>
        <v>2728050</v>
      </c>
      <c r="AC57" s="5">
        <f>Table8.5c11!H43</f>
        <v>134038</v>
      </c>
      <c r="AD57" s="5">
        <f>Table8.5c11!J43</f>
        <v>1716088</v>
      </c>
      <c r="AE57" s="5"/>
      <c r="AF57" s="5">
        <f t="shared" si="17"/>
        <v>5812.2665500000003</v>
      </c>
      <c r="AG57" s="5">
        <f t="shared" si="18"/>
        <v>17151.250350000002</v>
      </c>
      <c r="AH57" s="5">
        <f t="shared" si="19"/>
        <v>759.99545999999998</v>
      </c>
      <c r="AI57" s="5">
        <f t="shared" si="20"/>
        <v>51688.57056</v>
      </c>
      <c r="AJ57" s="133">
        <f t="shared" si="21"/>
        <v>75412.082920000001</v>
      </c>
      <c r="AK57" s="5"/>
      <c r="AL57" s="76"/>
      <c r="AM57" s="5"/>
      <c r="AN57">
        <f t="shared" si="22"/>
        <v>1999</v>
      </c>
      <c r="AO57" s="5">
        <f>Table8.6b11!D17</f>
        <v>182966</v>
      </c>
      <c r="AP57" s="5">
        <f>Table8.6b11!F17</f>
        <v>571970</v>
      </c>
      <c r="AQ57" s="5">
        <f>Table8.6b11!G17</f>
        <v>30442</v>
      </c>
      <c r="AR57" s="5">
        <f>Table8.6b11!I17</f>
        <v>127562</v>
      </c>
      <c r="AS57" s="5"/>
      <c r="AT57" s="5">
        <f t="shared" si="23"/>
        <v>1065.7769499999999</v>
      </c>
      <c r="AU57" s="5">
        <f t="shared" si="24"/>
        <v>3595.9753900000001</v>
      </c>
      <c r="AV57" s="5">
        <f t="shared" si="25"/>
        <v>172.60613999999998</v>
      </c>
      <c r="AW57" s="5">
        <f t="shared" si="26"/>
        <v>3842.1674399999997</v>
      </c>
      <c r="AX57" s="5">
        <f t="shared" si="27"/>
        <v>8676.52592</v>
      </c>
      <c r="AY57" s="5"/>
      <c r="AZ57" s="133">
        <f t="shared" si="28"/>
        <v>1130346.8274900001</v>
      </c>
      <c r="BA57" s="133">
        <f t="shared" si="29"/>
        <v>75412.082920000001</v>
      </c>
      <c r="BB57" s="5">
        <f t="shared" si="30"/>
        <v>1205758.91041</v>
      </c>
      <c r="BC57" s="5">
        <f t="shared" si="9"/>
        <v>1211295</v>
      </c>
      <c r="BD57" s="377">
        <f t="shared" si="10"/>
        <v>1.0045913735674716</v>
      </c>
      <c r="BE57" s="5"/>
      <c r="BF57" s="5">
        <f t="shared" si="11"/>
        <v>8676.52592</v>
      </c>
      <c r="BG57" s="5">
        <f t="shared" si="12"/>
        <v>1214435.4363299999</v>
      </c>
      <c r="BH57" s="5">
        <f t="shared" si="13"/>
        <v>1211350</v>
      </c>
      <c r="BI57" s="5"/>
      <c r="BJ57" s="5"/>
      <c r="BK57" s="136">
        <f t="shared" si="14"/>
        <v>75.758327964186876</v>
      </c>
      <c r="BL57" s="137">
        <f t="shared" si="15"/>
        <v>1135.5366720358131</v>
      </c>
    </row>
    <row r="58" spans="2:68" x14ac:dyDescent="0.2">
      <c r="B58">
        <f t="shared" si="7"/>
        <v>2000</v>
      </c>
      <c r="C58" s="5">
        <f>Table2.1f11!F60</f>
        <v>1144320</v>
      </c>
      <c r="D58" s="5">
        <f>Table8.4b11!D60</f>
        <v>1145293</v>
      </c>
      <c r="E58" s="5">
        <f t="shared" si="16"/>
        <v>-973</v>
      </c>
      <c r="F58" s="5"/>
      <c r="G58" s="5">
        <f>Table8.5c11!D19</f>
        <v>28001015</v>
      </c>
      <c r="H58" s="5">
        <f>Table8.5c11!F19</f>
        <v>135419448</v>
      </c>
      <c r="I58" s="5">
        <f>Table8.5c11!H19</f>
        <v>93530</v>
      </c>
      <c r="J58" s="5">
        <f>Table8.5c11!J19</f>
        <v>1457072</v>
      </c>
      <c r="K58" s="5"/>
      <c r="L58" s="46">
        <v>5.8250000000000002</v>
      </c>
      <c r="M58" s="46">
        <v>6.2869999999999999</v>
      </c>
      <c r="N58" s="46">
        <v>5.67</v>
      </c>
      <c r="O58" s="6">
        <v>30120</v>
      </c>
      <c r="Q58">
        <f t="shared" si="2"/>
        <v>163105.91237500001</v>
      </c>
      <c r="R58">
        <f t="shared" si="3"/>
        <v>851382.06957599998</v>
      </c>
      <c r="S58" s="6">
        <f t="shared" si="3"/>
        <v>530.31510000000003</v>
      </c>
      <c r="T58" s="6">
        <f t="shared" si="6"/>
        <v>43887.00864</v>
      </c>
      <c r="U58" s="132">
        <f t="shared" si="4"/>
        <v>1058905.3056909998</v>
      </c>
      <c r="V58" s="135"/>
      <c r="W58" s="5">
        <f t="shared" si="5"/>
        <v>1144320</v>
      </c>
      <c r="X58" s="5"/>
      <c r="Y58" s="75"/>
      <c r="Z58">
        <f t="shared" si="8"/>
        <v>2000</v>
      </c>
      <c r="AA58" s="5">
        <f>Table8.5c11!D44</f>
        <v>1720923</v>
      </c>
      <c r="AB58" s="5">
        <f>Table8.5c11!F44</f>
        <v>2627424</v>
      </c>
      <c r="AC58" s="5">
        <f>Table8.5c11!H44</f>
        <v>309557</v>
      </c>
      <c r="AD58" s="5">
        <f>Table8.5c11!J44</f>
        <v>1697778</v>
      </c>
      <c r="AE58" s="5"/>
      <c r="AF58" s="5">
        <f t="shared" si="17"/>
        <v>10024.376474999999</v>
      </c>
      <c r="AG58" s="5">
        <f t="shared" si="18"/>
        <v>16518.614687999998</v>
      </c>
      <c r="AH58" s="5">
        <f t="shared" si="19"/>
        <v>1755.1881900000001</v>
      </c>
      <c r="AI58" s="5">
        <f t="shared" si="20"/>
        <v>51137.073359999995</v>
      </c>
      <c r="AJ58" s="133">
        <f t="shared" si="21"/>
        <v>79435.252712999994</v>
      </c>
      <c r="AK58" s="5"/>
      <c r="AL58" s="76"/>
      <c r="AM58" s="5"/>
      <c r="AN58">
        <f t="shared" si="22"/>
        <v>2000</v>
      </c>
      <c r="AO58" s="5">
        <f>Table8.6b11!D18</f>
        <v>294347</v>
      </c>
      <c r="AP58" s="5">
        <f>Table8.6b11!F18</f>
        <v>466586</v>
      </c>
      <c r="AQ58" s="5">
        <f>Table8.6b11!G18</f>
        <v>50613</v>
      </c>
      <c r="AR58" s="5">
        <f>Table8.6b11!I18</f>
        <v>120082</v>
      </c>
      <c r="AS58" s="5"/>
      <c r="AT58" s="5">
        <f t="shared" si="23"/>
        <v>1714.5712750000002</v>
      </c>
      <c r="AU58" s="5">
        <f t="shared" si="24"/>
        <v>2933.4261820000002</v>
      </c>
      <c r="AV58" s="5">
        <f t="shared" si="25"/>
        <v>286.97571000000005</v>
      </c>
      <c r="AW58" s="5">
        <f t="shared" si="26"/>
        <v>3616.8698399999998</v>
      </c>
      <c r="AX58" s="5">
        <f t="shared" si="27"/>
        <v>8551.8430069999995</v>
      </c>
      <c r="AY58" s="5"/>
      <c r="AZ58" s="133">
        <f t="shared" si="28"/>
        <v>1058905.3056909998</v>
      </c>
      <c r="BA58" s="133">
        <f t="shared" si="29"/>
        <v>79435.252712999994</v>
      </c>
      <c r="BB58" s="5">
        <f t="shared" si="30"/>
        <v>1138340.5584039998</v>
      </c>
      <c r="BC58" s="5">
        <f t="shared" si="9"/>
        <v>1145293</v>
      </c>
      <c r="BD58" s="377">
        <f t="shared" si="10"/>
        <v>1.0061075233985757</v>
      </c>
      <c r="BE58" s="5"/>
      <c r="BF58" s="5">
        <f t="shared" si="11"/>
        <v>8551.8430069999995</v>
      </c>
      <c r="BG58" s="5">
        <f t="shared" si="12"/>
        <v>1146892.4014109997</v>
      </c>
      <c r="BH58" s="5">
        <f t="shared" si="13"/>
        <v>1144320</v>
      </c>
      <c r="BI58" s="5"/>
      <c r="BJ58" s="5"/>
      <c r="BK58" s="136">
        <f t="shared" si="14"/>
        <v>79.920405377616419</v>
      </c>
      <c r="BL58" s="137">
        <f t="shared" si="15"/>
        <v>1065.3725946223838</v>
      </c>
    </row>
    <row r="59" spans="2:68" x14ac:dyDescent="0.2">
      <c r="B59">
        <f t="shared" si="7"/>
        <v>2001</v>
      </c>
      <c r="C59" s="5">
        <f>Table2.1f11!F61</f>
        <v>1276552</v>
      </c>
      <c r="D59" s="5">
        <f>Table8.4b11!D61</f>
        <v>1279509</v>
      </c>
      <c r="E59" s="5">
        <f t="shared" si="16"/>
        <v>-2957</v>
      </c>
      <c r="F59" s="5"/>
      <c r="G59" s="5">
        <f>Table8.5c11!D20</f>
        <v>27695343</v>
      </c>
      <c r="H59" s="5">
        <f>Table8.5c11!F20</f>
        <v>157090409</v>
      </c>
      <c r="I59" s="5">
        <f>Table8.5c11!H20</f>
        <v>26080</v>
      </c>
      <c r="J59" s="5">
        <f>Table8.5c11!J20</f>
        <v>1826548</v>
      </c>
      <c r="K59" s="5"/>
      <c r="L59" s="46">
        <v>5.8250000000000002</v>
      </c>
      <c r="M59" s="46">
        <v>6.2869999999999999</v>
      </c>
      <c r="N59" s="46">
        <v>5.67</v>
      </c>
      <c r="O59" s="6">
        <v>30120</v>
      </c>
      <c r="Q59">
        <f t="shared" si="2"/>
        <v>161325.37297500001</v>
      </c>
      <c r="R59">
        <f t="shared" si="3"/>
        <v>987627.40138300008</v>
      </c>
      <c r="S59" s="6">
        <f t="shared" si="3"/>
        <v>147.87360000000001</v>
      </c>
      <c r="T59" s="6">
        <f t="shared" si="6"/>
        <v>55015.625759999995</v>
      </c>
      <c r="U59" s="132">
        <f t="shared" si="4"/>
        <v>1204116.2737180002</v>
      </c>
      <c r="V59" s="135"/>
      <c r="W59" s="5">
        <f t="shared" si="5"/>
        <v>1276552</v>
      </c>
      <c r="X59" s="5"/>
      <c r="Y59" s="75"/>
      <c r="Z59">
        <f t="shared" si="8"/>
        <v>2001</v>
      </c>
      <c r="AA59" s="5">
        <f>Table8.5c11!D45</f>
        <v>1360220</v>
      </c>
      <c r="AB59" s="5">
        <f>Table8.5c11!F45</f>
        <v>2059140</v>
      </c>
      <c r="AC59" s="5">
        <f>Table8.5c11!H45</f>
        <v>347440</v>
      </c>
      <c r="AD59" s="5">
        <f>Table8.5c11!J45</f>
        <v>1481600</v>
      </c>
      <c r="AE59" s="5"/>
      <c r="AF59" s="5">
        <f t="shared" si="17"/>
        <v>7923.2815000000001</v>
      </c>
      <c r="AG59" s="5">
        <f t="shared" si="18"/>
        <v>12945.813179999999</v>
      </c>
      <c r="AH59" s="5">
        <f t="shared" si="19"/>
        <v>1969.9848000000002</v>
      </c>
      <c r="AI59" s="5">
        <f t="shared" si="20"/>
        <v>44625.792000000001</v>
      </c>
      <c r="AJ59" s="133">
        <f t="shared" si="21"/>
        <v>67464.871480000002</v>
      </c>
      <c r="AK59" s="5"/>
      <c r="AL59" s="76"/>
      <c r="AM59" s="5"/>
      <c r="AN59">
        <f t="shared" si="22"/>
        <v>2001</v>
      </c>
      <c r="AO59" s="5">
        <f>Table8.6b11!D19</f>
        <v>218770</v>
      </c>
      <c r="AP59" s="5">
        <f>Table8.6b11!F19</f>
        <v>354660</v>
      </c>
      <c r="AQ59" s="5">
        <f>Table8.6b11!G19</f>
        <v>3000</v>
      </c>
      <c r="AR59" s="5">
        <f>Table8.6b11!I19</f>
        <v>119000</v>
      </c>
      <c r="AS59" s="5"/>
      <c r="AT59" s="5">
        <f t="shared" si="23"/>
        <v>1274.3352500000001</v>
      </c>
      <c r="AU59" s="5">
        <f t="shared" si="24"/>
        <v>2229.7474200000001</v>
      </c>
      <c r="AV59" s="5">
        <f t="shared" si="25"/>
        <v>17.010000000000002</v>
      </c>
      <c r="AW59" s="5">
        <f t="shared" si="26"/>
        <v>3584.2799999999997</v>
      </c>
      <c r="AX59" s="5">
        <f t="shared" si="27"/>
        <v>7105.3726700000007</v>
      </c>
      <c r="AY59" s="5"/>
      <c r="AZ59" s="133">
        <f t="shared" si="28"/>
        <v>1204116.2737180002</v>
      </c>
      <c r="BA59" s="133">
        <f t="shared" si="29"/>
        <v>67464.871480000002</v>
      </c>
      <c r="BB59" s="5">
        <f t="shared" si="30"/>
        <v>1271581.1451980001</v>
      </c>
      <c r="BC59" s="5">
        <f t="shared" si="9"/>
        <v>1279509</v>
      </c>
      <c r="BD59" s="377">
        <f t="shared" si="10"/>
        <v>1.0062346432486347</v>
      </c>
      <c r="BE59" s="5"/>
      <c r="BF59" s="5">
        <f t="shared" si="11"/>
        <v>7105.3726700000007</v>
      </c>
      <c r="BG59" s="5">
        <f t="shared" si="12"/>
        <v>1278686.5178680001</v>
      </c>
      <c r="BH59" s="5">
        <f t="shared" si="13"/>
        <v>1276552</v>
      </c>
      <c r="BI59" s="5"/>
      <c r="BJ59" s="5"/>
      <c r="BK59" s="136">
        <f t="shared" si="14"/>
        <v>67.885490885492786</v>
      </c>
      <c r="BL59" s="137">
        <f t="shared" si="15"/>
        <v>1211.6235091145072</v>
      </c>
    </row>
    <row r="60" spans="2:68" x14ac:dyDescent="0.2">
      <c r="B60">
        <f t="shared" si="7"/>
        <v>2002</v>
      </c>
      <c r="C60" s="5">
        <f>Table2.1f11!F62</f>
        <v>961313</v>
      </c>
      <c r="D60" s="5">
        <f>Table8.4b11!D62</f>
        <v>954802</v>
      </c>
      <c r="E60" s="5">
        <f t="shared" ref="E60:E66" si="31">C60-D60</f>
        <v>6511</v>
      </c>
      <c r="F60" s="5"/>
      <c r="G60" s="5">
        <f>Table8.5c11!D21</f>
        <v>21521272</v>
      </c>
      <c r="H60" s="5">
        <f>Table8.5c11!F21</f>
        <v>102622025</v>
      </c>
      <c r="I60" s="5">
        <f>Table8.5c11!H21</f>
        <v>443713</v>
      </c>
      <c r="J60" s="5">
        <f>Table8.5c11!J21</f>
        <v>3924988</v>
      </c>
      <c r="K60" s="5"/>
      <c r="L60" s="46">
        <v>5.8250000000000002</v>
      </c>
      <c r="M60" s="46">
        <v>6.2869999999999999</v>
      </c>
      <c r="N60" s="46">
        <v>5.67</v>
      </c>
      <c r="O60" s="6">
        <v>30120</v>
      </c>
      <c r="Q60">
        <f t="shared" ref="Q60:S62" si="32">G60*L60*0.001</f>
        <v>125361.4094</v>
      </c>
      <c r="R60">
        <f t="shared" si="32"/>
        <v>645184.67117499991</v>
      </c>
      <c r="S60" s="6">
        <f t="shared" si="32"/>
        <v>2515.8527100000001</v>
      </c>
      <c r="T60" s="6">
        <f t="shared" ref="T60:T66" si="33">J60*O60*0.000001</f>
        <v>118220.63855999999</v>
      </c>
      <c r="U60" s="132">
        <f t="shared" ref="U60:U66" si="34">SUM(Q60:T60)</f>
        <v>891282.57184499991</v>
      </c>
      <c r="V60" s="135"/>
      <c r="W60" s="5">
        <f t="shared" si="5"/>
        <v>961313</v>
      </c>
      <c r="X60" s="5"/>
      <c r="Y60" s="75"/>
      <c r="Z60">
        <f t="shared" ref="Z60:Z65" si="35">B60</f>
        <v>2002</v>
      </c>
      <c r="AA60" s="5">
        <f>Table8.5c11!D46</f>
        <v>288616</v>
      </c>
      <c r="AB60" s="5">
        <f>Table8.5c11!F46</f>
        <v>1954526</v>
      </c>
      <c r="AC60" s="5">
        <f>Table8.5c11!H46</f>
        <v>799775</v>
      </c>
      <c r="AD60" s="5">
        <f>Table8.5c11!J46</f>
        <v>1779881</v>
      </c>
      <c r="AE60" s="5"/>
      <c r="AF60" s="5">
        <f t="shared" ref="AF60:AH62" si="36">L60*AA60*0.001</f>
        <v>1681.1882000000001</v>
      </c>
      <c r="AG60" s="5">
        <f t="shared" si="36"/>
        <v>12288.104961999999</v>
      </c>
      <c r="AH60" s="5">
        <f t="shared" si="36"/>
        <v>4534.7242500000002</v>
      </c>
      <c r="AI60" s="5">
        <f t="shared" ref="AI60:AI66" si="37">O60*AD60*0.000001</f>
        <v>53610.015719999996</v>
      </c>
      <c r="AJ60" s="133">
        <f t="shared" ref="AJ60:AJ66" si="38">SUM(AF60:AI60)</f>
        <v>72114.033131999997</v>
      </c>
      <c r="AK60" s="5"/>
      <c r="AL60" s="76"/>
      <c r="AM60" s="5"/>
      <c r="AN60">
        <f t="shared" ref="AN60:AN65" si="39">B60</f>
        <v>2002</v>
      </c>
      <c r="AO60" s="5">
        <f>Table8.6b11!D20</f>
        <v>65779</v>
      </c>
      <c r="AP60" s="5">
        <f>Table8.6b11!F20</f>
        <v>196857</v>
      </c>
      <c r="AQ60" s="5">
        <f>Table8.6b11!G20</f>
        <v>23014</v>
      </c>
      <c r="AR60" s="5">
        <f>Table8.6b11!I20</f>
        <v>111082</v>
      </c>
      <c r="AS60" s="5"/>
      <c r="AT60" s="5">
        <f t="shared" ref="AT60:AV62" si="40">L60*AO60*0.001</f>
        <v>383.16267499999998</v>
      </c>
      <c r="AU60" s="5">
        <f t="shared" si="40"/>
        <v>1237.6399590000001</v>
      </c>
      <c r="AV60" s="5">
        <f t="shared" si="40"/>
        <v>130.48938000000001</v>
      </c>
      <c r="AW60" s="5">
        <f t="shared" ref="AW60:AW65" si="41">O60*AR60*0.000001</f>
        <v>3345.7898399999999</v>
      </c>
      <c r="AX60" s="5">
        <f t="shared" ref="AX60:AX65" si="42">SUM(AT60:AW60)</f>
        <v>5097.081854</v>
      </c>
      <c r="AY60" s="5"/>
      <c r="AZ60" s="133">
        <f t="shared" ref="AZ60:AZ65" si="43">U60</f>
        <v>891282.57184499991</v>
      </c>
      <c r="BA60" s="133">
        <f t="shared" ref="BA60:BA65" si="44">AJ60</f>
        <v>72114.033131999997</v>
      </c>
      <c r="BB60" s="5">
        <f t="shared" ref="BB60:BB65" si="45">AZ60+BA60</f>
        <v>963396.60497699992</v>
      </c>
      <c r="BC60" s="5">
        <f t="shared" si="9"/>
        <v>954802</v>
      </c>
      <c r="BD60" s="377">
        <f t="shared" si="10"/>
        <v>0.99107885067001544</v>
      </c>
      <c r="BE60" s="5"/>
      <c r="BF60" s="5">
        <f t="shared" si="11"/>
        <v>5097.081854</v>
      </c>
      <c r="BG60" s="5">
        <f t="shared" si="12"/>
        <v>968493.68683099991</v>
      </c>
      <c r="BH60" s="5">
        <f t="shared" si="13"/>
        <v>961313</v>
      </c>
      <c r="BI60" s="5"/>
      <c r="BJ60" s="5"/>
      <c r="BK60" s="136">
        <f t="shared" si="14"/>
        <v>71.470693073641982</v>
      </c>
      <c r="BL60" s="137">
        <f t="shared" si="15"/>
        <v>883.33130692635802</v>
      </c>
    </row>
    <row r="61" spans="2:68" x14ac:dyDescent="0.2">
      <c r="B61">
        <f t="shared" si="7"/>
        <v>2003</v>
      </c>
      <c r="C61" s="5">
        <f>Table2.1f11!F63</f>
        <v>1204985</v>
      </c>
      <c r="D61" s="5">
        <f>Table8.4b11!D63</f>
        <v>1199043</v>
      </c>
      <c r="E61" s="5">
        <f t="shared" si="31"/>
        <v>5942</v>
      </c>
      <c r="G61" s="5">
        <f>Table8.5c11!D22</f>
        <v>25950800</v>
      </c>
      <c r="H61" s="5">
        <f>Table8.5c11!F22</f>
        <v>136049926</v>
      </c>
      <c r="I61" s="5">
        <f>Table8.5c11!H22</f>
        <v>935586</v>
      </c>
      <c r="J61" s="5">
        <f>Table8.5c11!J22</f>
        <v>4793591</v>
      </c>
      <c r="L61" s="46">
        <v>5.8250000000000002</v>
      </c>
      <c r="M61" s="46">
        <v>6.2869999999999999</v>
      </c>
      <c r="N61" s="46">
        <v>5.67</v>
      </c>
      <c r="O61" s="6">
        <v>30120</v>
      </c>
      <c r="Q61">
        <f t="shared" si="32"/>
        <v>151163.41</v>
      </c>
      <c r="R61">
        <f t="shared" si="32"/>
        <v>855345.88476199994</v>
      </c>
      <c r="S61" s="6">
        <f t="shared" si="32"/>
        <v>5304.7726200000006</v>
      </c>
      <c r="T61" s="6">
        <f t="shared" si="33"/>
        <v>144382.96091999998</v>
      </c>
      <c r="U61" s="132">
        <f t="shared" si="34"/>
        <v>1156197.0283019999</v>
      </c>
      <c r="V61" s="7"/>
      <c r="W61" s="5">
        <f t="shared" si="5"/>
        <v>1204985</v>
      </c>
      <c r="Y61" s="75"/>
      <c r="Z61">
        <f t="shared" si="35"/>
        <v>2003</v>
      </c>
      <c r="AA61" s="5">
        <f>Table8.5c11!D47</f>
        <v>1490654</v>
      </c>
      <c r="AB61" s="5">
        <f>Table8.5c11!F47</f>
        <v>1310751</v>
      </c>
      <c r="AC61" s="5">
        <f>Table8.5c11!H47</f>
        <v>1001839</v>
      </c>
      <c r="AD61" s="5">
        <f>Table8.5c11!J47</f>
        <v>925636</v>
      </c>
      <c r="AF61" s="5">
        <f t="shared" si="36"/>
        <v>8683.0595500000018</v>
      </c>
      <c r="AG61" s="5">
        <f t="shared" si="36"/>
        <v>8240.6915370000006</v>
      </c>
      <c r="AH61" s="5">
        <f t="shared" si="36"/>
        <v>5680.42713</v>
      </c>
      <c r="AI61" s="5">
        <f t="shared" si="37"/>
        <v>27880.156319999998</v>
      </c>
      <c r="AJ61" s="133">
        <f t="shared" si="38"/>
        <v>50484.334537000002</v>
      </c>
      <c r="AL61" s="76"/>
      <c r="AN61">
        <f t="shared" si="39"/>
        <v>2003</v>
      </c>
      <c r="AO61" s="5">
        <f>Table8.6b11!D21</f>
        <v>190291</v>
      </c>
      <c r="AP61" s="5">
        <f>Table8.6b11!F21</f>
        <v>918820</v>
      </c>
      <c r="AQ61" s="5">
        <f>Table8.6b11!G21</f>
        <v>88152</v>
      </c>
      <c r="AR61" s="5">
        <f>Table8.6b11!I21</f>
        <v>79798</v>
      </c>
      <c r="AT61" s="5">
        <f t="shared" si="40"/>
        <v>1108.4450750000001</v>
      </c>
      <c r="AU61" s="5">
        <f t="shared" si="40"/>
        <v>5776.6213399999997</v>
      </c>
      <c r="AV61" s="5">
        <f t="shared" si="40"/>
        <v>499.82183999999995</v>
      </c>
      <c r="AW61" s="5">
        <f t="shared" si="41"/>
        <v>2403.5157599999998</v>
      </c>
      <c r="AX61" s="5">
        <f t="shared" si="42"/>
        <v>9788.4040149999983</v>
      </c>
      <c r="AZ61" s="133">
        <f t="shared" si="43"/>
        <v>1156197.0283019999</v>
      </c>
      <c r="BA61" s="133">
        <f t="shared" si="44"/>
        <v>50484.334537000002</v>
      </c>
      <c r="BB61" s="5">
        <f t="shared" si="45"/>
        <v>1206681.3628389998</v>
      </c>
      <c r="BC61" s="5">
        <f t="shared" si="9"/>
        <v>1199043</v>
      </c>
      <c r="BD61" s="377">
        <f t="shared" si="10"/>
        <v>0.99366994214526627</v>
      </c>
      <c r="BF61" s="5">
        <f t="shared" si="11"/>
        <v>9788.4040149999983</v>
      </c>
      <c r="BG61" s="5">
        <f t="shared" si="12"/>
        <v>1216469.7668539998</v>
      </c>
      <c r="BH61" s="5">
        <f t="shared" si="13"/>
        <v>1204985</v>
      </c>
      <c r="BK61" s="136">
        <f t="shared" si="14"/>
        <v>50.164765778623057</v>
      </c>
      <c r="BL61" s="137">
        <f t="shared" si="15"/>
        <v>1148.8782342213772</v>
      </c>
    </row>
    <row r="62" spans="2:68" x14ac:dyDescent="0.2">
      <c r="B62">
        <f t="shared" si="7"/>
        <v>2004</v>
      </c>
      <c r="C62" s="5">
        <f>Table2.1f11!F64</f>
        <v>1212374</v>
      </c>
      <c r="D62" s="5">
        <f>Table8.4b11!D64</f>
        <v>1201869</v>
      </c>
      <c r="E62" s="5">
        <f t="shared" si="31"/>
        <v>10505</v>
      </c>
      <c r="G62" s="5">
        <f>Table8.5c11!D23</f>
        <v>17943958</v>
      </c>
      <c r="H62" s="5">
        <f>Table8.5c11!F23</f>
        <v>137735826</v>
      </c>
      <c r="I62" s="5">
        <f>Table8.5c11!H23</f>
        <v>1440789</v>
      </c>
      <c r="J62" s="5">
        <f>Table8.5c11!J23</f>
        <v>6095998</v>
      </c>
      <c r="L62" s="46">
        <v>5.8250000000000002</v>
      </c>
      <c r="M62" s="46">
        <v>6.2869999999999999</v>
      </c>
      <c r="N62" s="46">
        <v>5.67</v>
      </c>
      <c r="O62" s="6">
        <v>30120</v>
      </c>
      <c r="Q62">
        <f t="shared" si="32"/>
        <v>104523.55535000001</v>
      </c>
      <c r="R62">
        <f t="shared" si="32"/>
        <v>865945.13806200004</v>
      </c>
      <c r="S62" s="6">
        <f t="shared" si="32"/>
        <v>8169.2736299999997</v>
      </c>
      <c r="T62" s="6">
        <f t="shared" si="33"/>
        <v>183611.45976</v>
      </c>
      <c r="U62" s="132">
        <f t="shared" si="34"/>
        <v>1162249.426802</v>
      </c>
      <c r="W62" s="5">
        <f t="shared" si="5"/>
        <v>1212374</v>
      </c>
      <c r="Y62" s="75"/>
      <c r="Z62">
        <f t="shared" si="35"/>
        <v>2004</v>
      </c>
      <c r="AA62" s="5">
        <f>Table8.5c11!D48</f>
        <v>849515</v>
      </c>
      <c r="AB62" s="5">
        <f>Table8.5c11!F48</f>
        <v>1094913</v>
      </c>
      <c r="AC62" s="5">
        <f>Table8.5c11!H48</f>
        <v>1070396</v>
      </c>
      <c r="AD62" s="5">
        <f>Table8.5c11!J48</f>
        <v>1038817</v>
      </c>
      <c r="AF62" s="5">
        <f t="shared" si="36"/>
        <v>4948.4248749999997</v>
      </c>
      <c r="AG62" s="5">
        <f t="shared" si="36"/>
        <v>6883.7180309999994</v>
      </c>
      <c r="AH62" s="5">
        <f t="shared" si="36"/>
        <v>6069.1453200000005</v>
      </c>
      <c r="AI62" s="5">
        <f t="shared" si="37"/>
        <v>31289.168039999997</v>
      </c>
      <c r="AJ62" s="133">
        <f t="shared" si="38"/>
        <v>49190.456265999994</v>
      </c>
      <c r="AL62" s="76"/>
      <c r="AN62">
        <f t="shared" si="39"/>
        <v>2004</v>
      </c>
      <c r="AO62" s="5">
        <f>Table8.6b11!D22</f>
        <v>313502</v>
      </c>
      <c r="AP62" s="5">
        <f>Table8.6b11!F22</f>
        <v>985113</v>
      </c>
      <c r="AQ62" s="5">
        <f>Table8.6b11!G22</f>
        <v>202016</v>
      </c>
      <c r="AR62" s="5">
        <f>Table8.6b11!I22</f>
        <v>237482</v>
      </c>
      <c r="AT62" s="5">
        <f t="shared" si="40"/>
        <v>1826.1491500000002</v>
      </c>
      <c r="AU62" s="5">
        <f t="shared" si="40"/>
        <v>6193.4054310000001</v>
      </c>
      <c r="AV62" s="5">
        <f t="shared" si="40"/>
        <v>1145.4307200000001</v>
      </c>
      <c r="AW62" s="5">
        <f t="shared" si="41"/>
        <v>7152.95784</v>
      </c>
      <c r="AX62" s="5">
        <f t="shared" si="42"/>
        <v>16317.943141</v>
      </c>
      <c r="AZ62" s="133">
        <f t="shared" si="43"/>
        <v>1162249.426802</v>
      </c>
      <c r="BA62" s="133">
        <f t="shared" si="44"/>
        <v>49190.456265999994</v>
      </c>
      <c r="BB62" s="5">
        <f t="shared" si="45"/>
        <v>1211439.883068</v>
      </c>
      <c r="BC62" s="5">
        <f t="shared" si="9"/>
        <v>1201869</v>
      </c>
      <c r="BD62" s="377">
        <f t="shared" si="10"/>
        <v>0.99209958067109238</v>
      </c>
      <c r="BF62" s="5">
        <f t="shared" si="11"/>
        <v>16317.943141</v>
      </c>
      <c r="BG62" s="5">
        <f t="shared" si="12"/>
        <v>1227757.8262090001</v>
      </c>
      <c r="BH62" s="5">
        <f t="shared" si="13"/>
        <v>1212374</v>
      </c>
      <c r="BK62" s="136">
        <f t="shared" si="14"/>
        <v>48.801831034518308</v>
      </c>
      <c r="BL62" s="137">
        <f t="shared" si="15"/>
        <v>1153.0671689654816</v>
      </c>
    </row>
    <row r="63" spans="2:68" x14ac:dyDescent="0.2">
      <c r="B63">
        <f>B62+1</f>
        <v>2005</v>
      </c>
      <c r="C63" s="5">
        <f>Table2.1f11!F65</f>
        <v>1234529</v>
      </c>
      <c r="D63" s="5">
        <f>Table8.4b11!D65</f>
        <v>1227055</v>
      </c>
      <c r="E63" s="5">
        <f t="shared" si="31"/>
        <v>7474</v>
      </c>
      <c r="G63" s="5">
        <f>Table8.5c11!D24</f>
        <v>18689400</v>
      </c>
      <c r="H63" s="5">
        <f>Table8.5c11!F24</f>
        <v>137082479</v>
      </c>
      <c r="I63" s="5">
        <f>Table8.5c11!H24</f>
        <v>1675601</v>
      </c>
      <c r="J63" s="5">
        <f>Table8.5c11!J24</f>
        <v>6875916</v>
      </c>
      <c r="L63" s="46">
        <v>5.8250000000000002</v>
      </c>
      <c r="M63" s="46">
        <v>6.2869999999999999</v>
      </c>
      <c r="N63" s="46">
        <v>5.67</v>
      </c>
      <c r="O63" s="6">
        <v>30120</v>
      </c>
      <c r="Q63">
        <f t="shared" ref="Q63:S64" si="46">G63*L63*0.001</f>
        <v>108865.755</v>
      </c>
      <c r="R63">
        <f t="shared" si="46"/>
        <v>861837.54547299992</v>
      </c>
      <c r="S63" s="6">
        <f t="shared" si="46"/>
        <v>9500.6576700000005</v>
      </c>
      <c r="T63" s="6">
        <f t="shared" si="33"/>
        <v>207102.58992</v>
      </c>
      <c r="U63" s="132">
        <f t="shared" si="34"/>
        <v>1187306.548063</v>
      </c>
      <c r="W63" s="5">
        <f t="shared" ref="W63:W69" si="47">C63</f>
        <v>1234529</v>
      </c>
      <c r="Y63" s="75"/>
      <c r="Z63">
        <f t="shared" si="35"/>
        <v>2005</v>
      </c>
      <c r="AA63" s="5">
        <f>Table8.5c11!D49</f>
        <v>760432</v>
      </c>
      <c r="AB63" s="5">
        <f>Table8.5c11!F49</f>
        <v>1254279</v>
      </c>
      <c r="AC63" s="5">
        <f>Table8.5c11!H49</f>
        <v>914952</v>
      </c>
      <c r="AD63" s="5">
        <f>Table8.5c11!J49</f>
        <v>1000667</v>
      </c>
      <c r="AF63" s="5">
        <f t="shared" ref="AF63:AH64" si="48">L63*AA63*0.001</f>
        <v>4429.5164000000004</v>
      </c>
      <c r="AG63" s="5">
        <f t="shared" si="48"/>
        <v>7885.6520730000002</v>
      </c>
      <c r="AH63" s="5">
        <f t="shared" si="48"/>
        <v>5187.7778399999997</v>
      </c>
      <c r="AI63" s="5">
        <f t="shared" si="37"/>
        <v>30140.090039999999</v>
      </c>
      <c r="AJ63" s="133">
        <f t="shared" si="38"/>
        <v>47643.036353000003</v>
      </c>
      <c r="AL63" s="76"/>
      <c r="AN63">
        <f t="shared" si="39"/>
        <v>2005</v>
      </c>
      <c r="AO63" s="5">
        <f>Table8.6b11!D23</f>
        <v>225357</v>
      </c>
      <c r="AP63" s="5">
        <f>Table8.6b11!F23</f>
        <v>1071885</v>
      </c>
      <c r="AQ63" s="5">
        <f>Table8.6b11!G23</f>
        <v>94766</v>
      </c>
      <c r="AR63" s="5">
        <f>Table8.6b11!I23</f>
        <v>206376</v>
      </c>
      <c r="AT63" s="5">
        <f t="shared" ref="AT63:AV64" si="49">L63*AO63*0.001</f>
        <v>1312.7045250000001</v>
      </c>
      <c r="AU63" s="5">
        <f t="shared" si="49"/>
        <v>6738.9409949999999</v>
      </c>
      <c r="AV63" s="5">
        <f t="shared" si="49"/>
        <v>537.32321999999999</v>
      </c>
      <c r="AW63" s="5">
        <f t="shared" si="41"/>
        <v>6216.0451199999998</v>
      </c>
      <c r="AX63" s="5">
        <f t="shared" si="42"/>
        <v>14805.013859999999</v>
      </c>
      <c r="AZ63" s="133">
        <f t="shared" si="43"/>
        <v>1187306.548063</v>
      </c>
      <c r="BA63" s="133">
        <f t="shared" si="44"/>
        <v>47643.036353000003</v>
      </c>
      <c r="BB63" s="5">
        <f t="shared" si="45"/>
        <v>1234949.5844159999</v>
      </c>
      <c r="BC63" s="5">
        <f t="shared" si="9"/>
        <v>1227055</v>
      </c>
      <c r="BD63" s="377">
        <f t="shared" si="10"/>
        <v>0.99360736299228503</v>
      </c>
      <c r="BF63" s="5">
        <f t="shared" si="11"/>
        <v>14805.013859999999</v>
      </c>
      <c r="BG63" s="5">
        <f t="shared" si="12"/>
        <v>1249754.598276</v>
      </c>
      <c r="BH63" s="5">
        <f t="shared" si="13"/>
        <v>1234529</v>
      </c>
      <c r="BK63" s="136">
        <f t="shared" si="14"/>
        <v>47.338471715649909</v>
      </c>
      <c r="BL63" s="137">
        <f t="shared" si="15"/>
        <v>1179.7165282843503</v>
      </c>
      <c r="BO63" s="445">
        <v>44.7</v>
      </c>
      <c r="BP63" s="445">
        <v>1182.4000000000001</v>
      </c>
    </row>
    <row r="64" spans="2:68" x14ac:dyDescent="0.2">
      <c r="B64">
        <f>B63+1</f>
        <v>2006</v>
      </c>
      <c r="C64" s="5">
        <f>Table2.1f11!F66</f>
        <v>648065</v>
      </c>
      <c r="D64" s="5">
        <f>Table8.4b11!D66</f>
        <v>635202</v>
      </c>
      <c r="E64" s="5">
        <f t="shared" si="31"/>
        <v>12863</v>
      </c>
      <c r="G64" s="5">
        <f>Table8.5c11!D25</f>
        <v>12375143</v>
      </c>
      <c r="H64" s="5">
        <f>Table8.5c11!F25</f>
        <v>55191663</v>
      </c>
      <c r="I64" s="5">
        <f>Table8.5c11!H25</f>
        <v>991002</v>
      </c>
      <c r="J64" s="5">
        <f>Table8.5c11!J25</f>
        <v>5987867</v>
      </c>
      <c r="L64" s="46">
        <v>5.8250000000000002</v>
      </c>
      <c r="M64" s="46">
        <v>6.2869999999999999</v>
      </c>
      <c r="N64" s="46">
        <v>5.67</v>
      </c>
      <c r="O64" s="6">
        <v>30120</v>
      </c>
      <c r="Q64">
        <f t="shared" si="46"/>
        <v>72085.207975000012</v>
      </c>
      <c r="R64">
        <f t="shared" si="46"/>
        <v>346989.98528100003</v>
      </c>
      <c r="S64" s="6">
        <f t="shared" si="46"/>
        <v>5618.9813400000003</v>
      </c>
      <c r="T64" s="6">
        <f t="shared" si="33"/>
        <v>180354.55403999999</v>
      </c>
      <c r="U64" s="132">
        <f t="shared" si="34"/>
        <v>605048.72863600007</v>
      </c>
      <c r="W64" s="5">
        <f t="shared" si="47"/>
        <v>648065</v>
      </c>
      <c r="Y64" s="75"/>
      <c r="Z64">
        <f t="shared" si="35"/>
        <v>2006</v>
      </c>
      <c r="AA64" s="5">
        <f>Table8.5c11!D50</f>
        <v>202536</v>
      </c>
      <c r="AB64" s="5">
        <f>Table8.5c11!F50</f>
        <v>1155415</v>
      </c>
      <c r="AC64" s="5">
        <f>Table8.5c11!H50</f>
        <v>791978</v>
      </c>
      <c r="AD64" s="5">
        <f>Table8.5c11!J50</f>
        <v>917589</v>
      </c>
      <c r="AF64" s="5">
        <f t="shared" si="48"/>
        <v>1179.7721999999999</v>
      </c>
      <c r="AG64" s="5">
        <f t="shared" si="48"/>
        <v>7264.0941049999992</v>
      </c>
      <c r="AH64" s="5">
        <f t="shared" si="48"/>
        <v>4490.5152600000001</v>
      </c>
      <c r="AI64" s="5">
        <f t="shared" si="37"/>
        <v>27637.78068</v>
      </c>
      <c r="AJ64" s="133">
        <f t="shared" si="38"/>
        <v>40572.162245</v>
      </c>
      <c r="AL64" s="76"/>
      <c r="AN64">
        <f t="shared" si="39"/>
        <v>2006</v>
      </c>
      <c r="AO64" s="5">
        <f>Table8.6b11!D24</f>
        <v>68802</v>
      </c>
      <c r="AP64" s="5">
        <f>Table8.6b11!F24</f>
        <v>997817</v>
      </c>
      <c r="AQ64" s="5">
        <f>Table8.6b11!G24</f>
        <v>86851</v>
      </c>
      <c r="AR64" s="5">
        <f>Table8.6b11!I24</f>
        <v>195205</v>
      </c>
      <c r="AT64" s="5">
        <f t="shared" si="49"/>
        <v>400.77165000000002</v>
      </c>
      <c r="AU64" s="5">
        <f t="shared" si="49"/>
        <v>6273.2754790000008</v>
      </c>
      <c r="AV64" s="5">
        <f t="shared" si="49"/>
        <v>492.44517000000002</v>
      </c>
      <c r="AW64" s="5">
        <f t="shared" si="41"/>
        <v>5879.5745999999999</v>
      </c>
      <c r="AX64" s="5">
        <f t="shared" si="42"/>
        <v>13046.066899000001</v>
      </c>
      <c r="AZ64" s="133">
        <f t="shared" si="43"/>
        <v>605048.72863600007</v>
      </c>
      <c r="BA64" s="133">
        <f t="shared" si="44"/>
        <v>40572.162245</v>
      </c>
      <c r="BB64" s="5">
        <f t="shared" si="45"/>
        <v>645620.89088100009</v>
      </c>
      <c r="BC64" s="5">
        <f t="shared" si="9"/>
        <v>635202</v>
      </c>
      <c r="BD64" s="377">
        <f t="shared" si="10"/>
        <v>0.98386221538342311</v>
      </c>
      <c r="BF64" s="5">
        <f t="shared" si="11"/>
        <v>13046.066899000001</v>
      </c>
      <c r="BG64" s="5">
        <f t="shared" si="12"/>
        <v>658666.95778000006</v>
      </c>
      <c r="BH64" s="5">
        <f t="shared" si="13"/>
        <v>648065</v>
      </c>
      <c r="BK64" s="136">
        <f t="shared" si="14"/>
        <v>39.917417429261377</v>
      </c>
      <c r="BL64" s="137">
        <f t="shared" si="15"/>
        <v>595.28458257073862</v>
      </c>
      <c r="BO64" s="445">
        <v>38.1</v>
      </c>
      <c r="BP64" s="445">
        <v>597.1</v>
      </c>
    </row>
    <row r="65" spans="2:68" x14ac:dyDescent="0.2">
      <c r="B65">
        <f>B64+1</f>
        <v>2007</v>
      </c>
      <c r="C65" s="5">
        <f>Table2.1f11!F67</f>
        <v>657128</v>
      </c>
      <c r="D65" s="5">
        <f>Table8.4b11!D67</f>
        <v>651052</v>
      </c>
      <c r="E65" s="5">
        <f t="shared" si="31"/>
        <v>6076</v>
      </c>
      <c r="G65" s="5">
        <f>Table8.5c11!D26</f>
        <v>14625712</v>
      </c>
      <c r="H65" s="5">
        <f>Table8.5c11!F26</f>
        <v>60928868</v>
      </c>
      <c r="I65" s="5">
        <f>Table8.5c11!H26</f>
        <v>1708589</v>
      </c>
      <c r="J65" s="5">
        <f>Table8.5c11!J26</f>
        <v>4710955</v>
      </c>
      <c r="L65" s="46">
        <v>5.8250000000000002</v>
      </c>
      <c r="M65" s="46">
        <v>6.2869999999999999</v>
      </c>
      <c r="N65" s="46">
        <v>5.67</v>
      </c>
      <c r="O65" s="6">
        <v>30120</v>
      </c>
      <c r="Q65">
        <f t="shared" ref="Q65:S66" si="50">G65*L65*0.001</f>
        <v>85194.772400000002</v>
      </c>
      <c r="R65">
        <f t="shared" si="50"/>
        <v>383059.79311600002</v>
      </c>
      <c r="S65" s="6">
        <f t="shared" si="50"/>
        <v>9687.6996299999992</v>
      </c>
      <c r="T65" s="6">
        <f t="shared" si="33"/>
        <v>141893.96460000001</v>
      </c>
      <c r="U65" s="132">
        <f t="shared" si="34"/>
        <v>619836.22974600003</v>
      </c>
      <c r="W65" s="5">
        <f t="shared" si="47"/>
        <v>657128</v>
      </c>
      <c r="Y65" s="75"/>
      <c r="Z65">
        <f t="shared" si="35"/>
        <v>2007</v>
      </c>
      <c r="AA65" s="5">
        <f>Table8.5c11!D51</f>
        <v>509244</v>
      </c>
      <c r="AB65" s="5">
        <f>Table8.5c11!F51</f>
        <v>1143623</v>
      </c>
      <c r="AC65" s="5">
        <f>Table8.5c11!H51</f>
        <v>787153</v>
      </c>
      <c r="AD65" s="5">
        <f>Table8.5c11!J51</f>
        <v>811683</v>
      </c>
      <c r="AF65" s="5">
        <f t="shared" ref="AF65:AH66" si="51">L65*AA65*0.001</f>
        <v>2966.3463000000002</v>
      </c>
      <c r="AG65" s="5">
        <f t="shared" si="51"/>
        <v>7189.9578010000005</v>
      </c>
      <c r="AH65" s="5">
        <f t="shared" si="51"/>
        <v>4463.15751</v>
      </c>
      <c r="AI65" s="5">
        <f t="shared" si="37"/>
        <v>24447.891959999997</v>
      </c>
      <c r="AJ65" s="133">
        <f t="shared" si="38"/>
        <v>39067.353571</v>
      </c>
      <c r="AL65" s="76"/>
      <c r="AN65">
        <f t="shared" si="39"/>
        <v>2007</v>
      </c>
      <c r="AO65" s="5">
        <f>Table8.6b11!D25</f>
        <v>191812</v>
      </c>
      <c r="AP65" s="5">
        <f>Table8.6b11!F25</f>
        <v>1013834</v>
      </c>
      <c r="AQ65" s="5">
        <f>Table8.6b11!G25</f>
        <v>97785</v>
      </c>
      <c r="AR65" s="5">
        <f>Table8.6b11!I25</f>
        <v>162167</v>
      </c>
      <c r="AT65" s="5">
        <f t="shared" ref="AT65:AV66" si="52">L65*AO65*0.001</f>
        <v>1117.3049000000001</v>
      </c>
      <c r="AU65" s="5">
        <f t="shared" si="52"/>
        <v>6373.9743580000004</v>
      </c>
      <c r="AV65" s="5">
        <f t="shared" si="52"/>
        <v>554.44094999999993</v>
      </c>
      <c r="AW65" s="5">
        <f t="shared" si="41"/>
        <v>4884.4700400000002</v>
      </c>
      <c r="AX65" s="5">
        <f t="shared" si="42"/>
        <v>12930.190248000001</v>
      </c>
      <c r="AZ65" s="133">
        <f t="shared" si="43"/>
        <v>619836.22974600003</v>
      </c>
      <c r="BA65" s="133">
        <f t="shared" si="44"/>
        <v>39067.353571</v>
      </c>
      <c r="BB65" s="5">
        <f t="shared" si="45"/>
        <v>658903.58331700007</v>
      </c>
      <c r="BC65" s="5">
        <f t="shared" si="9"/>
        <v>651052</v>
      </c>
      <c r="BD65" s="377">
        <f t="shared" si="10"/>
        <v>0.98808386611365162</v>
      </c>
      <c r="BF65" s="5">
        <f t="shared" si="11"/>
        <v>12930.190248000001</v>
      </c>
      <c r="BG65" s="5">
        <f t="shared" si="12"/>
        <v>671833.77356500004</v>
      </c>
      <c r="BH65" s="5">
        <f t="shared" si="13"/>
        <v>657128</v>
      </c>
      <c r="BK65" s="136">
        <f t="shared" si="14"/>
        <v>38.601821755262655</v>
      </c>
      <c r="BL65" s="137">
        <f t="shared" si="15"/>
        <v>612.45017824473734</v>
      </c>
      <c r="BO65" s="445">
        <v>36.799999999999997</v>
      </c>
      <c r="BP65" s="445">
        <v>614.29999999999995</v>
      </c>
    </row>
    <row r="66" spans="2:68" x14ac:dyDescent="0.2">
      <c r="B66">
        <v>2008</v>
      </c>
      <c r="C66" s="5">
        <f>Table2.1f11!F68</f>
        <v>467707</v>
      </c>
      <c r="D66" s="5">
        <f>Table8.4b11!D68</f>
        <v>463453</v>
      </c>
      <c r="E66" s="5">
        <f t="shared" si="31"/>
        <v>4254</v>
      </c>
      <c r="G66" s="5">
        <f>Table8.5c11!D27</f>
        <v>11950157</v>
      </c>
      <c r="H66" s="5">
        <f>Table8.5c11!F27</f>
        <v>36059202</v>
      </c>
      <c r="I66" s="5">
        <f>Table8.5c11!H27</f>
        <v>2478485</v>
      </c>
      <c r="J66" s="5">
        <f>Table8.5c11!J27</f>
        <v>4254356</v>
      </c>
      <c r="L66" s="46">
        <v>5.8250000000000002</v>
      </c>
      <c r="M66" s="46">
        <v>6.2869999999999999</v>
      </c>
      <c r="N66" s="46">
        <v>5.67</v>
      </c>
      <c r="O66" s="6">
        <v>30120</v>
      </c>
      <c r="Q66">
        <f t="shared" si="50"/>
        <v>69609.664525</v>
      </c>
      <c r="R66">
        <f t="shared" si="50"/>
        <v>226704.20297400001</v>
      </c>
      <c r="S66" s="6">
        <f t="shared" si="50"/>
        <v>14053.00995</v>
      </c>
      <c r="T66" s="6">
        <f t="shared" si="33"/>
        <v>128141.20272</v>
      </c>
      <c r="U66" s="132">
        <f t="shared" si="34"/>
        <v>438508.08016900002</v>
      </c>
      <c r="W66" s="5">
        <f t="shared" si="47"/>
        <v>467707</v>
      </c>
      <c r="Y66" s="76"/>
      <c r="Z66">
        <v>2008</v>
      </c>
      <c r="AA66" s="5">
        <f>Table8.5c11!D52</f>
        <v>367542</v>
      </c>
      <c r="AB66" s="5">
        <f>Table8.5c11!F52</f>
        <v>1162389</v>
      </c>
      <c r="AC66" s="5">
        <f>Table8.5c11!H52</f>
        <v>129957</v>
      </c>
      <c r="AD66" s="5">
        <f>Table8.5c11!J52</f>
        <v>745798</v>
      </c>
      <c r="AF66" s="5">
        <f t="shared" si="51"/>
        <v>2140.9321500000001</v>
      </c>
      <c r="AG66" s="5">
        <f t="shared" si="51"/>
        <v>7307.9396430000006</v>
      </c>
      <c r="AH66" s="5">
        <f t="shared" si="51"/>
        <v>736.85618999999997</v>
      </c>
      <c r="AI66" s="5">
        <f t="shared" si="37"/>
        <v>22463.43576</v>
      </c>
      <c r="AJ66" s="133">
        <f t="shared" si="38"/>
        <v>32649.163743000001</v>
      </c>
      <c r="AL66" s="76"/>
      <c r="AN66">
        <v>2008</v>
      </c>
      <c r="AO66" s="5">
        <f>Table8.6b11!D26</f>
        <v>229622</v>
      </c>
      <c r="AP66" s="5">
        <f>Table8.6b11!F26</f>
        <v>1019332</v>
      </c>
      <c r="AQ66" s="5">
        <f>Table8.6b11!G26</f>
        <v>61546</v>
      </c>
      <c r="AR66" s="5">
        <f>Table8.6b11!I26</f>
        <v>119306</v>
      </c>
      <c r="AT66" s="5">
        <f t="shared" si="52"/>
        <v>1337.5481500000001</v>
      </c>
      <c r="AU66" s="5">
        <f t="shared" si="52"/>
        <v>6408.5402839999997</v>
      </c>
      <c r="AV66" s="5">
        <f t="shared" si="52"/>
        <v>348.96582000000001</v>
      </c>
      <c r="AW66" s="5">
        <f>O66*AR66*0.000001</f>
        <v>3593.4967199999996</v>
      </c>
      <c r="AX66" s="5">
        <f>SUM(AT66:AW66)</f>
        <v>11688.550974</v>
      </c>
      <c r="AZ66" s="133">
        <f>U66</f>
        <v>438508.08016900002</v>
      </c>
      <c r="BA66" s="133">
        <f>AJ66</f>
        <v>32649.163743000001</v>
      </c>
      <c r="BB66" s="5">
        <f>AZ66+BA66</f>
        <v>471157.24391200003</v>
      </c>
      <c r="BC66" s="5">
        <f t="shared" si="9"/>
        <v>463453</v>
      </c>
      <c r="BD66" s="377">
        <f t="shared" si="10"/>
        <v>0.98364825329218752</v>
      </c>
      <c r="BF66" s="5">
        <f t="shared" si="11"/>
        <v>11688.550974</v>
      </c>
      <c r="BG66" s="5">
        <f t="shared" si="12"/>
        <v>482845.79488600005</v>
      </c>
      <c r="BH66" s="5">
        <f t="shared" si="13"/>
        <v>467707</v>
      </c>
      <c r="BK66" s="136">
        <f t="shared" si="14"/>
        <v>32.115292887252572</v>
      </c>
      <c r="BL66" s="137">
        <f t="shared" si="15"/>
        <v>431.33770711274747</v>
      </c>
      <c r="BO66" s="445">
        <v>30.9</v>
      </c>
      <c r="BP66" s="445">
        <v>432.5</v>
      </c>
    </row>
    <row r="67" spans="2:68" x14ac:dyDescent="0.2">
      <c r="B67">
        <v>2009</v>
      </c>
      <c r="C67" s="5">
        <f>Table2.1f11!F69</f>
        <v>389932</v>
      </c>
      <c r="D67" s="5">
        <f>Table8.4b11!D69</f>
        <v>382318</v>
      </c>
      <c r="E67" s="5">
        <f>C67-D67</f>
        <v>7614</v>
      </c>
      <c r="G67" s="5">
        <f>Table8.5c11!D28</f>
        <v>11508712</v>
      </c>
      <c r="H67" s="5">
        <f>Table8.5c11!F28</f>
        <v>26568561</v>
      </c>
      <c r="I67" s="5">
        <f>Table8.5c11!H28</f>
        <v>1910974</v>
      </c>
      <c r="J67" s="5">
        <f>Table8.5c11!J28</f>
        <v>3641849</v>
      </c>
      <c r="L67" s="46">
        <v>5.8250000000000002</v>
      </c>
      <c r="M67" s="46">
        <v>6.2869999999999999</v>
      </c>
      <c r="N67" s="46">
        <v>5.67</v>
      </c>
      <c r="O67" s="6">
        <v>30120</v>
      </c>
      <c r="Q67">
        <f t="shared" ref="Q67:S68" si="53">G67*L67*0.001</f>
        <v>67038.247399999993</v>
      </c>
      <c r="R67">
        <f t="shared" si="53"/>
        <v>167036.543007</v>
      </c>
      <c r="S67" s="6">
        <f t="shared" si="53"/>
        <v>10835.22258</v>
      </c>
      <c r="T67" s="6">
        <f>J67*O67*0.000001</f>
        <v>109692.49188</v>
      </c>
      <c r="U67" s="132">
        <f>SUM(Q67:T67)</f>
        <v>354602.50486699998</v>
      </c>
      <c r="W67" s="5">
        <f t="shared" si="47"/>
        <v>389932</v>
      </c>
      <c r="Y67" s="76"/>
      <c r="Z67">
        <v>2009</v>
      </c>
      <c r="AA67" s="5">
        <f>Table8.5c11!D53</f>
        <v>339607</v>
      </c>
      <c r="AB67" s="5">
        <f>Table8.5c11!F53</f>
        <v>1199277</v>
      </c>
      <c r="AC67" s="5">
        <f>Table8.5c11!H53</f>
        <v>199173</v>
      </c>
      <c r="AD67" s="5">
        <f>Table8.5c11!J53</f>
        <v>842996</v>
      </c>
      <c r="AF67" s="5">
        <f t="shared" ref="AF67:AH68" si="54">L67*AA67*0.001</f>
        <v>1978.2107750000002</v>
      </c>
      <c r="AG67" s="5">
        <f t="shared" si="54"/>
        <v>7539.854499</v>
      </c>
      <c r="AH67" s="5">
        <f t="shared" si="54"/>
        <v>1129.3109099999999</v>
      </c>
      <c r="AI67" s="5">
        <f>O67*AD67*0.000001</f>
        <v>25391.039519999998</v>
      </c>
      <c r="AJ67" s="133">
        <f>SUM(AF67:AI67)</f>
        <v>36038.415703999999</v>
      </c>
      <c r="AL67" s="76"/>
      <c r="AN67">
        <v>2009</v>
      </c>
      <c r="AO67" s="5">
        <f>Table8.6b11!D27</f>
        <v>186672</v>
      </c>
      <c r="AP67" s="5">
        <f>Table8.6b11!F27</f>
        <v>1014585</v>
      </c>
      <c r="AQ67" s="5">
        <f>Table8.6b11!G27</f>
        <v>99728</v>
      </c>
      <c r="AR67" s="5">
        <f>Table8.6b11!I27</f>
        <v>125814</v>
      </c>
      <c r="AT67" s="5">
        <f t="shared" ref="AT67:AV68" si="55">L67*AO67*0.001</f>
        <v>1087.3644000000002</v>
      </c>
      <c r="AU67" s="5">
        <f t="shared" si="55"/>
        <v>6378.6958949999998</v>
      </c>
      <c r="AV67" s="5">
        <f t="shared" si="55"/>
        <v>565.45776000000001</v>
      </c>
      <c r="AW67" s="5">
        <f>O67*AR67*0.000001</f>
        <v>3789.5176799999999</v>
      </c>
      <c r="AX67" s="5">
        <f>SUM(AT67:AW67)</f>
        <v>11821.035735000001</v>
      </c>
      <c r="AZ67" s="133">
        <f>U67</f>
        <v>354602.50486699998</v>
      </c>
      <c r="BA67" s="133">
        <f>AJ67</f>
        <v>36038.415703999999</v>
      </c>
      <c r="BB67" s="5">
        <f>AZ67+BA67</f>
        <v>390640.92057099997</v>
      </c>
      <c r="BC67" s="5">
        <f t="shared" si="9"/>
        <v>382318</v>
      </c>
      <c r="BD67" s="377">
        <f t="shared" si="10"/>
        <v>0.97869419169186278</v>
      </c>
      <c r="BF67" s="5">
        <f t="shared" si="11"/>
        <v>11821.035735000001</v>
      </c>
      <c r="BG67" s="5">
        <f t="shared" si="12"/>
        <v>402461.95630599995</v>
      </c>
      <c r="BH67" s="5">
        <f t="shared" si="13"/>
        <v>389932</v>
      </c>
      <c r="BK67" s="136">
        <f t="shared" si="14"/>
        <v>35.270588127281613</v>
      </c>
      <c r="BL67" s="137">
        <f t="shared" si="15"/>
        <v>347.04741187271838</v>
      </c>
      <c r="BO67" s="445">
        <v>33.9</v>
      </c>
      <c r="BP67" s="445">
        <v>348.4</v>
      </c>
    </row>
    <row r="68" spans="2:68" x14ac:dyDescent="0.2">
      <c r="B68">
        <v>2010</v>
      </c>
      <c r="C68" s="5">
        <f>Table2.1f11!F70</f>
        <v>378258</v>
      </c>
      <c r="D68" s="5">
        <f>Table8.4b11!D70</f>
        <v>370595</v>
      </c>
      <c r="E68" s="5">
        <f>C68-D68</f>
        <v>7663</v>
      </c>
      <c r="G68" s="5">
        <f>Table8.5c11!D29</f>
        <v>13336573</v>
      </c>
      <c r="H68" s="5">
        <f>Table8.5c11!F29</f>
        <v>22469978</v>
      </c>
      <c r="I68" s="5">
        <f>Table8.5c11!H29</f>
        <v>1776684</v>
      </c>
      <c r="J68" s="5">
        <f>Table8.5c11!J29</f>
        <v>4463765</v>
      </c>
      <c r="L68" s="46">
        <v>5.8250000000000002</v>
      </c>
      <c r="M68" s="46">
        <v>6.2869999999999999</v>
      </c>
      <c r="N68" s="46">
        <v>5.67</v>
      </c>
      <c r="O68" s="6">
        <v>30120</v>
      </c>
      <c r="Q68">
        <f t="shared" si="53"/>
        <v>77685.537725000017</v>
      </c>
      <c r="R68">
        <f t="shared" si="53"/>
        <v>141268.751686</v>
      </c>
      <c r="S68" s="6">
        <f t="shared" si="53"/>
        <v>10073.798279999999</v>
      </c>
      <c r="T68" s="6">
        <f>J68*O68*0.000001</f>
        <v>134448.6018</v>
      </c>
      <c r="U68" s="132">
        <f>SUM(Q68:T68)</f>
        <v>363476.68949100003</v>
      </c>
      <c r="W68" s="5">
        <f t="shared" si="47"/>
        <v>378258</v>
      </c>
      <c r="Z68">
        <v>2010</v>
      </c>
      <c r="AA68" s="5">
        <f>Table8.5c11!D54</f>
        <v>340032</v>
      </c>
      <c r="AB68" s="5">
        <f>Table8.5c11!F54</f>
        <v>1089652</v>
      </c>
      <c r="AC68" s="5">
        <f>Table8.5c11!H54</f>
        <v>71225</v>
      </c>
      <c r="AD68" s="5">
        <f>Table8.5c11!J54</f>
        <v>214863</v>
      </c>
      <c r="AF68" s="5">
        <f t="shared" si="54"/>
        <v>1980.6864000000003</v>
      </c>
      <c r="AG68" s="5">
        <f t="shared" si="54"/>
        <v>6850.642124</v>
      </c>
      <c r="AH68" s="5">
        <f t="shared" si="54"/>
        <v>403.84575000000001</v>
      </c>
      <c r="AI68" s="5">
        <f>O68*AD68*0.000001</f>
        <v>6471.6735599999993</v>
      </c>
      <c r="AJ68" s="133">
        <f>SUM(AF68:AI68)</f>
        <v>15706.847834</v>
      </c>
      <c r="AL68" s="76"/>
      <c r="AN68">
        <v>2010</v>
      </c>
      <c r="AO68" s="5">
        <f>Table8.6b11!D28</f>
        <v>113417</v>
      </c>
      <c r="AP68" s="5">
        <f>Table8.6b11!F28</f>
        <v>943594</v>
      </c>
      <c r="AQ68" s="5">
        <f>Table8.6b11!G28</f>
        <v>29387</v>
      </c>
      <c r="AR68" s="5">
        <f>Table8.6b11!I28</f>
        <v>98239</v>
      </c>
      <c r="AT68" s="5">
        <f t="shared" si="55"/>
        <v>660.65402500000005</v>
      </c>
      <c r="AU68" s="5">
        <f t="shared" si="55"/>
        <v>5932.3754779999999</v>
      </c>
      <c r="AV68" s="5">
        <f t="shared" si="55"/>
        <v>166.62429</v>
      </c>
      <c r="AW68" s="5">
        <f>O68*AR68*0.000001</f>
        <v>2958.9586799999997</v>
      </c>
      <c r="AX68" s="5">
        <f>SUM(AT68:AW68)</f>
        <v>9718.6124729999992</v>
      </c>
      <c r="AZ68" s="133">
        <f>U68</f>
        <v>363476.68949100003</v>
      </c>
      <c r="BA68" s="133">
        <f>AJ68</f>
        <v>15706.847834</v>
      </c>
      <c r="BB68" s="5">
        <f>AZ68+BA68</f>
        <v>379183.53732500004</v>
      </c>
      <c r="BC68" s="5">
        <f t="shared" si="9"/>
        <v>370595</v>
      </c>
      <c r="BD68" s="377">
        <f t="shared" si="10"/>
        <v>0.97734992034309032</v>
      </c>
      <c r="BF68" s="5">
        <f t="shared" si="11"/>
        <v>9718.6124729999992</v>
      </c>
      <c r="BG68" s="5">
        <f t="shared" si="12"/>
        <v>388902.14979800006</v>
      </c>
      <c r="BH68" s="5">
        <f t="shared" si="13"/>
        <v>378258</v>
      </c>
      <c r="BK68" s="136">
        <f t="shared" si="14"/>
        <v>15.351086479400943</v>
      </c>
      <c r="BL68" s="137">
        <f t="shared" si="15"/>
        <v>355.24391352059911</v>
      </c>
      <c r="BO68" s="445">
        <v>14.9</v>
      </c>
      <c r="BP68" s="445">
        <v>355.7</v>
      </c>
    </row>
    <row r="69" spans="2:68" x14ac:dyDescent="0.2">
      <c r="B69">
        <v>2011</v>
      </c>
      <c r="C69" s="5">
        <f>Table2.1f11!F72</f>
        <v>287553</v>
      </c>
      <c r="D69" s="5">
        <f>Table8.4b11!D72</f>
        <v>278475</v>
      </c>
      <c r="E69" s="5">
        <f>C69-D69</f>
        <v>9078</v>
      </c>
      <c r="G69" s="5">
        <f>Table8.5c11!D31</f>
        <v>10374403</v>
      </c>
      <c r="H69" s="5">
        <f>Table8.5c11!F31</f>
        <v>12816700</v>
      </c>
      <c r="I69" s="5">
        <f>Table8.5c11!H31</f>
        <v>1546164</v>
      </c>
      <c r="J69" s="5">
        <f>Table8.5c11!J31</f>
        <v>4058866</v>
      </c>
      <c r="L69" s="46">
        <v>5.8250000000000002</v>
      </c>
      <c r="M69" s="46">
        <v>6.2869999999999999</v>
      </c>
      <c r="N69" s="46">
        <v>5.67</v>
      </c>
      <c r="O69" s="6">
        <v>30120</v>
      </c>
      <c r="Q69">
        <f t="shared" ref="Q69" si="56">G69*L69*0.001</f>
        <v>60430.897475000005</v>
      </c>
      <c r="R69">
        <f t="shared" ref="R69" si="57">H69*M69*0.001</f>
        <v>80578.592900000003</v>
      </c>
      <c r="S69" s="6">
        <f t="shared" ref="S69" si="58">I69*N69*0.001</f>
        <v>8766.7498800000012</v>
      </c>
      <c r="T69" s="6">
        <f>J69*O69*0.000001</f>
        <v>122253.04392</v>
      </c>
      <c r="U69" s="132">
        <f>SUM(Q69:T69)</f>
        <v>272029.28417499998</v>
      </c>
      <c r="W69" s="5">
        <f t="shared" si="47"/>
        <v>287553</v>
      </c>
      <c r="Z69">
        <v>2011</v>
      </c>
      <c r="AA69" s="5">
        <f>Table8.5c11!D56</f>
        <v>138596</v>
      </c>
      <c r="AB69" s="5">
        <f>Table8.5c11!F56</f>
        <v>1096846</v>
      </c>
      <c r="AC69" s="5">
        <f>Table8.5c11!H56</f>
        <v>17709</v>
      </c>
      <c r="AD69" s="5">
        <f>Table8.5c11!J56</f>
        <v>222630</v>
      </c>
      <c r="AF69" s="5">
        <f t="shared" ref="AF69" si="59">L69*AA69*0.001</f>
        <v>807.32170000000008</v>
      </c>
      <c r="AG69" s="5">
        <f t="shared" ref="AG69" si="60">M69*AB69*0.001</f>
        <v>6895.8708020000004</v>
      </c>
      <c r="AH69" s="5">
        <f t="shared" ref="AH69" si="61">N69*AC69*0.001</f>
        <v>100.41003000000001</v>
      </c>
      <c r="AI69" s="5">
        <f>O69*AD69*0.000001</f>
        <v>6705.6156000000001</v>
      </c>
      <c r="AJ69" s="133">
        <f>SUM(AF69:AI69)</f>
        <v>14509.218132000002</v>
      </c>
      <c r="AL69" s="76"/>
      <c r="AN69">
        <v>2011</v>
      </c>
      <c r="AO69" s="5">
        <f>Table8.6b11!D29</f>
        <v>73369</v>
      </c>
      <c r="AP69" s="5">
        <f>Table8.6b11!F29</f>
        <v>962551</v>
      </c>
      <c r="AQ69" s="5">
        <f>Table8.6b11!G29</f>
        <v>3912</v>
      </c>
      <c r="AR69" s="5">
        <f>Table8.6b11!I29</f>
        <v>112965</v>
      </c>
      <c r="AT69" s="5">
        <f t="shared" ref="AT69" si="62">L69*AO69*0.001</f>
        <v>427.37442499999997</v>
      </c>
      <c r="AU69" s="5">
        <f t="shared" ref="AU69" si="63">M69*AP69*0.001</f>
        <v>6051.558137</v>
      </c>
      <c r="AV69" s="5">
        <f t="shared" ref="AV69" si="64">N69*AQ69*0.001</f>
        <v>22.181040000000003</v>
      </c>
      <c r="AW69" s="5">
        <f>O69*AR69*0.000001</f>
        <v>3402.5057999999999</v>
      </c>
      <c r="AX69" s="5">
        <f>SUM(AT69:AW69)</f>
        <v>9903.6194020000003</v>
      </c>
      <c r="AZ69" s="133">
        <f>U69</f>
        <v>272029.28417499998</v>
      </c>
      <c r="BA69" s="133">
        <f>AJ69</f>
        <v>14509.218132000002</v>
      </c>
      <c r="BB69" s="5">
        <f>AZ69+BA69</f>
        <v>286538.50230699999</v>
      </c>
      <c r="BC69" s="5">
        <f t="shared" si="9"/>
        <v>278475</v>
      </c>
      <c r="BD69" s="377">
        <f t="shared" si="10"/>
        <v>0.971858922127119</v>
      </c>
      <c r="BF69" s="5">
        <f t="shared" si="11"/>
        <v>9903.6194020000003</v>
      </c>
      <c r="BG69" s="5">
        <f t="shared" si="12"/>
        <v>296442.12170899997</v>
      </c>
      <c r="BH69" s="5">
        <f t="shared" si="13"/>
        <v>287553</v>
      </c>
      <c r="BK69" s="136">
        <f t="shared" si="14"/>
        <v>14.100913094672773</v>
      </c>
      <c r="BL69" s="137">
        <f t="shared" si="15"/>
        <v>264.37408690532726</v>
      </c>
      <c r="BO69" s="445">
        <v>13.6</v>
      </c>
      <c r="BP69" s="445">
        <v>281.5</v>
      </c>
    </row>
    <row r="70" spans="2:68" x14ac:dyDescent="0.2">
      <c r="C70" s="5"/>
      <c r="D70" s="5"/>
      <c r="E70" s="5"/>
      <c r="G70" s="5"/>
      <c r="H70" s="5"/>
      <c r="I70" s="5"/>
      <c r="J70" s="5"/>
      <c r="L70" s="46"/>
      <c r="M70" s="46"/>
      <c r="N70" s="46"/>
      <c r="O70" s="6"/>
      <c r="S70" s="6"/>
      <c r="T70" s="6"/>
      <c r="U70" s="415"/>
      <c r="W70" s="5"/>
      <c r="AA70" s="5"/>
      <c r="AB70" s="5"/>
      <c r="AC70" s="5"/>
      <c r="AD70" s="5"/>
      <c r="AF70" s="5"/>
      <c r="AG70" s="5"/>
      <c r="AH70" s="5"/>
      <c r="AI70" s="5"/>
      <c r="AJ70" s="133"/>
      <c r="AL70" s="76"/>
      <c r="AO70" s="5"/>
      <c r="AP70" s="5"/>
      <c r="AQ70" s="5"/>
      <c r="AR70" s="5"/>
      <c r="AT70" s="5"/>
      <c r="AU70" s="5"/>
      <c r="AV70" s="5"/>
      <c r="AW70" s="5"/>
      <c r="AX70" s="5"/>
      <c r="AZ70" s="133"/>
      <c r="BA70" s="133"/>
      <c r="BB70" s="5"/>
      <c r="BC70" s="5"/>
      <c r="BD70" s="377"/>
      <c r="BO70" s="445">
        <v>13.3</v>
      </c>
      <c r="BP70" s="445">
        <v>198.5</v>
      </c>
    </row>
    <row r="71" spans="2:68" x14ac:dyDescent="0.2">
      <c r="AA71" s="5"/>
      <c r="AB71" s="5"/>
      <c r="AC71" s="5"/>
    </row>
    <row r="72" spans="2:68" x14ac:dyDescent="0.2">
      <c r="AZ72" t="s">
        <v>28</v>
      </c>
      <c r="BK72" t="s">
        <v>584</v>
      </c>
    </row>
    <row r="73" spans="2:68" x14ac:dyDescent="0.2">
      <c r="AZ73" t="s">
        <v>29</v>
      </c>
      <c r="BK73" t="s">
        <v>606</v>
      </c>
    </row>
    <row r="74" spans="2:68" x14ac:dyDescent="0.2">
      <c r="AZ74" t="s">
        <v>30</v>
      </c>
      <c r="BK74" t="s">
        <v>25</v>
      </c>
    </row>
    <row r="75" spans="2:68" x14ac:dyDescent="0.2">
      <c r="AZ75" t="s">
        <v>31</v>
      </c>
      <c r="BK75" t="s">
        <v>26</v>
      </c>
    </row>
    <row r="76" spans="2:68" x14ac:dyDescent="0.2">
      <c r="AZ76" t="s">
        <v>32</v>
      </c>
      <c r="BK76" t="s">
        <v>27</v>
      </c>
    </row>
    <row r="77" spans="2:68" x14ac:dyDescent="0.2">
      <c r="AZ77" t="s">
        <v>33</v>
      </c>
    </row>
    <row r="78" spans="2:68" x14ac:dyDescent="0.2">
      <c r="AZ78" t="s">
        <v>36</v>
      </c>
    </row>
    <row r="79" spans="2:68" x14ac:dyDescent="0.2">
      <c r="AZ79" t="s">
        <v>37</v>
      </c>
    </row>
    <row r="80" spans="2:68" x14ac:dyDescent="0.2">
      <c r="AZ80" t="s">
        <v>38</v>
      </c>
    </row>
    <row r="81" spans="52:52" x14ac:dyDescent="0.2">
      <c r="AZ81" t="s">
        <v>39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3:N34"/>
  <sheetViews>
    <sheetView workbookViewId="0">
      <selection activeCell="A33" sqref="A33"/>
    </sheetView>
  </sheetViews>
  <sheetFormatPr defaultRowHeight="12.75" x14ac:dyDescent="0.2"/>
  <cols>
    <col min="3" max="3" width="10.85546875" customWidth="1"/>
    <col min="4" max="4" width="9.7109375" customWidth="1"/>
    <col min="6" max="6" width="15" customWidth="1"/>
    <col min="8" max="10" width="11" customWidth="1"/>
    <col min="11" max="12" width="10.85546875" customWidth="1"/>
    <col min="15" max="15" width="12.7109375" bestFit="1" customWidth="1"/>
    <col min="16" max="19" width="12.7109375" customWidth="1"/>
    <col min="20" max="20" width="13.28515625" customWidth="1"/>
    <col min="21" max="22" width="12.7109375" customWidth="1"/>
    <col min="24" max="24" width="11.7109375" customWidth="1"/>
    <col min="25" max="25" width="10.140625" bestFit="1" customWidth="1"/>
  </cols>
  <sheetData>
    <row r="3" spans="2:14" x14ac:dyDescent="0.2">
      <c r="C3" s="48" t="s">
        <v>291</v>
      </c>
    </row>
    <row r="6" spans="2:14" x14ac:dyDescent="0.2">
      <c r="C6" s="5"/>
      <c r="D6" s="5"/>
      <c r="F6" s="5"/>
      <c r="G6" s="46"/>
      <c r="I6" s="7"/>
      <c r="J6" s="7"/>
    </row>
    <row r="7" spans="2:14" x14ac:dyDescent="0.2">
      <c r="C7" s="5"/>
      <c r="D7" s="5"/>
      <c r="F7" s="5"/>
      <c r="G7" s="46"/>
      <c r="I7" s="7"/>
      <c r="J7" s="7"/>
      <c r="M7" s="48" t="s">
        <v>355</v>
      </c>
    </row>
    <row r="8" spans="2:14" x14ac:dyDescent="0.2">
      <c r="C8" t="s">
        <v>526</v>
      </c>
      <c r="D8" t="s">
        <v>129</v>
      </c>
      <c r="F8" t="s">
        <v>350</v>
      </c>
      <c r="H8" t="s">
        <v>354</v>
      </c>
      <c r="I8" s="7" t="s">
        <v>550</v>
      </c>
      <c r="J8" s="7"/>
      <c r="K8" t="s">
        <v>360</v>
      </c>
      <c r="M8" s="48" t="s">
        <v>551</v>
      </c>
    </row>
    <row r="9" spans="2:14" x14ac:dyDescent="0.2">
      <c r="C9" t="s">
        <v>56</v>
      </c>
      <c r="D9" t="s">
        <v>525</v>
      </c>
      <c r="F9" s="49" t="s">
        <v>268</v>
      </c>
      <c r="H9" t="s">
        <v>262</v>
      </c>
      <c r="I9" s="211"/>
      <c r="J9" s="7"/>
      <c r="K9" t="s">
        <v>261</v>
      </c>
    </row>
    <row r="10" spans="2:14" ht="13.5" thickBot="1" x14ac:dyDescent="0.25">
      <c r="C10" s="45" t="s">
        <v>335</v>
      </c>
      <c r="D10" s="45" t="s">
        <v>335</v>
      </c>
      <c r="E10" s="45"/>
      <c r="F10" s="216" t="s">
        <v>335</v>
      </c>
      <c r="G10" s="45"/>
      <c r="H10" s="62" t="s">
        <v>335</v>
      </c>
      <c r="I10" s="96" t="s">
        <v>269</v>
      </c>
      <c r="J10" s="96"/>
      <c r="K10" s="62" t="s">
        <v>335</v>
      </c>
      <c r="L10" s="96"/>
      <c r="M10" s="62" t="s">
        <v>335</v>
      </c>
    </row>
    <row r="11" spans="2:14" x14ac:dyDescent="0.2">
      <c r="B11">
        <v>1989</v>
      </c>
      <c r="C11" s="50" t="s">
        <v>549</v>
      </c>
      <c r="D11" s="56">
        <f>Table8.4b11!H49</f>
        <v>6647</v>
      </c>
      <c r="F11" s="5">
        <v>0</v>
      </c>
      <c r="G11" s="46"/>
      <c r="H11" s="67">
        <f>Table8.5c11!P33</f>
        <v>6647</v>
      </c>
      <c r="I11" s="5">
        <f>F11+H11</f>
        <v>6647</v>
      </c>
      <c r="J11" s="97"/>
      <c r="K11" s="2">
        <f>Table8.6b11!O7</f>
        <v>2804</v>
      </c>
      <c r="L11" s="56"/>
      <c r="M11" s="50">
        <f>I11+K11</f>
        <v>9451</v>
      </c>
      <c r="N11" s="7"/>
    </row>
    <row r="12" spans="2:14" x14ac:dyDescent="0.2">
      <c r="B12">
        <f t="shared" ref="B12:B26" si="0">B11+1</f>
        <v>1990</v>
      </c>
      <c r="C12" s="50" t="s">
        <v>549</v>
      </c>
      <c r="D12" s="56">
        <f>Table8.4b11!H50</f>
        <v>6058</v>
      </c>
      <c r="F12" s="5">
        <f>Table8.5c11!P9</f>
        <v>4</v>
      </c>
      <c r="G12" s="46"/>
      <c r="H12" s="67">
        <f>Table8.5c11!P34</f>
        <v>6054</v>
      </c>
      <c r="I12" s="5">
        <f t="shared" ref="I12:I23" si="1">F12+H12</f>
        <v>6058</v>
      </c>
      <c r="J12" s="97"/>
      <c r="K12" s="2">
        <f>Table8.6b11!O8</f>
        <v>4778</v>
      </c>
      <c r="L12" s="56"/>
      <c r="M12" s="50">
        <f t="shared" ref="M12:M28" si="2">I12+K12</f>
        <v>10836</v>
      </c>
    </row>
    <row r="13" spans="2:14" x14ac:dyDescent="0.2">
      <c r="B13">
        <f t="shared" si="0"/>
        <v>1991</v>
      </c>
      <c r="C13" s="50" t="s">
        <v>549</v>
      </c>
      <c r="D13" s="56">
        <f>Table8.4b11!H51</f>
        <v>6483</v>
      </c>
      <c r="F13" s="5">
        <f>Table8.5c11!P10</f>
        <v>44</v>
      </c>
      <c r="G13" s="46"/>
      <c r="H13" s="67">
        <f>Table8.5c11!P35</f>
        <v>6439</v>
      </c>
      <c r="I13" s="5">
        <f t="shared" si="1"/>
        <v>6483</v>
      </c>
      <c r="J13" s="97"/>
      <c r="K13" s="2">
        <f>Table8.6b11!O9</f>
        <v>4924</v>
      </c>
      <c r="L13" s="56"/>
      <c r="M13" s="50">
        <f t="shared" si="2"/>
        <v>11407</v>
      </c>
    </row>
    <row r="14" spans="2:14" x14ac:dyDescent="0.2">
      <c r="B14">
        <f t="shared" si="0"/>
        <v>1992</v>
      </c>
      <c r="C14" s="50" t="s">
        <v>549</v>
      </c>
      <c r="D14" s="56">
        <f>Table8.4b11!H52</f>
        <v>11796</v>
      </c>
      <c r="F14" s="5">
        <f>Table8.5c11!P11</f>
        <v>43</v>
      </c>
      <c r="G14" s="46"/>
      <c r="H14" s="67">
        <f>Table8.5c11!P36</f>
        <v>11753</v>
      </c>
      <c r="I14" s="5">
        <f t="shared" si="1"/>
        <v>11796</v>
      </c>
      <c r="J14" s="97"/>
      <c r="K14" s="2">
        <f>Table8.6b11!O10</f>
        <v>6033</v>
      </c>
      <c r="L14" s="56"/>
      <c r="M14" s="50">
        <f t="shared" si="2"/>
        <v>17829</v>
      </c>
    </row>
    <row r="15" spans="2:14" x14ac:dyDescent="0.2">
      <c r="B15">
        <f t="shared" si="0"/>
        <v>1993</v>
      </c>
      <c r="C15" s="50" t="s">
        <v>549</v>
      </c>
      <c r="D15" s="56">
        <f>Table8.4b11!H53</f>
        <v>12017</v>
      </c>
      <c r="F15" s="5">
        <f>Table8.5c11!P12</f>
        <v>122</v>
      </c>
      <c r="G15" s="46"/>
      <c r="H15" s="67">
        <f>Table8.5c11!P37</f>
        <v>11895</v>
      </c>
      <c r="I15" s="5">
        <f t="shared" si="1"/>
        <v>12017</v>
      </c>
      <c r="J15" s="97"/>
      <c r="K15" s="2">
        <f>Table8.6b11!O11</f>
        <v>3865</v>
      </c>
      <c r="L15" s="56"/>
      <c r="M15" s="50">
        <f t="shared" si="2"/>
        <v>15882</v>
      </c>
    </row>
    <row r="16" spans="2:14" x14ac:dyDescent="0.2">
      <c r="B16">
        <f t="shared" si="0"/>
        <v>1994</v>
      </c>
      <c r="C16" s="50" t="s">
        <v>549</v>
      </c>
      <c r="D16" s="56">
        <f>Table8.4b11!H54</f>
        <v>12024</v>
      </c>
      <c r="F16" s="5">
        <f>Table8.5c11!P13</f>
        <v>96</v>
      </c>
      <c r="G16" s="46"/>
      <c r="H16" s="67">
        <f>Table8.5c11!P38</f>
        <v>11928</v>
      </c>
      <c r="I16" s="5">
        <f t="shared" si="1"/>
        <v>12024</v>
      </c>
      <c r="J16" s="97"/>
      <c r="K16" s="2">
        <f>Table8.6b11!O12</f>
        <v>6487</v>
      </c>
      <c r="L16" s="56"/>
      <c r="M16" s="50">
        <f t="shared" si="2"/>
        <v>18511</v>
      </c>
    </row>
    <row r="17" spans="2:13" x14ac:dyDescent="0.2">
      <c r="B17">
        <f t="shared" si="0"/>
        <v>1995</v>
      </c>
      <c r="C17" s="50" t="s">
        <v>549</v>
      </c>
      <c r="D17" s="56">
        <f>Table8.4b11!H55</f>
        <v>18167</v>
      </c>
      <c r="F17" s="5">
        <f>Table8.5c11!P14</f>
        <v>87</v>
      </c>
      <c r="G17" s="46"/>
      <c r="H17" s="67">
        <f>Table8.5c11!P39</f>
        <v>18080</v>
      </c>
      <c r="I17" s="5">
        <f t="shared" si="1"/>
        <v>18167</v>
      </c>
      <c r="J17" s="97"/>
      <c r="K17" s="2">
        <f>Table8.6b11!O13</f>
        <v>5430</v>
      </c>
      <c r="L17" s="56"/>
      <c r="M17" s="50">
        <f t="shared" si="2"/>
        <v>23597</v>
      </c>
    </row>
    <row r="18" spans="2:13" x14ac:dyDescent="0.2">
      <c r="B18">
        <f t="shared" si="0"/>
        <v>1996</v>
      </c>
      <c r="C18" s="50" t="s">
        <v>549</v>
      </c>
      <c r="D18" s="56">
        <f>Table8.4b11!H56</f>
        <v>15565</v>
      </c>
      <c r="F18" s="5">
        <f>Table8.5c11!P15</f>
        <v>71</v>
      </c>
      <c r="G18" s="46"/>
      <c r="H18" s="67">
        <f>Table8.5c11!P40</f>
        <v>15494</v>
      </c>
      <c r="I18" s="5">
        <f t="shared" si="1"/>
        <v>15565</v>
      </c>
      <c r="J18" s="97"/>
      <c r="K18" s="2">
        <f>Table8.6b11!O14</f>
        <v>4912</v>
      </c>
      <c r="L18" s="56"/>
      <c r="M18" s="50">
        <f t="shared" si="2"/>
        <v>20477</v>
      </c>
    </row>
    <row r="19" spans="2:13" x14ac:dyDescent="0.2">
      <c r="B19">
        <f t="shared" si="0"/>
        <v>1997</v>
      </c>
      <c r="C19" s="50" t="s">
        <v>549</v>
      </c>
      <c r="D19" s="56">
        <f>Table8.4b11!H57</f>
        <v>14415</v>
      </c>
      <c r="F19" s="5">
        <f>Table8.5c11!P16</f>
        <v>642</v>
      </c>
      <c r="G19" s="46"/>
      <c r="H19" s="67">
        <f>Table8.5c11!P41</f>
        <v>13773</v>
      </c>
      <c r="I19" s="5">
        <f t="shared" si="1"/>
        <v>14415</v>
      </c>
      <c r="J19" s="97"/>
      <c r="K19" s="2">
        <f>Table8.6b11!O15</f>
        <v>9684</v>
      </c>
      <c r="L19" s="56"/>
      <c r="M19" s="50">
        <f t="shared" si="2"/>
        <v>24099</v>
      </c>
    </row>
    <row r="20" spans="2:13" x14ac:dyDescent="0.2">
      <c r="B20">
        <f t="shared" si="0"/>
        <v>1998</v>
      </c>
      <c r="C20" s="50" t="s">
        <v>549</v>
      </c>
      <c r="D20" s="56">
        <f>Table8.4b11!H58</f>
        <v>22751</v>
      </c>
      <c r="F20" s="5">
        <f>Table8.5c11!P17</f>
        <v>1345</v>
      </c>
      <c r="G20" s="46"/>
      <c r="H20" s="67">
        <f>Table8.5c11!P42</f>
        <v>21406</v>
      </c>
      <c r="I20" s="5">
        <f t="shared" si="1"/>
        <v>22751</v>
      </c>
      <c r="J20" s="97"/>
      <c r="K20" s="2">
        <f>Table8.6b11!O16</f>
        <v>6329</v>
      </c>
      <c r="L20" s="56"/>
      <c r="M20" s="50">
        <f t="shared" si="2"/>
        <v>29080</v>
      </c>
    </row>
    <row r="21" spans="2:13" x14ac:dyDescent="0.2">
      <c r="B21">
        <f t="shared" si="0"/>
        <v>1999</v>
      </c>
      <c r="C21" s="50" t="s">
        <v>549</v>
      </c>
      <c r="D21" s="56">
        <f>Table8.4b11!H59</f>
        <v>14323</v>
      </c>
      <c r="F21" s="5">
        <f>Table8.5c11!P18</f>
        <v>696</v>
      </c>
      <c r="G21" s="46"/>
      <c r="H21" s="67">
        <f>Table8.5c11!P43</f>
        <v>13627</v>
      </c>
      <c r="I21" s="5">
        <f t="shared" si="1"/>
        <v>14323</v>
      </c>
      <c r="J21" s="97"/>
      <c r="K21" s="2">
        <f>Table8.6b11!O17</f>
        <v>4435</v>
      </c>
      <c r="L21" s="56"/>
      <c r="M21" s="50">
        <f t="shared" si="2"/>
        <v>18758</v>
      </c>
    </row>
    <row r="22" spans="2:13" x14ac:dyDescent="0.2">
      <c r="B22">
        <f t="shared" si="0"/>
        <v>2000</v>
      </c>
      <c r="C22" s="50" t="s">
        <v>549</v>
      </c>
      <c r="D22" s="56">
        <f>Table8.4b11!H60</f>
        <v>18822</v>
      </c>
      <c r="F22" s="5">
        <f>Table8.5c11!P19</f>
        <v>1951</v>
      </c>
      <c r="G22" s="46"/>
      <c r="H22" s="67">
        <f>Table8.5c11!P44</f>
        <v>16871</v>
      </c>
      <c r="I22" s="5">
        <f t="shared" si="1"/>
        <v>18822</v>
      </c>
      <c r="J22" s="97"/>
      <c r="K22" s="2">
        <f>Table8.6b11!O18</f>
        <v>6641</v>
      </c>
      <c r="L22" s="56"/>
      <c r="M22" s="50">
        <f t="shared" si="2"/>
        <v>25463</v>
      </c>
    </row>
    <row r="23" spans="2:13" x14ac:dyDescent="0.2">
      <c r="B23">
        <f t="shared" si="0"/>
        <v>2001</v>
      </c>
      <c r="C23" s="50" t="s">
        <v>549</v>
      </c>
      <c r="D23" s="56">
        <f>Table8.4b11!H61</f>
        <v>9444</v>
      </c>
      <c r="F23" s="5">
        <f>Table8.5c11!P20</f>
        <v>92</v>
      </c>
      <c r="G23" s="46"/>
      <c r="H23" s="67">
        <f>Table8.5c11!P45</f>
        <v>9352</v>
      </c>
      <c r="I23" s="5">
        <f t="shared" si="1"/>
        <v>9444</v>
      </c>
      <c r="J23" s="97"/>
      <c r="K23" s="2">
        <f>Table8.6b11!O19</f>
        <v>5849</v>
      </c>
      <c r="L23" s="56"/>
      <c r="M23" s="50">
        <f t="shared" si="2"/>
        <v>15293</v>
      </c>
    </row>
    <row r="24" spans="2:13" x14ac:dyDescent="0.2">
      <c r="B24">
        <f t="shared" si="0"/>
        <v>2002</v>
      </c>
      <c r="C24" s="50" t="s">
        <v>549</v>
      </c>
      <c r="D24" s="56">
        <f>Table8.4b11!H62</f>
        <v>25494</v>
      </c>
      <c r="F24" s="5">
        <f>Table8.5c11!P21</f>
        <v>5536</v>
      </c>
      <c r="H24" s="67">
        <f>Table8.5c11!P46</f>
        <v>19958</v>
      </c>
      <c r="I24" s="5">
        <f t="shared" ref="I24:I33" si="3">F24+H24</f>
        <v>25494</v>
      </c>
      <c r="J24" s="7"/>
      <c r="K24" s="2">
        <f>Table8.6b11!O20</f>
        <v>7448</v>
      </c>
      <c r="L24" s="7"/>
      <c r="M24" s="50">
        <f t="shared" si="2"/>
        <v>32942</v>
      </c>
    </row>
    <row r="25" spans="2:13" x14ac:dyDescent="0.2">
      <c r="B25">
        <f t="shared" si="0"/>
        <v>2003</v>
      </c>
      <c r="C25" s="50" t="s">
        <v>549</v>
      </c>
      <c r="D25" s="56">
        <f>Table8.4b11!H63</f>
        <v>29566</v>
      </c>
      <c r="F25" s="5">
        <f>Table8.5c11!P22</f>
        <v>6249</v>
      </c>
      <c r="H25" s="67">
        <f>Table8.5c11!P47</f>
        <v>23317</v>
      </c>
      <c r="I25">
        <f t="shared" si="3"/>
        <v>29566</v>
      </c>
      <c r="J25" s="7"/>
      <c r="K25" s="2">
        <f>Table8.6b11!O21</f>
        <v>11601</v>
      </c>
      <c r="L25" s="7"/>
      <c r="M25" s="50">
        <f t="shared" si="2"/>
        <v>41167</v>
      </c>
    </row>
    <row r="26" spans="2:13" x14ac:dyDescent="0.2">
      <c r="B26">
        <f t="shared" si="0"/>
        <v>2004</v>
      </c>
      <c r="C26" s="50" t="s">
        <v>549</v>
      </c>
      <c r="D26" s="56">
        <f>Table8.4b11!H64</f>
        <v>27148</v>
      </c>
      <c r="F26" s="5">
        <f>Table8.5c11!P23</f>
        <v>5250</v>
      </c>
      <c r="H26" s="67">
        <f>Table8.5c11!P48</f>
        <v>21899</v>
      </c>
      <c r="I26">
        <f t="shared" si="3"/>
        <v>27149</v>
      </c>
      <c r="J26" s="7"/>
      <c r="K26" s="2">
        <f>Table8.6b11!O22</f>
        <v>31132</v>
      </c>
      <c r="M26" s="50">
        <f t="shared" si="2"/>
        <v>58281</v>
      </c>
    </row>
    <row r="27" spans="2:13" x14ac:dyDescent="0.2">
      <c r="B27">
        <f>B26+1</f>
        <v>2005</v>
      </c>
      <c r="C27" s="50" t="s">
        <v>549</v>
      </c>
      <c r="D27" s="56">
        <f>Table8.4b11!H65</f>
        <v>24424</v>
      </c>
      <c r="F27" s="5">
        <f>Table8.5c11!P24</f>
        <v>135</v>
      </c>
      <c r="H27" s="67">
        <f>Table8.5c11!P49</f>
        <v>24289</v>
      </c>
      <c r="I27">
        <f t="shared" si="3"/>
        <v>24424</v>
      </c>
      <c r="K27" s="2">
        <f>Table8.6b11!O23</f>
        <v>59569</v>
      </c>
      <c r="M27" s="50">
        <f t="shared" si="2"/>
        <v>83993</v>
      </c>
    </row>
    <row r="28" spans="2:13" x14ac:dyDescent="0.2">
      <c r="B28">
        <f>B27+1</f>
        <v>2006</v>
      </c>
      <c r="C28" s="50" t="s">
        <v>549</v>
      </c>
      <c r="D28" s="56">
        <f>Table8.4b11!H66</f>
        <v>27580</v>
      </c>
      <c r="F28" s="5">
        <f>Table8.5c11!P25</f>
        <v>407</v>
      </c>
      <c r="H28" s="67">
        <f>Table8.5c11!P50</f>
        <v>27173</v>
      </c>
      <c r="I28">
        <f t="shared" si="3"/>
        <v>27580</v>
      </c>
      <c r="K28" s="2">
        <f>Table8.6b11!O24</f>
        <v>36963</v>
      </c>
      <c r="M28" s="50">
        <f t="shared" si="2"/>
        <v>64543</v>
      </c>
    </row>
    <row r="29" spans="2:13" x14ac:dyDescent="0.2">
      <c r="B29">
        <f>B28+1</f>
        <v>2007</v>
      </c>
      <c r="C29" s="50" t="s">
        <v>549</v>
      </c>
      <c r="D29" s="56">
        <f>Table8.4b11!H67</f>
        <v>27013</v>
      </c>
      <c r="F29" s="5">
        <f>Table8.5c11!P26</f>
        <v>1585</v>
      </c>
      <c r="H29" s="67">
        <f>Table8.5c11!P51</f>
        <v>25428</v>
      </c>
      <c r="I29">
        <f t="shared" si="3"/>
        <v>27013</v>
      </c>
      <c r="K29" s="2">
        <f>Table8.6b11!O25</f>
        <v>34384</v>
      </c>
      <c r="M29" s="50">
        <f>I29+K29</f>
        <v>61397</v>
      </c>
    </row>
    <row r="30" spans="2:13" x14ac:dyDescent="0.2">
      <c r="B30">
        <v>2008</v>
      </c>
      <c r="C30" s="50" t="s">
        <v>549</v>
      </c>
      <c r="D30" s="56">
        <f>Table8.4b11!H68</f>
        <v>23350</v>
      </c>
      <c r="F30" s="5">
        <f>Table8.5c11!P27</f>
        <v>1837</v>
      </c>
      <c r="H30" s="67">
        <f>Table8.5c11!P52</f>
        <v>21513</v>
      </c>
      <c r="I30">
        <f t="shared" si="3"/>
        <v>23350</v>
      </c>
      <c r="K30" s="2">
        <f>Table8.6b11!O26</f>
        <v>37899</v>
      </c>
      <c r="M30" s="50">
        <f>I30+K30</f>
        <v>61249</v>
      </c>
    </row>
    <row r="31" spans="2:13" x14ac:dyDescent="0.2">
      <c r="B31">
        <v>2009</v>
      </c>
      <c r="C31" s="50" t="s">
        <v>549</v>
      </c>
      <c r="D31" s="56">
        <f>Table8.4b11!H69</f>
        <v>21324</v>
      </c>
      <c r="F31" s="5">
        <f>Table8.5c11!P28</f>
        <v>2226</v>
      </c>
      <c r="H31" s="67">
        <f>Table8.5c11!P53</f>
        <v>19098</v>
      </c>
      <c r="I31">
        <f t="shared" si="3"/>
        <v>21324</v>
      </c>
      <c r="K31" s="2">
        <f>Table8.6b11!O27</f>
        <v>33812</v>
      </c>
      <c r="M31" s="50">
        <f>I31+K31</f>
        <v>55136</v>
      </c>
    </row>
    <row r="32" spans="2:13" x14ac:dyDescent="0.2">
      <c r="B32">
        <v>2010</v>
      </c>
      <c r="C32" s="50" t="s">
        <v>549</v>
      </c>
      <c r="D32" s="56">
        <f>Table8.4b11!H70</f>
        <v>19592</v>
      </c>
      <c r="F32" s="5">
        <f>Table8.5c11!P29</f>
        <v>1012</v>
      </c>
      <c r="H32" s="67">
        <f>Table8.5c11!P54</f>
        <v>18579</v>
      </c>
      <c r="I32">
        <f t="shared" si="3"/>
        <v>19591</v>
      </c>
      <c r="K32" s="2">
        <f>Table8.6b11!O28</f>
        <v>32609</v>
      </c>
      <c r="M32" s="50">
        <f>I32+K32</f>
        <v>52200</v>
      </c>
    </row>
    <row r="33" spans="2:13" x14ac:dyDescent="0.2">
      <c r="B33">
        <v>2011</v>
      </c>
      <c r="C33" s="50" t="s">
        <v>549</v>
      </c>
      <c r="D33" s="56">
        <f>Table8.4b11!H72</f>
        <v>20103</v>
      </c>
      <c r="F33" s="5">
        <f>Table8.5c11!P30</f>
        <v>588</v>
      </c>
      <c r="H33" s="67">
        <f>Table8.5c11!P55</f>
        <v>17133</v>
      </c>
      <c r="I33">
        <f t="shared" si="3"/>
        <v>17721</v>
      </c>
      <c r="K33" s="2">
        <f>Table8.6b11!O29</f>
        <v>36384</v>
      </c>
      <c r="M33" s="50">
        <f>I33+K33</f>
        <v>54105</v>
      </c>
    </row>
    <row r="34" spans="2:13" x14ac:dyDescent="0.2">
      <c r="B34">
        <v>2012</v>
      </c>
      <c r="D34" s="56">
        <f>Table8.4b11!H73</f>
        <v>0</v>
      </c>
      <c r="F34" s="5">
        <f>Table8.5c11!P31</f>
        <v>2</v>
      </c>
      <c r="H34" s="67">
        <f>Table8.5c11!P56</f>
        <v>19000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W737"/>
  <sheetViews>
    <sheetView workbookViewId="0">
      <pane xSplit="2" ySplit="8" topLeftCell="Y9" activePane="bottomRight" state="frozen"/>
      <selection pane="topRight" activeCell="C1" sqref="C1"/>
      <selection pane="bottomLeft" activeCell="A9" sqref="A9"/>
      <selection pane="bottomRight" activeCell="AB1" sqref="AB1"/>
    </sheetView>
  </sheetViews>
  <sheetFormatPr defaultRowHeight="12.75" x14ac:dyDescent="0.2"/>
  <cols>
    <col min="1" max="1" width="6.42578125" style="10" customWidth="1"/>
    <col min="2" max="2" width="6.85546875" style="10" customWidth="1"/>
    <col min="3" max="3" width="9.140625" style="10"/>
    <col min="4" max="4" width="11" style="10" customWidth="1"/>
    <col min="5" max="6" width="10.5703125" style="10" customWidth="1"/>
    <col min="7" max="7" width="9.140625" style="10"/>
    <col min="8" max="8" width="12" style="10" customWidth="1"/>
    <col min="9" max="9" width="11.85546875" style="10" customWidth="1"/>
    <col min="10" max="10" width="15.7109375" style="10" customWidth="1"/>
    <col min="11" max="11" width="9.140625" style="10"/>
    <col min="12" max="12" width="10.7109375" style="10" customWidth="1"/>
    <col min="13" max="13" width="11" style="10" customWidth="1"/>
    <col min="14" max="15" width="9.85546875" style="10" customWidth="1"/>
    <col min="16" max="16" width="11" style="10" customWidth="1"/>
    <col min="17" max="17" width="9.85546875" style="10" customWidth="1"/>
    <col min="18" max="18" width="11" style="10" customWidth="1"/>
    <col min="19" max="20" width="9.85546875" style="10" customWidth="1"/>
    <col min="21" max="21" width="9.140625" style="10"/>
    <col min="22" max="22" width="11.7109375" style="10" customWidth="1"/>
    <col min="23" max="23" width="11.140625" style="10" customWidth="1"/>
    <col min="24" max="24" width="10.140625" style="10" customWidth="1"/>
    <col min="25" max="25" width="13.140625" style="10" customWidth="1"/>
    <col min="26" max="26" width="10.140625" style="10" customWidth="1"/>
    <col min="27" max="27" width="9.5703125" style="10" bestFit="1" customWidth="1"/>
    <col min="28" max="28" width="10.140625" style="10" customWidth="1"/>
    <col min="29" max="29" width="9.140625" style="10"/>
    <col min="30" max="31" width="10.7109375" style="10" customWidth="1"/>
    <col min="32" max="32" width="10.42578125" style="10" customWidth="1"/>
    <col min="33" max="33" width="10.28515625" style="10" customWidth="1"/>
    <col min="34" max="35" width="9.140625" style="10"/>
    <col min="36" max="37" width="10.85546875" style="10" customWidth="1"/>
    <col min="38" max="38" width="14.7109375" style="10" customWidth="1"/>
    <col min="39" max="39" width="10.85546875" style="10" customWidth="1"/>
    <col min="40" max="40" width="13" style="10" customWidth="1"/>
    <col min="41" max="41" width="10.85546875" style="10" customWidth="1"/>
    <col min="42" max="42" width="6.42578125" style="10" customWidth="1"/>
    <col min="43" max="43" width="9.140625" style="10"/>
    <col min="44" max="44" width="11.85546875" style="10" customWidth="1"/>
    <col min="45" max="45" width="9.85546875" style="10" customWidth="1"/>
    <col min="46" max="46" width="9.140625" style="10"/>
    <col min="47" max="47" width="11.140625" style="10" customWidth="1"/>
    <col min="48" max="48" width="9.140625" style="10"/>
    <col min="49" max="49" width="9.5703125" style="10" customWidth="1"/>
    <col min="50" max="50" width="9.140625" style="10"/>
    <col min="51" max="51" width="11.42578125" style="10" customWidth="1"/>
    <col min="52" max="54" width="9.140625" style="10"/>
    <col min="55" max="55" width="11.7109375" style="10" customWidth="1"/>
    <col min="56" max="56" width="10.85546875" style="10" customWidth="1"/>
    <col min="57" max="57" width="7.140625" style="10" customWidth="1"/>
    <col min="58" max="58" width="12.85546875" style="10" customWidth="1"/>
    <col min="59" max="59" width="11" style="10" customWidth="1"/>
    <col min="60" max="60" width="9.140625" style="10"/>
    <col min="61" max="61" width="11.140625" style="10" customWidth="1"/>
    <col min="62" max="62" width="10.42578125" style="10" customWidth="1"/>
    <col min="63" max="63" width="9.140625" style="10"/>
    <col min="64" max="64" width="10" style="10" customWidth="1"/>
    <col min="65" max="65" width="9.85546875" style="10" customWidth="1"/>
    <col min="66" max="66" width="17.140625" style="10" customWidth="1"/>
    <col min="67" max="67" width="11.5703125" style="10" bestFit="1" customWidth="1"/>
    <col min="68" max="16384" width="9.140625" style="10"/>
  </cols>
  <sheetData>
    <row r="1" spans="1:80" ht="15.75" x14ac:dyDescent="0.25">
      <c r="A1" s="9"/>
      <c r="B1" s="9"/>
      <c r="D1" s="11" t="s">
        <v>622</v>
      </c>
      <c r="AP1" s="12"/>
    </row>
    <row r="2" spans="1:80" x14ac:dyDescent="0.2">
      <c r="A2" s="9"/>
      <c r="B2" s="9"/>
      <c r="V2" s="479" t="s">
        <v>577</v>
      </c>
      <c r="W2" s="480"/>
      <c r="X2" s="480"/>
      <c r="Y2" s="480"/>
      <c r="Z2" s="480"/>
      <c r="AA2" s="49"/>
      <c r="AB2" s="49"/>
      <c r="AC2" s="49"/>
      <c r="AD2" s="49"/>
      <c r="AE2" s="49"/>
      <c r="AP2" s="12"/>
      <c r="AR2" s="207" t="s">
        <v>73</v>
      </c>
    </row>
    <row r="3" spans="1:80" ht="15" customHeight="1" x14ac:dyDescent="0.2">
      <c r="A3" s="9"/>
      <c r="B3" s="9"/>
      <c r="D3" s="131" t="s">
        <v>604</v>
      </c>
      <c r="W3" s="77" t="s">
        <v>588</v>
      </c>
      <c r="Z3" s="85"/>
      <c r="AD3" s="31"/>
      <c r="AP3" s="12"/>
      <c r="BW3" s="77"/>
    </row>
    <row r="4" spans="1:80" ht="53.25" customHeight="1" x14ac:dyDescent="0.2">
      <c r="A4" s="9"/>
      <c r="B4" s="9"/>
      <c r="D4" s="13" t="s">
        <v>60</v>
      </c>
      <c r="F4" s="103"/>
      <c r="H4" s="13" t="s">
        <v>345</v>
      </c>
      <c r="J4" s="103"/>
      <c r="L4" s="481" t="s">
        <v>586</v>
      </c>
      <c r="M4" s="482"/>
      <c r="N4" s="482"/>
      <c r="O4" s="68"/>
      <c r="P4" s="486" t="s">
        <v>587</v>
      </c>
      <c r="Q4" s="487"/>
      <c r="R4" s="487"/>
      <c r="S4" s="68"/>
      <c r="T4" s="68"/>
      <c r="U4" s="16"/>
      <c r="V4" s="481" t="s">
        <v>581</v>
      </c>
      <c r="W4" s="482"/>
      <c r="X4" s="16"/>
      <c r="Y4" s="483" t="s">
        <v>582</v>
      </c>
      <c r="Z4" s="484"/>
      <c r="AA4" s="16"/>
      <c r="AB4" s="206" t="s">
        <v>613</v>
      </c>
      <c r="AC4" s="206"/>
      <c r="AD4" s="13" t="str">
        <f>index_label</f>
        <v>1990 = 1</v>
      </c>
      <c r="AL4" s="485" t="s">
        <v>506</v>
      </c>
      <c r="AM4" s="482"/>
      <c r="AN4" s="482"/>
      <c r="AP4" s="12"/>
      <c r="AR4" s="13" t="s">
        <v>298</v>
      </c>
      <c r="AU4" s="13" t="s">
        <v>299</v>
      </c>
      <c r="AY4" s="13" t="s">
        <v>300</v>
      </c>
      <c r="AZ4" s="13"/>
      <c r="BC4" s="13" t="s">
        <v>301</v>
      </c>
      <c r="BF4" s="13" t="s">
        <v>302</v>
      </c>
      <c r="BI4" s="13" t="s">
        <v>303</v>
      </c>
      <c r="BL4" s="13" t="s">
        <v>304</v>
      </c>
      <c r="BO4" s="13" t="s">
        <v>305</v>
      </c>
      <c r="BS4" s="13" t="s">
        <v>306</v>
      </c>
      <c r="BW4" s="13" t="s">
        <v>306</v>
      </c>
    </row>
    <row r="5" spans="1:80" x14ac:dyDescent="0.2">
      <c r="A5" s="198" t="s">
        <v>379</v>
      </c>
      <c r="B5" s="9"/>
      <c r="P5" s="77" t="s">
        <v>578</v>
      </c>
      <c r="AB5" s="14" t="s">
        <v>308</v>
      </c>
      <c r="AC5" s="14" t="s">
        <v>309</v>
      </c>
      <c r="AD5" s="14" t="s">
        <v>310</v>
      </c>
      <c r="AE5" s="94" t="s">
        <v>548</v>
      </c>
      <c r="AF5" s="14" t="s">
        <v>311</v>
      </c>
      <c r="AG5" s="14" t="s">
        <v>312</v>
      </c>
      <c r="AH5" s="14" t="s">
        <v>313</v>
      </c>
      <c r="AJ5" s="94" t="s">
        <v>592</v>
      </c>
      <c r="AP5" s="12"/>
      <c r="AY5" s="13" t="s">
        <v>314</v>
      </c>
      <c r="AZ5" s="13"/>
      <c r="BS5" s="10" t="s">
        <v>315</v>
      </c>
      <c r="BW5" s="10" t="s">
        <v>316</v>
      </c>
    </row>
    <row r="6" spans="1:80" ht="57.6" customHeight="1" x14ac:dyDescent="0.2">
      <c r="A6" s="9"/>
      <c r="B6" s="9"/>
      <c r="D6" s="36" t="s">
        <v>573</v>
      </c>
      <c r="E6" s="36" t="s">
        <v>574</v>
      </c>
      <c r="F6" s="37" t="s">
        <v>282</v>
      </c>
      <c r="G6" s="16"/>
      <c r="H6" s="37" t="str">
        <f>D6</f>
        <v>Electricity only</v>
      </c>
      <c r="I6" s="37" t="str">
        <f>E6</f>
        <v>Combined Heat &amp; Power</v>
      </c>
      <c r="J6" s="37" t="str">
        <f>F6</f>
        <v>Total</v>
      </c>
      <c r="K6" s="16"/>
      <c r="L6" s="37" t="str">
        <f>D6</f>
        <v>Electricity only</v>
      </c>
      <c r="M6" s="37" t="str">
        <f>E6</f>
        <v>Combined Heat &amp; Power</v>
      </c>
      <c r="N6" s="37" t="s">
        <v>282</v>
      </c>
      <c r="O6" s="17"/>
      <c r="P6" s="37" t="str">
        <f>H6</f>
        <v>Electricity only</v>
      </c>
      <c r="Q6" s="37" t="str">
        <f>I6</f>
        <v>Combined Heat &amp; Power</v>
      </c>
      <c r="R6" s="37" t="s">
        <v>282</v>
      </c>
      <c r="S6" s="17"/>
      <c r="T6" s="17"/>
      <c r="U6" s="16"/>
      <c r="V6" s="37" t="str">
        <f>D6</f>
        <v>Electricity only</v>
      </c>
      <c r="W6" s="37" t="str">
        <f>E6</f>
        <v>Combined Heat &amp; Power</v>
      </c>
      <c r="X6" s="89"/>
      <c r="Y6" s="37" t="str">
        <f>D6</f>
        <v>Electricity only</v>
      </c>
      <c r="Z6" s="37" t="str">
        <f>E6</f>
        <v>Combined Heat &amp; Power</v>
      </c>
      <c r="AA6" s="16"/>
      <c r="AB6" s="43" t="s">
        <v>347</v>
      </c>
      <c r="AC6" s="121" t="s">
        <v>317</v>
      </c>
      <c r="AD6" s="44" t="s">
        <v>589</v>
      </c>
      <c r="AE6" s="44" t="s">
        <v>590</v>
      </c>
      <c r="AF6" s="44" t="s">
        <v>67</v>
      </c>
      <c r="AG6" s="122" t="s">
        <v>319</v>
      </c>
      <c r="AH6" s="121" t="s">
        <v>320</v>
      </c>
      <c r="AI6" s="121"/>
      <c r="AJ6" s="123" t="s">
        <v>546</v>
      </c>
      <c r="AK6" s="113"/>
      <c r="AL6" s="203" t="s">
        <v>68</v>
      </c>
      <c r="AM6" s="203" t="s">
        <v>74</v>
      </c>
      <c r="AN6" s="203" t="s">
        <v>69</v>
      </c>
      <c r="AO6" s="202"/>
      <c r="AP6" s="12"/>
      <c r="AR6" s="37" t="str">
        <f>D6</f>
        <v>Electricity only</v>
      </c>
      <c r="AS6" s="37" t="str">
        <f>E6</f>
        <v>Combined Heat &amp; Power</v>
      </c>
      <c r="AT6" s="129"/>
      <c r="AU6" s="37" t="str">
        <f>D6</f>
        <v>Electricity only</v>
      </c>
      <c r="AV6" s="37" t="str">
        <f>E6</f>
        <v>Combined Heat &amp; Power</v>
      </c>
      <c r="AW6" s="37" t="s">
        <v>282</v>
      </c>
      <c r="AX6" s="16"/>
      <c r="AY6" s="37" t="str">
        <f>D6</f>
        <v>Electricity only</v>
      </c>
      <c r="AZ6" s="37" t="str">
        <f>E6</f>
        <v>Combined Heat &amp; Power</v>
      </c>
      <c r="BA6" s="208"/>
      <c r="BB6" s="208"/>
      <c r="BC6" s="37" t="str">
        <f>D6</f>
        <v>Electricity only</v>
      </c>
      <c r="BD6" s="37" t="str">
        <f>E6</f>
        <v>Combined Heat &amp; Power</v>
      </c>
      <c r="BE6" s="208"/>
      <c r="BF6" s="37" t="str">
        <f>D6</f>
        <v>Electricity only</v>
      </c>
      <c r="BG6" s="37" t="str">
        <f>E6</f>
        <v>Combined Heat &amp; Power</v>
      </c>
      <c r="BH6" s="208"/>
      <c r="BI6" s="37" t="str">
        <f>D6</f>
        <v>Electricity only</v>
      </c>
      <c r="BJ6" s="37" t="str">
        <f>E6</f>
        <v>Combined Heat &amp; Power</v>
      </c>
      <c r="BK6" s="208"/>
      <c r="BL6" s="37" t="str">
        <f>D6</f>
        <v>Electricity only</v>
      </c>
      <c r="BM6" s="37" t="str">
        <f>E6</f>
        <v>Combined Heat &amp; Power</v>
      </c>
      <c r="BN6" s="208"/>
      <c r="BO6" s="130" t="s">
        <v>321</v>
      </c>
      <c r="BP6" s="130" t="s">
        <v>322</v>
      </c>
      <c r="BQ6" s="130" t="s">
        <v>322</v>
      </c>
      <c r="BR6" s="129"/>
      <c r="BS6" s="130" t="s">
        <v>321</v>
      </c>
      <c r="BT6" s="130" t="s">
        <v>322</v>
      </c>
      <c r="BU6" s="130" t="s">
        <v>322</v>
      </c>
      <c r="BV6" s="129"/>
      <c r="BW6" s="130" t="s">
        <v>321</v>
      </c>
      <c r="BX6" s="130" t="s">
        <v>322</v>
      </c>
      <c r="BY6" s="130" t="s">
        <v>322</v>
      </c>
      <c r="BZ6" s="125"/>
      <c r="CA6" s="125"/>
      <c r="CB6" s="125"/>
    </row>
    <row r="7" spans="1:80" ht="28.5" customHeight="1" x14ac:dyDescent="0.2">
      <c r="A7" s="198" t="s">
        <v>379</v>
      </c>
      <c r="B7" s="9"/>
      <c r="D7" s="38" t="str">
        <f>$A7</f>
        <v>Primary</v>
      </c>
      <c r="E7" s="38" t="str">
        <f>$A7</f>
        <v>Primary</v>
      </c>
      <c r="F7" s="38" t="str">
        <f>$A7</f>
        <v>Primary</v>
      </c>
      <c r="G7" s="16"/>
      <c r="H7" s="38"/>
      <c r="I7" s="38"/>
      <c r="J7" s="38"/>
      <c r="K7" s="16"/>
      <c r="L7" s="21"/>
      <c r="M7" s="21"/>
      <c r="N7" s="21"/>
      <c r="O7" s="17"/>
      <c r="P7" s="21"/>
      <c r="Q7" s="21"/>
      <c r="R7" s="21"/>
      <c r="S7" s="17"/>
      <c r="T7" s="17"/>
      <c r="U7" s="16"/>
      <c r="V7" s="21"/>
      <c r="W7" s="21"/>
      <c r="X7" s="17"/>
      <c r="Y7" s="22"/>
      <c r="Z7" s="21"/>
      <c r="AA7" s="16"/>
      <c r="AB7" s="23"/>
      <c r="AC7" s="23"/>
      <c r="AD7" s="23"/>
      <c r="AE7" s="23"/>
      <c r="AF7" s="23"/>
      <c r="AG7" s="24" t="s">
        <v>323</v>
      </c>
      <c r="AH7" s="25"/>
      <c r="AI7" s="25"/>
      <c r="AJ7" s="92"/>
      <c r="AK7" s="114"/>
      <c r="AL7" s="114"/>
      <c r="AM7" s="114"/>
      <c r="AN7" s="114"/>
      <c r="AO7" s="114"/>
      <c r="AP7" s="12"/>
      <c r="BO7" s="10" t="s">
        <v>325</v>
      </c>
      <c r="BP7" s="10" t="s">
        <v>325</v>
      </c>
      <c r="BQ7" s="10" t="str">
        <f>index_label</f>
        <v>1990 = 1</v>
      </c>
      <c r="BS7" s="10" t="s">
        <v>325</v>
      </c>
      <c r="BT7" s="10" t="s">
        <v>325</v>
      </c>
      <c r="BU7" s="10" t="str">
        <f>index_label</f>
        <v>1990 = 1</v>
      </c>
      <c r="BW7" s="10" t="s">
        <v>325</v>
      </c>
      <c r="BX7" s="10" t="s">
        <v>325</v>
      </c>
      <c r="BY7" s="10" t="str">
        <f>index_label</f>
        <v>1990 = 1</v>
      </c>
    </row>
    <row r="8" spans="1:80" ht="22.5" customHeight="1" thickBot="1" x14ac:dyDescent="0.25">
      <c r="A8" s="9"/>
      <c r="B8" s="9"/>
      <c r="D8" s="21" t="s">
        <v>326</v>
      </c>
      <c r="E8" s="21" t="s">
        <v>327</v>
      </c>
      <c r="F8" s="21" t="s">
        <v>327</v>
      </c>
      <c r="G8" s="16"/>
      <c r="H8" s="39" t="s">
        <v>331</v>
      </c>
      <c r="I8" s="39" t="s">
        <v>331</v>
      </c>
      <c r="J8" s="39" t="s">
        <v>331</v>
      </c>
      <c r="K8" s="16"/>
      <c r="L8" s="40" t="s">
        <v>346</v>
      </c>
      <c r="M8" s="40" t="s">
        <v>346</v>
      </c>
      <c r="N8" s="40" t="s">
        <v>346</v>
      </c>
      <c r="O8" s="108"/>
      <c r="P8" s="21" t="str">
        <f>index_label</f>
        <v>1990 = 1</v>
      </c>
      <c r="Q8" s="21" t="str">
        <f>index_label</f>
        <v>1990 = 1</v>
      </c>
      <c r="R8" s="21" t="str">
        <f>index_label</f>
        <v>1990 = 1</v>
      </c>
      <c r="S8" s="108"/>
      <c r="T8" s="108"/>
      <c r="U8" s="16"/>
      <c r="V8" s="38" t="str">
        <f>index_label</f>
        <v>1990 = 1</v>
      </c>
      <c r="W8" s="38" t="str">
        <f>index_label</f>
        <v>1990 = 1</v>
      </c>
      <c r="X8" s="17"/>
      <c r="Y8" s="38" t="str">
        <f>index_label</f>
        <v>1990 = 1</v>
      </c>
      <c r="Z8" s="38" t="str">
        <f>index_label</f>
        <v>1990 = 1</v>
      </c>
      <c r="AA8" s="16"/>
      <c r="AB8" s="26"/>
      <c r="AC8" s="26"/>
      <c r="AD8" s="26"/>
      <c r="AE8" s="26"/>
      <c r="AF8" s="26"/>
      <c r="AG8" s="27"/>
      <c r="AH8" s="26"/>
      <c r="AI8" s="23"/>
      <c r="AJ8" s="88"/>
      <c r="AK8" s="115"/>
      <c r="AL8" s="115"/>
      <c r="AM8" s="115"/>
      <c r="AN8" s="115"/>
      <c r="AO8" s="115"/>
      <c r="AP8" s="12"/>
      <c r="BO8" s="28"/>
      <c r="BP8" s="28"/>
      <c r="BQ8" s="28"/>
      <c r="BS8" s="28"/>
      <c r="BT8" s="28"/>
      <c r="BU8" s="28"/>
      <c r="BW8" s="28"/>
      <c r="BX8" s="28"/>
      <c r="BY8" s="28"/>
    </row>
    <row r="9" spans="1:80" x14ac:dyDescent="0.2">
      <c r="A9" s="198" t="s">
        <v>379</v>
      </c>
      <c r="B9" s="9">
        <v>1949</v>
      </c>
      <c r="D9" s="29">
        <f>'Electricity_Only&gt;Total'!H10</f>
        <v>4334.0500060000004</v>
      </c>
      <c r="E9" s="118">
        <f>0.000001</f>
        <v>9.9999999999999995E-7</v>
      </c>
      <c r="F9" s="29">
        <f t="shared" ref="F9:F64" si="0">SUM(D9:E9)</f>
        <v>4334.0500070000007</v>
      </c>
      <c r="H9" s="29">
        <f>'Electricity_Only&gt;Total'!N10</f>
        <v>291542.50754620484</v>
      </c>
      <c r="I9" s="83">
        <f t="shared" ref="I9:I48" si="1">E9/I$77*1000000</f>
        <v>1.1297240457666648E-4</v>
      </c>
      <c r="J9" s="29">
        <f t="shared" ref="J9:J64" si="2">SUM(H9:I9)</f>
        <v>291542.50765917724</v>
      </c>
      <c r="L9" s="41">
        <f>D9/H9*1000000</f>
        <v>14865.928273986332</v>
      </c>
      <c r="M9" s="79">
        <f t="shared" ref="M9:N24" si="3">E9/I9*1000000</f>
        <v>8851.719176441622</v>
      </c>
      <c r="N9" s="41">
        <f t="shared" si="3"/>
        <v>14865.928271655835</v>
      </c>
      <c r="O9" s="124"/>
      <c r="P9" s="107">
        <f t="shared" ref="P9:P40" si="4">L9/L$74</f>
        <v>1.4195427936042313</v>
      </c>
      <c r="Q9" s="116">
        <f t="shared" ref="Q9:Q40" si="5">M9/M$74</f>
        <v>0.94441518969592952</v>
      </c>
      <c r="R9" s="107">
        <f t="shared" ref="R9:R40" si="6">N9/N$74</f>
        <v>1.4226940445099048</v>
      </c>
      <c r="S9" s="86"/>
      <c r="T9" s="86"/>
      <c r="V9" s="106">
        <f>'Electricity_Only&gt;Total'!AW10</f>
        <v>1.4399682543785253</v>
      </c>
      <c r="W9" s="117">
        <f>W$49</f>
        <v>0.94181107045049772</v>
      </c>
      <c r="X9" s="31"/>
      <c r="Y9" s="87">
        <f>'Electricity_Only&gt;Total'!BA10</f>
        <v>0.98581530575904175</v>
      </c>
      <c r="Z9" s="117">
        <f>Z$49</f>
        <v>1.0027650123545333</v>
      </c>
      <c r="AB9" s="34">
        <f t="shared" ref="AB9:AB40" si="7">J9/J$74</f>
        <v>0.10036476210057903</v>
      </c>
      <c r="AC9" s="34">
        <f t="shared" ref="AC9:AC40" si="8">N9/N$74</f>
        <v>1.4226940445099048</v>
      </c>
      <c r="AD9" s="34">
        <f t="shared" ref="AD9:AD64" si="9">BU9</f>
        <v>1.0030895189387827</v>
      </c>
      <c r="AE9" s="34">
        <f>BY9</f>
        <v>0.98586773472925127</v>
      </c>
      <c r="AF9" s="34">
        <f t="shared" ref="AF9:AF64" si="10">BQ9</f>
        <v>1.4386433838951611</v>
      </c>
      <c r="AG9" s="34">
        <f>AB9*AD9*AE9*AF9</f>
        <v>0.1427883444544118</v>
      </c>
      <c r="AH9" s="34">
        <f t="shared" ref="AH9:AH64" si="11">AB9*AC9</f>
        <v>0.14278834931914719</v>
      </c>
      <c r="AI9" s="34"/>
      <c r="AJ9" s="34">
        <f t="shared" ref="AJ9:AJ64" si="12">AD9*AE9</f>
        <v>0.98891359176683213</v>
      </c>
      <c r="AK9" s="32"/>
      <c r="AL9" s="204">
        <f>AF9*N$45</f>
        <v>15096.991394924749</v>
      </c>
      <c r="AM9" s="204">
        <f>AL9-3412</f>
        <v>11684.991394924749</v>
      </c>
      <c r="AN9" s="205">
        <f t="shared" ref="AN9:AN40" si="13">AM9/AM$74</f>
        <v>1.6426987317058235</v>
      </c>
      <c r="AO9" s="32"/>
      <c r="AP9" s="12"/>
      <c r="AR9" s="31">
        <f>D9/$F9</f>
        <v>0.9999999997692689</v>
      </c>
      <c r="AS9" s="31">
        <f>E9/$F9</f>
        <v>2.3073107102707219E-10</v>
      </c>
      <c r="AU9" s="31"/>
      <c r="AV9" s="31"/>
      <c r="AW9" s="31"/>
      <c r="AX9" s="31"/>
      <c r="AY9" s="31"/>
      <c r="AZ9" s="31"/>
      <c r="BC9" s="31"/>
      <c r="BD9" s="31"/>
      <c r="BF9" s="31">
        <f>H9/$J9</f>
        <v>0.99999999961250108</v>
      </c>
      <c r="BG9" s="31">
        <f>I9/$J9</f>
        <v>3.8749891219545564E-10</v>
      </c>
      <c r="BI9" s="31"/>
      <c r="BJ9" s="31"/>
      <c r="BL9" s="31"/>
      <c r="BM9" s="31"/>
      <c r="BO9" s="31">
        <f>EXP(SUMPRODUCT($AY9:$AZ9,BC9:BD9))</f>
        <v>1</v>
      </c>
      <c r="BP9" s="31">
        <v>1</v>
      </c>
      <c r="BQ9" s="31">
        <f t="shared" ref="BQ9:BQ40" si="14">BP9/BP$74</f>
        <v>1.4386433838951611</v>
      </c>
      <c r="BR9" s="31"/>
      <c r="BS9" s="31">
        <f>EXP(SUMPRODUCT($AY9:$AZ9,BI9:BJ9))</f>
        <v>1</v>
      </c>
      <c r="BT9" s="31">
        <v>1</v>
      </c>
      <c r="BU9" s="31">
        <f t="shared" ref="BU9:BU40" si="15">BT9/BT$74</f>
        <v>1.0030895189387827</v>
      </c>
      <c r="BV9" s="31"/>
      <c r="BW9" s="31">
        <f>EXP(SUMPRODUCT($AY9:$AZ9,BL9:BM9))</f>
        <v>1</v>
      </c>
      <c r="BX9" s="31">
        <v>1</v>
      </c>
      <c r="BY9" s="31">
        <f t="shared" ref="BY9:BY40" si="16">BX9/BX$74</f>
        <v>0.98586773472925127</v>
      </c>
    </row>
    <row r="10" spans="1:80" x14ac:dyDescent="0.2">
      <c r="A10" s="198" t="s">
        <v>379</v>
      </c>
      <c r="B10" s="9">
        <f>B9+1</f>
        <v>1950</v>
      </c>
      <c r="D10" s="29">
        <f>'Electricity_Only&gt;Total'!H11</f>
        <v>4673.1890059999996</v>
      </c>
      <c r="E10" s="118">
        <f t="shared" ref="E10:E48" si="17">0.000001</f>
        <v>9.9999999999999995E-7</v>
      </c>
      <c r="F10" s="29">
        <f t="shared" si="0"/>
        <v>4673.1890069999999</v>
      </c>
      <c r="H10" s="29">
        <f>'Electricity_Only&gt;Total'!N11</f>
        <v>329532.61568906193</v>
      </c>
      <c r="I10" s="83">
        <f t="shared" si="1"/>
        <v>1.1297240457666648E-4</v>
      </c>
      <c r="J10" s="29">
        <f t="shared" si="2"/>
        <v>329532.61580203433</v>
      </c>
      <c r="L10" s="41">
        <f t="shared" ref="L10:L61" si="18">D10/H10*1000000</f>
        <v>14181.263958434676</v>
      </c>
      <c r="M10" s="79">
        <f t="shared" si="3"/>
        <v>8851.719176441622</v>
      </c>
      <c r="N10" s="41">
        <f t="shared" si="3"/>
        <v>14181.26395660757</v>
      </c>
      <c r="O10" s="124"/>
      <c r="P10" s="107">
        <f t="shared" si="4"/>
        <v>1.3541644144497955</v>
      </c>
      <c r="Q10" s="116">
        <f t="shared" si="5"/>
        <v>0.94441518969592952</v>
      </c>
      <c r="R10" s="107">
        <f t="shared" si="6"/>
        <v>1.3571705315675728</v>
      </c>
      <c r="S10" s="41"/>
      <c r="T10" s="41"/>
      <c r="V10" s="106">
        <f>'Electricity_Only&gt;Total'!AW11</f>
        <v>1.3730675648313211</v>
      </c>
      <c r="W10" s="117">
        <f t="shared" ref="W10:W48" si="19">W$49</f>
        <v>0.94181107045049772</v>
      </c>
      <c r="X10" s="31"/>
      <c r="Y10" s="87">
        <f>'Electricity_Only&gt;Total'!BA11</f>
        <v>0.98623287210570421</v>
      </c>
      <c r="Z10" s="117">
        <f t="shared" ref="Z10:Z48" si="20">Z$49</f>
        <v>1.0027650123545333</v>
      </c>
      <c r="AB10" s="34">
        <f t="shared" si="7"/>
        <v>0.1134430202130821</v>
      </c>
      <c r="AC10" s="34">
        <f t="shared" si="8"/>
        <v>1.3571705315675728</v>
      </c>
      <c r="AD10" s="34">
        <f t="shared" si="9"/>
        <v>1.0030895189562856</v>
      </c>
      <c r="AE10" s="34">
        <f t="shared" ref="AE10:AE64" si="21">BY10</f>
        <v>0.98628532328340213</v>
      </c>
      <c r="AF10" s="34">
        <f t="shared" si="10"/>
        <v>1.3718042476283951</v>
      </c>
      <c r="AG10" s="34">
        <f t="shared" ref="AG10:AG64" si="22">AB10*AD10*AE10*AF10</f>
        <v>0.15396151879981912</v>
      </c>
      <c r="AH10" s="34">
        <f t="shared" si="11"/>
        <v>0.15396152404521954</v>
      </c>
      <c r="AI10" s="34"/>
      <c r="AJ10" s="34">
        <f t="shared" si="12"/>
        <v>0.98933247048599249</v>
      </c>
      <c r="AK10" s="32"/>
      <c r="AL10" s="204">
        <f t="shared" ref="AL10:AL70" si="23">AF10*N$45</f>
        <v>14395.587644447345</v>
      </c>
      <c r="AM10" s="204">
        <f t="shared" ref="AM10:AM70" si="24">AL10-3412</f>
        <v>10983.587644447345</v>
      </c>
      <c r="AN10" s="205">
        <f t="shared" si="13"/>
        <v>1.5440940333897097</v>
      </c>
      <c r="AO10" s="32"/>
      <c r="AP10" s="12"/>
      <c r="AR10" s="31">
        <f t="shared" ref="AR10:AR69" si="25">D10/$F10</f>
        <v>0.99999999978601328</v>
      </c>
      <c r="AS10" s="31">
        <f t="shared" ref="AS10:AS69" si="26">E10/$F10</f>
        <v>2.1398663706990955E-10</v>
      </c>
      <c r="AU10" s="31">
        <f>(AR10-AR9)/LN(AR10/AR9)</f>
        <v>1.0000000000083722</v>
      </c>
      <c r="AV10" s="31">
        <f>(AS10-AS9)/LN(AS10/AS9)</f>
        <v>2.2225373787541438E-10</v>
      </c>
      <c r="AW10" s="31">
        <f t="shared" ref="AW10:AW48" si="27">AU10+AV10</f>
        <v>1.000000000230626</v>
      </c>
      <c r="AX10" s="31"/>
      <c r="AY10" s="31">
        <f t="shared" ref="AY10:AY48" si="28">AU10/$AW10</f>
        <v>0.99999999977774623</v>
      </c>
      <c r="AZ10" s="31">
        <f t="shared" ref="AZ10:AZ48" si="29">AV10/$AW10</f>
        <v>2.2225373782415689E-10</v>
      </c>
      <c r="BC10" s="31">
        <f>LN(V10/V9)</f>
        <v>-4.7573732562557848E-2</v>
      </c>
      <c r="BD10" s="31">
        <f>LN(W10/W9)</f>
        <v>0</v>
      </c>
      <c r="BF10" s="31">
        <f t="shared" ref="BF10:BF48" si="30">H10/$J10</f>
        <v>0.9999999996571739</v>
      </c>
      <c r="BG10" s="31">
        <f t="shared" ref="BG10:BG48" si="31">I10/$J10</f>
        <v>3.4282617003390737E-10</v>
      </c>
      <c r="BI10" s="31">
        <f t="shared" ref="BI10:BI48" si="32">LN(BF10/BF9)</f>
        <v>4.4672709974659373E-11</v>
      </c>
      <c r="BJ10" s="31">
        <f t="shared" ref="BJ10:BJ69" si="33">LN(BG10/BG9)</f>
        <v>-0.1224895157529762</v>
      </c>
      <c r="BL10" s="31">
        <f t="shared" ref="BL10:BL69" si="34">LN(Y10/Y9)</f>
        <v>4.2348494077363333E-4</v>
      </c>
      <c r="BM10" s="31">
        <f t="shared" ref="BM10:BM69" si="35">LN(Z10/Z9)</f>
        <v>0</v>
      </c>
      <c r="BN10" s="120">
        <f>EXP(LN(V10/V9))</f>
        <v>0.95354016358084381</v>
      </c>
      <c r="BO10" s="120">
        <f>EXP(SUMPRODUCT($AY10:$AZ10,BC10:BD10))</f>
        <v>0.95354016359092597</v>
      </c>
      <c r="BP10" s="31">
        <f>IF(ISERR(BO10),BP9,BO10*BP9)</f>
        <v>0.95354016359092597</v>
      </c>
      <c r="BQ10" s="31">
        <f t="shared" si="14"/>
        <v>1.3718042476283951</v>
      </c>
      <c r="BR10" s="31"/>
      <c r="BS10" s="31">
        <f>EXP(SUMPRODUCT($AY10:$AZ10,BI10:BJ10))</f>
        <v>1.0000000000174489</v>
      </c>
      <c r="BT10" s="31">
        <f>IF(ISERR(BS10),BT9,BS10*BT9)</f>
        <v>1.0000000000174489</v>
      </c>
      <c r="BU10" s="31">
        <f t="shared" si="15"/>
        <v>1.0030895189562856</v>
      </c>
      <c r="BV10" s="31"/>
      <c r="BW10" s="31">
        <f t="shared" ref="BW10:BW69" si="36">EXP(SUMPRODUCT($AY10:$AZ10,BL10:BM10))</f>
        <v>1.0004235746230863</v>
      </c>
      <c r="BX10" s="31">
        <f>IF(ISERR(BW10),BX9,BW10*BX9)</f>
        <v>1.0004235746230863</v>
      </c>
      <c r="BY10" s="31">
        <f t="shared" si="16"/>
        <v>0.98628532328340213</v>
      </c>
    </row>
    <row r="11" spans="1:80" x14ac:dyDescent="0.2">
      <c r="A11" s="198" t="s">
        <v>379</v>
      </c>
      <c r="B11" s="9">
        <f t="shared" ref="B11:B72" si="37">B10+1</f>
        <v>1951</v>
      </c>
      <c r="D11" s="29">
        <f>'Electricity_Only&gt;Total'!H12</f>
        <v>5063.3700060000001</v>
      </c>
      <c r="E11" s="118">
        <f t="shared" si="17"/>
        <v>9.9999999999999995E-7</v>
      </c>
      <c r="F11" s="29">
        <f t="shared" si="0"/>
        <v>5063.3700070000004</v>
      </c>
      <c r="H11" s="29">
        <f>'Electricity_Only&gt;Total'!N12</f>
        <v>371043.60197477631</v>
      </c>
      <c r="I11" s="83">
        <f t="shared" si="1"/>
        <v>1.1297240457666648E-4</v>
      </c>
      <c r="J11" s="29">
        <f t="shared" si="2"/>
        <v>371043.6020877487</v>
      </c>
      <c r="L11" s="41">
        <f t="shared" si="18"/>
        <v>13646.29380226912</v>
      </c>
      <c r="M11" s="79">
        <f t="shared" si="3"/>
        <v>8851.719176441622</v>
      </c>
      <c r="N11" s="41">
        <f t="shared" si="3"/>
        <v>13646.293800809308</v>
      </c>
      <c r="O11" s="124"/>
      <c r="P11" s="107">
        <f t="shared" si="4"/>
        <v>1.3030802832753547</v>
      </c>
      <c r="Q11" s="116">
        <f t="shared" si="5"/>
        <v>0.94441518969592952</v>
      </c>
      <c r="R11" s="107">
        <f t="shared" si="6"/>
        <v>1.3059729984746764</v>
      </c>
      <c r="S11" s="41"/>
      <c r="T11" s="41"/>
      <c r="V11" s="106">
        <f>'Electricity_Only&gt;Total'!AW12</f>
        <v>1.3204566137805589</v>
      </c>
      <c r="W11" s="117">
        <f t="shared" si="19"/>
        <v>0.94181107045049772</v>
      </c>
      <c r="X11" s="31"/>
      <c r="Y11" s="87">
        <f>'Electricity_Only&gt;Total'!BA12</f>
        <v>0.9868406315172833</v>
      </c>
      <c r="Z11" s="117">
        <f t="shared" si="20"/>
        <v>1.0027650123545333</v>
      </c>
      <c r="AB11" s="34">
        <f t="shared" si="7"/>
        <v>0.12773335576852912</v>
      </c>
      <c r="AC11" s="34">
        <f t="shared" si="8"/>
        <v>1.3059729984746764</v>
      </c>
      <c r="AD11" s="34">
        <f t="shared" si="9"/>
        <v>1.003089518970286</v>
      </c>
      <c r="AE11" s="34">
        <f t="shared" si="21"/>
        <v>0.98689311501754362</v>
      </c>
      <c r="AF11" s="34">
        <f t="shared" si="10"/>
        <v>1.319241702304911</v>
      </c>
      <c r="AG11" s="34">
        <f t="shared" si="22"/>
        <v>0.16681630795490118</v>
      </c>
      <c r="AH11" s="34">
        <f t="shared" si="11"/>
        <v>0.16681631363825858</v>
      </c>
      <c r="AI11" s="34"/>
      <c r="AJ11" s="34">
        <f t="shared" si="12"/>
        <v>0.98994214001803493</v>
      </c>
      <c r="AK11" s="32"/>
      <c r="AL11" s="204">
        <f t="shared" si="23"/>
        <v>13844.001126671506</v>
      </c>
      <c r="AM11" s="204">
        <f t="shared" si="24"/>
        <v>10432.001126671506</v>
      </c>
      <c r="AN11" s="205">
        <f t="shared" si="13"/>
        <v>1.4665509319399344</v>
      </c>
      <c r="AO11" s="32"/>
      <c r="AP11" s="12"/>
      <c r="AR11" s="31">
        <f t="shared" si="25"/>
        <v>0.99999999980250298</v>
      </c>
      <c r="AS11" s="31">
        <f t="shared" si="26"/>
        <v>1.9749692371237366E-10</v>
      </c>
      <c r="AU11" s="31">
        <f t="shared" ref="AU11:AU69" si="38">(AR11-AR10)/LN(AR11/AR10)</f>
        <v>1.0000000000082447</v>
      </c>
      <c r="AV11" s="31">
        <f t="shared" ref="AV11:AV69" si="39">(AS11-AS10)/LN(AS11/AS10)</f>
        <v>2.0563159891839976E-10</v>
      </c>
      <c r="AW11" s="31">
        <f t="shared" si="27"/>
        <v>1.0000000002138763</v>
      </c>
      <c r="AX11" s="31"/>
      <c r="AY11" s="31">
        <f t="shared" si="28"/>
        <v>0.99999999979436849</v>
      </c>
      <c r="AZ11" s="31">
        <f t="shared" si="29"/>
        <v>2.0563159887442004E-10</v>
      </c>
      <c r="BC11" s="31">
        <f t="shared" ref="BC11:BC69" si="40">LN(V11/V10)</f>
        <v>-3.9069738899236574E-2</v>
      </c>
      <c r="BD11" s="31">
        <f t="shared" ref="BD11:BD69" si="41">LN(W11/W10)</f>
        <v>0</v>
      </c>
      <c r="BF11" s="31">
        <f t="shared" si="30"/>
        <v>0.999999999695528</v>
      </c>
      <c r="BG11" s="31">
        <f t="shared" si="31"/>
        <v>3.0447204571377963E-10</v>
      </c>
      <c r="BI11" s="31">
        <f t="shared" si="32"/>
        <v>3.8354208697174983E-11</v>
      </c>
      <c r="BJ11" s="31">
        <f t="shared" si="33"/>
        <v>-0.11864424675886866</v>
      </c>
      <c r="BL11" s="31">
        <f t="shared" si="34"/>
        <v>6.1605351213189774E-4</v>
      </c>
      <c r="BM11" s="31">
        <f t="shared" si="35"/>
        <v>0</v>
      </c>
      <c r="BN11" s="120">
        <f t="shared" ref="BN11:BN61" si="42">EXP(LN(V11/V10))</f>
        <v>0.96168364004926055</v>
      </c>
      <c r="BO11" s="120">
        <f t="shared" ref="BO11:BO69" si="43">EXP(SUMPRODUCT($AY11:$AZ11,BC11:BD11))</f>
        <v>0.9616836400569867</v>
      </c>
      <c r="BP11" s="31">
        <f t="shared" ref="BP11:BP69" si="44">IF(ISERR(BO11),BP10,BO11*BP10)</f>
        <v>0.91700397546265622</v>
      </c>
      <c r="BQ11" s="31">
        <f t="shared" si="14"/>
        <v>1.319241702304911</v>
      </c>
      <c r="BR11" s="31"/>
      <c r="BS11" s="31">
        <f>EXP(SUMPRODUCT($AY11:$AZ11,BI11:BJ11))</f>
        <v>1.0000000000139573</v>
      </c>
      <c r="BT11" s="31">
        <f t="shared" ref="BT11:BT69" si="45">IF(ISERR(BS11),BT10,BS11*BT10)</f>
        <v>1.0000000000314062</v>
      </c>
      <c r="BU11" s="31">
        <f t="shared" si="15"/>
        <v>1.003089518970286</v>
      </c>
      <c r="BV11" s="31"/>
      <c r="BW11" s="31">
        <f t="shared" si="36"/>
        <v>1.0006162433119437</v>
      </c>
      <c r="BX11" s="31">
        <f t="shared" ref="BX11:BX69" si="46">IF(ISERR(BW11),BX10,BW11*BX10)</f>
        <v>1.0010400789600584</v>
      </c>
      <c r="BY11" s="31">
        <f t="shared" si="16"/>
        <v>0.98689311501754362</v>
      </c>
    </row>
    <row r="12" spans="1:80" x14ac:dyDescent="0.2">
      <c r="A12" s="198" t="s">
        <v>379</v>
      </c>
      <c r="B12" s="9">
        <f t="shared" si="37"/>
        <v>1952</v>
      </c>
      <c r="D12" s="29">
        <f>'Electricity_Only&gt;Total'!H13</f>
        <v>5330.4430059999995</v>
      </c>
      <c r="E12" s="118">
        <f t="shared" si="17"/>
        <v>9.9999999999999995E-7</v>
      </c>
      <c r="F12" s="29">
        <f t="shared" si="0"/>
        <v>5330.4430069999999</v>
      </c>
      <c r="H12" s="29">
        <f>'Electricity_Only&gt;Total'!N13</f>
        <v>399661.25926049054</v>
      </c>
      <c r="I12" s="83">
        <f t="shared" si="1"/>
        <v>1.1297240457666648E-4</v>
      </c>
      <c r="J12" s="29">
        <f t="shared" si="2"/>
        <v>399661.25937346293</v>
      </c>
      <c r="L12" s="41">
        <f t="shared" si="18"/>
        <v>13337.402318811522</v>
      </c>
      <c r="M12" s="79">
        <f t="shared" si="3"/>
        <v>8851.719176441622</v>
      </c>
      <c r="N12" s="41">
        <f t="shared" si="3"/>
        <v>13337.402317543554</v>
      </c>
      <c r="O12" s="124"/>
      <c r="P12" s="107">
        <f t="shared" si="4"/>
        <v>1.2735843331223293</v>
      </c>
      <c r="Q12" s="116">
        <f t="shared" si="5"/>
        <v>0.94441518969592952</v>
      </c>
      <c r="R12" s="107">
        <f t="shared" si="6"/>
        <v>1.2764115701123513</v>
      </c>
      <c r="S12" s="41"/>
      <c r="T12" s="41"/>
      <c r="V12" s="106">
        <f>'Electricity_Only&gt;Total'!AW13</f>
        <v>1.2900339018119658</v>
      </c>
      <c r="W12" s="117">
        <f t="shared" si="19"/>
        <v>0.94181107045049772</v>
      </c>
      <c r="X12" s="31"/>
      <c r="Y12" s="87">
        <f>'Electricity_Only&gt;Total'!BA13</f>
        <v>0.98724869765280399</v>
      </c>
      <c r="Z12" s="117">
        <f t="shared" si="20"/>
        <v>1.0027650123545333</v>
      </c>
      <c r="AB12" s="34">
        <f t="shared" si="7"/>
        <v>0.13758510736529561</v>
      </c>
      <c r="AC12" s="34">
        <f t="shared" si="8"/>
        <v>1.2764115701123513</v>
      </c>
      <c r="AD12" s="34">
        <f t="shared" si="9"/>
        <v>1.003089518977808</v>
      </c>
      <c r="AE12" s="34">
        <f t="shared" si="21"/>
        <v>0.98730120285531353</v>
      </c>
      <c r="AF12" s="34">
        <f t="shared" si="10"/>
        <v>1.2888469813427179</v>
      </c>
      <c r="AG12" s="34">
        <f t="shared" si="22"/>
        <v>0.17561521693308105</v>
      </c>
      <c r="AH12" s="34">
        <f t="shared" si="11"/>
        <v>0.1756152229162134</v>
      </c>
      <c r="AI12" s="34"/>
      <c r="AJ12" s="34">
        <f t="shared" si="12"/>
        <v>0.99035148865834766</v>
      </c>
      <c r="AK12" s="32"/>
      <c r="AL12" s="204">
        <f t="shared" si="23"/>
        <v>13525.041719528528</v>
      </c>
      <c r="AM12" s="204">
        <f t="shared" si="24"/>
        <v>10113.041719528528</v>
      </c>
      <c r="AN12" s="205">
        <f t="shared" si="13"/>
        <v>1.4217110004525235</v>
      </c>
      <c r="AO12" s="32"/>
      <c r="AP12" s="12"/>
      <c r="AR12" s="31">
        <f t="shared" si="25"/>
        <v>0.99999999981239829</v>
      </c>
      <c r="AS12" s="31">
        <f t="shared" si="26"/>
        <v>1.8760166813279652E-10</v>
      </c>
      <c r="AU12" s="31">
        <f t="shared" si="38"/>
        <v>1.0000112198236353</v>
      </c>
      <c r="AV12" s="31">
        <f t="shared" si="39"/>
        <v>1.9250691139610639E-10</v>
      </c>
      <c r="AW12" s="31">
        <f t="shared" si="27"/>
        <v>1.0000112200161422</v>
      </c>
      <c r="AX12" s="31"/>
      <c r="AY12" s="31">
        <f t="shared" si="28"/>
        <v>0.99999999980749521</v>
      </c>
      <c r="AZ12" s="31">
        <f t="shared" si="29"/>
        <v>1.9250475148968724E-10</v>
      </c>
      <c r="BC12" s="31">
        <f t="shared" si="40"/>
        <v>-2.3309097809991946E-2</v>
      </c>
      <c r="BD12" s="31">
        <f t="shared" si="41"/>
        <v>0</v>
      </c>
      <c r="BF12" s="31">
        <f t="shared" si="30"/>
        <v>0.99999999971732967</v>
      </c>
      <c r="BG12" s="31">
        <f t="shared" si="31"/>
        <v>2.8267039130530181E-10</v>
      </c>
      <c r="BI12" s="31">
        <f t="shared" si="32"/>
        <v>2.1801671578931468E-11</v>
      </c>
      <c r="BJ12" s="31">
        <f t="shared" si="33"/>
        <v>-7.4297755215478115E-2</v>
      </c>
      <c r="BL12" s="31">
        <f t="shared" si="34"/>
        <v>4.1342216413715475E-4</v>
      </c>
      <c r="BM12" s="31">
        <f t="shared" si="35"/>
        <v>0</v>
      </c>
      <c r="BN12" s="120">
        <f t="shared" si="42"/>
        <v>0.97696046075948617</v>
      </c>
      <c r="BO12" s="120">
        <f t="shared" si="43"/>
        <v>0.97696046076386989</v>
      </c>
      <c r="BP12" s="31">
        <f t="shared" si="44"/>
        <v>0.89587662639029708</v>
      </c>
      <c r="BQ12" s="31">
        <f t="shared" si="14"/>
        <v>1.2888469813427179</v>
      </c>
      <c r="BR12" s="31"/>
      <c r="BS12" s="31">
        <f t="shared" ref="BS12:BS69" si="47">EXP(SUMPRODUCT($AY12:$AZ12,BI12:BJ12))</f>
        <v>1.0000000000074989</v>
      </c>
      <c r="BT12" s="31">
        <f t="shared" si="45"/>
        <v>1.0000000000389051</v>
      </c>
      <c r="BU12" s="31">
        <f t="shared" si="15"/>
        <v>1.003089518977808</v>
      </c>
      <c r="BV12" s="31"/>
      <c r="BW12" s="31">
        <f t="shared" si="36"/>
        <v>1.0004135076347784</v>
      </c>
      <c r="BX12" s="31">
        <f t="shared" si="46"/>
        <v>1.0014540166754275</v>
      </c>
      <c r="BY12" s="31">
        <f t="shared" si="16"/>
        <v>0.98730120285531353</v>
      </c>
    </row>
    <row r="13" spans="1:80" x14ac:dyDescent="0.2">
      <c r="A13" s="198" t="s">
        <v>379</v>
      </c>
      <c r="B13" s="9">
        <f t="shared" si="37"/>
        <v>1953</v>
      </c>
      <c r="D13" s="29">
        <f>'Electricity_Only&gt;Total'!H14</f>
        <v>5723.5030059999999</v>
      </c>
      <c r="E13" s="118">
        <f t="shared" si="17"/>
        <v>9.9999999999999995E-7</v>
      </c>
      <c r="F13" s="29">
        <f t="shared" si="0"/>
        <v>5723.5030070000003</v>
      </c>
      <c r="H13" s="29">
        <f>'Electricity_Only&gt;Total'!N14</f>
        <v>442992.09754620487</v>
      </c>
      <c r="I13" s="83">
        <f t="shared" si="1"/>
        <v>1.1297240457666648E-4</v>
      </c>
      <c r="J13" s="29">
        <f t="shared" si="2"/>
        <v>442992.09765917726</v>
      </c>
      <c r="L13" s="41">
        <f t="shared" si="18"/>
        <v>12920.101820559063</v>
      </c>
      <c r="M13" s="79">
        <f t="shared" si="3"/>
        <v>8851.719176441622</v>
      </c>
      <c r="N13" s="41">
        <f t="shared" si="3"/>
        <v>12920.10181952154</v>
      </c>
      <c r="O13" s="124"/>
      <c r="P13" s="107">
        <f t="shared" si="4"/>
        <v>1.233736440401205</v>
      </c>
      <c r="Q13" s="116">
        <f t="shared" si="5"/>
        <v>0.94441518969592952</v>
      </c>
      <c r="R13" s="107">
        <f t="shared" si="6"/>
        <v>1.2364752188493831</v>
      </c>
      <c r="S13" s="41"/>
      <c r="T13" s="41"/>
      <c r="V13" s="106">
        <f>'Electricity_Only&gt;Total'!AW14</f>
        <v>1.2482628020059621</v>
      </c>
      <c r="W13" s="117">
        <f t="shared" si="19"/>
        <v>0.94181107045049772</v>
      </c>
      <c r="X13" s="31"/>
      <c r="Y13" s="87">
        <f>'Electricity_Only&gt;Total'!BA14</f>
        <v>0.9883627038738928</v>
      </c>
      <c r="Z13" s="117">
        <f t="shared" si="20"/>
        <v>1.0027650123545333</v>
      </c>
      <c r="AB13" s="34">
        <f t="shared" si="7"/>
        <v>0.15250193479839286</v>
      </c>
      <c r="AC13" s="34">
        <f t="shared" si="8"/>
        <v>1.2364752188493831</v>
      </c>
      <c r="AD13" s="34">
        <f t="shared" si="9"/>
        <v>1.0030895189868452</v>
      </c>
      <c r="AE13" s="34">
        <f t="shared" si="21"/>
        <v>0.98841526832279381</v>
      </c>
      <c r="AF13" s="34">
        <f t="shared" si="10"/>
        <v>1.2471143138468284</v>
      </c>
      <c r="AG13" s="34">
        <f t="shared" si="22"/>
        <v>0.18856485678047627</v>
      </c>
      <c r="AH13" s="34">
        <f t="shared" si="11"/>
        <v>0.18856486320479715</v>
      </c>
      <c r="AI13" s="34"/>
      <c r="AJ13" s="34">
        <f t="shared" si="12"/>
        <v>0.99146899606116479</v>
      </c>
      <c r="AK13" s="32"/>
      <c r="AL13" s="204">
        <f t="shared" si="23"/>
        <v>13087.102943925322</v>
      </c>
      <c r="AM13" s="204">
        <f t="shared" si="24"/>
        <v>9675.1029439253216</v>
      </c>
      <c r="AN13" s="205">
        <f t="shared" si="13"/>
        <v>1.3601447188067661</v>
      </c>
      <c r="AO13" s="32"/>
      <c r="AP13" s="12"/>
      <c r="AR13" s="31">
        <f t="shared" si="25"/>
        <v>0.99999999982528176</v>
      </c>
      <c r="AS13" s="31">
        <f t="shared" si="26"/>
        <v>1.7471817500173804E-10</v>
      </c>
      <c r="AU13" s="31">
        <f t="shared" si="38"/>
        <v>1.0000000000064417</v>
      </c>
      <c r="AV13" s="31">
        <f t="shared" si="39"/>
        <v>1.8108354319567861E-10</v>
      </c>
      <c r="AW13" s="31">
        <f t="shared" si="27"/>
        <v>1.0000000001875253</v>
      </c>
      <c r="AX13" s="31"/>
      <c r="AY13" s="31">
        <f t="shared" si="28"/>
        <v>0.99999999981891641</v>
      </c>
      <c r="AZ13" s="31">
        <f t="shared" si="29"/>
        <v>1.8108354316172086E-10</v>
      </c>
      <c r="BC13" s="31">
        <f t="shared" si="40"/>
        <v>-3.2915672193539552E-2</v>
      </c>
      <c r="BD13" s="31">
        <f t="shared" si="41"/>
        <v>0</v>
      </c>
      <c r="BF13" s="31">
        <f t="shared" si="30"/>
        <v>0.99999999974497877</v>
      </c>
      <c r="BG13" s="31">
        <f t="shared" si="31"/>
        <v>2.5502126375081191E-10</v>
      </c>
      <c r="BI13" s="31">
        <f t="shared" si="32"/>
        <v>2.7648994204882663E-11</v>
      </c>
      <c r="BJ13" s="31">
        <f t="shared" si="33"/>
        <v>-0.10293459488461665</v>
      </c>
      <c r="BL13" s="31">
        <f t="shared" si="34"/>
        <v>1.1277585645615496E-3</v>
      </c>
      <c r="BM13" s="31">
        <f t="shared" si="35"/>
        <v>0</v>
      </c>
      <c r="BN13" s="120">
        <f t="shared" si="42"/>
        <v>0.96762015343369467</v>
      </c>
      <c r="BO13" s="120">
        <f t="shared" si="43"/>
        <v>0.96762015343946217</v>
      </c>
      <c r="BP13" s="31">
        <f t="shared" si="44"/>
        <v>0.86686827869060701</v>
      </c>
      <c r="BQ13" s="31">
        <f t="shared" si="14"/>
        <v>1.2471143138468284</v>
      </c>
      <c r="BR13" s="31"/>
      <c r="BS13" s="31">
        <f t="shared" si="47"/>
        <v>1.0000000000090092</v>
      </c>
      <c r="BT13" s="31">
        <f t="shared" si="45"/>
        <v>1.0000000000479143</v>
      </c>
      <c r="BU13" s="31">
        <f t="shared" si="15"/>
        <v>1.0030895189868452</v>
      </c>
      <c r="BV13" s="31"/>
      <c r="BW13" s="31">
        <f t="shared" si="36"/>
        <v>1.0011283947231691</v>
      </c>
      <c r="BX13" s="31">
        <f t="shared" si="46"/>
        <v>1.0025840521033405</v>
      </c>
      <c r="BY13" s="31">
        <f t="shared" si="16"/>
        <v>0.98841526832279381</v>
      </c>
    </row>
    <row r="14" spans="1:80" x14ac:dyDescent="0.2">
      <c r="A14" s="198" t="s">
        <v>379</v>
      </c>
      <c r="B14" s="9">
        <f t="shared" si="37"/>
        <v>1954</v>
      </c>
      <c r="D14" s="29">
        <f>'Electricity_Only&gt;Total'!H15</f>
        <v>5771.7620060000008</v>
      </c>
      <c r="E14" s="118">
        <f t="shared" si="17"/>
        <v>9.9999999999999995E-7</v>
      </c>
      <c r="F14" s="29">
        <f t="shared" si="0"/>
        <v>5771.7620070000012</v>
      </c>
      <c r="H14" s="29">
        <f>'Electricity_Only&gt;Total'!N15</f>
        <v>471881.34911763348</v>
      </c>
      <c r="I14" s="83">
        <f t="shared" si="1"/>
        <v>1.1297240457666648E-4</v>
      </c>
      <c r="J14" s="29">
        <f t="shared" si="2"/>
        <v>471881.34923060588</v>
      </c>
      <c r="L14" s="41">
        <f t="shared" si="18"/>
        <v>12231.384047690302</v>
      </c>
      <c r="M14" s="79">
        <f t="shared" si="3"/>
        <v>8851.719176441622</v>
      </c>
      <c r="N14" s="41">
        <f t="shared" si="3"/>
        <v>12231.384046881185</v>
      </c>
      <c r="O14" s="124"/>
      <c r="P14" s="107">
        <f t="shared" si="4"/>
        <v>1.1679709978883548</v>
      </c>
      <c r="Q14" s="116">
        <f t="shared" si="5"/>
        <v>0.94441518969592952</v>
      </c>
      <c r="R14" s="107">
        <f t="shared" si="6"/>
        <v>1.1705637832781672</v>
      </c>
      <c r="S14" s="41"/>
      <c r="T14" s="41"/>
      <c r="V14" s="106">
        <f>'Electricity_Only&gt;Total'!AW15</f>
        <v>1.1820752902537497</v>
      </c>
      <c r="W14" s="117">
        <f t="shared" si="19"/>
        <v>0.94181107045049772</v>
      </c>
      <c r="X14" s="31"/>
      <c r="Y14" s="87">
        <f>'Electricity_Only&gt;Total'!BA15</f>
        <v>0.98806816072201031</v>
      </c>
      <c r="Z14" s="117">
        <f t="shared" si="20"/>
        <v>1.0027650123545333</v>
      </c>
      <c r="AB14" s="34">
        <f t="shared" si="7"/>
        <v>0.162447183896064</v>
      </c>
      <c r="AC14" s="34">
        <f t="shared" si="8"/>
        <v>1.1705637832781672</v>
      </c>
      <c r="AD14" s="34">
        <f t="shared" si="9"/>
        <v>1.0030895189914806</v>
      </c>
      <c r="AE14" s="34">
        <f t="shared" si="21"/>
        <v>0.98812070950616837</v>
      </c>
      <c r="AF14" s="34">
        <f t="shared" si="10"/>
        <v>1.1809876991968782</v>
      </c>
      <c r="AG14" s="34">
        <f t="shared" si="22"/>
        <v>0.19015478368577185</v>
      </c>
      <c r="AH14" s="34">
        <f t="shared" si="11"/>
        <v>0.19015479016426085</v>
      </c>
      <c r="AI14" s="34"/>
      <c r="AJ14" s="34">
        <f t="shared" si="12"/>
        <v>0.99117352720406293</v>
      </c>
      <c r="AK14" s="32"/>
      <c r="AL14" s="204">
        <f t="shared" si="23"/>
        <v>12393.17632978218</v>
      </c>
      <c r="AM14" s="204">
        <f t="shared" si="24"/>
        <v>8981.1763297821799</v>
      </c>
      <c r="AN14" s="205">
        <f t="shared" si="13"/>
        <v>1.2625911708045858</v>
      </c>
      <c r="AO14" s="32"/>
      <c r="AP14" s="12"/>
      <c r="AR14" s="31">
        <f t="shared" si="25"/>
        <v>0.99999999982674259</v>
      </c>
      <c r="AS14" s="31">
        <f t="shared" si="26"/>
        <v>1.732573170527819E-10</v>
      </c>
      <c r="AU14" s="31">
        <f t="shared" si="38"/>
        <v>1.0000000000007305</v>
      </c>
      <c r="AV14" s="31">
        <f t="shared" si="39"/>
        <v>1.7398672386907805E-10</v>
      </c>
      <c r="AW14" s="31">
        <f t="shared" si="27"/>
        <v>1.0000000001747174</v>
      </c>
      <c r="AX14" s="31"/>
      <c r="AY14" s="31">
        <f t="shared" si="28"/>
        <v>0.99999999982601318</v>
      </c>
      <c r="AZ14" s="31">
        <f t="shared" si="29"/>
        <v>1.7398672383867955E-10</v>
      </c>
      <c r="BC14" s="31">
        <f t="shared" si="40"/>
        <v>-5.4481212015592723E-2</v>
      </c>
      <c r="BD14" s="31">
        <f t="shared" si="41"/>
        <v>0</v>
      </c>
      <c r="BF14" s="31">
        <f t="shared" si="30"/>
        <v>0.99999999976059151</v>
      </c>
      <c r="BG14" s="31">
        <f t="shared" si="31"/>
        <v>2.3940849698947832E-10</v>
      </c>
      <c r="BI14" s="31">
        <f t="shared" si="32"/>
        <v>1.5612844350576772E-11</v>
      </c>
      <c r="BJ14" s="31">
        <f t="shared" si="33"/>
        <v>-6.3175643591007927E-2</v>
      </c>
      <c r="BL14" s="31">
        <f t="shared" si="34"/>
        <v>-2.9805561058490266E-4</v>
      </c>
      <c r="BM14" s="31">
        <f t="shared" si="35"/>
        <v>0</v>
      </c>
      <c r="BN14" s="120">
        <f t="shared" si="42"/>
        <v>0.94697630046665748</v>
      </c>
      <c r="BO14" s="120">
        <f t="shared" si="43"/>
        <v>0.94697630047563386</v>
      </c>
      <c r="BP14" s="31">
        <f t="shared" si="44"/>
        <v>0.82090371555411179</v>
      </c>
      <c r="BQ14" s="31">
        <f t="shared" si="14"/>
        <v>1.1809876991968782</v>
      </c>
      <c r="BR14" s="31"/>
      <c r="BS14" s="31">
        <f t="shared" si="47"/>
        <v>1.0000000000046212</v>
      </c>
      <c r="BT14" s="31">
        <f t="shared" si="45"/>
        <v>1.0000000000525355</v>
      </c>
      <c r="BU14" s="31">
        <f t="shared" si="15"/>
        <v>1.0030895189914806</v>
      </c>
      <c r="BV14" s="31"/>
      <c r="BW14" s="31">
        <f t="shared" si="36"/>
        <v>0.99970198880362771</v>
      </c>
      <c r="BX14" s="31">
        <f t="shared" si="46"/>
        <v>1.0022852708305094</v>
      </c>
      <c r="BY14" s="31">
        <f t="shared" si="16"/>
        <v>0.98812070950616837</v>
      </c>
    </row>
    <row r="15" spans="1:80" x14ac:dyDescent="0.2">
      <c r="A15" s="198" t="s">
        <v>379</v>
      </c>
      <c r="B15" s="9">
        <f t="shared" si="37"/>
        <v>1955</v>
      </c>
      <c r="D15" s="29">
        <f>'Electricity_Only&gt;Total'!H16</f>
        <v>6447.5910060000006</v>
      </c>
      <c r="E15" s="118">
        <f t="shared" si="17"/>
        <v>9.9999999999999995E-7</v>
      </c>
      <c r="F15" s="29">
        <f t="shared" si="0"/>
        <v>6447.5910070000009</v>
      </c>
      <c r="H15" s="29">
        <f>'Electricity_Only&gt;Total'!N16</f>
        <v>547223.51654620492</v>
      </c>
      <c r="I15" s="83">
        <f t="shared" si="1"/>
        <v>1.1297240457666648E-4</v>
      </c>
      <c r="J15" s="29">
        <f t="shared" si="2"/>
        <v>547223.51665917737</v>
      </c>
      <c r="L15" s="41">
        <f t="shared" si="18"/>
        <v>11782.371939520981</v>
      </c>
      <c r="M15" s="79">
        <f t="shared" si="3"/>
        <v>8851.719176441622</v>
      </c>
      <c r="N15" s="41">
        <f t="shared" si="3"/>
        <v>11782.371938915958</v>
      </c>
      <c r="O15" s="124"/>
      <c r="P15" s="107">
        <f t="shared" si="4"/>
        <v>1.1250949735563818</v>
      </c>
      <c r="Q15" s="116">
        <f t="shared" si="5"/>
        <v>0.94441518969592952</v>
      </c>
      <c r="R15" s="107">
        <f t="shared" si="6"/>
        <v>1.1275925782352267</v>
      </c>
      <c r="S15" s="41"/>
      <c r="T15" s="41"/>
      <c r="V15" s="106">
        <f>'Electricity_Only&gt;Total'!AW16</f>
        <v>1.141378881718365</v>
      </c>
      <c r="W15" s="117">
        <f t="shared" si="19"/>
        <v>0.94181107045049772</v>
      </c>
      <c r="X15" s="31"/>
      <c r="Y15" s="87">
        <f>'Electricity_Only&gt;Total'!BA16</f>
        <v>0.98573309269485121</v>
      </c>
      <c r="Z15" s="117">
        <f t="shared" si="20"/>
        <v>1.0027650123545333</v>
      </c>
      <c r="AB15" s="34">
        <f t="shared" si="7"/>
        <v>0.18838404905793757</v>
      </c>
      <c r="AC15" s="34">
        <f t="shared" si="8"/>
        <v>1.1275925782352267</v>
      </c>
      <c r="AD15" s="34">
        <f t="shared" si="9"/>
        <v>1.0030895190001745</v>
      </c>
      <c r="AE15" s="34">
        <f t="shared" si="21"/>
        <v>0.98578551729262953</v>
      </c>
      <c r="AF15" s="34">
        <f t="shared" si="10"/>
        <v>1.1403287341797532</v>
      </c>
      <c r="AG15" s="34">
        <f t="shared" si="22"/>
        <v>0.21242044833856105</v>
      </c>
      <c r="AH15" s="34">
        <f t="shared" si="11"/>
        <v>0.21242045557563127</v>
      </c>
      <c r="AI15" s="34"/>
      <c r="AJ15" s="34">
        <f t="shared" si="12"/>
        <v>0.98883112037840193</v>
      </c>
      <c r="AK15" s="32"/>
      <c r="AL15" s="204">
        <f t="shared" si="23"/>
        <v>11966.504889269849</v>
      </c>
      <c r="AM15" s="204">
        <f t="shared" si="24"/>
        <v>8554.5048892698487</v>
      </c>
      <c r="AN15" s="205">
        <f t="shared" si="13"/>
        <v>1.2026088729580398</v>
      </c>
      <c r="AO15" s="32"/>
      <c r="AP15" s="12"/>
      <c r="AR15" s="31">
        <f t="shared" si="25"/>
        <v>0.99999999984490329</v>
      </c>
      <c r="AS15" s="31">
        <f t="shared" si="26"/>
        <v>1.5509668633049508E-10</v>
      </c>
      <c r="AU15" s="31">
        <f t="shared" si="38"/>
        <v>1.0000061133753444</v>
      </c>
      <c r="AV15" s="31">
        <f t="shared" si="39"/>
        <v>1.6400945996778466E-10</v>
      </c>
      <c r="AW15" s="31">
        <f t="shared" si="27"/>
        <v>1.0000061135393539</v>
      </c>
      <c r="AX15" s="31"/>
      <c r="AY15" s="31">
        <f t="shared" si="28"/>
        <v>0.99999999983599153</v>
      </c>
      <c r="AZ15" s="31">
        <f t="shared" si="29"/>
        <v>1.6400845729562661E-10</v>
      </c>
      <c r="BC15" s="31">
        <f t="shared" si="40"/>
        <v>-3.5034537430800899E-2</v>
      </c>
      <c r="BD15" s="31">
        <f t="shared" si="41"/>
        <v>0</v>
      </c>
      <c r="BF15" s="31">
        <f t="shared" si="30"/>
        <v>0.99999999979355336</v>
      </c>
      <c r="BG15" s="31">
        <f t="shared" si="31"/>
        <v>2.0644654540135221E-10</v>
      </c>
      <c r="BI15" s="31">
        <f t="shared" si="32"/>
        <v>3.2961855466762878E-11</v>
      </c>
      <c r="BJ15" s="31">
        <f t="shared" si="33"/>
        <v>-0.14812976649981421</v>
      </c>
      <c r="BL15" s="31">
        <f t="shared" si="34"/>
        <v>-2.3660630597690684E-3</v>
      </c>
      <c r="BM15" s="31">
        <f t="shared" si="35"/>
        <v>0</v>
      </c>
      <c r="BN15" s="120">
        <f t="shared" si="42"/>
        <v>0.96557206730321843</v>
      </c>
      <c r="BO15" s="120">
        <f t="shared" si="43"/>
        <v>0.96557206730876655</v>
      </c>
      <c r="BP15" s="31">
        <f t="shared" si="44"/>
        <v>0.79264169768903137</v>
      </c>
      <c r="BQ15" s="31">
        <f t="shared" si="14"/>
        <v>1.1403287341797532</v>
      </c>
      <c r="BR15" s="31"/>
      <c r="BS15" s="31">
        <f t="shared" si="47"/>
        <v>1.0000000000086673</v>
      </c>
      <c r="BT15" s="31">
        <f t="shared" si="45"/>
        <v>1.0000000000612028</v>
      </c>
      <c r="BU15" s="31">
        <f t="shared" si="15"/>
        <v>1.0030895190001745</v>
      </c>
      <c r="BV15" s="31"/>
      <c r="BW15" s="31">
        <f t="shared" si="36"/>
        <v>0.99763673386148755</v>
      </c>
      <c r="BX15" s="31">
        <f t="shared" si="46"/>
        <v>0.99991660398882587</v>
      </c>
      <c r="BY15" s="31">
        <f t="shared" si="16"/>
        <v>0.98578551729262953</v>
      </c>
    </row>
    <row r="16" spans="1:80" x14ac:dyDescent="0.2">
      <c r="A16" s="198" t="s">
        <v>379</v>
      </c>
      <c r="B16" s="9">
        <f t="shared" si="37"/>
        <v>1956</v>
      </c>
      <c r="D16" s="29">
        <f>'Electricity_Only&gt;Total'!H17</f>
        <v>6926.7780060000005</v>
      </c>
      <c r="E16" s="118">
        <f t="shared" si="17"/>
        <v>9.9999999999999995E-7</v>
      </c>
      <c r="F16" s="29">
        <f t="shared" si="0"/>
        <v>6926.7780070000008</v>
      </c>
      <c r="H16" s="29">
        <f>'Electricity_Only&gt;Total'!N17</f>
        <v>600764.35826049047</v>
      </c>
      <c r="I16" s="83">
        <f t="shared" si="1"/>
        <v>1.1297240457666648E-4</v>
      </c>
      <c r="J16" s="29">
        <f t="shared" si="2"/>
        <v>600764.35837346292</v>
      </c>
      <c r="L16" s="41">
        <f t="shared" si="18"/>
        <v>11529.941666407181</v>
      </c>
      <c r="M16" s="79">
        <f t="shared" si="3"/>
        <v>8851.719176441622</v>
      </c>
      <c r="N16" s="41">
        <f t="shared" si="3"/>
        <v>11529.941665903547</v>
      </c>
      <c r="O16" s="124"/>
      <c r="P16" s="107">
        <f t="shared" si="4"/>
        <v>1.1009904865386899</v>
      </c>
      <c r="Q16" s="116">
        <f t="shared" si="5"/>
        <v>0.94441518969592952</v>
      </c>
      <c r="R16" s="107">
        <f t="shared" si="6"/>
        <v>1.1034345815392852</v>
      </c>
      <c r="S16" s="41"/>
      <c r="T16" s="41"/>
      <c r="V16" s="106">
        <f>'Electricity_Only&gt;Total'!AW17</f>
        <v>1.1179440767210165</v>
      </c>
      <c r="W16" s="117">
        <f t="shared" si="19"/>
        <v>0.94181107045049772</v>
      </c>
      <c r="X16" s="31"/>
      <c r="Y16" s="87">
        <f>'Electricity_Only&gt;Total'!BA17</f>
        <v>0.98483499465391211</v>
      </c>
      <c r="Z16" s="117">
        <f t="shared" si="20"/>
        <v>1.0027650123545333</v>
      </c>
      <c r="AB16" s="34">
        <f t="shared" si="7"/>
        <v>0.2068157140815538</v>
      </c>
      <c r="AC16" s="34">
        <f t="shared" si="8"/>
        <v>1.1034345815392852</v>
      </c>
      <c r="AD16" s="34">
        <f t="shared" si="9"/>
        <v>1.0030895190046161</v>
      </c>
      <c r="AE16" s="34">
        <f t="shared" si="21"/>
        <v>0.98488737148795358</v>
      </c>
      <c r="AF16" s="34">
        <f t="shared" si="10"/>
        <v>1.1169154908278307</v>
      </c>
      <c r="AG16" s="34">
        <f t="shared" si="22"/>
        <v>0.22820760314839619</v>
      </c>
      <c r="AH16" s="34">
        <f t="shared" si="11"/>
        <v>0.22820761092332778</v>
      </c>
      <c r="AI16" s="34"/>
      <c r="AJ16" s="34">
        <f t="shared" si="12"/>
        <v>0.98793019973957197</v>
      </c>
      <c r="AK16" s="32"/>
      <c r="AL16" s="204">
        <f t="shared" si="23"/>
        <v>11720.808466259008</v>
      </c>
      <c r="AM16" s="204">
        <f t="shared" si="24"/>
        <v>8308.8084662590081</v>
      </c>
      <c r="AN16" s="205">
        <f t="shared" si="13"/>
        <v>1.168068393737844</v>
      </c>
      <c r="AO16" s="32"/>
      <c r="AP16" s="12"/>
      <c r="AR16" s="31">
        <f t="shared" si="25"/>
        <v>0.9999999998556327</v>
      </c>
      <c r="AS16" s="31">
        <f t="shared" si="26"/>
        <v>1.4436726555830561E-10</v>
      </c>
      <c r="AU16" s="31">
        <f t="shared" si="38"/>
        <v>1.0000000000053646</v>
      </c>
      <c r="AV16" s="31">
        <f t="shared" si="39"/>
        <v>1.4966788369783103E-10</v>
      </c>
      <c r="AW16" s="31">
        <f t="shared" si="27"/>
        <v>1.0000000001550324</v>
      </c>
      <c r="AX16" s="31"/>
      <c r="AY16" s="31">
        <f t="shared" si="28"/>
        <v>0.99999999985033217</v>
      </c>
      <c r="AZ16" s="31">
        <f t="shared" si="29"/>
        <v>1.4966788367462766E-10</v>
      </c>
      <c r="BC16" s="31">
        <f t="shared" si="40"/>
        <v>-2.0745724202878377E-2</v>
      </c>
      <c r="BD16" s="31">
        <f t="shared" si="41"/>
        <v>0</v>
      </c>
      <c r="BF16" s="31">
        <f t="shared" si="30"/>
        <v>0.99999999981195209</v>
      </c>
      <c r="BG16" s="31">
        <f t="shared" si="31"/>
        <v>1.8804778113424233E-10</v>
      </c>
      <c r="BI16" s="31">
        <f t="shared" si="32"/>
        <v>1.8398615963918839E-11</v>
      </c>
      <c r="BJ16" s="31">
        <f t="shared" si="33"/>
        <v>-9.3345433341745401E-2</v>
      </c>
      <c r="BL16" s="31">
        <f t="shared" si="34"/>
        <v>-9.1151187202039962E-4</v>
      </c>
      <c r="BM16" s="31">
        <f t="shared" si="35"/>
        <v>0</v>
      </c>
      <c r="BN16" s="120">
        <f t="shared" si="42"/>
        <v>0.97946798791119472</v>
      </c>
      <c r="BO16" s="120">
        <f t="shared" si="43"/>
        <v>0.97946798791423595</v>
      </c>
      <c r="BP16" s="31">
        <f t="shared" si="44"/>
        <v>0.77636716877239964</v>
      </c>
      <c r="BQ16" s="31">
        <f t="shared" si="14"/>
        <v>1.1169154908278307</v>
      </c>
      <c r="BR16" s="31"/>
      <c r="BS16" s="31">
        <f t="shared" si="47"/>
        <v>1.0000000000044278</v>
      </c>
      <c r="BT16" s="31">
        <f t="shared" si="45"/>
        <v>1.0000000000656306</v>
      </c>
      <c r="BU16" s="31">
        <f t="shared" si="15"/>
        <v>1.0030895190046161</v>
      </c>
      <c r="BV16" s="31"/>
      <c r="BW16" s="31">
        <f t="shared" si="36"/>
        <v>0.99908890342886891</v>
      </c>
      <c r="BX16" s="31">
        <f t="shared" si="46"/>
        <v>0.99900558339951462</v>
      </c>
      <c r="BY16" s="31">
        <f t="shared" si="16"/>
        <v>0.98488737148795358</v>
      </c>
    </row>
    <row r="17" spans="1:77" x14ac:dyDescent="0.2">
      <c r="A17" s="198" t="s">
        <v>379</v>
      </c>
      <c r="B17" s="9">
        <f t="shared" si="37"/>
        <v>1957</v>
      </c>
      <c r="D17" s="29">
        <f>'Electricity_Only&gt;Total'!H18</f>
        <v>7218.746005</v>
      </c>
      <c r="E17" s="118">
        <f t="shared" si="17"/>
        <v>9.9999999999999995E-7</v>
      </c>
      <c r="F17" s="29">
        <f t="shared" si="0"/>
        <v>7218.7460060000003</v>
      </c>
      <c r="H17" s="29">
        <f>'Electricity_Only&gt;Total'!N18</f>
        <v>631627.07360272272</v>
      </c>
      <c r="I17" s="83">
        <f t="shared" si="1"/>
        <v>1.1297240457666648E-4</v>
      </c>
      <c r="J17" s="29">
        <f t="shared" si="2"/>
        <v>631627.07371569518</v>
      </c>
      <c r="L17" s="41">
        <f t="shared" si="18"/>
        <v>11428.81030071299</v>
      </c>
      <c r="M17" s="79">
        <f t="shared" si="3"/>
        <v>8851.719176441622</v>
      </c>
      <c r="N17" s="41">
        <f t="shared" si="3"/>
        <v>11428.810300252053</v>
      </c>
      <c r="O17" s="124"/>
      <c r="P17" s="107">
        <f t="shared" si="4"/>
        <v>1.0913334843836506</v>
      </c>
      <c r="Q17" s="116">
        <f t="shared" si="5"/>
        <v>0.94441518969592952</v>
      </c>
      <c r="R17" s="107">
        <f t="shared" si="6"/>
        <v>1.0937561417542729</v>
      </c>
      <c r="S17" s="41"/>
      <c r="T17" s="41"/>
      <c r="V17" s="106">
        <f>'Electricity_Only&gt;Total'!AW18</f>
        <v>1.1067593859649447</v>
      </c>
      <c r="W17" s="117">
        <f t="shared" si="19"/>
        <v>0.94181107045049772</v>
      </c>
      <c r="X17" s="31"/>
      <c r="Y17" s="87">
        <f>'Electricity_Only&gt;Total'!BA18</f>
        <v>0.98606206627758619</v>
      </c>
      <c r="Z17" s="117">
        <f t="shared" si="20"/>
        <v>1.0027650123545333</v>
      </c>
      <c r="AB17" s="34">
        <f t="shared" si="7"/>
        <v>0.21744033656961359</v>
      </c>
      <c r="AC17" s="34">
        <f t="shared" si="8"/>
        <v>1.0937561417542729</v>
      </c>
      <c r="AD17" s="34">
        <f t="shared" si="9"/>
        <v>1.0030895190067264</v>
      </c>
      <c r="AE17" s="34">
        <f t="shared" si="21"/>
        <v>0.98611450837124581</v>
      </c>
      <c r="AF17" s="34">
        <f t="shared" si="10"/>
        <v>1.105741090762616</v>
      </c>
      <c r="AG17" s="34">
        <f t="shared" si="22"/>
        <v>0.23782669548548133</v>
      </c>
      <c r="AH17" s="34">
        <f t="shared" si="11"/>
        <v>0.2378267035881311</v>
      </c>
      <c r="AI17" s="34"/>
      <c r="AJ17" s="34">
        <f t="shared" si="12"/>
        <v>0.98916112788766741</v>
      </c>
      <c r="AK17" s="32"/>
      <c r="AL17" s="204">
        <f t="shared" si="23"/>
        <v>11603.545339401791</v>
      </c>
      <c r="AM17" s="204">
        <f t="shared" si="24"/>
        <v>8191.5453394017914</v>
      </c>
      <c r="AN17" s="205">
        <f t="shared" si="13"/>
        <v>1.1515833161495221</v>
      </c>
      <c r="AO17" s="32"/>
      <c r="AP17" s="12"/>
      <c r="AR17" s="31">
        <f t="shared" si="25"/>
        <v>0.9999999998614717</v>
      </c>
      <c r="AS17" s="31">
        <f t="shared" si="26"/>
        <v>1.3852821517322131E-10</v>
      </c>
      <c r="AU17" s="31">
        <f t="shared" si="38"/>
        <v>1.0000190143016721</v>
      </c>
      <c r="AV17" s="31">
        <f t="shared" si="39"/>
        <v>1.4142765144840338E-10</v>
      </c>
      <c r="AW17" s="31">
        <f t="shared" si="27"/>
        <v>1.0000190144430998</v>
      </c>
      <c r="AX17" s="31"/>
      <c r="AY17" s="31">
        <f t="shared" si="28"/>
        <v>0.99999999985857491</v>
      </c>
      <c r="AZ17" s="31">
        <f t="shared" si="29"/>
        <v>1.4142496233150423E-10</v>
      </c>
      <c r="BC17" s="31">
        <f t="shared" si="40"/>
        <v>-1.005507941066148E-2</v>
      </c>
      <c r="BD17" s="31">
        <f t="shared" si="41"/>
        <v>0</v>
      </c>
      <c r="BF17" s="31">
        <f t="shared" si="30"/>
        <v>0.99999999982114063</v>
      </c>
      <c r="BG17" s="31">
        <f t="shared" si="31"/>
        <v>1.7885934482206357E-10</v>
      </c>
      <c r="BI17" s="31">
        <f t="shared" si="32"/>
        <v>9.1886498409654303E-12</v>
      </c>
      <c r="BJ17" s="31">
        <f t="shared" si="33"/>
        <v>-5.0096371673006165E-2</v>
      </c>
      <c r="BL17" s="31">
        <f t="shared" si="34"/>
        <v>1.2451911432067601E-3</v>
      </c>
      <c r="BM17" s="31">
        <f t="shared" si="35"/>
        <v>0</v>
      </c>
      <c r="BN17" s="120">
        <f t="shared" si="42"/>
        <v>0.9899953038895497</v>
      </c>
      <c r="BO17" s="120">
        <f t="shared" si="43"/>
        <v>0.98999530389095747</v>
      </c>
      <c r="BP17" s="31">
        <f t="shared" si="44"/>
        <v>0.76859985117979401</v>
      </c>
      <c r="BQ17" s="31">
        <f t="shared" si="14"/>
        <v>1.105741090762616</v>
      </c>
      <c r="BR17" s="31"/>
      <c r="BS17" s="31">
        <f t="shared" si="47"/>
        <v>1.0000000000021039</v>
      </c>
      <c r="BT17" s="31">
        <f t="shared" si="45"/>
        <v>1.0000000000677345</v>
      </c>
      <c r="BU17" s="31">
        <f t="shared" si="15"/>
        <v>1.0030895190067264</v>
      </c>
      <c r="BV17" s="31"/>
      <c r="BW17" s="31">
        <f t="shared" si="36"/>
        <v>1.0012459667154006</v>
      </c>
      <c r="BX17" s="31">
        <f t="shared" si="46"/>
        <v>1.0002503111049297</v>
      </c>
      <c r="BY17" s="31">
        <f t="shared" si="16"/>
        <v>0.98611450837124581</v>
      </c>
    </row>
    <row r="18" spans="1:77" x14ac:dyDescent="0.2">
      <c r="A18" s="198" t="s">
        <v>379</v>
      </c>
      <c r="B18" s="9">
        <f t="shared" si="37"/>
        <v>1958</v>
      </c>
      <c r="D18" s="29">
        <f>'Electricity_Only&gt;Total'!H19</f>
        <v>7186.6160050000008</v>
      </c>
      <c r="E18" s="118">
        <f t="shared" si="17"/>
        <v>9.9999999999999995E-7</v>
      </c>
      <c r="F18" s="29">
        <f t="shared" si="0"/>
        <v>7186.6160060000011</v>
      </c>
      <c r="H18" s="29">
        <f>'Electricity_Only&gt;Total'!N19</f>
        <v>645200.54431700835</v>
      </c>
      <c r="I18" s="83">
        <f t="shared" si="1"/>
        <v>1.1297240457666648E-4</v>
      </c>
      <c r="J18" s="29">
        <f t="shared" si="2"/>
        <v>645200.5444299808</v>
      </c>
      <c r="L18" s="41">
        <f t="shared" si="18"/>
        <v>11138.577095602974</v>
      </c>
      <c r="M18" s="79">
        <f t="shared" si="3"/>
        <v>8851.719176441622</v>
      </c>
      <c r="N18" s="41">
        <f t="shared" si="3"/>
        <v>11138.577095202552</v>
      </c>
      <c r="O18" s="124"/>
      <c r="P18" s="107">
        <f t="shared" si="4"/>
        <v>1.0636192073344648</v>
      </c>
      <c r="Q18" s="116">
        <f t="shared" si="5"/>
        <v>0.94441518969592952</v>
      </c>
      <c r="R18" s="107">
        <f t="shared" si="6"/>
        <v>1.0659803416294849</v>
      </c>
      <c r="S18" s="41"/>
      <c r="T18" s="41"/>
      <c r="V18" s="106">
        <f>'Electricity_Only&gt;Total'!AW19</f>
        <v>1.0780630873202328</v>
      </c>
      <c r="W18" s="117">
        <f t="shared" si="19"/>
        <v>0.94181107045049772</v>
      </c>
      <c r="X18" s="31"/>
      <c r="Y18" s="87">
        <f>'Electricity_Only&gt;Total'!BA19</f>
        <v>0.98660197478871137</v>
      </c>
      <c r="Z18" s="117">
        <f t="shared" si="20"/>
        <v>1.0027650123545333</v>
      </c>
      <c r="AB18" s="34">
        <f t="shared" si="7"/>
        <v>0.22211306223852709</v>
      </c>
      <c r="AC18" s="34">
        <f t="shared" si="8"/>
        <v>1.0659803416294849</v>
      </c>
      <c r="AD18" s="34">
        <f t="shared" si="9"/>
        <v>1.0030895190075397</v>
      </c>
      <c r="AE18" s="34">
        <f t="shared" si="21"/>
        <v>0.98665444559644488</v>
      </c>
      <c r="AF18" s="34">
        <f t="shared" si="10"/>
        <v>1.0770711947018379</v>
      </c>
      <c r="AG18" s="34">
        <f t="shared" si="22"/>
        <v>0.23676814989881068</v>
      </c>
      <c r="AH18" s="34">
        <f t="shared" si="11"/>
        <v>0.23676815796539613</v>
      </c>
      <c r="AI18" s="34"/>
      <c r="AJ18" s="34">
        <f t="shared" si="12"/>
        <v>0.9897027332599887</v>
      </c>
      <c r="AK18" s="32"/>
      <c r="AL18" s="204">
        <f t="shared" si="23"/>
        <v>11302.686086185711</v>
      </c>
      <c r="AM18" s="204">
        <f t="shared" si="24"/>
        <v>7890.6860861857112</v>
      </c>
      <c r="AN18" s="205">
        <f t="shared" si="13"/>
        <v>1.1092879393728925</v>
      </c>
      <c r="AO18" s="32"/>
      <c r="AP18" s="12"/>
      <c r="AR18" s="31">
        <f t="shared" si="25"/>
        <v>0.99999999986085242</v>
      </c>
      <c r="AS18" s="31">
        <f t="shared" si="26"/>
        <v>1.3914754860495044E-10</v>
      </c>
      <c r="AU18" s="31">
        <f t="shared" si="38"/>
        <v>0.99999999999969036</v>
      </c>
      <c r="AV18" s="31">
        <f t="shared" si="39"/>
        <v>1.3883765165988983E-10</v>
      </c>
      <c r="AW18" s="31">
        <f t="shared" si="27"/>
        <v>1.0000000001385281</v>
      </c>
      <c r="AX18" s="31"/>
      <c r="AY18" s="31">
        <f t="shared" si="28"/>
        <v>0.99999999986116228</v>
      </c>
      <c r="AZ18" s="31">
        <f t="shared" si="29"/>
        <v>1.3883765164065692E-10</v>
      </c>
      <c r="BC18" s="31">
        <f t="shared" si="40"/>
        <v>-2.6270279914233995E-2</v>
      </c>
      <c r="BD18" s="31">
        <f t="shared" si="41"/>
        <v>0</v>
      </c>
      <c r="BF18" s="31">
        <f t="shared" si="30"/>
        <v>0.9999999998249034</v>
      </c>
      <c r="BG18" s="31">
        <f t="shared" si="31"/>
        <v>1.7509657354129311E-10</v>
      </c>
      <c r="BI18" s="31">
        <f t="shared" si="32"/>
        <v>3.762767875052501E-12</v>
      </c>
      <c r="BJ18" s="31">
        <f t="shared" si="33"/>
        <v>-2.1262043316067809E-2</v>
      </c>
      <c r="BL18" s="31">
        <f t="shared" si="34"/>
        <v>5.4739024321113659E-4</v>
      </c>
      <c r="BM18" s="31">
        <f t="shared" si="35"/>
        <v>0</v>
      </c>
      <c r="BN18" s="120">
        <f t="shared" si="42"/>
        <v>0.97407178198927802</v>
      </c>
      <c r="BO18" s="120">
        <f t="shared" si="43"/>
        <v>0.97407178199283073</v>
      </c>
      <c r="BP18" s="31">
        <f t="shared" si="44"/>
        <v>0.74867142667812647</v>
      </c>
      <c r="BQ18" s="31">
        <f t="shared" si="14"/>
        <v>1.0770711947018379</v>
      </c>
      <c r="BR18" s="31"/>
      <c r="BS18" s="31">
        <f t="shared" si="47"/>
        <v>1.0000000000008107</v>
      </c>
      <c r="BT18" s="31">
        <f t="shared" si="45"/>
        <v>1.0000000000685452</v>
      </c>
      <c r="BU18" s="31">
        <f t="shared" si="15"/>
        <v>1.0030895190075397</v>
      </c>
      <c r="BV18" s="31"/>
      <c r="BW18" s="31">
        <f t="shared" si="36"/>
        <v>1.0005475400885144</v>
      </c>
      <c r="BX18" s="31">
        <f t="shared" si="46"/>
        <v>1.0007979882488087</v>
      </c>
      <c r="BY18" s="31">
        <f t="shared" si="16"/>
        <v>0.98665444559644488</v>
      </c>
    </row>
    <row r="19" spans="1:77" x14ac:dyDescent="0.2">
      <c r="A19" s="198" t="s">
        <v>379</v>
      </c>
      <c r="B19" s="9">
        <f t="shared" si="37"/>
        <v>1959</v>
      </c>
      <c r="D19" s="29">
        <f>'Electricity_Only&gt;Total'!H20</f>
        <v>7782.1670050000002</v>
      </c>
      <c r="E19" s="118">
        <f t="shared" si="17"/>
        <v>9.9999999999999995E-7</v>
      </c>
      <c r="F19" s="29">
        <f t="shared" si="0"/>
        <v>7782.1670060000006</v>
      </c>
      <c r="H19" s="29">
        <f>'Electricity_Only&gt;Total'!N20</f>
        <v>710092.41788843693</v>
      </c>
      <c r="I19" s="83">
        <f t="shared" si="1"/>
        <v>1.1297240457666648E-4</v>
      </c>
      <c r="J19" s="29">
        <f t="shared" si="2"/>
        <v>710092.41800140939</v>
      </c>
      <c r="L19" s="41">
        <f t="shared" si="18"/>
        <v>10959.372060528975</v>
      </c>
      <c r="M19" s="79">
        <f t="shared" si="3"/>
        <v>8851.719176441622</v>
      </c>
      <c r="N19" s="41">
        <f t="shared" si="3"/>
        <v>10959.372060193657</v>
      </c>
      <c r="O19" s="124"/>
      <c r="P19" s="107">
        <f t="shared" si="4"/>
        <v>1.0465069751597651</v>
      </c>
      <c r="Q19" s="116">
        <f t="shared" si="5"/>
        <v>0.94441518969592952</v>
      </c>
      <c r="R19" s="107">
        <f t="shared" si="6"/>
        <v>1.0488301219193943</v>
      </c>
      <c r="S19" s="41"/>
      <c r="T19" s="41"/>
      <c r="V19" s="106">
        <f>'Electricity_Only&gt;Total'!AW20</f>
        <v>1.0590703928713969</v>
      </c>
      <c r="W19" s="117">
        <f t="shared" si="19"/>
        <v>0.94181107045049772</v>
      </c>
      <c r="X19" s="31"/>
      <c r="Y19" s="87">
        <f>'Electricity_Only&gt;Total'!BA20</f>
        <v>0.98813728185824756</v>
      </c>
      <c r="Z19" s="117">
        <f t="shared" si="20"/>
        <v>1.0027650123545333</v>
      </c>
      <c r="AB19" s="34">
        <f t="shared" si="7"/>
        <v>0.24445236879642715</v>
      </c>
      <c r="AC19" s="34">
        <f t="shared" si="8"/>
        <v>1.0488301219193943</v>
      </c>
      <c r="AD19" s="34">
        <f t="shared" si="9"/>
        <v>1.0030895190107327</v>
      </c>
      <c r="AE19" s="34">
        <f t="shared" si="21"/>
        <v>0.98818983431856366</v>
      </c>
      <c r="AF19" s="34">
        <f t="shared" si="10"/>
        <v>1.0580959748482834</v>
      </c>
      <c r="AG19" s="34">
        <f t="shared" si="22"/>
        <v>0.2563889990331823</v>
      </c>
      <c r="AH19" s="34">
        <f t="shared" si="11"/>
        <v>0.25638900776824142</v>
      </c>
      <c r="AI19" s="34"/>
      <c r="AJ19" s="34">
        <f t="shared" si="12"/>
        <v>0.99124286559790364</v>
      </c>
      <c r="AK19" s="32"/>
      <c r="AL19" s="204">
        <f t="shared" si="23"/>
        <v>11103.561873713892</v>
      </c>
      <c r="AM19" s="204">
        <f t="shared" si="24"/>
        <v>7691.5618737138921</v>
      </c>
      <c r="AN19" s="205">
        <f t="shared" si="13"/>
        <v>1.0812946717508511</v>
      </c>
      <c r="AO19" s="32"/>
      <c r="AP19" s="12"/>
      <c r="AR19" s="31">
        <f t="shared" si="25"/>
        <v>0.99999999987150101</v>
      </c>
      <c r="AS19" s="31">
        <f t="shared" si="26"/>
        <v>1.2849891286437395E-10</v>
      </c>
      <c r="AU19" s="31">
        <f t="shared" si="38"/>
        <v>1.0000000000053242</v>
      </c>
      <c r="AV19" s="31">
        <f t="shared" si="39"/>
        <v>1.3375258944438696E-10</v>
      </c>
      <c r="AW19" s="31">
        <f t="shared" si="27"/>
        <v>1.0000000001390768</v>
      </c>
      <c r="AX19" s="31"/>
      <c r="AY19" s="31">
        <f t="shared" si="28"/>
        <v>0.99999999986624744</v>
      </c>
      <c r="AZ19" s="31">
        <f t="shared" si="29"/>
        <v>1.3375258942578509E-10</v>
      </c>
      <c r="BC19" s="31">
        <f t="shared" si="40"/>
        <v>-1.7774457846968468E-2</v>
      </c>
      <c r="BD19" s="31">
        <f t="shared" si="41"/>
        <v>0</v>
      </c>
      <c r="BF19" s="31">
        <f t="shared" si="30"/>
        <v>0.9999999998409046</v>
      </c>
      <c r="BG19" s="31">
        <f t="shared" si="31"/>
        <v>1.5909535394650878E-10</v>
      </c>
      <c r="BI19" s="31">
        <f t="shared" si="32"/>
        <v>1.6001200364584512E-11</v>
      </c>
      <c r="BJ19" s="31">
        <f t="shared" si="33"/>
        <v>-9.583393769710559E-2</v>
      </c>
      <c r="BL19" s="31">
        <f t="shared" si="34"/>
        <v>1.5549469366294422E-3</v>
      </c>
      <c r="BM19" s="31">
        <f t="shared" si="35"/>
        <v>0</v>
      </c>
      <c r="BN19" s="120">
        <f t="shared" si="42"/>
        <v>0.9823825760549445</v>
      </c>
      <c r="BO19" s="120">
        <f t="shared" si="43"/>
        <v>0.98238257605727997</v>
      </c>
      <c r="BP19" s="31">
        <f t="shared" si="44"/>
        <v>0.73548176476053684</v>
      </c>
      <c r="BQ19" s="31">
        <f t="shared" si="14"/>
        <v>1.0580959748482834</v>
      </c>
      <c r="BR19" s="31"/>
      <c r="BS19" s="31">
        <f t="shared" si="47"/>
        <v>1.0000000000031832</v>
      </c>
      <c r="BT19" s="31">
        <f t="shared" si="45"/>
        <v>1.0000000000717284</v>
      </c>
      <c r="BU19" s="31">
        <f t="shared" si="15"/>
        <v>1.0030895190107327</v>
      </c>
      <c r="BV19" s="31"/>
      <c r="BW19" s="31">
        <f t="shared" si="36"/>
        <v>1.00155615649326</v>
      </c>
      <c r="BX19" s="31">
        <f t="shared" si="46"/>
        <v>1.0023553865366637</v>
      </c>
      <c r="BY19" s="31">
        <f t="shared" si="16"/>
        <v>0.98818983431856366</v>
      </c>
    </row>
    <row r="20" spans="1:77" x14ac:dyDescent="0.2">
      <c r="A20" s="198" t="s">
        <v>379</v>
      </c>
      <c r="B20" s="9">
        <f t="shared" si="37"/>
        <v>1960</v>
      </c>
      <c r="D20" s="29">
        <f>'Electricity_Only&gt;Total'!H21</f>
        <v>8142.4550040000013</v>
      </c>
      <c r="E20" s="118">
        <f t="shared" si="17"/>
        <v>9.9999999999999995E-7</v>
      </c>
      <c r="F20" s="29">
        <f t="shared" si="0"/>
        <v>8142.4550050000016</v>
      </c>
      <c r="H20" s="29">
        <f>'Electricity_Only&gt;Total'!N21</f>
        <v>755624.35993834713</v>
      </c>
      <c r="I20" s="83">
        <f t="shared" si="1"/>
        <v>1.1297240457666648E-4</v>
      </c>
      <c r="J20" s="29">
        <f t="shared" si="2"/>
        <v>755624.36005131959</v>
      </c>
      <c r="L20" s="41">
        <f t="shared" si="18"/>
        <v>10775.797387824236</v>
      </c>
      <c r="M20" s="79">
        <f t="shared" si="3"/>
        <v>8851.719176441622</v>
      </c>
      <c r="N20" s="41">
        <f t="shared" si="3"/>
        <v>10775.79738753657</v>
      </c>
      <c r="O20" s="124"/>
      <c r="P20" s="107">
        <f t="shared" si="4"/>
        <v>1.028977487668407</v>
      </c>
      <c r="Q20" s="116">
        <f t="shared" si="5"/>
        <v>0.94441518969592952</v>
      </c>
      <c r="R20" s="107">
        <f t="shared" si="6"/>
        <v>1.0312617206235226</v>
      </c>
      <c r="S20" s="41"/>
      <c r="T20" s="41"/>
      <c r="V20" s="106">
        <f>'Electricity_Only&gt;Total'!AW21</f>
        <v>1.0413476453193031</v>
      </c>
      <c r="W20" s="117">
        <f t="shared" si="19"/>
        <v>0.94181107045049772</v>
      </c>
      <c r="X20" s="31"/>
      <c r="Y20" s="87">
        <f>'Electricity_Only&gt;Total'!BA21</f>
        <v>0.98812097673889354</v>
      </c>
      <c r="Z20" s="117">
        <f t="shared" si="20"/>
        <v>1.0027650123545333</v>
      </c>
      <c r="AB20" s="34">
        <f t="shared" si="7"/>
        <v>0.26012693566665124</v>
      </c>
      <c r="AC20" s="34">
        <f t="shared" si="8"/>
        <v>1.0312617206235226</v>
      </c>
      <c r="AD20" s="34">
        <f t="shared" si="9"/>
        <v>1.0030895190125166</v>
      </c>
      <c r="AE20" s="34">
        <f t="shared" si="21"/>
        <v>0.98817352833205074</v>
      </c>
      <c r="AF20" s="34">
        <f t="shared" si="10"/>
        <v>1.0403895334521225</v>
      </c>
      <c r="AG20" s="34">
        <f t="shared" si="22"/>
        <v>0.26825894211665235</v>
      </c>
      <c r="AH20" s="34">
        <f t="shared" si="11"/>
        <v>0.26825895125611515</v>
      </c>
      <c r="AI20" s="34"/>
      <c r="AJ20" s="34">
        <f t="shared" si="12"/>
        <v>0.99122650923549827</v>
      </c>
      <c r="AK20" s="32"/>
      <c r="AL20" s="204">
        <f t="shared" si="23"/>
        <v>10917.752105716472</v>
      </c>
      <c r="AM20" s="204">
        <f t="shared" si="24"/>
        <v>7505.7521057164722</v>
      </c>
      <c r="AN20" s="205">
        <f t="shared" si="13"/>
        <v>1.0551731745317359</v>
      </c>
      <c r="AO20" s="32"/>
      <c r="AP20" s="12"/>
      <c r="AR20" s="31">
        <f t="shared" si="25"/>
        <v>0.99999999987718691</v>
      </c>
      <c r="AS20" s="31">
        <f t="shared" si="26"/>
        <v>1.2281308271104161E-10</v>
      </c>
      <c r="AU20" s="31">
        <f t="shared" si="38"/>
        <v>1.0000000000028431</v>
      </c>
      <c r="AV20" s="31">
        <f t="shared" si="39"/>
        <v>1.2563455493372431E-10</v>
      </c>
      <c r="AW20" s="31">
        <f t="shared" si="27"/>
        <v>1.0000000001284777</v>
      </c>
      <c r="AX20" s="31"/>
      <c r="AY20" s="31">
        <f t="shared" si="28"/>
        <v>0.99999999987436539</v>
      </c>
      <c r="AZ20" s="31">
        <f t="shared" si="29"/>
        <v>1.2563455491758307E-10</v>
      </c>
      <c r="BC20" s="31">
        <f t="shared" si="40"/>
        <v>-1.6875848368507848E-2</v>
      </c>
      <c r="BD20" s="31">
        <f t="shared" si="41"/>
        <v>0</v>
      </c>
      <c r="BF20" s="31">
        <f t="shared" si="30"/>
        <v>0.99999999985049126</v>
      </c>
      <c r="BG20" s="31">
        <f t="shared" si="31"/>
        <v>1.4950868520040006E-10</v>
      </c>
      <c r="BI20" s="31">
        <f t="shared" si="32"/>
        <v>9.5865537729873512E-12</v>
      </c>
      <c r="BJ20" s="31">
        <f t="shared" si="33"/>
        <v>-6.2149246691994578E-2</v>
      </c>
      <c r="BL20" s="31">
        <f t="shared" si="34"/>
        <v>-1.6501000598908144E-5</v>
      </c>
      <c r="BM20" s="31">
        <f t="shared" si="35"/>
        <v>0</v>
      </c>
      <c r="BN20" s="120">
        <f t="shared" si="42"/>
        <v>0.98326575110456715</v>
      </c>
      <c r="BO20" s="120">
        <f t="shared" si="43"/>
        <v>0.98326575110665182</v>
      </c>
      <c r="BP20" s="31">
        <f t="shared" si="44"/>
        <v>0.72317402985251511</v>
      </c>
      <c r="BQ20" s="31">
        <f t="shared" si="14"/>
        <v>1.0403895334521225</v>
      </c>
      <c r="BR20" s="31"/>
      <c r="BS20" s="31">
        <f t="shared" si="47"/>
        <v>1.0000000000017784</v>
      </c>
      <c r="BT20" s="31">
        <f t="shared" si="45"/>
        <v>1.0000000000735068</v>
      </c>
      <c r="BU20" s="31">
        <f t="shared" si="15"/>
        <v>1.0030895190125166</v>
      </c>
      <c r="BV20" s="31"/>
      <c r="BW20" s="31">
        <f t="shared" si="36"/>
        <v>0.99998349913554396</v>
      </c>
      <c r="BX20" s="31">
        <f t="shared" si="46"/>
        <v>1.0023388468062937</v>
      </c>
      <c r="BY20" s="31">
        <f t="shared" si="16"/>
        <v>0.98817352833205074</v>
      </c>
    </row>
    <row r="21" spans="1:77" x14ac:dyDescent="0.2">
      <c r="A21" s="198" t="s">
        <v>379</v>
      </c>
      <c r="B21" s="9">
        <f t="shared" si="37"/>
        <v>1961</v>
      </c>
      <c r="D21" s="29">
        <f>'Electricity_Only&gt;Total'!H22</f>
        <v>8443.8710040000005</v>
      </c>
      <c r="E21" s="118">
        <f t="shared" si="17"/>
        <v>9.9999999999999995E-7</v>
      </c>
      <c r="F21" s="29">
        <f t="shared" si="0"/>
        <v>8443.8710050000009</v>
      </c>
      <c r="H21" s="29">
        <f>'Electricity_Only&gt;Total'!N22</f>
        <v>793825.06008120405</v>
      </c>
      <c r="I21" s="83">
        <f t="shared" si="1"/>
        <v>1.1297240457666648E-4</v>
      </c>
      <c r="J21" s="29">
        <f t="shared" si="2"/>
        <v>793825.06019417651</v>
      </c>
      <c r="L21" s="41">
        <f t="shared" si="18"/>
        <v>10636.941851062547</v>
      </c>
      <c r="M21" s="79">
        <f t="shared" si="3"/>
        <v>8851.719176441622</v>
      </c>
      <c r="N21" s="41">
        <f t="shared" si="3"/>
        <v>10636.941850808485</v>
      </c>
      <c r="O21" s="124"/>
      <c r="P21" s="107">
        <f t="shared" si="4"/>
        <v>1.0157182163380709</v>
      </c>
      <c r="Q21" s="116">
        <f t="shared" si="5"/>
        <v>0.94441518969592952</v>
      </c>
      <c r="R21" s="107">
        <f t="shared" si="6"/>
        <v>1.0179730149644937</v>
      </c>
      <c r="S21" s="41"/>
      <c r="T21" s="41"/>
      <c r="V21" s="106">
        <f>'Electricity_Only&gt;Total'!AW22</f>
        <v>1.0276972788259493</v>
      </c>
      <c r="W21" s="117">
        <f t="shared" si="19"/>
        <v>0.94181107045049772</v>
      </c>
      <c r="X21" s="31"/>
      <c r="Y21" s="87">
        <f>'Electricity_Only&gt;Total'!BA22</f>
        <v>0.98834374914558754</v>
      </c>
      <c r="Z21" s="117">
        <f t="shared" si="20"/>
        <v>1.0027650123545333</v>
      </c>
      <c r="AB21" s="34">
        <f t="shared" si="7"/>
        <v>0.2732776909808487</v>
      </c>
      <c r="AC21" s="34">
        <f t="shared" si="8"/>
        <v>1.0179730149644937</v>
      </c>
      <c r="AD21" s="34">
        <f t="shared" si="9"/>
        <v>1.0030895190137668</v>
      </c>
      <c r="AE21" s="34">
        <f t="shared" si="21"/>
        <v>0.98839631258650285</v>
      </c>
      <c r="AF21" s="34">
        <f t="shared" si="10"/>
        <v>1.026751726241818</v>
      </c>
      <c r="AG21" s="34">
        <f t="shared" si="22"/>
        <v>0.27818930553252386</v>
      </c>
      <c r="AH21" s="34">
        <f t="shared" si="11"/>
        <v>0.27818931501030975</v>
      </c>
      <c r="AI21" s="34"/>
      <c r="AJ21" s="34">
        <f t="shared" si="12"/>
        <v>0.99144998178737576</v>
      </c>
      <c r="AK21" s="32"/>
      <c r="AL21" s="204">
        <f t="shared" si="23"/>
        <v>10774.638210775978</v>
      </c>
      <c r="AM21" s="204">
        <f t="shared" si="24"/>
        <v>7362.6382107759782</v>
      </c>
      <c r="AN21" s="205">
        <f t="shared" si="13"/>
        <v>1.035053945876562</v>
      </c>
      <c r="AO21" s="32"/>
      <c r="AP21" s="12"/>
      <c r="AR21" s="31">
        <f t="shared" si="25"/>
        <v>0.99999999988157084</v>
      </c>
      <c r="AS21" s="31">
        <f t="shared" si="26"/>
        <v>1.1842909483196206E-10</v>
      </c>
      <c r="AU21" s="31">
        <f t="shared" si="38"/>
        <v>0.99997467585308342</v>
      </c>
      <c r="AV21" s="31">
        <f t="shared" si="39"/>
        <v>1.2060780955504848E-10</v>
      </c>
      <c r="AW21" s="31">
        <f t="shared" si="27"/>
        <v>0.99997467597369127</v>
      </c>
      <c r="AX21" s="31"/>
      <c r="AY21" s="31">
        <f t="shared" si="28"/>
        <v>0.99999999987938903</v>
      </c>
      <c r="AZ21" s="31">
        <f t="shared" si="29"/>
        <v>1.2061086390773921E-10</v>
      </c>
      <c r="BC21" s="31">
        <f t="shared" si="40"/>
        <v>-1.3195039303261271E-2</v>
      </c>
      <c r="BD21" s="31">
        <f t="shared" si="41"/>
        <v>0</v>
      </c>
      <c r="BF21" s="31">
        <f t="shared" si="30"/>
        <v>0.99999999985768595</v>
      </c>
      <c r="BG21" s="31">
        <f t="shared" si="31"/>
        <v>1.4231398105400258E-10</v>
      </c>
      <c r="BI21" s="31">
        <f t="shared" si="32"/>
        <v>7.1946892887549827E-12</v>
      </c>
      <c r="BJ21" s="31">
        <f t="shared" si="33"/>
        <v>-4.9318735304526073E-2</v>
      </c>
      <c r="BL21" s="31">
        <f t="shared" si="34"/>
        <v>2.254251287360117E-4</v>
      </c>
      <c r="BM21" s="31">
        <f t="shared" si="35"/>
        <v>0</v>
      </c>
      <c r="BN21" s="120">
        <f t="shared" si="42"/>
        <v>0.98689163359161547</v>
      </c>
      <c r="BO21" s="120">
        <f t="shared" si="43"/>
        <v>0.9868916335931861</v>
      </c>
      <c r="BP21" s="31">
        <f t="shared" si="44"/>
        <v>0.71369439969331616</v>
      </c>
      <c r="BQ21" s="31">
        <f t="shared" si="14"/>
        <v>1.026751726241818</v>
      </c>
      <c r="BR21" s="31"/>
      <c r="BS21" s="31">
        <f t="shared" si="47"/>
        <v>1.0000000000012463</v>
      </c>
      <c r="BT21" s="31">
        <f t="shared" si="45"/>
        <v>1.0000000000747531</v>
      </c>
      <c r="BU21" s="31">
        <f t="shared" si="15"/>
        <v>1.0030895190137668</v>
      </c>
      <c r="BV21" s="31"/>
      <c r="BW21" s="31">
        <f t="shared" si="36"/>
        <v>1.0002254505388626</v>
      </c>
      <c r="BX21" s="31">
        <f t="shared" si="46"/>
        <v>1.002564824639429</v>
      </c>
      <c r="BY21" s="31">
        <f t="shared" si="16"/>
        <v>0.98839631258650285</v>
      </c>
    </row>
    <row r="22" spans="1:77" x14ac:dyDescent="0.2">
      <c r="A22" s="198" t="s">
        <v>379</v>
      </c>
      <c r="B22" s="9">
        <f t="shared" si="37"/>
        <v>1962</v>
      </c>
      <c r="D22" s="29">
        <f>'Electricity_Only&gt;Total'!H23</f>
        <v>9025.6990040000019</v>
      </c>
      <c r="E22" s="118">
        <f t="shared" si="17"/>
        <v>9.9999999999999995E-7</v>
      </c>
      <c r="F22" s="29">
        <f t="shared" si="0"/>
        <v>9025.6990050000022</v>
      </c>
      <c r="H22" s="29">
        <f>'Electricity_Only&gt;Total'!N23</f>
        <v>854599.78465263289</v>
      </c>
      <c r="I22" s="83">
        <f t="shared" si="1"/>
        <v>1.1297240457666648E-4</v>
      </c>
      <c r="J22" s="29">
        <f t="shared" si="2"/>
        <v>854599.78476560535</v>
      </c>
      <c r="L22" s="41">
        <f t="shared" si="18"/>
        <v>10561.316731045816</v>
      </c>
      <c r="M22" s="79">
        <f t="shared" si="3"/>
        <v>8851.719176441622</v>
      </c>
      <c r="N22" s="41">
        <f t="shared" si="3"/>
        <v>10561.316730819817</v>
      </c>
      <c r="O22" s="124"/>
      <c r="P22" s="107">
        <f t="shared" si="4"/>
        <v>1.0084967975234072</v>
      </c>
      <c r="Q22" s="116">
        <f t="shared" si="5"/>
        <v>0.94441518969592952</v>
      </c>
      <c r="R22" s="107">
        <f t="shared" si="6"/>
        <v>1.0107355652837788</v>
      </c>
      <c r="S22" s="41"/>
      <c r="T22" s="41"/>
      <c r="V22" s="106">
        <f>'Electricity_Only&gt;Total'!AW23</f>
        <v>1.020408285852308</v>
      </c>
      <c r="W22" s="117">
        <f t="shared" si="19"/>
        <v>0.94181107045049772</v>
      </c>
      <c r="X22" s="31"/>
      <c r="Y22" s="87">
        <f>'Electricity_Only&gt;Total'!BA23</f>
        <v>0.98832670898191077</v>
      </c>
      <c r="Z22" s="117">
        <f t="shared" si="20"/>
        <v>1.0027650123545333</v>
      </c>
      <c r="AB22" s="34">
        <f t="shared" si="7"/>
        <v>0.29419965128884729</v>
      </c>
      <c r="AC22" s="34">
        <f t="shared" si="8"/>
        <v>1.0107355652837788</v>
      </c>
      <c r="AD22" s="34">
        <f t="shared" si="9"/>
        <v>1.0030895190154407</v>
      </c>
      <c r="AE22" s="34">
        <f t="shared" si="21"/>
        <v>0.9883792715165749</v>
      </c>
      <c r="AF22" s="34">
        <f t="shared" si="10"/>
        <v>1.0194694396467361</v>
      </c>
      <c r="AG22" s="34">
        <f t="shared" si="22"/>
        <v>0.29735804072086741</v>
      </c>
      <c r="AH22" s="34">
        <f t="shared" si="11"/>
        <v>0.29735805085172368</v>
      </c>
      <c r="AI22" s="34"/>
      <c r="AJ22" s="34">
        <f t="shared" si="12"/>
        <v>0.99143288807039287</v>
      </c>
      <c r="AK22" s="32"/>
      <c r="AL22" s="204">
        <f t="shared" si="23"/>
        <v>10698.218564815032</v>
      </c>
      <c r="AM22" s="204">
        <f t="shared" si="24"/>
        <v>7286.2185648150316</v>
      </c>
      <c r="AN22" s="205">
        <f t="shared" si="13"/>
        <v>1.0243107239729514</v>
      </c>
      <c r="AO22" s="32"/>
      <c r="AP22" s="12"/>
      <c r="AR22" s="31">
        <f t="shared" si="25"/>
        <v>0.99999999988920518</v>
      </c>
      <c r="AS22" s="31">
        <f t="shared" si="26"/>
        <v>1.1079474281670883E-10</v>
      </c>
      <c r="AU22" s="31">
        <f t="shared" si="38"/>
        <v>1.0000000000038172</v>
      </c>
      <c r="AV22" s="31">
        <f t="shared" si="39"/>
        <v>1.1456952897711565E-10</v>
      </c>
      <c r="AW22" s="31">
        <f t="shared" si="27"/>
        <v>1.0000000001183866</v>
      </c>
      <c r="AX22" s="31"/>
      <c r="AY22" s="31">
        <f t="shared" si="28"/>
        <v>0.99999999988543053</v>
      </c>
      <c r="AZ22" s="31">
        <f t="shared" si="29"/>
        <v>1.1456952896355215E-10</v>
      </c>
      <c r="BC22" s="31">
        <f t="shared" si="40"/>
        <v>-7.1178203634284162E-3</v>
      </c>
      <c r="BD22" s="31">
        <f t="shared" si="41"/>
        <v>0</v>
      </c>
      <c r="BF22" s="31">
        <f t="shared" si="30"/>
        <v>0.99999999986780663</v>
      </c>
      <c r="BG22" s="31">
        <f t="shared" si="31"/>
        <v>1.3219334545895291E-10</v>
      </c>
      <c r="BI22" s="31">
        <f t="shared" si="32"/>
        <v>1.0120793092431711E-11</v>
      </c>
      <c r="BJ22" s="31">
        <f t="shared" si="33"/>
        <v>-7.377016159576727E-2</v>
      </c>
      <c r="BL22" s="31">
        <f t="shared" si="34"/>
        <v>-1.7241279250294434E-5</v>
      </c>
      <c r="BM22" s="31">
        <f t="shared" si="35"/>
        <v>0</v>
      </c>
      <c r="BN22" s="120">
        <f t="shared" si="42"/>
        <v>0.99290745132460767</v>
      </c>
      <c r="BO22" s="120">
        <f t="shared" si="43"/>
        <v>0.99290745132541736</v>
      </c>
      <c r="BP22" s="31">
        <f t="shared" si="44"/>
        <v>0.7086324874247143</v>
      </c>
      <c r="BQ22" s="31">
        <f t="shared" si="14"/>
        <v>1.0194694396467361</v>
      </c>
      <c r="BR22" s="31"/>
      <c r="BS22" s="31">
        <f t="shared" si="47"/>
        <v>1.0000000000016689</v>
      </c>
      <c r="BT22" s="31">
        <f t="shared" si="45"/>
        <v>1.000000000076422</v>
      </c>
      <c r="BU22" s="31">
        <f t="shared" si="15"/>
        <v>1.0030895190154407</v>
      </c>
      <c r="BV22" s="31"/>
      <c r="BW22" s="31">
        <f t="shared" si="36"/>
        <v>0.9999827588693817</v>
      </c>
      <c r="BX22" s="31">
        <f t="shared" si="46"/>
        <v>1.0025475392883341</v>
      </c>
      <c r="BY22" s="31">
        <f t="shared" si="16"/>
        <v>0.9883792715165749</v>
      </c>
    </row>
    <row r="23" spans="1:77" x14ac:dyDescent="0.2">
      <c r="A23" s="198" t="s">
        <v>379</v>
      </c>
      <c r="B23" s="9">
        <f t="shared" si="37"/>
        <v>1963</v>
      </c>
      <c r="D23" s="29">
        <f>'Electricity_Only&gt;Total'!H24</f>
        <v>9624.561004000001</v>
      </c>
      <c r="E23" s="118">
        <f t="shared" si="17"/>
        <v>9.9999999999999995E-7</v>
      </c>
      <c r="F23" s="29">
        <f t="shared" si="0"/>
        <v>9624.5610050000014</v>
      </c>
      <c r="H23" s="29">
        <f>'Electricity_Only&gt;Total'!N24</f>
        <v>916856.45179548988</v>
      </c>
      <c r="I23" s="83">
        <f t="shared" si="1"/>
        <v>1.1297240457666648E-4</v>
      </c>
      <c r="J23" s="29">
        <f t="shared" si="2"/>
        <v>916856.45190846233</v>
      </c>
      <c r="L23" s="41">
        <f t="shared" si="18"/>
        <v>10497.34774200707</v>
      </c>
      <c r="M23" s="79">
        <f t="shared" si="3"/>
        <v>8851.719176441622</v>
      </c>
      <c r="N23" s="41">
        <f t="shared" si="3"/>
        <v>10497.3477418043</v>
      </c>
      <c r="O23" s="124"/>
      <c r="P23" s="107">
        <f t="shared" si="4"/>
        <v>1.0023884189727719</v>
      </c>
      <c r="Q23" s="116">
        <f t="shared" si="5"/>
        <v>0.94441518969592952</v>
      </c>
      <c r="R23" s="107">
        <f t="shared" si="6"/>
        <v>1.0046136267110484</v>
      </c>
      <c r="S23" s="41"/>
      <c r="T23" s="41"/>
      <c r="V23" s="106">
        <f>'Electricity_Only&gt;Total'!AW24</f>
        <v>1.0142758709974755</v>
      </c>
      <c r="W23" s="117">
        <f t="shared" si="19"/>
        <v>0.94181107045049772</v>
      </c>
      <c r="X23" s="31"/>
      <c r="Y23" s="87">
        <f>'Electricity_Only&gt;Total'!BA24</f>
        <v>0.98827982928069225</v>
      </c>
      <c r="Z23" s="117">
        <f t="shared" si="20"/>
        <v>1.0027650123545333</v>
      </c>
      <c r="AB23" s="34">
        <f t="shared" si="7"/>
        <v>0.31563177670046078</v>
      </c>
      <c r="AC23" s="34">
        <f t="shared" si="8"/>
        <v>1.0046136267110484</v>
      </c>
      <c r="AD23" s="34">
        <f t="shared" si="9"/>
        <v>1.0030895190168754</v>
      </c>
      <c r="AE23" s="34">
        <f t="shared" si="21"/>
        <v>0.9883323893221414</v>
      </c>
      <c r="AF23" s="34">
        <f t="shared" si="10"/>
        <v>1.0133426670384105</v>
      </c>
      <c r="AG23" s="34">
        <f t="shared" si="22"/>
        <v>0.31708797309325537</v>
      </c>
      <c r="AH23" s="34">
        <f t="shared" si="11"/>
        <v>0.31708798389630166</v>
      </c>
      <c r="AI23" s="34"/>
      <c r="AJ23" s="34">
        <f t="shared" si="12"/>
        <v>0.99138586103394599</v>
      </c>
      <c r="AK23" s="32"/>
      <c r="AL23" s="204">
        <f t="shared" si="23"/>
        <v>10633.924776387688</v>
      </c>
      <c r="AM23" s="204">
        <f t="shared" si="24"/>
        <v>7221.9247763876883</v>
      </c>
      <c r="AN23" s="205">
        <f t="shared" si="13"/>
        <v>1.015272178617066</v>
      </c>
      <c r="AO23" s="32"/>
      <c r="AP23" s="12"/>
      <c r="AR23" s="31">
        <f t="shared" si="25"/>
        <v>0.99999999989609911</v>
      </c>
      <c r="AS23" s="31">
        <f t="shared" si="26"/>
        <v>1.0390084280005037E-10</v>
      </c>
      <c r="AU23" s="31">
        <f t="shared" si="38"/>
        <v>0.99998389590656467</v>
      </c>
      <c r="AV23" s="31">
        <f t="shared" si="39"/>
        <v>1.073108886714814E-10</v>
      </c>
      <c r="AW23" s="31">
        <f t="shared" si="27"/>
        <v>0.99998389601387561</v>
      </c>
      <c r="AX23" s="31"/>
      <c r="AY23" s="31">
        <f t="shared" si="28"/>
        <v>0.99999999989268729</v>
      </c>
      <c r="AZ23" s="31">
        <f t="shared" si="29"/>
        <v>1.0731261683237383E-10</v>
      </c>
      <c r="BC23" s="31">
        <f t="shared" si="40"/>
        <v>-6.0278971582843534E-3</v>
      </c>
      <c r="BD23" s="31">
        <f t="shared" si="41"/>
        <v>0</v>
      </c>
      <c r="BF23" s="31">
        <f t="shared" si="30"/>
        <v>0.99999999987678279</v>
      </c>
      <c r="BG23" s="31">
        <f t="shared" si="31"/>
        <v>1.2321711249510353E-10</v>
      </c>
      <c r="BI23" s="31">
        <f t="shared" si="32"/>
        <v>8.9761531540541043E-12</v>
      </c>
      <c r="BJ23" s="31">
        <f t="shared" si="33"/>
        <v>-7.031764765266893E-2</v>
      </c>
      <c r="BL23" s="31">
        <f t="shared" si="34"/>
        <v>-4.7434530160539235E-5</v>
      </c>
      <c r="BM23" s="31">
        <f t="shared" si="35"/>
        <v>0</v>
      </c>
      <c r="BN23" s="120">
        <f t="shared" si="42"/>
        <v>0.99399023416424892</v>
      </c>
      <c r="BO23" s="120">
        <f t="shared" si="43"/>
        <v>0.99399023416489185</v>
      </c>
      <c r="BP23" s="31">
        <f t="shared" si="44"/>
        <v>0.70437377211214158</v>
      </c>
      <c r="BQ23" s="31">
        <f t="shared" si="14"/>
        <v>1.0133426670384105</v>
      </c>
      <c r="BR23" s="31"/>
      <c r="BS23" s="31">
        <f t="shared" si="47"/>
        <v>1.0000000000014302</v>
      </c>
      <c r="BT23" s="31">
        <f t="shared" si="45"/>
        <v>1.0000000000778522</v>
      </c>
      <c r="BU23" s="31">
        <f t="shared" si="15"/>
        <v>1.0030895190168754</v>
      </c>
      <c r="BV23" s="31"/>
      <c r="BW23" s="31">
        <f t="shared" si="36"/>
        <v>0.99995256659484411</v>
      </c>
      <c r="BX23" s="31">
        <f t="shared" si="46"/>
        <v>1.0024999850447149</v>
      </c>
      <c r="BY23" s="31">
        <f t="shared" si="16"/>
        <v>0.9883323893221414</v>
      </c>
    </row>
    <row r="24" spans="1:77" x14ac:dyDescent="0.2">
      <c r="A24" s="198" t="s">
        <v>379</v>
      </c>
      <c r="B24" s="9">
        <f t="shared" si="37"/>
        <v>1964</v>
      </c>
      <c r="D24" s="29">
        <f>'Electricity_Only&gt;Total'!H25</f>
        <v>10306.705003999999</v>
      </c>
      <c r="E24" s="118">
        <f t="shared" si="17"/>
        <v>9.9999999999999995E-7</v>
      </c>
      <c r="F24" s="29">
        <f t="shared" si="0"/>
        <v>10306.705005</v>
      </c>
      <c r="H24" s="29">
        <f>'Electricity_Only&gt;Total'!N25</f>
        <v>984063.47308120411</v>
      </c>
      <c r="I24" s="83">
        <f t="shared" si="1"/>
        <v>1.1297240457666648E-4</v>
      </c>
      <c r="J24" s="29">
        <f t="shared" si="2"/>
        <v>984063.47319417656</v>
      </c>
      <c r="L24" s="41">
        <f t="shared" si="18"/>
        <v>10473.618100800595</v>
      </c>
      <c r="M24" s="79">
        <f t="shared" si="3"/>
        <v>8851.719176441622</v>
      </c>
      <c r="N24" s="41">
        <f t="shared" si="3"/>
        <v>10473.6181006144</v>
      </c>
      <c r="O24" s="124"/>
      <c r="P24" s="107">
        <f t="shared" si="4"/>
        <v>1.0001224830319662</v>
      </c>
      <c r="Q24" s="116">
        <f t="shared" si="5"/>
        <v>0.94441518969592952</v>
      </c>
      <c r="R24" s="107">
        <f t="shared" si="6"/>
        <v>1.0023426606077344</v>
      </c>
      <c r="S24" s="41"/>
      <c r="T24" s="41"/>
      <c r="V24" s="106">
        <f>'Electricity_Only&gt;Total'!AW25</f>
        <v>1.0116635168138075</v>
      </c>
      <c r="W24" s="117">
        <f t="shared" si="19"/>
        <v>0.94181107045049772</v>
      </c>
      <c r="X24" s="31"/>
      <c r="Y24" s="87">
        <f>'Electricity_Only&gt;Total'!BA25</f>
        <v>0.98859198947845406</v>
      </c>
      <c r="Z24" s="117">
        <f t="shared" si="20"/>
        <v>1.0027650123545333</v>
      </c>
      <c r="AB24" s="34">
        <f t="shared" si="7"/>
        <v>0.33876808281577564</v>
      </c>
      <c r="AC24" s="34">
        <f t="shared" si="8"/>
        <v>1.0023426606077344</v>
      </c>
      <c r="AD24" s="34">
        <f t="shared" si="9"/>
        <v>1.0030895190181905</v>
      </c>
      <c r="AE24" s="34">
        <f t="shared" si="21"/>
        <v>0.98864456612159968</v>
      </c>
      <c r="AF24" s="34">
        <f t="shared" si="10"/>
        <v>1.0107327164015503</v>
      </c>
      <c r="AG24" s="34">
        <f t="shared" si="22"/>
        <v>0.33956168988982977</v>
      </c>
      <c r="AH24" s="34">
        <f t="shared" si="11"/>
        <v>0.33956170145854586</v>
      </c>
      <c r="AI24" s="34"/>
      <c r="AJ24" s="34">
        <f t="shared" si="12"/>
        <v>0.99169900231086305</v>
      </c>
      <c r="AK24" s="32"/>
      <c r="AL24" s="204">
        <f t="shared" si="23"/>
        <v>10606.536194375672</v>
      </c>
      <c r="AM24" s="204">
        <f t="shared" si="24"/>
        <v>7194.5361943756725</v>
      </c>
      <c r="AN24" s="205">
        <f t="shared" si="13"/>
        <v>1.0114218386883689</v>
      </c>
      <c r="AO24" s="32"/>
      <c r="AP24" s="12"/>
      <c r="AR24" s="31">
        <f t="shared" si="25"/>
        <v>0.99999999990297572</v>
      </c>
      <c r="AS24" s="31">
        <f t="shared" si="26"/>
        <v>9.702421865328239E-11</v>
      </c>
      <c r="AU24" s="31">
        <f t="shared" si="38"/>
        <v>0.99998385534731948</v>
      </c>
      <c r="AV24" s="31">
        <f t="shared" si="39"/>
        <v>1.0042329326245674E-10</v>
      </c>
      <c r="AW24" s="31">
        <f t="shared" si="27"/>
        <v>0.99998385544774282</v>
      </c>
      <c r="AX24" s="31"/>
      <c r="AY24" s="31">
        <f t="shared" si="28"/>
        <v>0.999999999899575</v>
      </c>
      <c r="AZ24" s="31">
        <f t="shared" si="29"/>
        <v>1.0042491457773806E-10</v>
      </c>
      <c r="BC24" s="31">
        <f t="shared" si="40"/>
        <v>-2.5789079843465375E-3</v>
      </c>
      <c r="BD24" s="31">
        <f t="shared" si="41"/>
        <v>0</v>
      </c>
      <c r="BF24" s="31">
        <f t="shared" si="30"/>
        <v>0.99999999988519805</v>
      </c>
      <c r="BG24" s="31">
        <f t="shared" si="31"/>
        <v>1.1480194891287732E-10</v>
      </c>
      <c r="BI24" s="31">
        <f t="shared" si="32"/>
        <v>8.4152684820183527E-12</v>
      </c>
      <c r="BJ24" s="31">
        <f t="shared" si="33"/>
        <v>-7.0739481241910859E-2</v>
      </c>
      <c r="BL24" s="31">
        <f t="shared" si="34"/>
        <v>3.1581228220671736E-4</v>
      </c>
      <c r="BM24" s="31">
        <f t="shared" si="35"/>
        <v>0</v>
      </c>
      <c r="BN24" s="120">
        <f t="shared" si="42"/>
        <v>0.99742441454207231</v>
      </c>
      <c r="BO24" s="120">
        <f t="shared" si="43"/>
        <v>0.99742441454233066</v>
      </c>
      <c r="BP24" s="31">
        <f t="shared" si="44"/>
        <v>0.70255959726792583</v>
      </c>
      <c r="BQ24" s="31">
        <f t="shared" si="14"/>
        <v>1.0107327164015503</v>
      </c>
      <c r="BR24" s="31"/>
      <c r="BS24" s="31">
        <f t="shared" si="47"/>
        <v>1.0000000000013112</v>
      </c>
      <c r="BT24" s="31">
        <f t="shared" si="45"/>
        <v>1.0000000000791633</v>
      </c>
      <c r="BU24" s="31">
        <f t="shared" si="15"/>
        <v>1.0030895190181905</v>
      </c>
      <c r="BV24" s="31"/>
      <c r="BW24" s="31">
        <f t="shared" si="36"/>
        <v>1.0003158621561239</v>
      </c>
      <c r="BX24" s="31">
        <f t="shared" si="46"/>
        <v>1.0028166368515052</v>
      </c>
      <c r="BY24" s="31">
        <f t="shared" si="16"/>
        <v>0.98864456612159968</v>
      </c>
    </row>
    <row r="25" spans="1:77" x14ac:dyDescent="0.2">
      <c r="A25" s="198" t="s">
        <v>379</v>
      </c>
      <c r="B25" s="9">
        <f t="shared" si="37"/>
        <v>1965</v>
      </c>
      <c r="D25" s="29">
        <f>'Electricity_Only&gt;Total'!H26</f>
        <v>11012.711004000001</v>
      </c>
      <c r="E25" s="118">
        <f t="shared" si="17"/>
        <v>9.9999999999999995E-7</v>
      </c>
      <c r="F25" s="29">
        <f t="shared" si="0"/>
        <v>11012.711005000001</v>
      </c>
      <c r="H25" s="29">
        <f>'Electricity_Only&gt;Total'!N26</f>
        <v>1055384.5539383471</v>
      </c>
      <c r="I25" s="83">
        <f t="shared" si="1"/>
        <v>1.1297240457666648E-4</v>
      </c>
      <c r="J25" s="29">
        <f t="shared" si="2"/>
        <v>1055384.5540513196</v>
      </c>
      <c r="L25" s="41">
        <f t="shared" si="18"/>
        <v>10434.785086539492</v>
      </c>
      <c r="M25" s="79">
        <f t="shared" ref="M25:M61" si="48">E25/I25*1000000</f>
        <v>8851.719176441622</v>
      </c>
      <c r="N25" s="41">
        <f t="shared" ref="N25:N61" si="49">F25/J25*1000000</f>
        <v>10434.785086370037</v>
      </c>
      <c r="O25" s="124"/>
      <c r="P25" s="107">
        <f t="shared" si="4"/>
        <v>0.99641433077047958</v>
      </c>
      <c r="Q25" s="116">
        <f t="shared" si="5"/>
        <v>0.94441518969592952</v>
      </c>
      <c r="R25" s="107">
        <f t="shared" si="6"/>
        <v>0.99862627659953473</v>
      </c>
      <c r="S25" s="41"/>
      <c r="T25" s="41"/>
      <c r="V25" s="106">
        <f>'Electricity_Only&gt;Total'!AW26</f>
        <v>1.0083948929658015</v>
      </c>
      <c r="W25" s="117">
        <f t="shared" si="19"/>
        <v>0.94181107045049772</v>
      </c>
      <c r="X25" s="31"/>
      <c r="Y25" s="87">
        <f>'Electricity_Only&gt;Total'!BA26</f>
        <v>0.98811914219905816</v>
      </c>
      <c r="Z25" s="117">
        <f t="shared" si="20"/>
        <v>1.0027650123545333</v>
      </c>
      <c r="AB25" s="34">
        <f t="shared" si="7"/>
        <v>0.36332067163191978</v>
      </c>
      <c r="AC25" s="34">
        <f t="shared" si="8"/>
        <v>0.99862627659953473</v>
      </c>
      <c r="AD25" s="34">
        <f t="shared" si="9"/>
        <v>1.0030895190193836</v>
      </c>
      <c r="AE25" s="34">
        <f t="shared" si="21"/>
        <v>0.9881716936946412</v>
      </c>
      <c r="AF25" s="34">
        <f t="shared" si="10"/>
        <v>1.0074670999138815</v>
      </c>
      <c r="AG25" s="34">
        <f t="shared" si="22"/>
        <v>0.36282155716225684</v>
      </c>
      <c r="AH25" s="34">
        <f t="shared" si="11"/>
        <v>0.36282156952342626</v>
      </c>
      <c r="AI25" s="34"/>
      <c r="AJ25" s="34">
        <f t="shared" si="12"/>
        <v>0.99122466893672734</v>
      </c>
      <c r="AK25" s="32"/>
      <c r="AL25" s="204">
        <f t="shared" si="23"/>
        <v>10572.267115210288</v>
      </c>
      <c r="AM25" s="204">
        <f t="shared" si="24"/>
        <v>7160.2671152102885</v>
      </c>
      <c r="AN25" s="205">
        <f t="shared" si="13"/>
        <v>1.0066042251378657</v>
      </c>
      <c r="AO25" s="32"/>
      <c r="AP25" s="12"/>
      <c r="AR25" s="31">
        <f t="shared" si="25"/>
        <v>0.99999999990919586</v>
      </c>
      <c r="AS25" s="31">
        <f t="shared" si="26"/>
        <v>9.0804162530550295E-11</v>
      </c>
      <c r="AU25" s="31">
        <f t="shared" si="38"/>
        <v>1.00000000000311</v>
      </c>
      <c r="AV25" s="31">
        <f t="shared" si="39"/>
        <v>9.3879850361913975E-11</v>
      </c>
      <c r="AW25" s="31">
        <f t="shared" si="27"/>
        <v>1.0000000000969897</v>
      </c>
      <c r="AX25" s="31"/>
      <c r="AY25" s="31">
        <f t="shared" si="28"/>
        <v>0.99999999990612021</v>
      </c>
      <c r="AZ25" s="31">
        <f t="shared" si="29"/>
        <v>9.3879850352808591E-11</v>
      </c>
      <c r="BC25" s="31">
        <f t="shared" si="40"/>
        <v>-3.2361704838018857E-3</v>
      </c>
      <c r="BD25" s="31">
        <f t="shared" si="41"/>
        <v>0</v>
      </c>
      <c r="BF25" s="31">
        <f t="shared" si="30"/>
        <v>0.99999999989295607</v>
      </c>
      <c r="BG25" s="31">
        <f t="shared" si="31"/>
        <v>1.0704382979928758E-10</v>
      </c>
      <c r="BI25" s="31">
        <f t="shared" si="32"/>
        <v>7.7580164514455753E-12</v>
      </c>
      <c r="BJ25" s="31">
        <f t="shared" si="33"/>
        <v>-6.9970085453186767E-2</v>
      </c>
      <c r="BL25" s="31">
        <f t="shared" si="34"/>
        <v>-4.784181976185187E-4</v>
      </c>
      <c r="BM25" s="31">
        <f t="shared" si="35"/>
        <v>0</v>
      </c>
      <c r="BN25" s="120">
        <f t="shared" si="42"/>
        <v>0.99676906027183787</v>
      </c>
      <c r="BO25" s="120">
        <f t="shared" si="43"/>
        <v>0.99676906027214074</v>
      </c>
      <c r="BP25" s="31">
        <f t="shared" si="44"/>
        <v>0.70028966955392413</v>
      </c>
      <c r="BQ25" s="31">
        <f t="shared" si="14"/>
        <v>1.0074670999138815</v>
      </c>
      <c r="BR25" s="31"/>
      <c r="BS25" s="31">
        <f t="shared" si="47"/>
        <v>1.0000000000011893</v>
      </c>
      <c r="BT25" s="31">
        <f t="shared" si="45"/>
        <v>1.0000000000803526</v>
      </c>
      <c r="BU25" s="31">
        <f t="shared" si="15"/>
        <v>1.0030895190193836</v>
      </c>
      <c r="BV25" s="31"/>
      <c r="BW25" s="31">
        <f t="shared" si="36"/>
        <v>0.99952169622616405</v>
      </c>
      <c r="BX25" s="31">
        <f t="shared" si="46"/>
        <v>1.0023369858696336</v>
      </c>
      <c r="BY25" s="31">
        <f t="shared" si="16"/>
        <v>0.9881716936946412</v>
      </c>
    </row>
    <row r="26" spans="1:77" x14ac:dyDescent="0.2">
      <c r="A26" s="198" t="s">
        <v>379</v>
      </c>
      <c r="B26" s="9">
        <f t="shared" si="37"/>
        <v>1966</v>
      </c>
      <c r="D26" s="29">
        <f>'Electricity_Only&gt;Total'!H27</f>
        <v>11978.926004000001</v>
      </c>
      <c r="E26" s="118">
        <f t="shared" si="17"/>
        <v>9.9999999999999995E-7</v>
      </c>
      <c r="F26" s="29">
        <f t="shared" si="0"/>
        <v>11978.926005000001</v>
      </c>
      <c r="H26" s="29">
        <f>'Electricity_Only&gt;Total'!N27</f>
        <v>1144513.0695097756</v>
      </c>
      <c r="I26" s="83">
        <f t="shared" si="1"/>
        <v>1.1297240457666648E-4</v>
      </c>
      <c r="J26" s="29">
        <f t="shared" si="2"/>
        <v>1144513.0696227481</v>
      </c>
      <c r="L26" s="41">
        <f t="shared" si="18"/>
        <v>10466.395118695222</v>
      </c>
      <c r="M26" s="79">
        <f t="shared" si="48"/>
        <v>8851.719176441622</v>
      </c>
      <c r="N26" s="41">
        <f t="shared" si="49"/>
        <v>10466.39511853584</v>
      </c>
      <c r="O26" s="124"/>
      <c r="P26" s="107">
        <f t="shared" si="4"/>
        <v>0.99943276275301407</v>
      </c>
      <c r="Q26" s="116">
        <f t="shared" si="5"/>
        <v>0.94441518969592952</v>
      </c>
      <c r="R26" s="107">
        <f t="shared" si="6"/>
        <v>1.0016514092173747</v>
      </c>
      <c r="S26" s="41"/>
      <c r="T26" s="41"/>
      <c r="V26" s="106">
        <f>'Electricity_Only&gt;Total'!AW27</f>
        <v>1.0103578212142157</v>
      </c>
      <c r="W26" s="117">
        <f t="shared" si="19"/>
        <v>0.94181107045049772</v>
      </c>
      <c r="X26" s="31"/>
      <c r="Y26" s="87">
        <f>'Electricity_Only&gt;Total'!BA27</f>
        <v>0.98918690738031967</v>
      </c>
      <c r="Z26" s="117">
        <f t="shared" si="20"/>
        <v>1.0027650123545333</v>
      </c>
      <c r="AB26" s="34">
        <f t="shared" si="7"/>
        <v>0.39400354643301599</v>
      </c>
      <c r="AC26" s="34">
        <f t="shared" si="8"/>
        <v>1.0016514092173747</v>
      </c>
      <c r="AD26" s="34">
        <f t="shared" si="9"/>
        <v>1.0030895190206628</v>
      </c>
      <c r="AE26" s="34">
        <f t="shared" si="21"/>
        <v>0.98923951566314916</v>
      </c>
      <c r="AF26" s="34">
        <f t="shared" si="10"/>
        <v>1.0094282221323609</v>
      </c>
      <c r="AG26" s="34">
        <f t="shared" si="22"/>
        <v>0.39465419407558072</v>
      </c>
      <c r="AH26" s="34">
        <f t="shared" si="11"/>
        <v>0.39465420752127378</v>
      </c>
      <c r="AI26" s="34"/>
      <c r="AJ26" s="34">
        <f t="shared" si="12"/>
        <v>0.99229578996278167</v>
      </c>
      <c r="AK26" s="32"/>
      <c r="AL26" s="204">
        <f t="shared" si="23"/>
        <v>10592.846951456168</v>
      </c>
      <c r="AM26" s="204">
        <f t="shared" si="24"/>
        <v>7180.8469514561675</v>
      </c>
      <c r="AN26" s="205">
        <f t="shared" si="13"/>
        <v>1.0094973783938026</v>
      </c>
      <c r="AO26" s="32"/>
      <c r="AP26" s="12"/>
      <c r="AR26" s="31">
        <f t="shared" si="25"/>
        <v>0.99999999991652</v>
      </c>
      <c r="AS26" s="31">
        <f t="shared" si="26"/>
        <v>8.3479937982971113E-11</v>
      </c>
      <c r="AU26" s="31">
        <f t="shared" si="38"/>
        <v>1.0000000000036622</v>
      </c>
      <c r="AV26" s="31">
        <f t="shared" si="39"/>
        <v>8.7090726438993797E-11</v>
      </c>
      <c r="AW26" s="31">
        <f t="shared" si="27"/>
        <v>1.000000000090753</v>
      </c>
      <c r="AX26" s="31"/>
      <c r="AY26" s="31">
        <f t="shared" si="28"/>
        <v>0.99999999991290922</v>
      </c>
      <c r="AZ26" s="31">
        <f t="shared" si="29"/>
        <v>8.7090726431090061E-11</v>
      </c>
      <c r="BC26" s="31">
        <f t="shared" si="40"/>
        <v>1.9446947149586065E-3</v>
      </c>
      <c r="BD26" s="31">
        <f t="shared" si="41"/>
        <v>0</v>
      </c>
      <c r="BF26" s="31">
        <f t="shared" si="30"/>
        <v>0.99999999990129207</v>
      </c>
      <c r="BG26" s="31">
        <f t="shared" si="31"/>
        <v>9.8707832680236852E-11</v>
      </c>
      <c r="BI26" s="31">
        <f t="shared" si="32"/>
        <v>8.3359985580607806E-12</v>
      </c>
      <c r="BJ26" s="31">
        <f t="shared" si="33"/>
        <v>-8.1074073128087357E-2</v>
      </c>
      <c r="BL26" s="31">
        <f t="shared" si="34"/>
        <v>1.0800202480332056E-3</v>
      </c>
      <c r="BM26" s="31">
        <f t="shared" si="35"/>
        <v>0</v>
      </c>
      <c r="BN26" s="120">
        <f t="shared" si="42"/>
        <v>1.0019465868600752</v>
      </c>
      <c r="BO26" s="120">
        <f t="shared" si="43"/>
        <v>1.0019465868599056</v>
      </c>
      <c r="BP26" s="31">
        <f t="shared" si="44"/>
        <v>0.70165284422280538</v>
      </c>
      <c r="BQ26" s="31">
        <f t="shared" si="14"/>
        <v>1.0094282221323609</v>
      </c>
      <c r="BR26" s="31"/>
      <c r="BS26" s="31">
        <f t="shared" si="47"/>
        <v>1.0000000000012752</v>
      </c>
      <c r="BT26" s="31">
        <f t="shared" si="45"/>
        <v>1.0000000000816278</v>
      </c>
      <c r="BU26" s="31">
        <f t="shared" si="15"/>
        <v>1.0030895190206628</v>
      </c>
      <c r="BV26" s="31"/>
      <c r="BW26" s="31">
        <f t="shared" si="36"/>
        <v>1.0010806036798277</v>
      </c>
      <c r="BX26" s="31">
        <f t="shared" si="46"/>
        <v>1.0034201149049917</v>
      </c>
      <c r="BY26" s="31">
        <f t="shared" si="16"/>
        <v>0.98923951566314916</v>
      </c>
    </row>
    <row r="27" spans="1:77" x14ac:dyDescent="0.2">
      <c r="A27" s="198" t="s">
        <v>379</v>
      </c>
      <c r="B27" s="9">
        <f t="shared" si="37"/>
        <v>1967</v>
      </c>
      <c r="D27" s="29">
        <f>'Electricity_Only&gt;Total'!H28</f>
        <v>12695.685004000001</v>
      </c>
      <c r="E27" s="118">
        <f t="shared" si="17"/>
        <v>9.9999999999999995E-7</v>
      </c>
      <c r="F27" s="29">
        <f t="shared" si="0"/>
        <v>12695.685005000001</v>
      </c>
      <c r="H27" s="29">
        <f>'Electricity_Only&gt;Total'!N28</f>
        <v>1214519.9269383471</v>
      </c>
      <c r="I27" s="83">
        <f t="shared" si="1"/>
        <v>1.1297240457666648E-4</v>
      </c>
      <c r="J27" s="29">
        <f t="shared" si="2"/>
        <v>1214519.9270513195</v>
      </c>
      <c r="L27" s="41">
        <f t="shared" si="18"/>
        <v>10453.253769169713</v>
      </c>
      <c r="M27" s="79">
        <f t="shared" si="48"/>
        <v>8851.719176441622</v>
      </c>
      <c r="N27" s="41">
        <f t="shared" si="49"/>
        <v>10453.253769020741</v>
      </c>
      <c r="O27" s="124"/>
      <c r="P27" s="107">
        <f t="shared" si="4"/>
        <v>0.99817789943917623</v>
      </c>
      <c r="Q27" s="116">
        <f t="shared" si="5"/>
        <v>0.94441518969592952</v>
      </c>
      <c r="R27" s="107">
        <f t="shared" si="6"/>
        <v>1.0003937602263189</v>
      </c>
      <c r="S27" s="41"/>
      <c r="T27" s="41"/>
      <c r="V27" s="106">
        <f>'Electricity_Only&gt;Total'!AW28</f>
        <v>1.0082956582911777</v>
      </c>
      <c r="W27" s="117">
        <f t="shared" si="19"/>
        <v>0.94181107045049772</v>
      </c>
      <c r="X27" s="31"/>
      <c r="Y27" s="87">
        <f>'Electricity_Only&gt;Total'!BA28</f>
        <v>0.9899654501490508</v>
      </c>
      <c r="Z27" s="117">
        <f t="shared" si="20"/>
        <v>1.0027650123545333</v>
      </c>
      <c r="AB27" s="34">
        <f t="shared" si="7"/>
        <v>0.41810370818178438</v>
      </c>
      <c r="AC27" s="34">
        <f t="shared" si="8"/>
        <v>1.0003937602263189</v>
      </c>
      <c r="AD27" s="34">
        <f t="shared" si="9"/>
        <v>1.0030895190215401</v>
      </c>
      <c r="AE27" s="34">
        <f t="shared" si="21"/>
        <v>0.99001809983733691</v>
      </c>
      <c r="AF27" s="34">
        <f t="shared" si="10"/>
        <v>1.0073679565420186</v>
      </c>
      <c r="AG27" s="34">
        <f t="shared" si="22"/>
        <v>0.41826832654232665</v>
      </c>
      <c r="AH27" s="34">
        <f t="shared" si="11"/>
        <v>0.41826834079254283</v>
      </c>
      <c r="AI27" s="34"/>
      <c r="AJ27" s="34">
        <f t="shared" si="12"/>
        <v>0.99307677958845331</v>
      </c>
      <c r="AK27" s="32"/>
      <c r="AL27" s="204">
        <f t="shared" si="23"/>
        <v>10571.226713781669</v>
      </c>
      <c r="AM27" s="204">
        <f t="shared" si="24"/>
        <v>7159.2267137816689</v>
      </c>
      <c r="AN27" s="205">
        <f t="shared" si="13"/>
        <v>1.006457963489098</v>
      </c>
      <c r="AO27" s="32"/>
      <c r="AP27" s="12"/>
      <c r="AR27" s="31">
        <f t="shared" si="25"/>
        <v>0.99999999992123301</v>
      </c>
      <c r="AS27" s="31">
        <f t="shared" si="26"/>
        <v>7.8766919595607899E-11</v>
      </c>
      <c r="AU27" s="31">
        <f t="shared" si="38"/>
        <v>0.99997644398614993</v>
      </c>
      <c r="AV27" s="31">
        <f t="shared" si="39"/>
        <v>8.1100606012677445E-11</v>
      </c>
      <c r="AW27" s="31">
        <f t="shared" si="27"/>
        <v>0.9999764440672505</v>
      </c>
      <c r="AX27" s="31"/>
      <c r="AY27" s="31">
        <f t="shared" si="28"/>
        <v>0.99999999991889754</v>
      </c>
      <c r="AZ27" s="31">
        <f t="shared" si="29"/>
        <v>8.1102516458100948E-11</v>
      </c>
      <c r="BC27" s="31">
        <f t="shared" si="40"/>
        <v>-2.0431081028152759E-3</v>
      </c>
      <c r="BD27" s="31">
        <f t="shared" si="41"/>
        <v>0</v>
      </c>
      <c r="BF27" s="31">
        <f t="shared" si="30"/>
        <v>0.99999999990698185</v>
      </c>
      <c r="BG27" s="31">
        <f t="shared" si="31"/>
        <v>9.301815644223088E-11</v>
      </c>
      <c r="BI27" s="31">
        <f t="shared" si="32"/>
        <v>5.6896709565828157E-12</v>
      </c>
      <c r="BJ27" s="31">
        <f t="shared" si="33"/>
        <v>-5.9369597093226936E-2</v>
      </c>
      <c r="BL27" s="31">
        <f t="shared" si="34"/>
        <v>7.8674368441300567E-4</v>
      </c>
      <c r="BM27" s="31">
        <f t="shared" si="35"/>
        <v>0</v>
      </c>
      <c r="BN27" s="120">
        <f t="shared" si="42"/>
        <v>0.99795897762184915</v>
      </c>
      <c r="BO27" s="120">
        <f t="shared" si="43"/>
        <v>0.99795897762201446</v>
      </c>
      <c r="BP27" s="31">
        <f t="shared" si="44"/>
        <v>0.70022075506616943</v>
      </c>
      <c r="BQ27" s="31">
        <f t="shared" si="14"/>
        <v>1.0073679565420186</v>
      </c>
      <c r="BR27" s="31"/>
      <c r="BS27" s="31">
        <f t="shared" si="47"/>
        <v>1.0000000000008746</v>
      </c>
      <c r="BT27" s="31">
        <f t="shared" si="45"/>
        <v>1.0000000000825024</v>
      </c>
      <c r="BU27" s="31">
        <f t="shared" si="15"/>
        <v>1.0030895190215401</v>
      </c>
      <c r="BV27" s="31"/>
      <c r="BW27" s="31">
        <f t="shared" si="36"/>
        <v>1.0007870532483387</v>
      </c>
      <c r="BX27" s="31">
        <f t="shared" si="46"/>
        <v>1.0042098599658762</v>
      </c>
      <c r="BY27" s="31">
        <f t="shared" si="16"/>
        <v>0.99001809983733691</v>
      </c>
    </row>
    <row r="28" spans="1:77" x14ac:dyDescent="0.2">
      <c r="A28" s="198" t="s">
        <v>379</v>
      </c>
      <c r="B28" s="9">
        <f t="shared" si="37"/>
        <v>1968</v>
      </c>
      <c r="D28" s="29">
        <f>'Electricity_Only&gt;Total'!H29</f>
        <v>13884.006004000001</v>
      </c>
      <c r="E28" s="118">
        <f t="shared" si="17"/>
        <v>9.9999999999999995E-7</v>
      </c>
      <c r="F28" s="29">
        <f t="shared" si="0"/>
        <v>13884.006005000001</v>
      </c>
      <c r="H28" s="29">
        <f>'Electricity_Only&gt;Total'!N29</f>
        <v>1329625.1082240613</v>
      </c>
      <c r="I28" s="83">
        <f t="shared" si="1"/>
        <v>1.1297240457666648E-4</v>
      </c>
      <c r="J28" s="29">
        <f t="shared" si="2"/>
        <v>1329625.1083370338</v>
      </c>
      <c r="L28" s="41">
        <f t="shared" si="18"/>
        <v>10442.045594749961</v>
      </c>
      <c r="M28" s="79">
        <f t="shared" si="48"/>
        <v>8851.719176441622</v>
      </c>
      <c r="N28" s="41">
        <f t="shared" si="49"/>
        <v>10442.04559461484</v>
      </c>
      <c r="O28" s="124"/>
      <c r="P28" s="107">
        <f t="shared" si="4"/>
        <v>0.99710763440534989</v>
      </c>
      <c r="Q28" s="116">
        <f t="shared" si="5"/>
        <v>0.94441518969592952</v>
      </c>
      <c r="R28" s="107">
        <f t="shared" si="6"/>
        <v>0.99932111930637668</v>
      </c>
      <c r="S28" s="41"/>
      <c r="T28" s="41"/>
      <c r="V28" s="106">
        <f>'Electricity_Only&gt;Total'!AW29</f>
        <v>1.006134468987629</v>
      </c>
      <c r="W28" s="117">
        <f t="shared" si="19"/>
        <v>0.94181107045049772</v>
      </c>
      <c r="X28" s="31"/>
      <c r="Y28" s="87">
        <f>'Electricity_Only&gt;Total'!BA29</f>
        <v>0.99102816867976518</v>
      </c>
      <c r="Z28" s="117">
        <f t="shared" si="20"/>
        <v>1.0027650123545333</v>
      </c>
      <c r="AB28" s="34">
        <f t="shared" si="7"/>
        <v>0.4577291618730519</v>
      </c>
      <c r="AC28" s="34">
        <f t="shared" si="8"/>
        <v>0.99932111930637668</v>
      </c>
      <c r="AD28" s="34">
        <f t="shared" si="9"/>
        <v>1.003089519022774</v>
      </c>
      <c r="AE28" s="34">
        <f t="shared" si="21"/>
        <v>0.99108087488691277</v>
      </c>
      <c r="AF28" s="34">
        <f t="shared" si="10"/>
        <v>1.0052087556822806</v>
      </c>
      <c r="AG28" s="34">
        <f t="shared" si="22"/>
        <v>0.45741840279810597</v>
      </c>
      <c r="AH28" s="34">
        <f t="shared" si="11"/>
        <v>0.45741841838214792</v>
      </c>
      <c r="AI28" s="34"/>
      <c r="AJ28" s="34">
        <f t="shared" si="12"/>
        <v>0.99414283810298332</v>
      </c>
      <c r="AK28" s="32"/>
      <c r="AL28" s="204">
        <f t="shared" si="23"/>
        <v>10548.568258486708</v>
      </c>
      <c r="AM28" s="204">
        <f t="shared" si="24"/>
        <v>7136.5682584867081</v>
      </c>
      <c r="AN28" s="205">
        <f t="shared" si="13"/>
        <v>1.0032725939396081</v>
      </c>
      <c r="AO28" s="32"/>
      <c r="AP28" s="12"/>
      <c r="AR28" s="31">
        <f t="shared" si="25"/>
        <v>0.99999999992797461</v>
      </c>
      <c r="AS28" s="31">
        <f t="shared" si="26"/>
        <v>7.2025321772395758E-11</v>
      </c>
      <c r="AU28" s="31">
        <f t="shared" si="38"/>
        <v>0.99998353205000812</v>
      </c>
      <c r="AV28" s="31">
        <f t="shared" si="39"/>
        <v>7.5345860149928016E-11</v>
      </c>
      <c r="AW28" s="31">
        <f t="shared" si="27"/>
        <v>0.99998353212535396</v>
      </c>
      <c r="AX28" s="31"/>
      <c r="AY28" s="31">
        <f t="shared" si="28"/>
        <v>0.99999999992465294</v>
      </c>
      <c r="AZ28" s="31">
        <f t="shared" si="29"/>
        <v>7.5347100956541511E-11</v>
      </c>
      <c r="BC28" s="31">
        <f t="shared" si="40"/>
        <v>-2.1457087078580184E-3</v>
      </c>
      <c r="BD28" s="31">
        <f t="shared" si="41"/>
        <v>0</v>
      </c>
      <c r="BF28" s="31">
        <f t="shared" si="30"/>
        <v>0.99999999991503441</v>
      </c>
      <c r="BG28" s="31">
        <f t="shared" si="31"/>
        <v>8.496560712362104E-11</v>
      </c>
      <c r="BI28" s="31">
        <f t="shared" si="32"/>
        <v>8.0526696421787622E-12</v>
      </c>
      <c r="BJ28" s="31">
        <f t="shared" si="33"/>
        <v>-9.0548152126202375E-2</v>
      </c>
      <c r="BL28" s="31">
        <f t="shared" si="34"/>
        <v>1.072914745972804E-3</v>
      </c>
      <c r="BM28" s="31">
        <f t="shared" si="35"/>
        <v>0</v>
      </c>
      <c r="BN28" s="120">
        <f t="shared" si="42"/>
        <v>0.99785659167945695</v>
      </c>
      <c r="BO28" s="120">
        <f t="shared" si="43"/>
        <v>0.99785659167961827</v>
      </c>
      <c r="BP28" s="31">
        <f t="shared" si="44"/>
        <v>0.69871989607365659</v>
      </c>
      <c r="BQ28" s="31">
        <f t="shared" si="14"/>
        <v>1.0052087556822806</v>
      </c>
      <c r="BR28" s="31"/>
      <c r="BS28" s="31">
        <f t="shared" si="47"/>
        <v>1.0000000000012301</v>
      </c>
      <c r="BT28" s="31">
        <f t="shared" si="45"/>
        <v>1.0000000000837326</v>
      </c>
      <c r="BU28" s="31">
        <f t="shared" si="15"/>
        <v>1.003089519022774</v>
      </c>
      <c r="BV28" s="31"/>
      <c r="BW28" s="31">
        <f t="shared" si="36"/>
        <v>1.0010734905248202</v>
      </c>
      <c r="BX28" s="31">
        <f t="shared" si="46"/>
        <v>1.0052878697354806</v>
      </c>
      <c r="BY28" s="31">
        <f t="shared" si="16"/>
        <v>0.99108087488691277</v>
      </c>
    </row>
    <row r="29" spans="1:77" x14ac:dyDescent="0.2">
      <c r="A29" s="198" t="s">
        <v>379</v>
      </c>
      <c r="B29" s="9">
        <f t="shared" si="37"/>
        <v>1969</v>
      </c>
      <c r="D29" s="29">
        <f>'Electricity_Only&gt;Total'!H30</f>
        <v>15163.597003999999</v>
      </c>
      <c r="E29" s="118">
        <f t="shared" si="17"/>
        <v>9.9999999999999995E-7</v>
      </c>
      <c r="F29" s="29">
        <f t="shared" si="0"/>
        <v>15163.597005</v>
      </c>
      <c r="H29" s="29">
        <f>'Electricity_Only&gt;Total'!N30</f>
        <v>1442339.9699383471</v>
      </c>
      <c r="I29" s="83">
        <f t="shared" si="1"/>
        <v>1.1297240457666648E-4</v>
      </c>
      <c r="J29" s="29">
        <f t="shared" si="2"/>
        <v>1442339.9700513196</v>
      </c>
      <c r="L29" s="41">
        <f t="shared" si="18"/>
        <v>10513.191979730111</v>
      </c>
      <c r="M29" s="79">
        <f t="shared" si="48"/>
        <v>8851.719176441622</v>
      </c>
      <c r="N29" s="41">
        <f t="shared" si="49"/>
        <v>10513.191979599975</v>
      </c>
      <c r="O29" s="124"/>
      <c r="P29" s="107">
        <f t="shared" si="4"/>
        <v>1.003901380226544</v>
      </c>
      <c r="Q29" s="116">
        <f t="shared" si="5"/>
        <v>0.94441518969592952</v>
      </c>
      <c r="R29" s="107">
        <f t="shared" si="6"/>
        <v>1.0061299466030718</v>
      </c>
      <c r="S29" s="41"/>
      <c r="T29" s="41"/>
      <c r="V29" s="106">
        <f>'Electricity_Only&gt;Total'!AW30</f>
        <v>1.0108174267783387</v>
      </c>
      <c r="W29" s="117">
        <f t="shared" si="19"/>
        <v>0.94181107045049772</v>
      </c>
      <c r="X29" s="31"/>
      <c r="Y29" s="87">
        <f>'Electricity_Only&gt;Total'!BA30</f>
        <v>0.99315793261941465</v>
      </c>
      <c r="Z29" s="117">
        <f t="shared" si="20"/>
        <v>1.0027650123545333</v>
      </c>
      <c r="AB29" s="34">
        <f t="shared" si="7"/>
        <v>0.49653173777179105</v>
      </c>
      <c r="AC29" s="34">
        <f t="shared" si="8"/>
        <v>1.0061299466030718</v>
      </c>
      <c r="AD29" s="34">
        <f t="shared" si="9"/>
        <v>1.0030895190238072</v>
      </c>
      <c r="AE29" s="34">
        <f t="shared" si="21"/>
        <v>0.99321075209441589</v>
      </c>
      <c r="AF29" s="34">
        <f t="shared" si="10"/>
        <v>1.0098874048275814</v>
      </c>
      <c r="AG29" s="34">
        <f t="shared" si="22"/>
        <v>0.4995754337907492</v>
      </c>
      <c r="AH29" s="34">
        <f t="shared" si="11"/>
        <v>0.49957545081106258</v>
      </c>
      <c r="AI29" s="34"/>
      <c r="AJ29" s="34">
        <f t="shared" si="12"/>
        <v>0.99627929560766137</v>
      </c>
      <c r="AK29" s="32"/>
      <c r="AL29" s="204">
        <f t="shared" si="23"/>
        <v>10597.665572440384</v>
      </c>
      <c r="AM29" s="204">
        <f t="shared" si="24"/>
        <v>7185.6655724403845</v>
      </c>
      <c r="AN29" s="205">
        <f t="shared" si="13"/>
        <v>1.010174789468558</v>
      </c>
      <c r="AO29" s="32"/>
      <c r="AP29" s="12"/>
      <c r="AR29" s="31">
        <f t="shared" si="25"/>
        <v>0.99999999993405253</v>
      </c>
      <c r="AS29" s="31">
        <f t="shared" si="26"/>
        <v>6.5947413378914173E-11</v>
      </c>
      <c r="AU29" s="31">
        <f t="shared" si="38"/>
        <v>1.0000182668450674</v>
      </c>
      <c r="AV29" s="31">
        <f t="shared" si="39"/>
        <v>6.8941720945613561E-11</v>
      </c>
      <c r="AW29" s="31">
        <f t="shared" si="27"/>
        <v>1.0000182669140092</v>
      </c>
      <c r="AX29" s="31"/>
      <c r="AY29" s="31">
        <f t="shared" si="28"/>
        <v>0.99999999993105948</v>
      </c>
      <c r="AZ29" s="31">
        <f t="shared" si="29"/>
        <v>6.8940461616129471E-11</v>
      </c>
      <c r="BC29" s="31">
        <f t="shared" si="40"/>
        <v>4.6436072327322607E-3</v>
      </c>
      <c r="BD29" s="31">
        <f t="shared" si="41"/>
        <v>0</v>
      </c>
      <c r="BF29" s="31">
        <f t="shared" si="30"/>
        <v>0.99999999992167421</v>
      </c>
      <c r="BG29" s="31">
        <f t="shared" si="31"/>
        <v>7.8325780968717687E-11</v>
      </c>
      <c r="BI29" s="31">
        <f t="shared" si="32"/>
        <v>6.6397998210511681E-12</v>
      </c>
      <c r="BJ29" s="31">
        <f t="shared" si="33"/>
        <v>-8.1369744870974703E-2</v>
      </c>
      <c r="BL29" s="31">
        <f t="shared" si="34"/>
        <v>2.1467389134222511E-3</v>
      </c>
      <c r="BM29" s="31">
        <f t="shared" si="35"/>
        <v>0</v>
      </c>
      <c r="BN29" s="120">
        <f t="shared" si="42"/>
        <v>1.0046544054846085</v>
      </c>
      <c r="BO29" s="120">
        <f t="shared" si="43"/>
        <v>1.004654405484287</v>
      </c>
      <c r="BP29" s="31">
        <f t="shared" si="44"/>
        <v>0.70197202178992224</v>
      </c>
      <c r="BQ29" s="31">
        <f t="shared" si="14"/>
        <v>1.0098874048275814</v>
      </c>
      <c r="BR29" s="31"/>
      <c r="BS29" s="31">
        <f t="shared" si="47"/>
        <v>1.0000000000010301</v>
      </c>
      <c r="BT29" s="31">
        <f t="shared" si="45"/>
        <v>1.0000000000847626</v>
      </c>
      <c r="BU29" s="31">
        <f t="shared" si="15"/>
        <v>1.0030895190238072</v>
      </c>
      <c r="BV29" s="31"/>
      <c r="BW29" s="31">
        <f t="shared" si="36"/>
        <v>1.0021490448070105</v>
      </c>
      <c r="BX29" s="31">
        <f t="shared" si="46"/>
        <v>1.0074482784114862</v>
      </c>
      <c r="BY29" s="31">
        <f t="shared" si="16"/>
        <v>0.99321075209441589</v>
      </c>
    </row>
    <row r="30" spans="1:77" x14ac:dyDescent="0.2">
      <c r="A30" s="198" t="s">
        <v>379</v>
      </c>
      <c r="B30" s="9">
        <f t="shared" si="37"/>
        <v>1970</v>
      </c>
      <c r="D30" s="29">
        <f>'Electricity_Only&gt;Total'!H31</f>
        <v>16246.651003000003</v>
      </c>
      <c r="E30" s="118">
        <f t="shared" si="17"/>
        <v>9.9999999999999995E-7</v>
      </c>
      <c r="F30" s="29">
        <f t="shared" si="0"/>
        <v>16246.651004000003</v>
      </c>
      <c r="H30" s="29">
        <f>'Electricity_Only&gt;Total'!N31</f>
        <v>1531952.1592716095</v>
      </c>
      <c r="I30" s="83">
        <f t="shared" si="1"/>
        <v>1.1297240457666648E-4</v>
      </c>
      <c r="J30" s="29">
        <f t="shared" si="2"/>
        <v>1531952.159384582</v>
      </c>
      <c r="L30" s="41">
        <f t="shared" si="18"/>
        <v>10605.194754074257</v>
      </c>
      <c r="M30" s="79">
        <f t="shared" si="48"/>
        <v>8851.719176441622</v>
      </c>
      <c r="N30" s="41">
        <f t="shared" si="49"/>
        <v>10605.194753944948</v>
      </c>
      <c r="O30" s="124"/>
      <c r="P30" s="107">
        <f t="shared" si="4"/>
        <v>1.0126866960779843</v>
      </c>
      <c r="Q30" s="116">
        <f t="shared" si="5"/>
        <v>0.94441518969592952</v>
      </c>
      <c r="R30" s="107">
        <f t="shared" si="6"/>
        <v>1.0149347650272631</v>
      </c>
      <c r="S30" s="41"/>
      <c r="T30" s="41"/>
      <c r="V30" s="106">
        <f>'Electricity_Only&gt;Total'!AW31</f>
        <v>1.0159586552090876</v>
      </c>
      <c r="W30" s="117">
        <f t="shared" si="19"/>
        <v>0.94181107045049772</v>
      </c>
      <c r="X30" s="31"/>
      <c r="Y30" s="87">
        <f>'Electricity_Only&gt;Total'!BA31</f>
        <v>0.99677940258002884</v>
      </c>
      <c r="Z30" s="117">
        <f t="shared" si="20"/>
        <v>1.0027650123545333</v>
      </c>
      <c r="AB30" s="34">
        <f t="shared" si="7"/>
        <v>0.52738111934553777</v>
      </c>
      <c r="AC30" s="34">
        <f t="shared" si="8"/>
        <v>1.0149347650272631</v>
      </c>
      <c r="AD30" s="34">
        <f t="shared" si="9"/>
        <v>1.0030895190245503</v>
      </c>
      <c r="AE30" s="34">
        <f t="shared" si="21"/>
        <v>0.99683241465673655</v>
      </c>
      <c r="AF30" s="34">
        <f t="shared" si="10"/>
        <v>1.0150239029722277</v>
      </c>
      <c r="AG30" s="34">
        <f t="shared" si="22"/>
        <v>0.53525741420679585</v>
      </c>
      <c r="AH30" s="34">
        <f t="shared" si="11"/>
        <v>0.53525743244277835</v>
      </c>
      <c r="AI30" s="34"/>
      <c r="AJ30" s="34">
        <f t="shared" si="12"/>
        <v>0.99991214736610701</v>
      </c>
      <c r="AK30" s="32"/>
      <c r="AL30" s="204">
        <f t="shared" si="23"/>
        <v>10651.567511696388</v>
      </c>
      <c r="AM30" s="204">
        <f t="shared" si="24"/>
        <v>7239.5675116963885</v>
      </c>
      <c r="AN30" s="205">
        <f t="shared" si="13"/>
        <v>1.0177524285321846</v>
      </c>
      <c r="AO30" s="32"/>
      <c r="AP30" s="12"/>
      <c r="AR30" s="31">
        <f t="shared" si="25"/>
        <v>0.99999999993844879</v>
      </c>
      <c r="AS30" s="31">
        <f t="shared" si="26"/>
        <v>6.1551146741183477E-11</v>
      </c>
      <c r="AU30" s="31">
        <f t="shared" si="38"/>
        <v>1.0000000000021982</v>
      </c>
      <c r="AV30" s="31">
        <f t="shared" si="39"/>
        <v>6.372400749774772E-11</v>
      </c>
      <c r="AW30" s="31">
        <f t="shared" si="27"/>
        <v>1.0000000000659222</v>
      </c>
      <c r="AX30" s="31"/>
      <c r="AY30" s="31">
        <f t="shared" si="28"/>
        <v>0.99999999993627608</v>
      </c>
      <c r="AZ30" s="31">
        <f t="shared" si="29"/>
        <v>6.3724007493546896E-11</v>
      </c>
      <c r="BC30" s="31">
        <f t="shared" si="40"/>
        <v>5.0733176730774184E-3</v>
      </c>
      <c r="BD30" s="31">
        <f t="shared" si="41"/>
        <v>0</v>
      </c>
      <c r="BF30" s="31">
        <f t="shared" si="30"/>
        <v>0.99999999992625588</v>
      </c>
      <c r="BG30" s="31">
        <f t="shared" si="31"/>
        <v>7.3744081291709475E-11</v>
      </c>
      <c r="BI30" s="31">
        <f t="shared" si="32"/>
        <v>4.5816683780126003E-12</v>
      </c>
      <c r="BJ30" s="31">
        <f t="shared" si="33"/>
        <v>-6.0276069335000161E-2</v>
      </c>
      <c r="BL30" s="31">
        <f t="shared" si="34"/>
        <v>3.6397869366755638E-3</v>
      </c>
      <c r="BM30" s="31">
        <f t="shared" si="35"/>
        <v>0</v>
      </c>
      <c r="BN30" s="120">
        <f t="shared" si="42"/>
        <v>1.0050862087401231</v>
      </c>
      <c r="BO30" s="120">
        <f t="shared" si="43"/>
        <v>1.0050862087397983</v>
      </c>
      <c r="BP30" s="31">
        <f t="shared" si="44"/>
        <v>0.70554239802224394</v>
      </c>
      <c r="BQ30" s="31">
        <f t="shared" si="14"/>
        <v>1.0150239029722277</v>
      </c>
      <c r="BR30" s="31"/>
      <c r="BS30" s="31">
        <f t="shared" si="47"/>
        <v>1.0000000000007407</v>
      </c>
      <c r="BT30" s="31">
        <f t="shared" si="45"/>
        <v>1.0000000000855034</v>
      </c>
      <c r="BU30" s="31">
        <f t="shared" si="15"/>
        <v>1.0030895190245503</v>
      </c>
      <c r="BV30" s="31"/>
      <c r="BW30" s="31">
        <f t="shared" si="36"/>
        <v>1.0036464190049126</v>
      </c>
      <c r="BX30" s="31">
        <f t="shared" si="46"/>
        <v>1.0111218569603524</v>
      </c>
      <c r="BY30" s="31">
        <f t="shared" si="16"/>
        <v>0.99683241465673655</v>
      </c>
    </row>
    <row r="31" spans="1:77" x14ac:dyDescent="0.2">
      <c r="A31" s="198" t="s">
        <v>379</v>
      </c>
      <c r="B31" s="9">
        <f t="shared" si="37"/>
        <v>1971</v>
      </c>
      <c r="D31" s="29">
        <f>'Electricity_Only&gt;Total'!H32</f>
        <v>17105.749003000001</v>
      </c>
      <c r="E31" s="118">
        <f t="shared" si="17"/>
        <v>9.9999999999999995E-7</v>
      </c>
      <c r="F31" s="29">
        <f t="shared" si="0"/>
        <v>17105.749004000001</v>
      </c>
      <c r="H31" s="29">
        <f>'Electricity_Only&gt;Total'!N32</f>
        <v>1612721.5022716094</v>
      </c>
      <c r="I31" s="83">
        <f t="shared" si="1"/>
        <v>1.1297240457666648E-4</v>
      </c>
      <c r="J31" s="29">
        <f t="shared" si="2"/>
        <v>1612721.5023845818</v>
      </c>
      <c r="L31" s="41">
        <f t="shared" si="18"/>
        <v>10606.759430506499</v>
      </c>
      <c r="M31" s="79">
        <f t="shared" si="48"/>
        <v>8851.719176441622</v>
      </c>
      <c r="N31" s="41">
        <f t="shared" si="49"/>
        <v>10606.759430383558</v>
      </c>
      <c r="O31" s="124"/>
      <c r="P31" s="107">
        <f t="shared" si="4"/>
        <v>1.0128361065360987</v>
      </c>
      <c r="Q31" s="116">
        <f t="shared" si="5"/>
        <v>0.94441518969592952</v>
      </c>
      <c r="R31" s="107">
        <f t="shared" si="6"/>
        <v>1.0150845071631134</v>
      </c>
      <c r="S31" s="41"/>
      <c r="T31" s="41"/>
      <c r="V31" s="106">
        <f>'Electricity_Only&gt;Total'!AW32</f>
        <v>1.0143511399009371</v>
      </c>
      <c r="W31" s="117">
        <f t="shared" si="19"/>
        <v>0.94181107045049772</v>
      </c>
      <c r="X31" s="31"/>
      <c r="Y31" s="87">
        <f>'Electricity_Only&gt;Total'!BA32</f>
        <v>0.9985063672696568</v>
      </c>
      <c r="Z31" s="117">
        <f t="shared" si="20"/>
        <v>1.0027650123545333</v>
      </c>
      <c r="AB31" s="34">
        <f t="shared" si="7"/>
        <v>0.55518631303856758</v>
      </c>
      <c r="AC31" s="34">
        <f t="shared" si="8"/>
        <v>1.0150845071631134</v>
      </c>
      <c r="AD31" s="34">
        <f t="shared" si="9"/>
        <v>1.003089519025163</v>
      </c>
      <c r="AE31" s="34">
        <f t="shared" si="21"/>
        <v>0.99855947119204358</v>
      </c>
      <c r="AF31" s="34">
        <f t="shared" si="10"/>
        <v>1.0134178666894491</v>
      </c>
      <c r="AG31" s="34">
        <f t="shared" si="22"/>
        <v>0.56356100575418688</v>
      </c>
      <c r="AH31" s="34">
        <f t="shared" si="11"/>
        <v>0.56356102495446037</v>
      </c>
      <c r="AI31" s="34"/>
      <c r="AJ31" s="34">
        <f t="shared" si="12"/>
        <v>1.0016445396760481</v>
      </c>
      <c r="AK31" s="32"/>
      <c r="AL31" s="204">
        <f t="shared" si="23"/>
        <v>10634.713914611477</v>
      </c>
      <c r="AM31" s="204">
        <f t="shared" si="24"/>
        <v>7222.7139146114769</v>
      </c>
      <c r="AN31" s="205">
        <f t="shared" si="13"/>
        <v>1.0153831171976386</v>
      </c>
      <c r="AO31" s="32"/>
      <c r="AP31" s="12"/>
      <c r="AR31" s="31">
        <f t="shared" si="25"/>
        <v>0.9999999999415401</v>
      </c>
      <c r="AS31" s="31">
        <f t="shared" si="26"/>
        <v>5.8459878007455875E-11</v>
      </c>
      <c r="AU31" s="31">
        <f t="shared" si="38"/>
        <v>1.0000000000015457</v>
      </c>
      <c r="AV31" s="31">
        <f t="shared" si="39"/>
        <v>5.9992239102525183E-11</v>
      </c>
      <c r="AW31" s="31">
        <f t="shared" si="27"/>
        <v>1.0000000000615379</v>
      </c>
      <c r="AX31" s="31"/>
      <c r="AY31" s="31">
        <f t="shared" si="28"/>
        <v>0.99999999994000777</v>
      </c>
      <c r="AZ31" s="31">
        <f t="shared" si="29"/>
        <v>5.9992239098833386E-11</v>
      </c>
      <c r="BC31" s="31">
        <f t="shared" si="40"/>
        <v>-1.5835175970973408E-3</v>
      </c>
      <c r="BD31" s="31">
        <f t="shared" si="41"/>
        <v>0</v>
      </c>
      <c r="BF31" s="31">
        <f t="shared" si="30"/>
        <v>0.99999999992994915</v>
      </c>
      <c r="BG31" s="31">
        <f t="shared" si="31"/>
        <v>7.0050783355727975E-11</v>
      </c>
      <c r="BI31" s="31">
        <f t="shared" si="32"/>
        <v>3.6932679137112255E-12</v>
      </c>
      <c r="BJ31" s="31">
        <f t="shared" si="33"/>
        <v>-5.1380282798812495E-2</v>
      </c>
      <c r="BL31" s="31">
        <f t="shared" si="34"/>
        <v>1.7310453940621601E-3</v>
      </c>
      <c r="BM31" s="31">
        <f t="shared" si="35"/>
        <v>0</v>
      </c>
      <c r="BN31" s="120">
        <f t="shared" si="42"/>
        <v>0.99841773550536894</v>
      </c>
      <c r="BO31" s="120">
        <f t="shared" si="43"/>
        <v>0.99841773550546375</v>
      </c>
      <c r="BP31" s="31">
        <f t="shared" si="44"/>
        <v>0.70442604333646341</v>
      </c>
      <c r="BQ31" s="31">
        <f t="shared" si="14"/>
        <v>1.0134178666894491</v>
      </c>
      <c r="BR31" s="31"/>
      <c r="BS31" s="31">
        <f t="shared" si="47"/>
        <v>1.0000000000006108</v>
      </c>
      <c r="BT31" s="31">
        <f t="shared" si="45"/>
        <v>1.0000000000861142</v>
      </c>
      <c r="BU31" s="31">
        <f t="shared" si="15"/>
        <v>1.003089519025163</v>
      </c>
      <c r="BV31" s="31"/>
      <c r="BW31" s="31">
        <f t="shared" si="36"/>
        <v>1.0017325445179286</v>
      </c>
      <c r="BX31" s="31">
        <f t="shared" si="46"/>
        <v>1.0128736705905867</v>
      </c>
      <c r="BY31" s="31">
        <f t="shared" si="16"/>
        <v>0.99855947119204358</v>
      </c>
    </row>
    <row r="32" spans="1:77" x14ac:dyDescent="0.2">
      <c r="A32" s="198" t="s">
        <v>379</v>
      </c>
      <c r="B32" s="9">
        <f t="shared" si="37"/>
        <v>1972</v>
      </c>
      <c r="D32" s="29">
        <f>'Electricity_Only&gt;Total'!H33</f>
        <v>18423.736003000002</v>
      </c>
      <c r="E32" s="118">
        <f t="shared" si="17"/>
        <v>9.9999999999999995E-7</v>
      </c>
      <c r="F32" s="29">
        <f t="shared" si="0"/>
        <v>18423.736004000002</v>
      </c>
      <c r="H32" s="29">
        <f>'Electricity_Only&gt;Total'!N33</f>
        <v>1749731.0162716096</v>
      </c>
      <c r="I32" s="83">
        <f t="shared" si="1"/>
        <v>1.1297240457666648E-4</v>
      </c>
      <c r="J32" s="29">
        <f t="shared" si="2"/>
        <v>1749731.016384582</v>
      </c>
      <c r="L32" s="41">
        <f t="shared" si="18"/>
        <v>10529.467576255216</v>
      </c>
      <c r="M32" s="79">
        <f t="shared" si="48"/>
        <v>8851.719176441622</v>
      </c>
      <c r="N32" s="41">
        <f t="shared" si="49"/>
        <v>10529.467576146892</v>
      </c>
      <c r="O32" s="124"/>
      <c r="P32" s="107">
        <f t="shared" si="4"/>
        <v>1.0054555317960259</v>
      </c>
      <c r="Q32" s="116">
        <f t="shared" si="5"/>
        <v>0.94441518969592952</v>
      </c>
      <c r="R32" s="107">
        <f t="shared" si="6"/>
        <v>1.0076875482445578</v>
      </c>
      <c r="S32" s="41"/>
      <c r="T32" s="41"/>
      <c r="V32" s="106">
        <f>'Electricity_Only&gt;Total'!AW33</f>
        <v>1.0057506115951846</v>
      </c>
      <c r="W32" s="117">
        <f t="shared" si="19"/>
        <v>0.94181107045049772</v>
      </c>
      <c r="X32" s="31"/>
      <c r="Y32" s="87">
        <f>'Electricity_Only&gt;Total'!BA33</f>
        <v>0.99970657313981104</v>
      </c>
      <c r="Z32" s="117">
        <f t="shared" si="20"/>
        <v>1.0027650123545333</v>
      </c>
      <c r="AB32" s="34">
        <f t="shared" si="7"/>
        <v>0.60235242747084539</v>
      </c>
      <c r="AC32" s="34">
        <f t="shared" si="8"/>
        <v>1.0076875482445578</v>
      </c>
      <c r="AD32" s="34">
        <f t="shared" si="9"/>
        <v>1.0030895190260569</v>
      </c>
      <c r="AE32" s="34">
        <f t="shared" si="21"/>
        <v>0.99975974089310959</v>
      </c>
      <c r="AF32" s="34">
        <f t="shared" si="10"/>
        <v>1.0048252514651197</v>
      </c>
      <c r="AG32" s="34">
        <f t="shared" si="22"/>
        <v>0.60698302013761207</v>
      </c>
      <c r="AH32" s="34">
        <f t="shared" si="11"/>
        <v>0.60698304081725396</v>
      </c>
      <c r="AI32" s="34"/>
      <c r="AJ32" s="34">
        <f t="shared" si="12"/>
        <v>1.0028485176340847</v>
      </c>
      <c r="AK32" s="32"/>
      <c r="AL32" s="204">
        <f t="shared" si="23"/>
        <v>10544.543800493011</v>
      </c>
      <c r="AM32" s="204">
        <f t="shared" si="24"/>
        <v>7132.5438004930111</v>
      </c>
      <c r="AN32" s="205">
        <f t="shared" si="13"/>
        <v>1.0027068278368687</v>
      </c>
      <c r="AO32" s="32"/>
      <c r="AP32" s="12"/>
      <c r="AR32" s="31">
        <f t="shared" si="25"/>
        <v>0.9999999999457222</v>
      </c>
      <c r="AS32" s="31">
        <f t="shared" si="26"/>
        <v>5.4277807703219836E-11</v>
      </c>
      <c r="AU32" s="31">
        <f t="shared" si="38"/>
        <v>1.0000265477349146</v>
      </c>
      <c r="AV32" s="31">
        <f t="shared" si="39"/>
        <v>5.6342977303678465E-11</v>
      </c>
      <c r="AW32" s="31">
        <f t="shared" si="27"/>
        <v>1.0000265477912575</v>
      </c>
      <c r="AX32" s="31"/>
      <c r="AY32" s="31">
        <f t="shared" si="28"/>
        <v>0.99999999994365851</v>
      </c>
      <c r="AZ32" s="31">
        <f t="shared" si="29"/>
        <v>5.634148156178682E-11</v>
      </c>
      <c r="BC32" s="31">
        <f t="shared" si="40"/>
        <v>-8.5149970931458034E-3</v>
      </c>
      <c r="BD32" s="31">
        <f t="shared" si="41"/>
        <v>0</v>
      </c>
      <c r="BF32" s="31">
        <f t="shared" si="30"/>
        <v>0.99999999993543442</v>
      </c>
      <c r="BG32" s="31">
        <f t="shared" si="31"/>
        <v>6.4565583806188713E-11</v>
      </c>
      <c r="BI32" s="31">
        <f t="shared" si="32"/>
        <v>5.4853899200529291E-12</v>
      </c>
      <c r="BJ32" s="31">
        <f t="shared" si="33"/>
        <v>-8.1538945124648474E-2</v>
      </c>
      <c r="BL32" s="31">
        <f t="shared" si="34"/>
        <v>1.2012793934166428E-3</v>
      </c>
      <c r="BM32" s="31">
        <f t="shared" si="35"/>
        <v>0</v>
      </c>
      <c r="BN32" s="120">
        <f t="shared" si="42"/>
        <v>0.99152115281637843</v>
      </c>
      <c r="BO32" s="120">
        <f t="shared" si="43"/>
        <v>0.99152115281685416</v>
      </c>
      <c r="BP32" s="31">
        <f t="shared" si="44"/>
        <v>0.69845332256318549</v>
      </c>
      <c r="BQ32" s="31">
        <f t="shared" si="14"/>
        <v>1.0048252514651197</v>
      </c>
      <c r="BR32" s="31"/>
      <c r="BS32" s="31">
        <f t="shared" si="47"/>
        <v>1.0000000000008913</v>
      </c>
      <c r="BT32" s="31">
        <f t="shared" si="45"/>
        <v>1.0000000000870055</v>
      </c>
      <c r="BU32" s="31">
        <f t="shared" si="15"/>
        <v>1.0030895190260569</v>
      </c>
      <c r="BV32" s="31"/>
      <c r="BW32" s="31">
        <f t="shared" si="36"/>
        <v>1.0012020012184484</v>
      </c>
      <c r="BX32" s="31">
        <f t="shared" si="46"/>
        <v>1.014091145976771</v>
      </c>
      <c r="BY32" s="31">
        <f t="shared" si="16"/>
        <v>0.99975974089310959</v>
      </c>
    </row>
    <row r="33" spans="1:101" x14ac:dyDescent="0.2">
      <c r="A33" s="198" t="s">
        <v>379</v>
      </c>
      <c r="B33" s="9">
        <f t="shared" si="37"/>
        <v>1973</v>
      </c>
      <c r="D33" s="29">
        <f>'Electricity_Only&gt;Total'!H34</f>
        <v>19681.918002999999</v>
      </c>
      <c r="E33" s="118">
        <f t="shared" si="17"/>
        <v>9.9999999999999995E-7</v>
      </c>
      <c r="F33" s="29">
        <f t="shared" si="0"/>
        <v>19681.918003999999</v>
      </c>
      <c r="H33" s="29">
        <f>'Electricity_Only&gt;Total'!N34</f>
        <v>1860776.9962716096</v>
      </c>
      <c r="I33" s="83">
        <f t="shared" si="1"/>
        <v>1.1297240457666648E-4</v>
      </c>
      <c r="J33" s="29">
        <f t="shared" si="2"/>
        <v>1860776.996384582</v>
      </c>
      <c r="L33" s="41">
        <f t="shared" si="18"/>
        <v>10577.257802754519</v>
      </c>
      <c r="M33" s="79">
        <f t="shared" si="48"/>
        <v>8851.719176441622</v>
      </c>
      <c r="N33" s="41">
        <f t="shared" si="49"/>
        <v>10577.257802649758</v>
      </c>
      <c r="O33" s="124"/>
      <c r="P33" s="107">
        <f t="shared" si="4"/>
        <v>1.0100190054238727</v>
      </c>
      <c r="Q33" s="116">
        <f t="shared" si="5"/>
        <v>0.94441518969592952</v>
      </c>
      <c r="R33" s="107">
        <f t="shared" si="6"/>
        <v>1.012261152353831</v>
      </c>
      <c r="S33" s="41"/>
      <c r="T33" s="41"/>
      <c r="V33" s="106">
        <f>'Electricity_Only&gt;Total'!AW34</f>
        <v>1.0106567058967713</v>
      </c>
      <c r="W33" s="117">
        <f t="shared" si="19"/>
        <v>0.94181107045049772</v>
      </c>
      <c r="X33" s="31"/>
      <c r="Y33" s="87">
        <f>'Electricity_Only&gt;Total'!BA34</f>
        <v>0.99936898941999919</v>
      </c>
      <c r="Z33" s="117">
        <f t="shared" si="20"/>
        <v>1.0027650123545333</v>
      </c>
      <c r="AB33" s="34">
        <f t="shared" si="7"/>
        <v>0.64058048366207032</v>
      </c>
      <c r="AC33" s="34">
        <f t="shared" si="8"/>
        <v>1.012261152353831</v>
      </c>
      <c r="AD33" s="34">
        <f t="shared" si="9"/>
        <v>1.00308951902668</v>
      </c>
      <c r="AE33" s="34">
        <f t="shared" si="21"/>
        <v>0.99942213921947942</v>
      </c>
      <c r="AF33" s="34">
        <f t="shared" si="10"/>
        <v>1.0097268318203378</v>
      </c>
      <c r="AG33" s="34">
        <f t="shared" si="22"/>
        <v>0.6484347164752583</v>
      </c>
      <c r="AH33" s="34">
        <f t="shared" si="11"/>
        <v>0.64843473856714173</v>
      </c>
      <c r="AI33" s="34"/>
      <c r="AJ33" s="34">
        <f t="shared" si="12"/>
        <v>1.0025098729342832</v>
      </c>
      <c r="AK33" s="32"/>
      <c r="AL33" s="204">
        <f t="shared" si="23"/>
        <v>10595.98053406621</v>
      </c>
      <c r="AM33" s="204">
        <f t="shared" si="24"/>
        <v>7183.9805340662097</v>
      </c>
      <c r="AN33" s="205">
        <f t="shared" si="13"/>
        <v>1.0099379035089042</v>
      </c>
      <c r="AO33" s="32"/>
      <c r="AP33" s="12"/>
      <c r="AR33" s="31">
        <f t="shared" si="25"/>
        <v>0.99999999994919198</v>
      </c>
      <c r="AS33" s="31">
        <f t="shared" si="26"/>
        <v>5.0808056399623645E-11</v>
      </c>
      <c r="AU33" s="31">
        <f t="shared" si="38"/>
        <v>1.0000319979538659</v>
      </c>
      <c r="AV33" s="31">
        <f t="shared" si="39"/>
        <v>5.2523832311325216E-11</v>
      </c>
      <c r="AW33" s="31">
        <f t="shared" si="27"/>
        <v>1.0000319980063896</v>
      </c>
      <c r="AX33" s="31"/>
      <c r="AY33" s="31">
        <f t="shared" si="28"/>
        <v>0.9999999999474779</v>
      </c>
      <c r="AZ33" s="31">
        <f t="shared" si="29"/>
        <v>5.2522151707179289E-11</v>
      </c>
      <c r="BC33" s="31">
        <f t="shared" si="40"/>
        <v>4.8661834742188574E-3</v>
      </c>
      <c r="BD33" s="31">
        <f t="shared" si="41"/>
        <v>0</v>
      </c>
      <c r="BF33" s="31">
        <f t="shared" si="30"/>
        <v>0.99999999993928745</v>
      </c>
      <c r="BG33" s="31">
        <f t="shared" si="31"/>
        <v>6.0712489887916451E-11</v>
      </c>
      <c r="BI33" s="31">
        <f t="shared" si="32"/>
        <v>3.8529179846517204E-12</v>
      </c>
      <c r="BJ33" s="31">
        <f t="shared" si="33"/>
        <v>-6.1532069289247822E-2</v>
      </c>
      <c r="BL33" s="31">
        <f t="shared" si="34"/>
        <v>-3.3773983269405508E-4</v>
      </c>
      <c r="BM33" s="31">
        <f t="shared" si="35"/>
        <v>0</v>
      </c>
      <c r="BN33" s="120">
        <f t="shared" si="42"/>
        <v>1.0048780425734023</v>
      </c>
      <c r="BO33" s="120">
        <f t="shared" si="43"/>
        <v>1.0048780425731454</v>
      </c>
      <c r="BP33" s="31">
        <f t="shared" si="44"/>
        <v>0.70186040760600354</v>
      </c>
      <c r="BQ33" s="31">
        <f t="shared" si="14"/>
        <v>1.0097268318203378</v>
      </c>
      <c r="BR33" s="31"/>
      <c r="BS33" s="31">
        <f t="shared" si="47"/>
        <v>1.0000000000006211</v>
      </c>
      <c r="BT33" s="31">
        <f t="shared" si="45"/>
        <v>1.0000000000876266</v>
      </c>
      <c r="BU33" s="31">
        <f t="shared" si="15"/>
        <v>1.00308951902668</v>
      </c>
      <c r="BV33" s="31"/>
      <c r="BW33" s="31">
        <f t="shared" si="36"/>
        <v>0.99966231719500065</v>
      </c>
      <c r="BX33" s="31">
        <f t="shared" si="46"/>
        <v>1.0137487048340725</v>
      </c>
      <c r="BY33" s="31">
        <f t="shared" si="16"/>
        <v>0.99942213921947942</v>
      </c>
    </row>
    <row r="34" spans="1:101" x14ac:dyDescent="0.2">
      <c r="A34" s="198" t="s">
        <v>379</v>
      </c>
      <c r="B34" s="9">
        <f t="shared" si="37"/>
        <v>1974</v>
      </c>
      <c r="D34" s="29">
        <f>'Electricity_Only&gt;Total'!H35</f>
        <v>19861.930003000001</v>
      </c>
      <c r="E34" s="118">
        <f t="shared" si="17"/>
        <v>9.9999999999999995E-7</v>
      </c>
      <c r="F34" s="29">
        <f t="shared" si="0"/>
        <v>19861.930004000002</v>
      </c>
      <c r="H34" s="29">
        <f>'Electricity_Only&gt;Total'!N35</f>
        <v>1867253.3952716095</v>
      </c>
      <c r="I34" s="83">
        <f t="shared" si="1"/>
        <v>1.1297240457666648E-4</v>
      </c>
      <c r="J34" s="29">
        <f t="shared" si="2"/>
        <v>1867253.395384582</v>
      </c>
      <c r="L34" s="41">
        <f t="shared" si="18"/>
        <v>10636.976241840437</v>
      </c>
      <c r="M34" s="79">
        <f t="shared" si="48"/>
        <v>8851.719176441622</v>
      </c>
      <c r="N34" s="41">
        <f t="shared" si="49"/>
        <v>10636.976241732425</v>
      </c>
      <c r="O34" s="124"/>
      <c r="P34" s="107">
        <f t="shared" si="4"/>
        <v>1.0157215003025848</v>
      </c>
      <c r="Q34" s="116">
        <f t="shared" si="5"/>
        <v>0.94441518969592952</v>
      </c>
      <c r="R34" s="107">
        <f t="shared" si="6"/>
        <v>1.0179763062330764</v>
      </c>
      <c r="S34" s="41"/>
      <c r="T34" s="41"/>
      <c r="V34" s="106">
        <f>'Electricity_Only&gt;Total'!AW35</f>
        <v>1.0164418749836244</v>
      </c>
      <c r="W34" s="117">
        <f t="shared" si="19"/>
        <v>0.94181107045049772</v>
      </c>
      <c r="X34" s="31"/>
      <c r="Y34" s="87">
        <f>'Electricity_Only&gt;Total'!BA35</f>
        <v>0.99929124380311685</v>
      </c>
      <c r="Z34" s="117">
        <f t="shared" si="20"/>
        <v>1.0027650123545333</v>
      </c>
      <c r="AB34" s="34">
        <f t="shared" si="7"/>
        <v>0.64281001187091491</v>
      </c>
      <c r="AC34" s="34">
        <f t="shared" si="8"/>
        <v>1.0179763062330764</v>
      </c>
      <c r="AD34" s="34">
        <f t="shared" si="9"/>
        <v>1.0030895190267148</v>
      </c>
      <c r="AE34" s="34">
        <f t="shared" si="21"/>
        <v>0.999344389467828</v>
      </c>
      <c r="AF34" s="34">
        <f t="shared" si="10"/>
        <v>1.0155066781511786</v>
      </c>
      <c r="AG34" s="34">
        <f t="shared" si="22"/>
        <v>0.65436533920005735</v>
      </c>
      <c r="AH34" s="34">
        <f t="shared" si="11"/>
        <v>0.65436536149399394</v>
      </c>
      <c r="AI34" s="34"/>
      <c r="AJ34" s="34">
        <f t="shared" si="12"/>
        <v>1.0024318829733296</v>
      </c>
      <c r="AK34" s="32"/>
      <c r="AL34" s="204">
        <f t="shared" si="23"/>
        <v>10656.633710035669</v>
      </c>
      <c r="AM34" s="204">
        <f t="shared" si="24"/>
        <v>7244.6337100356686</v>
      </c>
      <c r="AN34" s="205">
        <f t="shared" si="13"/>
        <v>1.0184646445112326</v>
      </c>
      <c r="AO34" s="32"/>
      <c r="AP34" s="12"/>
      <c r="AR34" s="31">
        <f t="shared" si="25"/>
        <v>0.99999999994965239</v>
      </c>
      <c r="AS34" s="31">
        <f t="shared" si="26"/>
        <v>5.03475744702861E-11</v>
      </c>
      <c r="AU34" s="31">
        <f t="shared" si="38"/>
        <v>0.99975891996165733</v>
      </c>
      <c r="AV34" s="31">
        <f t="shared" si="39"/>
        <v>5.0577466064423656E-11</v>
      </c>
      <c r="AW34" s="31">
        <f t="shared" si="27"/>
        <v>0.99975892001223476</v>
      </c>
      <c r="AX34" s="31"/>
      <c r="AY34" s="31">
        <f t="shared" si="28"/>
        <v>0.99999999994941036</v>
      </c>
      <c r="AZ34" s="31">
        <f t="shared" si="29"/>
        <v>5.0589662219572595E-11</v>
      </c>
      <c r="BC34" s="31">
        <f t="shared" si="40"/>
        <v>5.7078475096522417E-3</v>
      </c>
      <c r="BD34" s="31">
        <f t="shared" si="41"/>
        <v>0</v>
      </c>
      <c r="BF34" s="31">
        <f t="shared" si="30"/>
        <v>0.99999999993949806</v>
      </c>
      <c r="BG34" s="31">
        <f t="shared" si="31"/>
        <v>6.0501914124728927E-11</v>
      </c>
      <c r="BI34" s="31">
        <f t="shared" si="32"/>
        <v>2.1049828546890752E-13</v>
      </c>
      <c r="BJ34" s="31">
        <f t="shared" si="33"/>
        <v>-3.4744381534033983E-3</v>
      </c>
      <c r="BL34" s="31">
        <f t="shared" si="34"/>
        <v>-7.7797732330080828E-5</v>
      </c>
      <c r="BM34" s="31">
        <f t="shared" si="35"/>
        <v>0</v>
      </c>
      <c r="BN34" s="120">
        <f t="shared" si="42"/>
        <v>1.0057241683086839</v>
      </c>
      <c r="BO34" s="120">
        <f t="shared" si="43"/>
        <v>1.0057241683083935</v>
      </c>
      <c r="BP34" s="31">
        <f t="shared" si="44"/>
        <v>0.70587797470813796</v>
      </c>
      <c r="BQ34" s="31">
        <f t="shared" si="14"/>
        <v>1.0155066781511786</v>
      </c>
      <c r="BR34" s="31"/>
      <c r="BS34" s="31">
        <f t="shared" si="47"/>
        <v>1.0000000000000346</v>
      </c>
      <c r="BT34" s="31">
        <f t="shared" si="45"/>
        <v>1.0000000000876612</v>
      </c>
      <c r="BU34" s="31">
        <f t="shared" si="15"/>
        <v>1.0030895190267148</v>
      </c>
      <c r="BV34" s="31"/>
      <c r="BW34" s="31">
        <f t="shared" si="36"/>
        <v>0.99992220529383891</v>
      </c>
      <c r="BX34" s="31">
        <f t="shared" si="46"/>
        <v>1.0136698405514588</v>
      </c>
      <c r="BY34" s="31">
        <f t="shared" si="16"/>
        <v>0.999344389467828</v>
      </c>
    </row>
    <row r="35" spans="1:101" x14ac:dyDescent="0.2">
      <c r="A35" s="198" t="s">
        <v>379</v>
      </c>
      <c r="B35" s="9">
        <f t="shared" si="37"/>
        <v>1975</v>
      </c>
      <c r="D35" s="29">
        <f>'Electricity_Only&gt;Total'!H36</f>
        <v>20249.135002999999</v>
      </c>
      <c r="E35" s="118">
        <f t="shared" si="17"/>
        <v>9.9999999999999995E-7</v>
      </c>
      <c r="F35" s="29">
        <f t="shared" si="0"/>
        <v>20249.135004</v>
      </c>
      <c r="H35" s="29">
        <f>'Electricity_Only&gt;Total'!N36</f>
        <v>1917804.5532716094</v>
      </c>
      <c r="I35" s="83">
        <f t="shared" si="1"/>
        <v>1.1297240457666648E-4</v>
      </c>
      <c r="J35" s="29">
        <f t="shared" si="2"/>
        <v>1917804.5533845818</v>
      </c>
      <c r="L35" s="41">
        <f t="shared" si="18"/>
        <v>10558.497719935391</v>
      </c>
      <c r="M35" s="79">
        <f t="shared" si="48"/>
        <v>8851.719176441622</v>
      </c>
      <c r="N35" s="41">
        <f t="shared" si="49"/>
        <v>10558.49771983485</v>
      </c>
      <c r="O35" s="124"/>
      <c r="P35" s="107">
        <f t="shared" si="4"/>
        <v>1.0082276110432129</v>
      </c>
      <c r="Q35" s="116">
        <f t="shared" si="5"/>
        <v>0.94441518969592952</v>
      </c>
      <c r="R35" s="107">
        <f t="shared" si="6"/>
        <v>1.0104657812469913</v>
      </c>
      <c r="S35" s="41"/>
      <c r="T35" s="41"/>
      <c r="V35" s="106">
        <f>'Electricity_Only&gt;Total'!AW36</f>
        <v>1.0084539974494962</v>
      </c>
      <c r="W35" s="117">
        <f t="shared" si="19"/>
        <v>0.94181107045049772</v>
      </c>
      <c r="X35" s="31"/>
      <c r="Y35" s="87">
        <f>'Electricity_Only&gt;Total'!BA36</f>
        <v>0.99977547716925441</v>
      </c>
      <c r="Z35" s="117">
        <f t="shared" si="20"/>
        <v>1.0027650123545333</v>
      </c>
      <c r="AB35" s="34">
        <f t="shared" si="7"/>
        <v>0.6602124654181345</v>
      </c>
      <c r="AC35" s="34">
        <f t="shared" si="8"/>
        <v>1.0104657812469913</v>
      </c>
      <c r="AD35" s="34">
        <f t="shared" si="9"/>
        <v>1.0030895190269782</v>
      </c>
      <c r="AE35" s="34">
        <f t="shared" si="21"/>
        <v>0.99982864858709819</v>
      </c>
      <c r="AF35" s="34">
        <f t="shared" si="10"/>
        <v>1.0075261500173009</v>
      </c>
      <c r="AG35" s="34">
        <f t="shared" si="22"/>
        <v>0.6671220819291841</v>
      </c>
      <c r="AH35" s="34">
        <f t="shared" si="11"/>
        <v>0.66712210465773747</v>
      </c>
      <c r="AI35" s="34"/>
      <c r="AJ35" s="34">
        <f t="shared" si="12"/>
        <v>1.002917638220626</v>
      </c>
      <c r="AK35" s="32"/>
      <c r="AL35" s="204">
        <f t="shared" si="23"/>
        <v>10572.886781566225</v>
      </c>
      <c r="AM35" s="204">
        <f t="shared" si="24"/>
        <v>7160.8867815662252</v>
      </c>
      <c r="AN35" s="205">
        <f t="shared" si="13"/>
        <v>1.0066913390348791</v>
      </c>
      <c r="AO35" s="32"/>
      <c r="AP35" s="12"/>
      <c r="AR35" s="31">
        <f t="shared" si="25"/>
        <v>0.99999999995061517</v>
      </c>
      <c r="AS35" s="31">
        <f t="shared" si="26"/>
        <v>4.9384825564275248E-11</v>
      </c>
      <c r="AU35" s="31">
        <f t="shared" si="38"/>
        <v>1.0000000000004814</v>
      </c>
      <c r="AV35" s="31">
        <f t="shared" si="39"/>
        <v>4.9864651024693661E-11</v>
      </c>
      <c r="AW35" s="31">
        <f t="shared" si="27"/>
        <v>1.0000000000503459</v>
      </c>
      <c r="AX35" s="31"/>
      <c r="AY35" s="31">
        <f t="shared" si="28"/>
        <v>0.99999999995013544</v>
      </c>
      <c r="AZ35" s="31">
        <f t="shared" si="29"/>
        <v>4.986465102218318E-11</v>
      </c>
      <c r="BC35" s="31">
        <f t="shared" si="40"/>
        <v>-7.8897083828180781E-3</v>
      </c>
      <c r="BD35" s="31">
        <f t="shared" si="41"/>
        <v>0</v>
      </c>
      <c r="BF35" s="31">
        <f t="shared" si="30"/>
        <v>0.99999999994109279</v>
      </c>
      <c r="BG35" s="31">
        <f t="shared" si="31"/>
        <v>5.8907152127306409E-11</v>
      </c>
      <c r="BI35" s="31">
        <f t="shared" si="32"/>
        <v>1.5947243525703032E-12</v>
      </c>
      <c r="BJ35" s="31">
        <f t="shared" si="33"/>
        <v>-2.6712491368452728E-2</v>
      </c>
      <c r="BL35" s="31">
        <f t="shared" si="34"/>
        <v>4.8445944352763835E-4</v>
      </c>
      <c r="BM35" s="31">
        <f t="shared" si="35"/>
        <v>0</v>
      </c>
      <c r="BN35" s="120">
        <f t="shared" si="42"/>
        <v>0.99214133367512347</v>
      </c>
      <c r="BO35" s="120">
        <f t="shared" si="43"/>
        <v>0.99214133367551383</v>
      </c>
      <c r="BP35" s="31">
        <f t="shared" si="44"/>
        <v>0.70033071523910262</v>
      </c>
      <c r="BQ35" s="31">
        <f t="shared" si="14"/>
        <v>1.0075261500173009</v>
      </c>
      <c r="BR35" s="31"/>
      <c r="BS35" s="31">
        <f t="shared" si="47"/>
        <v>1.0000000000002627</v>
      </c>
      <c r="BT35" s="31">
        <f t="shared" si="45"/>
        <v>1.0000000000879239</v>
      </c>
      <c r="BU35" s="31">
        <f t="shared" si="15"/>
        <v>1.0030895190269782</v>
      </c>
      <c r="BV35" s="31"/>
      <c r="BW35" s="31">
        <f t="shared" si="36"/>
        <v>1.0004845768129325</v>
      </c>
      <c r="BX35" s="31">
        <f t="shared" si="46"/>
        <v>1.0141610414521589</v>
      </c>
      <c r="BY35" s="31">
        <f t="shared" si="16"/>
        <v>0.99982864858709819</v>
      </c>
    </row>
    <row r="36" spans="1:101" x14ac:dyDescent="0.2">
      <c r="A36" s="198" t="s">
        <v>379</v>
      </c>
      <c r="B36" s="9">
        <f t="shared" si="37"/>
        <v>1976</v>
      </c>
      <c r="D36" s="29">
        <f>'Electricity_Only&gt;Total'!H37</f>
        <v>21443.385002999999</v>
      </c>
      <c r="E36" s="118">
        <f t="shared" si="17"/>
        <v>9.9999999999999995E-7</v>
      </c>
      <c r="F36" s="29">
        <f t="shared" si="0"/>
        <v>21443.385004</v>
      </c>
      <c r="H36" s="29">
        <f>'Electricity_Only&gt;Total'!N37</f>
        <v>2037794.1892716093</v>
      </c>
      <c r="I36" s="83">
        <f t="shared" si="1"/>
        <v>1.1297240457666648E-4</v>
      </c>
      <c r="J36" s="29">
        <f t="shared" si="2"/>
        <v>2037794.1893845818</v>
      </c>
      <c r="L36" s="41">
        <f t="shared" si="18"/>
        <v>10522.84137225101</v>
      </c>
      <c r="M36" s="79">
        <f t="shared" si="48"/>
        <v>8851.719176441622</v>
      </c>
      <c r="N36" s="41">
        <f t="shared" si="49"/>
        <v>10522.841372158366</v>
      </c>
      <c r="O36" s="124"/>
      <c r="P36" s="107">
        <f t="shared" si="4"/>
        <v>1.0048227976693866</v>
      </c>
      <c r="Q36" s="116">
        <f t="shared" si="5"/>
        <v>0.94441518969592952</v>
      </c>
      <c r="R36" s="107">
        <f t="shared" si="6"/>
        <v>1.0070534095093293</v>
      </c>
      <c r="S36" s="41"/>
      <c r="T36" s="41"/>
      <c r="V36" s="106">
        <f>'Electricity_Only&gt;Total'!AW37</f>
        <v>1.0050729856487834</v>
      </c>
      <c r="W36" s="117">
        <f t="shared" si="19"/>
        <v>0.94181107045049772</v>
      </c>
      <c r="X36" s="31"/>
      <c r="Y36" s="87">
        <f>'Electricity_Only&gt;Total'!BA37</f>
        <v>0.99975104056498565</v>
      </c>
      <c r="Z36" s="117">
        <f t="shared" si="20"/>
        <v>1.0027650123545333</v>
      </c>
      <c r="AB36" s="34">
        <f t="shared" si="7"/>
        <v>0.70151941365140358</v>
      </c>
      <c r="AC36" s="34">
        <f t="shared" si="8"/>
        <v>1.0070534095093293</v>
      </c>
      <c r="AD36" s="34">
        <f t="shared" si="9"/>
        <v>1.003089519027536</v>
      </c>
      <c r="AE36" s="34">
        <f t="shared" si="21"/>
        <v>0.99980421068321013</v>
      </c>
      <c r="AF36" s="34">
        <f t="shared" si="10"/>
        <v>1.0041482489814708</v>
      </c>
      <c r="AG36" s="34">
        <f t="shared" si="22"/>
        <v>0.70646749328559788</v>
      </c>
      <c r="AH36" s="34">
        <f t="shared" si="11"/>
        <v>0.70646751735463154</v>
      </c>
      <c r="AI36" s="34"/>
      <c r="AJ36" s="34">
        <f t="shared" si="12"/>
        <v>1.0028931248159265</v>
      </c>
      <c r="AK36" s="32"/>
      <c r="AL36" s="204">
        <f t="shared" si="23"/>
        <v>10537.439398676408</v>
      </c>
      <c r="AM36" s="204">
        <f t="shared" si="24"/>
        <v>7125.439398676408</v>
      </c>
      <c r="AN36" s="205">
        <f t="shared" si="13"/>
        <v>1.0017080772636564</v>
      </c>
      <c r="AO36" s="32"/>
      <c r="AP36" s="12"/>
      <c r="AR36" s="31">
        <f t="shared" si="25"/>
        <v>0.99999999995336553</v>
      </c>
      <c r="AS36" s="31">
        <f t="shared" si="26"/>
        <v>4.6634428277693199E-11</v>
      </c>
      <c r="AU36" s="31">
        <f t="shared" si="38"/>
        <v>1.0000403681589725</v>
      </c>
      <c r="AV36" s="31">
        <f t="shared" si="39"/>
        <v>4.7996493546201751E-11</v>
      </c>
      <c r="AW36" s="31">
        <f t="shared" si="27"/>
        <v>1.000040368206969</v>
      </c>
      <c r="AX36" s="31"/>
      <c r="AY36" s="31">
        <f t="shared" si="28"/>
        <v>0.99999999995200539</v>
      </c>
      <c r="AZ36" s="31">
        <f t="shared" si="29"/>
        <v>4.7994556092028044E-11</v>
      </c>
      <c r="BC36" s="31">
        <f t="shared" si="40"/>
        <v>-3.3583011369926969E-3</v>
      </c>
      <c r="BD36" s="31">
        <f t="shared" si="41"/>
        <v>0</v>
      </c>
      <c r="BF36" s="31">
        <f t="shared" si="30"/>
        <v>0.99999999994456135</v>
      </c>
      <c r="BG36" s="31">
        <f t="shared" si="31"/>
        <v>5.543857430017719E-11</v>
      </c>
      <c r="BI36" s="31">
        <f t="shared" si="32"/>
        <v>3.4685587735278984E-12</v>
      </c>
      <c r="BJ36" s="31">
        <f t="shared" si="33"/>
        <v>-6.0686873128416675E-2</v>
      </c>
      <c r="BL36" s="31">
        <f t="shared" si="34"/>
        <v>-2.4442390789215445E-5</v>
      </c>
      <c r="BM36" s="31">
        <f t="shared" si="35"/>
        <v>0</v>
      </c>
      <c r="BN36" s="120">
        <f t="shared" si="42"/>
        <v>0.9966473316489759</v>
      </c>
      <c r="BO36" s="120">
        <f t="shared" si="43"/>
        <v>0.99664733164913655</v>
      </c>
      <c r="BP36" s="31">
        <f t="shared" si="44"/>
        <v>0.69798273861498294</v>
      </c>
      <c r="BQ36" s="31">
        <f t="shared" si="14"/>
        <v>1.0041482489814708</v>
      </c>
      <c r="BR36" s="31"/>
      <c r="BS36" s="31">
        <f t="shared" si="47"/>
        <v>1.000000000000556</v>
      </c>
      <c r="BT36" s="31">
        <f t="shared" si="45"/>
        <v>1.0000000000884799</v>
      </c>
      <c r="BU36" s="31">
        <f t="shared" si="15"/>
        <v>1.003089519027536</v>
      </c>
      <c r="BV36" s="31"/>
      <c r="BW36" s="31">
        <f t="shared" si="36"/>
        <v>0.99997555790792481</v>
      </c>
      <c r="BX36" s="31">
        <f t="shared" si="46"/>
        <v>1.0141362532346048</v>
      </c>
      <c r="BY36" s="31">
        <f t="shared" si="16"/>
        <v>0.99980421068321013</v>
      </c>
    </row>
    <row r="37" spans="1:101" x14ac:dyDescent="0.2">
      <c r="A37" s="198" t="s">
        <v>379</v>
      </c>
      <c r="B37" s="9">
        <f t="shared" si="37"/>
        <v>1977</v>
      </c>
      <c r="D37" s="29">
        <f>'Electricity_Only&gt;Total'!H38</f>
        <v>22491.209003</v>
      </c>
      <c r="E37" s="118">
        <f t="shared" si="17"/>
        <v>9.9999999999999995E-7</v>
      </c>
      <c r="F37" s="29">
        <f t="shared" si="0"/>
        <v>22491.209004</v>
      </c>
      <c r="H37" s="29">
        <f>'Electricity_Only&gt;Total'!N38</f>
        <v>2124188.9522716096</v>
      </c>
      <c r="I37" s="83">
        <f t="shared" si="1"/>
        <v>1.1297240457666648E-4</v>
      </c>
      <c r="J37" s="29">
        <f t="shared" si="2"/>
        <v>2124188.9523845818</v>
      </c>
      <c r="L37" s="41">
        <f t="shared" si="18"/>
        <v>10588.13952447492</v>
      </c>
      <c r="M37" s="79">
        <f t="shared" si="48"/>
        <v>8851.719176441622</v>
      </c>
      <c r="N37" s="41">
        <f t="shared" si="49"/>
        <v>10588.139524382572</v>
      </c>
      <c r="O37" s="124"/>
      <c r="P37" s="107">
        <f t="shared" si="4"/>
        <v>1.0110580975925894</v>
      </c>
      <c r="Q37" s="116">
        <f t="shared" si="5"/>
        <v>0.94441518969592952</v>
      </c>
      <c r="R37" s="107">
        <f t="shared" si="6"/>
        <v>1.0133025512103564</v>
      </c>
      <c r="S37" s="41"/>
      <c r="T37" s="41"/>
      <c r="V37" s="106">
        <f>'Electricity_Only&gt;Total'!AW38</f>
        <v>1.0096498651133412</v>
      </c>
      <c r="W37" s="117">
        <f t="shared" si="19"/>
        <v>0.94181107045049772</v>
      </c>
      <c r="X37" s="31"/>
      <c r="Y37" s="87">
        <f>'Electricity_Only&gt;Total'!BA38</f>
        <v>1.0013947388010813</v>
      </c>
      <c r="Z37" s="117">
        <f t="shared" si="20"/>
        <v>1.0027650123545333</v>
      </c>
      <c r="AB37" s="34">
        <f t="shared" si="7"/>
        <v>0.73126118237271664</v>
      </c>
      <c r="AC37" s="34">
        <f t="shared" si="8"/>
        <v>1.0133025512103564</v>
      </c>
      <c r="AD37" s="34">
        <f t="shared" si="9"/>
        <v>1.0030895190279014</v>
      </c>
      <c r="AE37" s="34">
        <f t="shared" si="21"/>
        <v>1.0014479963366238</v>
      </c>
      <c r="AF37" s="34">
        <f t="shared" si="10"/>
        <v>1.0087209174001315</v>
      </c>
      <c r="AG37" s="34">
        <f t="shared" si="22"/>
        <v>0.74098879645421634</v>
      </c>
      <c r="AH37" s="34">
        <f t="shared" si="11"/>
        <v>0.74098882169937552</v>
      </c>
      <c r="AI37" s="34"/>
      <c r="AJ37" s="34">
        <f t="shared" si="12"/>
        <v>1.0045419889767597</v>
      </c>
      <c r="AK37" s="32"/>
      <c r="AL37" s="204">
        <f t="shared" si="23"/>
        <v>10585.42456062909</v>
      </c>
      <c r="AM37" s="204">
        <f t="shared" si="24"/>
        <v>7173.4245606290897</v>
      </c>
      <c r="AN37" s="205">
        <f t="shared" si="13"/>
        <v>1.0084539243093467</v>
      </c>
      <c r="AO37" s="32"/>
      <c r="AP37" s="12"/>
      <c r="AR37" s="31">
        <f t="shared" si="25"/>
        <v>0.99999999995553812</v>
      </c>
      <c r="AS37" s="31">
        <f t="shared" si="26"/>
        <v>4.4461816162134847E-11</v>
      </c>
      <c r="AU37" s="31">
        <f t="shared" si="38"/>
        <v>1.0000511038440953</v>
      </c>
      <c r="AV37" s="31">
        <f t="shared" si="39"/>
        <v>4.5539484908866493E-11</v>
      </c>
      <c r="AW37" s="31">
        <f t="shared" si="27"/>
        <v>1.0000511038896349</v>
      </c>
      <c r="AX37" s="31"/>
      <c r="AY37" s="31">
        <f t="shared" si="28"/>
        <v>0.99999999995446276</v>
      </c>
      <c r="AZ37" s="31">
        <f t="shared" si="29"/>
        <v>4.5537157782980862E-11</v>
      </c>
      <c r="BC37" s="31">
        <f t="shared" si="40"/>
        <v>4.5434411349891558E-3</v>
      </c>
      <c r="BD37" s="31">
        <f t="shared" si="41"/>
        <v>0</v>
      </c>
      <c r="BF37" s="31">
        <f t="shared" si="30"/>
        <v>0.99999999994681632</v>
      </c>
      <c r="BG37" s="31">
        <f t="shared" si="31"/>
        <v>5.3183783132778939E-11</v>
      </c>
      <c r="BI37" s="31">
        <f t="shared" si="32"/>
        <v>2.2550850076160754E-12</v>
      </c>
      <c r="BJ37" s="31">
        <f t="shared" si="33"/>
        <v>-4.1522116917937314E-2</v>
      </c>
      <c r="BL37" s="31">
        <f t="shared" si="34"/>
        <v>1.6427574869271018E-3</v>
      </c>
      <c r="BM37" s="31">
        <f t="shared" si="35"/>
        <v>0</v>
      </c>
      <c r="BN37" s="120">
        <f t="shared" si="42"/>
        <v>1.0045537782130354</v>
      </c>
      <c r="BO37" s="120">
        <f t="shared" si="43"/>
        <v>1.0045537782128275</v>
      </c>
      <c r="BP37" s="31">
        <f t="shared" si="44"/>
        <v>0.70116119720301751</v>
      </c>
      <c r="BQ37" s="31">
        <f t="shared" si="14"/>
        <v>1.0087209174001315</v>
      </c>
      <c r="BR37" s="31"/>
      <c r="BS37" s="31">
        <f t="shared" si="47"/>
        <v>1.0000000000003644</v>
      </c>
      <c r="BT37" s="31">
        <f t="shared" si="45"/>
        <v>1.0000000000888443</v>
      </c>
      <c r="BU37" s="31">
        <f t="shared" si="15"/>
        <v>1.0030895190279014</v>
      </c>
      <c r="BV37" s="31"/>
      <c r="BW37" s="31">
        <f t="shared" si="36"/>
        <v>1.0016441075521081</v>
      </c>
      <c r="BX37" s="31">
        <f t="shared" si="46"/>
        <v>1.0158036023074144</v>
      </c>
      <c r="BY37" s="31">
        <f t="shared" si="16"/>
        <v>1.0014479963366238</v>
      </c>
    </row>
    <row r="38" spans="1:101" x14ac:dyDescent="0.2">
      <c r="A38" s="198" t="s">
        <v>379</v>
      </c>
      <c r="B38" s="9">
        <f t="shared" si="37"/>
        <v>1978</v>
      </c>
      <c r="D38" s="29">
        <f>'Electricity_Only&gt;Total'!H39</f>
        <v>23485.796002999999</v>
      </c>
      <c r="E38" s="118">
        <f t="shared" si="17"/>
        <v>9.9999999999999995E-7</v>
      </c>
      <c r="F38" s="29">
        <f t="shared" si="0"/>
        <v>23485.796004</v>
      </c>
      <c r="H38" s="29">
        <f>'Electricity_Only&gt;Total'!N39</f>
        <v>2206273.8062716094</v>
      </c>
      <c r="I38" s="83">
        <f t="shared" si="1"/>
        <v>1.1297240457666648E-4</v>
      </c>
      <c r="J38" s="29">
        <f t="shared" si="2"/>
        <v>2206273.8063845816</v>
      </c>
      <c r="L38" s="41">
        <f t="shared" si="18"/>
        <v>10645.005137729817</v>
      </c>
      <c r="M38" s="79">
        <f t="shared" si="48"/>
        <v>8851.719176441622</v>
      </c>
      <c r="N38" s="41">
        <f t="shared" si="49"/>
        <v>10645.005137637992</v>
      </c>
      <c r="O38" s="124"/>
      <c r="P38" s="107">
        <f t="shared" si="4"/>
        <v>1.0164881770341221</v>
      </c>
      <c r="Q38" s="116">
        <f t="shared" si="5"/>
        <v>0.94441518969592952</v>
      </c>
      <c r="R38" s="107">
        <f t="shared" si="6"/>
        <v>1.0187446849162038</v>
      </c>
      <c r="S38" s="41"/>
      <c r="T38" s="41"/>
      <c r="V38" s="106">
        <f>'Electricity_Only&gt;Total'!AW39</f>
        <v>1.0152365993620704</v>
      </c>
      <c r="W38" s="117">
        <f t="shared" si="19"/>
        <v>0.94181107045049772</v>
      </c>
      <c r="X38" s="31"/>
      <c r="Y38" s="87">
        <f>'Electricity_Only&gt;Total'!BA39</f>
        <v>1.0012327597822483</v>
      </c>
      <c r="Z38" s="117">
        <f t="shared" si="20"/>
        <v>1.0027650123545333</v>
      </c>
      <c r="AB38" s="34">
        <f t="shared" si="7"/>
        <v>0.75951924638512391</v>
      </c>
      <c r="AC38" s="34">
        <f t="shared" si="8"/>
        <v>1.0187446849162038</v>
      </c>
      <c r="AD38" s="34">
        <f t="shared" si="9"/>
        <v>1.0030895190282314</v>
      </c>
      <c r="AE38" s="34">
        <f t="shared" si="21"/>
        <v>1.0012860087032096</v>
      </c>
      <c r="AF38" s="34">
        <f t="shared" si="10"/>
        <v>1.014302511466675</v>
      </c>
      <c r="AG38" s="34">
        <f t="shared" si="22"/>
        <v>0.77375616898487709</v>
      </c>
      <c r="AH38" s="34">
        <f t="shared" si="11"/>
        <v>0.77375619534640561</v>
      </c>
      <c r="AI38" s="34"/>
      <c r="AJ38" s="34">
        <f t="shared" si="12"/>
        <v>1.0043795008798</v>
      </c>
      <c r="AK38" s="32"/>
      <c r="AL38" s="204">
        <f t="shared" si="23"/>
        <v>10643.997295565265</v>
      </c>
      <c r="AM38" s="204">
        <f t="shared" si="24"/>
        <v>7231.9972955652647</v>
      </c>
      <c r="AN38" s="205">
        <f t="shared" si="13"/>
        <v>1.0166881928800524</v>
      </c>
      <c r="AO38" s="32"/>
      <c r="AP38" s="12"/>
      <c r="AR38" s="31">
        <f t="shared" si="25"/>
        <v>0.99999999995742106</v>
      </c>
      <c r="AS38" s="31">
        <f t="shared" si="26"/>
        <v>4.2578927272879502E-11</v>
      </c>
      <c r="AU38" s="31">
        <f t="shared" si="38"/>
        <v>1.0000000000009415</v>
      </c>
      <c r="AV38" s="31">
        <f t="shared" si="39"/>
        <v>4.3513582343272471E-11</v>
      </c>
      <c r="AW38" s="31">
        <f t="shared" si="27"/>
        <v>1.0000000000444551</v>
      </c>
      <c r="AX38" s="31"/>
      <c r="AY38" s="31">
        <f t="shared" si="28"/>
        <v>0.99999999995648636</v>
      </c>
      <c r="AZ38" s="31">
        <f t="shared" si="29"/>
        <v>4.351358234133807E-11</v>
      </c>
      <c r="BC38" s="31">
        <f t="shared" si="40"/>
        <v>5.5180856040412058E-3</v>
      </c>
      <c r="BD38" s="31">
        <f t="shared" si="41"/>
        <v>0</v>
      </c>
      <c r="BF38" s="31">
        <f t="shared" si="30"/>
        <v>0.99999999994879496</v>
      </c>
      <c r="BG38" s="31">
        <f t="shared" si="31"/>
        <v>5.1205069946324671E-11</v>
      </c>
      <c r="BI38" s="31">
        <f t="shared" si="32"/>
        <v>1.9786394744849963E-12</v>
      </c>
      <c r="BJ38" s="31">
        <f t="shared" si="33"/>
        <v>-3.7914972014553516E-2</v>
      </c>
      <c r="BL38" s="31">
        <f t="shared" si="34"/>
        <v>-1.6176649856327268E-4</v>
      </c>
      <c r="BM38" s="31">
        <f t="shared" si="35"/>
        <v>0</v>
      </c>
      <c r="BN38" s="120">
        <f t="shared" si="42"/>
        <v>1.0055333382806941</v>
      </c>
      <c r="BO38" s="120">
        <f t="shared" si="43"/>
        <v>1.0055333382804528</v>
      </c>
      <c r="BP38" s="31">
        <f t="shared" si="44"/>
        <v>0.70504095929626909</v>
      </c>
      <c r="BQ38" s="31">
        <f t="shared" si="14"/>
        <v>1.014302511466675</v>
      </c>
      <c r="BR38" s="31"/>
      <c r="BS38" s="31">
        <f t="shared" si="47"/>
        <v>1.0000000000003288</v>
      </c>
      <c r="BT38" s="31">
        <f t="shared" si="45"/>
        <v>1.0000000000891731</v>
      </c>
      <c r="BU38" s="31">
        <f t="shared" si="15"/>
        <v>1.0030895190282314</v>
      </c>
      <c r="BV38" s="31"/>
      <c r="BW38" s="31">
        <f t="shared" si="36"/>
        <v>0.99983824658493825</v>
      </c>
      <c r="BX38" s="31">
        <f t="shared" si="46"/>
        <v>1.0156392926057092</v>
      </c>
      <c r="BY38" s="31">
        <f t="shared" si="16"/>
        <v>1.0012860087032096</v>
      </c>
    </row>
    <row r="39" spans="1:101" x14ac:dyDescent="0.2">
      <c r="A39" s="198" t="s">
        <v>379</v>
      </c>
      <c r="B39" s="9">
        <f t="shared" si="37"/>
        <v>1979</v>
      </c>
      <c r="D39" s="29">
        <f>'Electricity_Only&gt;Total'!H40</f>
        <v>23873.816003</v>
      </c>
      <c r="E39" s="118">
        <f t="shared" si="17"/>
        <v>9.9999999999999995E-7</v>
      </c>
      <c r="F39" s="29">
        <f t="shared" si="0"/>
        <v>23873.816004</v>
      </c>
      <c r="H39" s="29">
        <f>'Electricity_Only&gt;Total'!N40</f>
        <v>2247270.1942716092</v>
      </c>
      <c r="I39" s="83">
        <f t="shared" si="1"/>
        <v>1.1297240457666648E-4</v>
      </c>
      <c r="J39" s="29">
        <f t="shared" si="2"/>
        <v>2247270.1943845814</v>
      </c>
      <c r="L39" s="41">
        <f t="shared" si="18"/>
        <v>10623.473787822848</v>
      </c>
      <c r="M39" s="79">
        <f t="shared" si="48"/>
        <v>8851.719176441622</v>
      </c>
      <c r="N39" s="41">
        <f t="shared" si="49"/>
        <v>10623.473787733781</v>
      </c>
      <c r="O39" s="124"/>
      <c r="P39" s="107">
        <f t="shared" si="4"/>
        <v>1.0144321552348987</v>
      </c>
      <c r="Q39" s="116">
        <f t="shared" si="5"/>
        <v>0.94441518969592952</v>
      </c>
      <c r="R39" s="107">
        <f t="shared" si="6"/>
        <v>1.0166840989427477</v>
      </c>
      <c r="S39" s="41"/>
      <c r="T39" s="41"/>
      <c r="V39" s="106">
        <f>'Electricity_Only&gt;Total'!AW40</f>
        <v>1.0144364028571997</v>
      </c>
      <c r="W39" s="117">
        <f t="shared" si="19"/>
        <v>0.94181107045049772</v>
      </c>
      <c r="X39" s="31"/>
      <c r="Y39" s="87">
        <f>'Electricity_Only&gt;Total'!BA40</f>
        <v>0.99999577856754185</v>
      </c>
      <c r="Z39" s="117">
        <f t="shared" si="20"/>
        <v>1.0027650123545333</v>
      </c>
      <c r="AB39" s="34">
        <f t="shared" si="7"/>
        <v>0.77363242926757714</v>
      </c>
      <c r="AC39" s="34">
        <f t="shared" si="8"/>
        <v>1.0166840989427477</v>
      </c>
      <c r="AD39" s="34">
        <f t="shared" si="9"/>
        <v>1.0030895190283886</v>
      </c>
      <c r="AE39" s="34">
        <f t="shared" si="21"/>
        <v>1.0000489617017396</v>
      </c>
      <c r="AF39" s="34">
        <f t="shared" si="10"/>
        <v>1.0135030511979721</v>
      </c>
      <c r="AG39" s="34">
        <f t="shared" si="22"/>
        <v>0.78653976246573531</v>
      </c>
      <c r="AH39" s="34">
        <f t="shared" si="11"/>
        <v>0.78653978926279566</v>
      </c>
      <c r="AI39" s="34"/>
      <c r="AJ39" s="34">
        <f t="shared" si="12"/>
        <v>1.0031386319982374</v>
      </c>
      <c r="AK39" s="32"/>
      <c r="AL39" s="204">
        <f t="shared" si="23"/>
        <v>10635.607833011651</v>
      </c>
      <c r="AM39" s="204">
        <f t="shared" si="24"/>
        <v>7223.6078330116507</v>
      </c>
      <c r="AN39" s="205">
        <f t="shared" si="13"/>
        <v>1.0155087859784349</v>
      </c>
      <c r="AO39" s="32"/>
      <c r="AP39" s="12"/>
      <c r="AR39" s="31">
        <f t="shared" si="25"/>
        <v>0.99999999995811306</v>
      </c>
      <c r="AS39" s="31">
        <f t="shared" si="26"/>
        <v>4.1886893985965725E-11</v>
      </c>
      <c r="AU39" s="31">
        <f t="shared" si="38"/>
        <v>1.000160462131283</v>
      </c>
      <c r="AV39" s="31">
        <f t="shared" si="39"/>
        <v>4.2231965634480587E-11</v>
      </c>
      <c r="AW39" s="31">
        <f t="shared" si="27"/>
        <v>1.000160462173515</v>
      </c>
      <c r="AX39" s="31"/>
      <c r="AY39" s="31">
        <f t="shared" si="28"/>
        <v>0.99999999995777478</v>
      </c>
      <c r="AZ39" s="31">
        <f t="shared" si="29"/>
        <v>4.2225190088701874E-11</v>
      </c>
      <c r="BC39" s="31">
        <f t="shared" si="40"/>
        <v>-7.884979949524931E-4</v>
      </c>
      <c r="BD39" s="31">
        <f t="shared" si="41"/>
        <v>0</v>
      </c>
      <c r="BF39" s="31">
        <f t="shared" si="30"/>
        <v>0.9999999999497291</v>
      </c>
      <c r="BG39" s="31">
        <f t="shared" si="31"/>
        <v>5.0270948664276731E-11</v>
      </c>
      <c r="BI39" s="31">
        <f t="shared" si="32"/>
        <v>9.341416529191703E-13</v>
      </c>
      <c r="BJ39" s="31">
        <f t="shared" si="33"/>
        <v>-1.8411200625718931E-2</v>
      </c>
      <c r="BL39" s="31">
        <f t="shared" si="34"/>
        <v>-1.2362219991732956E-3</v>
      </c>
      <c r="BM39" s="31">
        <f t="shared" si="35"/>
        <v>0</v>
      </c>
      <c r="BN39" s="120">
        <f t="shared" si="42"/>
        <v>0.99921181278790228</v>
      </c>
      <c r="BO39" s="120">
        <f t="shared" si="43"/>
        <v>0.99921181278793558</v>
      </c>
      <c r="BP39" s="31">
        <f t="shared" si="44"/>
        <v>0.70448525502817017</v>
      </c>
      <c r="BQ39" s="31">
        <f t="shared" si="14"/>
        <v>1.0135030511979721</v>
      </c>
      <c r="BR39" s="31"/>
      <c r="BS39" s="31">
        <f t="shared" si="47"/>
        <v>1.0000000000001568</v>
      </c>
      <c r="BT39" s="31">
        <f t="shared" si="45"/>
        <v>1.0000000000893299</v>
      </c>
      <c r="BU39" s="31">
        <f t="shared" si="15"/>
        <v>1.0030895190283886</v>
      </c>
      <c r="BV39" s="31"/>
      <c r="BW39" s="31">
        <f t="shared" si="36"/>
        <v>0.99876454180851681</v>
      </c>
      <c r="BX39" s="31">
        <f t="shared" si="46"/>
        <v>1.0143845127220672</v>
      </c>
      <c r="BY39" s="31">
        <f t="shared" si="16"/>
        <v>1.0000489617017396</v>
      </c>
      <c r="CJ39" s="77" t="s">
        <v>336</v>
      </c>
      <c r="CN39" s="77" t="s">
        <v>337</v>
      </c>
      <c r="CO39" s="77" t="s">
        <v>338</v>
      </c>
      <c r="CP39" s="77" t="s">
        <v>339</v>
      </c>
      <c r="CQ39" s="77" t="s">
        <v>340</v>
      </c>
      <c r="CW39" s="77" t="s">
        <v>605</v>
      </c>
    </row>
    <row r="40" spans="1:101" x14ac:dyDescent="0.2">
      <c r="A40" s="198" t="s">
        <v>379</v>
      </c>
      <c r="B40" s="9">
        <f t="shared" si="37"/>
        <v>1980</v>
      </c>
      <c r="D40" s="29">
        <f>'Electricity_Only&gt;Total'!H41</f>
        <v>24230.370003</v>
      </c>
      <c r="E40" s="118">
        <f t="shared" si="17"/>
        <v>9.9999999999999995E-7</v>
      </c>
      <c r="F40" s="29">
        <f t="shared" si="0"/>
        <v>24230.370004</v>
      </c>
      <c r="H40" s="29">
        <f>'Electricity_Only&gt;Total'!N41</f>
        <v>2286321.6752716093</v>
      </c>
      <c r="I40" s="83">
        <f t="shared" si="1"/>
        <v>1.1297240457666648E-4</v>
      </c>
      <c r="J40" s="29">
        <f t="shared" si="2"/>
        <v>2286321.6753845816</v>
      </c>
      <c r="L40" s="41">
        <f t="shared" si="18"/>
        <v>10597.970646506465</v>
      </c>
      <c r="M40" s="79">
        <f t="shared" si="48"/>
        <v>8851.719176441622</v>
      </c>
      <c r="N40" s="41">
        <f t="shared" si="49"/>
        <v>10597.970646420179</v>
      </c>
      <c r="O40" s="124"/>
      <c r="P40" s="107">
        <f t="shared" si="4"/>
        <v>1.0119968683289815</v>
      </c>
      <c r="Q40" s="116">
        <f t="shared" si="5"/>
        <v>0.94441518969592952</v>
      </c>
      <c r="R40" s="107">
        <f t="shared" si="6"/>
        <v>1.0142434059298306</v>
      </c>
      <c r="S40" s="41"/>
      <c r="T40" s="41"/>
      <c r="V40" s="106">
        <f>'Electricity_Only&gt;Total'!AW41</f>
        <v>1.0127034596055851</v>
      </c>
      <c r="W40" s="117">
        <f t="shared" si="19"/>
        <v>0.94181107045049772</v>
      </c>
      <c r="X40" s="31"/>
      <c r="Y40" s="87">
        <f>'Electricity_Only&gt;Total'!BA41</f>
        <v>0.99930223804517526</v>
      </c>
      <c r="Z40" s="117">
        <f t="shared" si="20"/>
        <v>1.0027650123545333</v>
      </c>
      <c r="AB40" s="34">
        <f t="shared" si="7"/>
        <v>0.78707606955080545</v>
      </c>
      <c r="AC40" s="34">
        <f t="shared" si="8"/>
        <v>1.0142434059298306</v>
      </c>
      <c r="AD40" s="34">
        <f t="shared" si="9"/>
        <v>1.0030895190285314</v>
      </c>
      <c r="AE40" s="34">
        <f t="shared" si="21"/>
        <v>0.99935538429458759</v>
      </c>
      <c r="AF40" s="34">
        <f t="shared" si="10"/>
        <v>1.0117717023740886</v>
      </c>
      <c r="AG40" s="34">
        <f t="shared" si="22"/>
        <v>0.79828668630980049</v>
      </c>
      <c r="AH40" s="34">
        <f t="shared" si="11"/>
        <v>0.79828671350707314</v>
      </c>
      <c r="AI40" s="34"/>
      <c r="AJ40" s="34">
        <f t="shared" si="12"/>
        <v>1.0024429117706311</v>
      </c>
      <c r="AK40" s="32"/>
      <c r="AL40" s="204">
        <f t="shared" si="23"/>
        <v>10617.43921764221</v>
      </c>
      <c r="AM40" s="204">
        <f t="shared" si="24"/>
        <v>7205.4392176422098</v>
      </c>
      <c r="AN40" s="205">
        <f t="shared" si="13"/>
        <v>1.0129546068254067</v>
      </c>
      <c r="AO40" s="32"/>
      <c r="AP40" s="12"/>
      <c r="AR40" s="31">
        <f t="shared" si="25"/>
        <v>0.99999999995872946</v>
      </c>
      <c r="AS40" s="31">
        <f t="shared" si="26"/>
        <v>4.1270521243997421E-11</v>
      </c>
      <c r="AU40" s="31">
        <f t="shared" si="38"/>
        <v>1.0000000000003082</v>
      </c>
      <c r="AV40" s="31">
        <f t="shared" si="39"/>
        <v>4.1577946165702543E-11</v>
      </c>
      <c r="AW40" s="31">
        <f t="shared" si="27"/>
        <v>1.0000000000418861</v>
      </c>
      <c r="AX40" s="31"/>
      <c r="AY40" s="31">
        <f t="shared" si="28"/>
        <v>0.99999999995842215</v>
      </c>
      <c r="AZ40" s="31">
        <f t="shared" si="29"/>
        <v>4.1577946163961004E-11</v>
      </c>
      <c r="BC40" s="31">
        <f t="shared" si="40"/>
        <v>-1.7097425844678751E-3</v>
      </c>
      <c r="BD40" s="31">
        <f t="shared" si="41"/>
        <v>0</v>
      </c>
      <c r="BF40" s="31">
        <f t="shared" si="30"/>
        <v>0.99999999995058775</v>
      </c>
      <c r="BG40" s="31">
        <f t="shared" si="31"/>
        <v>4.9412296525449955E-11</v>
      </c>
      <c r="BI40" s="31">
        <f t="shared" si="32"/>
        <v>8.5864648724472741E-13</v>
      </c>
      <c r="BJ40" s="31">
        <f t="shared" si="33"/>
        <v>-1.7228038168222867E-2</v>
      </c>
      <c r="BL40" s="31">
        <f t="shared" si="34"/>
        <v>-6.9378406262859537E-4</v>
      </c>
      <c r="BM40" s="31">
        <f t="shared" si="35"/>
        <v>0</v>
      </c>
      <c r="BN40" s="120">
        <f t="shared" si="42"/>
        <v>0.99829171819274842</v>
      </c>
      <c r="BO40" s="120">
        <f t="shared" si="43"/>
        <v>0.99829171819281937</v>
      </c>
      <c r="BP40" s="31">
        <f t="shared" si="44"/>
        <v>0.70328179568357851</v>
      </c>
      <c r="BQ40" s="31">
        <f t="shared" si="14"/>
        <v>1.0117717023740886</v>
      </c>
      <c r="BR40" s="31"/>
      <c r="BS40" s="31">
        <f t="shared" si="47"/>
        <v>1.0000000000001423</v>
      </c>
      <c r="BT40" s="31">
        <f t="shared" si="45"/>
        <v>1.0000000000894722</v>
      </c>
      <c r="BU40" s="31">
        <f t="shared" si="15"/>
        <v>1.0030895190285314</v>
      </c>
      <c r="BV40" s="31"/>
      <c r="BW40" s="31">
        <f t="shared" si="36"/>
        <v>0.99930645654991546</v>
      </c>
      <c r="BX40" s="31">
        <f t="shared" si="46"/>
        <v>1.0136809929874016</v>
      </c>
      <c r="BY40" s="31">
        <f t="shared" si="16"/>
        <v>0.99935538429458759</v>
      </c>
      <c r="CB40" s="10">
        <f>F40</f>
        <v>24230.370004</v>
      </c>
      <c r="CC40" s="10">
        <f>J40*3.412*0.001</f>
        <v>7800.9295564121921</v>
      </c>
      <c r="CD40" s="31">
        <f>CB40/CC40</f>
        <v>3.1060875282591383</v>
      </c>
      <c r="CF40" s="10">
        <v>17180.249000000003</v>
      </c>
      <c r="CG40" s="10">
        <v>4346.2904935437591</v>
      </c>
      <c r="CH40" s="80">
        <f>CF40/CG40</f>
        <v>3.9528533643852333</v>
      </c>
      <c r="CI40" s="10">
        <f>CF40+CG40</f>
        <v>21526.539493543762</v>
      </c>
      <c r="CJ40" s="31">
        <f>CI40/CB40</f>
        <v>0.88841150547804737</v>
      </c>
      <c r="CK40" s="31">
        <f>CG40/(1*CC40)</f>
        <v>0.55715033216409504</v>
      </c>
      <c r="CM40" s="10">
        <v>1988</v>
      </c>
      <c r="CN40" s="10">
        <v>3046</v>
      </c>
      <c r="CO40" s="10">
        <v>2675</v>
      </c>
      <c r="CP40" s="10">
        <v>3059</v>
      </c>
      <c r="CQ40" s="10">
        <v>16</v>
      </c>
      <c r="CR40" s="10">
        <f>SUM(CN40:CQ40)</f>
        <v>8796</v>
      </c>
      <c r="CW40" s="10">
        <f>CR40/3.412</f>
        <v>2577.9601406799534</v>
      </c>
    </row>
    <row r="41" spans="1:101" x14ac:dyDescent="0.2">
      <c r="A41" s="198" t="s">
        <v>379</v>
      </c>
      <c r="B41" s="9">
        <f t="shared" si="37"/>
        <v>1981</v>
      </c>
      <c r="D41" s="29">
        <f>'Electricity_Only&gt;Total'!H42</f>
        <v>24348.479003</v>
      </c>
      <c r="E41" s="118">
        <f t="shared" si="17"/>
        <v>9.9999999999999995E-7</v>
      </c>
      <c r="F41" s="29">
        <f t="shared" si="0"/>
        <v>24348.479004000001</v>
      </c>
      <c r="H41" s="29">
        <f>'Electricity_Only&gt;Total'!N42</f>
        <v>2294689.6462716097</v>
      </c>
      <c r="I41" s="83">
        <f t="shared" si="1"/>
        <v>1.1297240457666648E-4</v>
      </c>
      <c r="J41" s="29">
        <f t="shared" si="2"/>
        <v>2294689.6463845819</v>
      </c>
      <c r="L41" s="41">
        <f t="shared" si="18"/>
        <v>10610.793944427814</v>
      </c>
      <c r="M41" s="79">
        <f t="shared" si="48"/>
        <v>8851.719176441622</v>
      </c>
      <c r="N41" s="41">
        <f t="shared" si="49"/>
        <v>10610.793944341212</v>
      </c>
      <c r="O41" s="124"/>
      <c r="P41" s="107">
        <f t="shared" ref="P41:P71" si="50">L41/L$74</f>
        <v>1.0132213609956349</v>
      </c>
      <c r="Q41" s="116">
        <f t="shared" ref="Q41:Q71" si="51">M41/M$74</f>
        <v>0.94441518969592952</v>
      </c>
      <c r="R41" s="107">
        <f t="shared" ref="R41:R71" si="52">N41/N$74</f>
        <v>1.0154706168546952</v>
      </c>
      <c r="S41" s="41"/>
      <c r="T41" s="41"/>
      <c r="V41" s="106">
        <f>'Electricity_Only&gt;Total'!AW42</f>
        <v>1.0139141612584004</v>
      </c>
      <c r="W41" s="117">
        <f t="shared" si="19"/>
        <v>0.94181107045049772</v>
      </c>
      <c r="X41" s="31"/>
      <c r="Y41" s="87">
        <f>'Electricity_Only&gt;Total'!BA42</f>
        <v>0.99931667294903648</v>
      </c>
      <c r="Z41" s="117">
        <f t="shared" si="20"/>
        <v>1.0027650123545333</v>
      </c>
      <c r="AB41" s="34">
        <f t="shared" ref="AB41:AB71" si="53">J41/J$74</f>
        <v>0.78995677955574717</v>
      </c>
      <c r="AC41" s="34">
        <f t="shared" ref="AC41:AC71" si="54">N41/N$74</f>
        <v>1.0154706168546952</v>
      </c>
      <c r="AD41" s="34">
        <f t="shared" si="9"/>
        <v>1.0030895190285611</v>
      </c>
      <c r="AE41" s="34">
        <f t="shared" si="21"/>
        <v>0.99936981996614482</v>
      </c>
      <c r="AF41" s="34">
        <f t="shared" si="10"/>
        <v>1.0129812900975894</v>
      </c>
      <c r="AG41" s="34">
        <f t="shared" si="22"/>
        <v>0.80217787089417947</v>
      </c>
      <c r="AH41" s="34">
        <f t="shared" si="11"/>
        <v>0.80217789822402308</v>
      </c>
      <c r="AI41" s="34"/>
      <c r="AJ41" s="34">
        <f t="shared" si="12"/>
        <v>1.0024573920414999</v>
      </c>
      <c r="AK41" s="32"/>
      <c r="AL41" s="204">
        <f t="shared" si="23"/>
        <v>10630.132519997416</v>
      </c>
      <c r="AM41" s="204">
        <f t="shared" si="24"/>
        <v>7218.1325199974162</v>
      </c>
      <c r="AN41" s="205">
        <f t="shared" ref="AN41:AN71" si="55">AM41/AM$74</f>
        <v>1.0147390558656613</v>
      </c>
      <c r="AO41" s="32"/>
      <c r="AP41" s="12"/>
      <c r="AR41" s="31">
        <f t="shared" si="25"/>
        <v>0.99999999995892963</v>
      </c>
      <c r="AS41" s="31">
        <f t="shared" si="26"/>
        <v>4.1070327219852976E-11</v>
      </c>
      <c r="AU41" s="31">
        <f t="shared" si="38"/>
        <v>0.99944567627504466</v>
      </c>
      <c r="AV41" s="31">
        <f t="shared" si="39"/>
        <v>4.1170343110361354E-11</v>
      </c>
      <c r="AW41" s="31">
        <f t="shared" si="27"/>
        <v>0.99944567631621495</v>
      </c>
      <c r="AX41" s="31"/>
      <c r="AY41" s="31">
        <f t="shared" si="28"/>
        <v>0.99999999995880684</v>
      </c>
      <c r="AZ41" s="31">
        <f t="shared" si="29"/>
        <v>4.1193177464240146E-11</v>
      </c>
      <c r="BC41" s="31">
        <f t="shared" si="40"/>
        <v>1.1948004244897437E-3</v>
      </c>
      <c r="BD41" s="31">
        <f t="shared" si="41"/>
        <v>0</v>
      </c>
      <c r="BF41" s="31">
        <f t="shared" si="30"/>
        <v>0.99999999995076794</v>
      </c>
      <c r="BG41" s="31">
        <f t="shared" si="31"/>
        <v>4.9232106291437329E-11</v>
      </c>
      <c r="BI41" s="31">
        <f t="shared" si="32"/>
        <v>1.8030021919910917E-13</v>
      </c>
      <c r="BJ41" s="31">
        <f t="shared" si="33"/>
        <v>-3.6533331700796196E-3</v>
      </c>
      <c r="BL41" s="31">
        <f t="shared" si="34"/>
        <v>1.4444878693071183E-5</v>
      </c>
      <c r="BM41" s="31">
        <f t="shared" si="35"/>
        <v>0</v>
      </c>
      <c r="BN41" s="120">
        <f t="shared" si="42"/>
        <v>1.0011955144828744</v>
      </c>
      <c r="BO41" s="120">
        <f t="shared" si="43"/>
        <v>1.0011955144828251</v>
      </c>
      <c r="BP41" s="31">
        <f t="shared" si="44"/>
        <v>0.70412257925582544</v>
      </c>
      <c r="BQ41" s="31">
        <f t="shared" ref="BQ41:BQ69" si="56">BP41/BP$74</f>
        <v>1.0129812900975894</v>
      </c>
      <c r="BR41" s="31"/>
      <c r="BS41" s="31">
        <f t="shared" si="47"/>
        <v>1.0000000000000298</v>
      </c>
      <c r="BT41" s="31">
        <f t="shared" si="45"/>
        <v>1.000000000089502</v>
      </c>
      <c r="BU41" s="31">
        <f t="shared" ref="BU41:BU69" si="57">BT41/BT$74</f>
        <v>1.0030895190285611</v>
      </c>
      <c r="BV41" s="31"/>
      <c r="BW41" s="31">
        <f t="shared" si="36"/>
        <v>1.0000144449830202</v>
      </c>
      <c r="BX41" s="31">
        <f t="shared" si="46"/>
        <v>1.0136956355921332</v>
      </c>
      <c r="BY41" s="31">
        <f t="shared" ref="BY41:BY69" si="58">BX41/BX$74</f>
        <v>0.99936981996614482</v>
      </c>
      <c r="CB41" s="10">
        <f t="shared" ref="CB41:CB55" si="59">F41</f>
        <v>24348.479004000001</v>
      </c>
      <c r="CC41" s="10">
        <f t="shared" ref="CC41:CC55" si="60">J41*3.412*0.001</f>
        <v>7829.4810734641933</v>
      </c>
      <c r="CD41" s="31">
        <f t="shared" ref="CD41:CD55" si="61">CB41/CC41</f>
        <v>3.1098458219053966</v>
      </c>
      <c r="CF41" s="10">
        <v>17162.457999999999</v>
      </c>
      <c r="CG41" s="10">
        <v>4521.5157901851298</v>
      </c>
      <c r="CH41" s="80">
        <f t="shared" ref="CH41:CH55" si="62">CF41/CG41</f>
        <v>3.7957310770106356</v>
      </c>
      <c r="CI41" s="10">
        <f t="shared" ref="CI41:CI55" si="63">CF41+CG41</f>
        <v>21683.973790185129</v>
      </c>
      <c r="CJ41" s="31">
        <f t="shared" ref="CJ41:CJ55" si="64">CI41/CB41</f>
        <v>0.89056789898961886</v>
      </c>
      <c r="CK41" s="31">
        <f t="shared" ref="CK41:CK55" si="65">CG41/(1*CC41)</f>
        <v>0.5774987828388175</v>
      </c>
      <c r="CN41" s="10">
        <v>6768</v>
      </c>
      <c r="CO41" s="10">
        <v>5943</v>
      </c>
      <c r="CP41" s="10">
        <v>6795</v>
      </c>
      <c r="CQ41" s="10">
        <v>35</v>
      </c>
      <c r="CR41" s="10">
        <f>SUM(CN41:CQ41)</f>
        <v>19541</v>
      </c>
      <c r="CV41" s="80">
        <f>CR41/CR40</f>
        <v>2.2215779899954526</v>
      </c>
    </row>
    <row r="42" spans="1:101" x14ac:dyDescent="0.2">
      <c r="A42" s="198" t="s">
        <v>379</v>
      </c>
      <c r="B42" s="9">
        <f t="shared" si="37"/>
        <v>1982</v>
      </c>
      <c r="D42" s="29">
        <f>'Electricity_Only&gt;Total'!H43</f>
        <v>23909.083003</v>
      </c>
      <c r="E42" s="118">
        <f t="shared" si="17"/>
        <v>9.9999999999999995E-7</v>
      </c>
      <c r="F42" s="29">
        <f t="shared" si="0"/>
        <v>23909.083004</v>
      </c>
      <c r="H42" s="29">
        <f>'Electricity_Only&gt;Total'!N43</f>
        <v>2241140.4072716096</v>
      </c>
      <c r="I42" s="83">
        <f t="shared" si="1"/>
        <v>1.1297240457666648E-4</v>
      </c>
      <c r="J42" s="29">
        <f t="shared" si="2"/>
        <v>2241140.4073845819</v>
      </c>
      <c r="L42" s="41">
        <f t="shared" si="18"/>
        <v>10668.266443916022</v>
      </c>
      <c r="M42" s="79">
        <f t="shared" si="48"/>
        <v>8851.719176441622</v>
      </c>
      <c r="N42" s="41">
        <f t="shared" si="49"/>
        <v>10668.266443824454</v>
      </c>
      <c r="O42" s="124"/>
      <c r="P42" s="107">
        <f t="shared" si="50"/>
        <v>1.0187093918118248</v>
      </c>
      <c r="Q42" s="116">
        <f t="shared" si="51"/>
        <v>0.94441518969592952</v>
      </c>
      <c r="R42" s="107">
        <f t="shared" si="52"/>
        <v>1.0209708305812613</v>
      </c>
      <c r="S42" s="41"/>
      <c r="T42" s="41"/>
      <c r="V42" s="106">
        <f>'Electricity_Only&gt;Total'!AW43</f>
        <v>1.0201147496609571</v>
      </c>
      <c r="W42" s="117">
        <f t="shared" si="19"/>
        <v>0.94181107045049772</v>
      </c>
      <c r="X42" s="31"/>
      <c r="Y42" s="87">
        <f>'Electricity_Only&gt;Total'!BA43</f>
        <v>0.99862231896109166</v>
      </c>
      <c r="Z42" s="117">
        <f t="shared" si="20"/>
        <v>1.0027650123545333</v>
      </c>
      <c r="AB42" s="34">
        <f t="shared" si="53"/>
        <v>0.77152222373040935</v>
      </c>
      <c r="AC42" s="34">
        <f t="shared" si="54"/>
        <v>1.0209708305812613</v>
      </c>
      <c r="AD42" s="34">
        <f t="shared" si="9"/>
        <v>1.0030895190283629</v>
      </c>
      <c r="AE42" s="34">
        <f t="shared" si="21"/>
        <v>0.99867542905015139</v>
      </c>
      <c r="AF42" s="34">
        <f t="shared" si="10"/>
        <v>1.0191761735296634</v>
      </c>
      <c r="AG42" s="34">
        <f t="shared" si="22"/>
        <v>0.78770165873729192</v>
      </c>
      <c r="AH42" s="34">
        <f t="shared" si="11"/>
        <v>0.78770168557393772</v>
      </c>
      <c r="AI42" s="34"/>
      <c r="AJ42" s="34">
        <f t="shared" si="12"/>
        <v>1.0017608557913602</v>
      </c>
      <c r="AK42" s="32"/>
      <c r="AL42" s="204">
        <f t="shared" si="23"/>
        <v>10695.141057146742</v>
      </c>
      <c r="AM42" s="204">
        <f t="shared" si="24"/>
        <v>7283.1410571467422</v>
      </c>
      <c r="AN42" s="205">
        <f t="shared" si="55"/>
        <v>1.023878081981815</v>
      </c>
      <c r="AO42" s="32"/>
      <c r="AP42" s="12"/>
      <c r="AR42" s="31">
        <f t="shared" si="25"/>
        <v>0.9999999999581749</v>
      </c>
      <c r="AS42" s="31">
        <f t="shared" si="26"/>
        <v>4.1825108885719266E-11</v>
      </c>
      <c r="AU42" s="31">
        <f t="shared" si="38"/>
        <v>0.99999999999962264</v>
      </c>
      <c r="AV42" s="31">
        <f t="shared" si="39"/>
        <v>4.1446572617875776E-11</v>
      </c>
      <c r="AW42" s="31">
        <f t="shared" si="27"/>
        <v>1.0000000000410691</v>
      </c>
      <c r="AX42" s="31"/>
      <c r="AY42" s="31">
        <f t="shared" si="28"/>
        <v>0.99999999995855349</v>
      </c>
      <c r="AZ42" s="31">
        <f t="shared" si="29"/>
        <v>4.1446572616173599E-11</v>
      </c>
      <c r="BC42" s="31">
        <f t="shared" si="40"/>
        <v>6.0968726418188374E-3</v>
      </c>
      <c r="BD42" s="31">
        <f t="shared" si="41"/>
        <v>0</v>
      </c>
      <c r="BF42" s="31">
        <f t="shared" si="30"/>
        <v>0.99999999994959166</v>
      </c>
      <c r="BG42" s="31">
        <f t="shared" si="31"/>
        <v>5.0408445720054478E-11</v>
      </c>
      <c r="BI42" s="31">
        <f t="shared" si="32"/>
        <v>-1.1762812945910452E-12</v>
      </c>
      <c r="BJ42" s="31">
        <f t="shared" si="33"/>
        <v>2.361275728080358E-2</v>
      </c>
      <c r="BL42" s="31">
        <f t="shared" si="34"/>
        <v>-6.9507028864365314E-4</v>
      </c>
      <c r="BM42" s="31">
        <f t="shared" si="35"/>
        <v>0</v>
      </c>
      <c r="BN42" s="120">
        <f t="shared" si="42"/>
        <v>1.0061154963994792</v>
      </c>
      <c r="BO42" s="120">
        <f t="shared" si="43"/>
        <v>1.0061154963992249</v>
      </c>
      <c r="BP42" s="31">
        <f t="shared" si="44"/>
        <v>0.70842863835387737</v>
      </c>
      <c r="BQ42" s="31">
        <f t="shared" si="56"/>
        <v>1.0191761735296634</v>
      </c>
      <c r="BR42" s="31"/>
      <c r="BS42" s="31">
        <f t="shared" si="47"/>
        <v>0.99999999999980238</v>
      </c>
      <c r="BT42" s="31">
        <f t="shared" si="45"/>
        <v>1.0000000000893043</v>
      </c>
      <c r="BU42" s="31">
        <f t="shared" si="57"/>
        <v>1.0030895190283629</v>
      </c>
      <c r="BV42" s="31"/>
      <c r="BW42" s="31">
        <f t="shared" si="36"/>
        <v>0.99930517121678053</v>
      </c>
      <c r="BX42" s="31">
        <f t="shared" si="46"/>
        <v>1.0129912906870997</v>
      </c>
      <c r="BY42" s="31">
        <f t="shared" si="58"/>
        <v>0.99867542905015139</v>
      </c>
      <c r="CB42" s="10">
        <f t="shared" si="59"/>
        <v>23909.083004</v>
      </c>
      <c r="CC42" s="10">
        <f t="shared" si="60"/>
        <v>7646.7710699961935</v>
      </c>
      <c r="CD42" s="31">
        <f t="shared" si="61"/>
        <v>3.1266900480142006</v>
      </c>
      <c r="CF42" s="10">
        <v>16914.593999999997</v>
      </c>
      <c r="CG42" s="10">
        <v>4520.2274900750917</v>
      </c>
      <c r="CH42" s="80">
        <f t="shared" si="62"/>
        <v>3.7419784816447379</v>
      </c>
      <c r="CI42" s="10">
        <f t="shared" si="63"/>
        <v>21434.82149007509</v>
      </c>
      <c r="CJ42" s="31">
        <f t="shared" si="64"/>
        <v>0.89651374276834606</v>
      </c>
      <c r="CK42" s="31">
        <f t="shared" si="65"/>
        <v>0.59112891555119385</v>
      </c>
      <c r="CR42" s="10">
        <f>SUM(CR40:CR41)</f>
        <v>28337</v>
      </c>
      <c r="CS42" s="77" t="s">
        <v>341</v>
      </c>
    </row>
    <row r="43" spans="1:101" x14ac:dyDescent="0.2">
      <c r="A43" s="198" t="s">
        <v>379</v>
      </c>
      <c r="B43" s="9">
        <f t="shared" si="37"/>
        <v>1983</v>
      </c>
      <c r="D43" s="29">
        <f>'Electricity_Only&gt;Total'!H44</f>
        <v>24518.811003000003</v>
      </c>
      <c r="E43" s="118">
        <f t="shared" si="17"/>
        <v>9.9999999999999995E-7</v>
      </c>
      <c r="F43" s="29">
        <f t="shared" si="0"/>
        <v>24518.811004000003</v>
      </c>
      <c r="H43" s="29">
        <f>'Electricity_Only&gt;Total'!N44</f>
        <v>2310231.4431761685</v>
      </c>
      <c r="I43" s="83">
        <f t="shared" si="1"/>
        <v>1.1297240457666648E-4</v>
      </c>
      <c r="J43" s="29">
        <f t="shared" si="2"/>
        <v>2310231.4432891407</v>
      </c>
      <c r="L43" s="41">
        <f t="shared" si="18"/>
        <v>10613.140547204604</v>
      </c>
      <c r="M43" s="79">
        <f t="shared" si="48"/>
        <v>8851.719176441622</v>
      </c>
      <c r="N43" s="41">
        <f t="shared" si="49"/>
        <v>10613.14054711847</v>
      </c>
      <c r="O43" s="124"/>
      <c r="P43" s="107">
        <f t="shared" si="50"/>
        <v>1.0134454373533202</v>
      </c>
      <c r="Q43" s="116">
        <f t="shared" si="51"/>
        <v>0.94441518969592952</v>
      </c>
      <c r="R43" s="107">
        <f t="shared" si="52"/>
        <v>1.0156951906408072</v>
      </c>
      <c r="S43" s="41"/>
      <c r="T43" s="41"/>
      <c r="V43" s="106">
        <f>'Electricity_Only&gt;Total'!AW44</f>
        <v>1.0155636931938898</v>
      </c>
      <c r="W43" s="117">
        <f t="shared" si="19"/>
        <v>0.94181107045049772</v>
      </c>
      <c r="X43" s="31"/>
      <c r="Y43" s="87">
        <f>'Electricity_Only&gt;Total'!BA44</f>
        <v>0.99791417261820237</v>
      </c>
      <c r="Z43" s="117">
        <f t="shared" si="20"/>
        <v>1.0027650123545333</v>
      </c>
      <c r="AA43" s="120"/>
      <c r="AB43" s="34">
        <f t="shared" si="53"/>
        <v>0.79530710998085641</v>
      </c>
      <c r="AC43" s="34">
        <f t="shared" si="54"/>
        <v>1.0156951906408072</v>
      </c>
      <c r="AD43" s="34">
        <f t="shared" si="9"/>
        <v>1.0030895190286173</v>
      </c>
      <c r="AE43" s="34">
        <f t="shared" si="21"/>
        <v>0.99796724504569034</v>
      </c>
      <c r="AF43" s="34">
        <f t="shared" si="10"/>
        <v>1.0146293043495309</v>
      </c>
      <c r="AG43" s="34">
        <f t="shared" si="22"/>
        <v>0.80778957916896332</v>
      </c>
      <c r="AH43" s="34">
        <f t="shared" si="11"/>
        <v>0.80778960668999533</v>
      </c>
      <c r="AI43" s="34"/>
      <c r="AJ43" s="34">
        <f t="shared" si="12"/>
        <v>1.0010504838391958</v>
      </c>
      <c r="AK43" s="32"/>
      <c r="AL43" s="204">
        <f t="shared" si="23"/>
        <v>10647.426630031072</v>
      </c>
      <c r="AM43" s="204">
        <f t="shared" si="24"/>
        <v>7235.4266300310719</v>
      </c>
      <c r="AN43" s="205">
        <f t="shared" si="55"/>
        <v>1.0171702953641006</v>
      </c>
      <c r="AO43" s="32"/>
      <c r="AP43" s="12"/>
      <c r="AR43" s="31">
        <f t="shared" si="25"/>
        <v>0.99999999995921496</v>
      </c>
      <c r="AS43" s="31">
        <f t="shared" si="26"/>
        <v>4.0785011958241362E-11</v>
      </c>
      <c r="AU43" s="31">
        <f t="shared" si="38"/>
        <v>1.00000000000052</v>
      </c>
      <c r="AV43" s="31">
        <f t="shared" si="39"/>
        <v>4.1302877785153939E-11</v>
      </c>
      <c r="AW43" s="31">
        <f t="shared" si="27"/>
        <v>1.000000000041823</v>
      </c>
      <c r="AX43" s="31"/>
      <c r="AY43" s="31">
        <f t="shared" si="28"/>
        <v>0.99999999995869704</v>
      </c>
      <c r="AZ43" s="31">
        <f t="shared" si="29"/>
        <v>4.1302877783426528E-11</v>
      </c>
      <c r="BC43" s="31">
        <f t="shared" si="40"/>
        <v>-4.4712995466410161E-3</v>
      </c>
      <c r="BD43" s="31">
        <f t="shared" si="41"/>
        <v>0</v>
      </c>
      <c r="BF43" s="31">
        <f t="shared" si="30"/>
        <v>0.99999999995109923</v>
      </c>
      <c r="BG43" s="31">
        <f t="shared" si="31"/>
        <v>4.8900903372618168E-11</v>
      </c>
      <c r="BI43" s="31">
        <f t="shared" si="32"/>
        <v>1.507682867439826E-12</v>
      </c>
      <c r="BJ43" s="31">
        <f t="shared" si="33"/>
        <v>-3.036286466114653E-2</v>
      </c>
      <c r="BL43" s="31">
        <f t="shared" si="34"/>
        <v>-7.0937483544302013E-4</v>
      </c>
      <c r="BM43" s="31">
        <f t="shared" si="35"/>
        <v>0</v>
      </c>
      <c r="BN43" s="120">
        <f t="shared" si="42"/>
        <v>0.99553868183105887</v>
      </c>
      <c r="BO43" s="120">
        <f t="shared" si="43"/>
        <v>0.99553868183124272</v>
      </c>
      <c r="BP43" s="31">
        <f t="shared" si="44"/>
        <v>0.70526811279832125</v>
      </c>
      <c r="BQ43" s="31">
        <f t="shared" si="56"/>
        <v>1.0146293043495309</v>
      </c>
      <c r="BR43" s="31"/>
      <c r="BS43" s="31">
        <f t="shared" si="47"/>
        <v>1.0000000000002536</v>
      </c>
      <c r="BT43" s="31">
        <f t="shared" si="45"/>
        <v>1.0000000000895579</v>
      </c>
      <c r="BU43" s="31">
        <f t="shared" si="57"/>
        <v>1.0030895190286173</v>
      </c>
      <c r="BV43" s="31"/>
      <c r="BW43" s="31">
        <f t="shared" si="36"/>
        <v>0.99929087671143102</v>
      </c>
      <c r="BX43" s="31">
        <f t="shared" si="46"/>
        <v>1.012272954971756</v>
      </c>
      <c r="BY43" s="31">
        <f t="shared" si="58"/>
        <v>0.99796724504569034</v>
      </c>
      <c r="CB43" s="10">
        <f t="shared" si="59"/>
        <v>24518.811004000003</v>
      </c>
      <c r="CC43" s="10">
        <f t="shared" si="60"/>
        <v>7882.5096845025482</v>
      </c>
      <c r="CD43" s="31">
        <f t="shared" si="61"/>
        <v>3.1105335718401141</v>
      </c>
      <c r="CF43" s="10">
        <v>17340.024000000001</v>
      </c>
      <c r="CG43" s="10">
        <v>4567.9214275978293</v>
      </c>
      <c r="CH43" s="80">
        <f t="shared" si="62"/>
        <v>3.7960425271847864</v>
      </c>
      <c r="CI43" s="10">
        <f t="shared" si="63"/>
        <v>21907.945427597831</v>
      </c>
      <c r="CJ43" s="31">
        <f t="shared" si="64"/>
        <v>0.8935158162450767</v>
      </c>
      <c r="CK43" s="31">
        <f t="shared" si="65"/>
        <v>0.579500896342521</v>
      </c>
      <c r="CM43" s="10">
        <v>1989</v>
      </c>
      <c r="CN43" s="10">
        <v>3090</v>
      </c>
      <c r="CO43" s="10">
        <v>2767</v>
      </c>
      <c r="CP43" s="10">
        <v>3158</v>
      </c>
      <c r="CQ43" s="10">
        <v>16</v>
      </c>
      <c r="CR43" s="10">
        <f>SUM(CN43:CQ43)</f>
        <v>9031</v>
      </c>
      <c r="CT43" s="80">
        <f>CR43/CR40</f>
        <v>1.0267166894042747</v>
      </c>
      <c r="CW43" s="10">
        <f>CR43/3.412</f>
        <v>2646.8347010550997</v>
      </c>
    </row>
    <row r="44" spans="1:101" x14ac:dyDescent="0.2">
      <c r="A44" s="198" t="s">
        <v>379</v>
      </c>
      <c r="B44" s="9">
        <f t="shared" si="37"/>
        <v>1984</v>
      </c>
      <c r="D44" s="29">
        <f>'Electricity_Only&gt;Total'!H45</f>
        <v>25521.363001000002</v>
      </c>
      <c r="E44" s="118">
        <f t="shared" si="17"/>
        <v>9.9999999999999995E-7</v>
      </c>
      <c r="F44" s="29">
        <f t="shared" si="0"/>
        <v>25521.363002000002</v>
      </c>
      <c r="H44" s="29">
        <f>'Electricity_Only&gt;Total'!N45</f>
        <v>2416267.3770807502</v>
      </c>
      <c r="I44" s="83">
        <f t="shared" si="1"/>
        <v>1.1297240457666648E-4</v>
      </c>
      <c r="J44" s="29">
        <f t="shared" si="2"/>
        <v>2416267.3771937224</v>
      </c>
      <c r="L44" s="41">
        <f t="shared" si="18"/>
        <v>10562.309139741819</v>
      </c>
      <c r="M44" s="79">
        <f t="shared" si="48"/>
        <v>8851.719176441622</v>
      </c>
      <c r="N44" s="41">
        <f t="shared" si="49"/>
        <v>10562.309139661842</v>
      </c>
      <c r="O44" s="124"/>
      <c r="P44" s="107">
        <f t="shared" si="50"/>
        <v>1.0085915623162109</v>
      </c>
      <c r="Q44" s="116">
        <f t="shared" si="51"/>
        <v>0.94441518969592952</v>
      </c>
      <c r="R44" s="107">
        <f t="shared" si="52"/>
        <v>1.0108305404594602</v>
      </c>
      <c r="S44" s="41"/>
      <c r="T44" s="41"/>
      <c r="V44" s="106">
        <f>'Electricity_Only&gt;Total'!AW45</f>
        <v>1.0104830640627755</v>
      </c>
      <c r="W44" s="117">
        <f t="shared" si="19"/>
        <v>0.94181107045049772</v>
      </c>
      <c r="X44" s="31"/>
      <c r="Y44" s="87">
        <f>'Electricity_Only&gt;Total'!BA45</f>
        <v>0.99812808708408318</v>
      </c>
      <c r="Z44" s="117">
        <f t="shared" si="20"/>
        <v>1.0027650123545333</v>
      </c>
      <c r="AA44" s="120"/>
      <c r="AB44" s="34">
        <f t="shared" si="53"/>
        <v>0.83181043625699325</v>
      </c>
      <c r="AC44" s="34">
        <f t="shared" si="54"/>
        <v>1.0108305404594602</v>
      </c>
      <c r="AD44" s="34">
        <f t="shared" si="9"/>
        <v>1.0030895190289701</v>
      </c>
      <c r="AE44" s="34">
        <f t="shared" si="21"/>
        <v>0.99818117088825231</v>
      </c>
      <c r="AF44" s="34">
        <f t="shared" si="10"/>
        <v>1.0095533497488474</v>
      </c>
      <c r="AG44" s="34">
        <f t="shared" si="22"/>
        <v>0.84081936419513337</v>
      </c>
      <c r="AH44" s="34">
        <f t="shared" si="11"/>
        <v>0.84081939284147589</v>
      </c>
      <c r="AI44" s="34"/>
      <c r="AJ44" s="34">
        <f t="shared" si="12"/>
        <v>1.0012650706100712</v>
      </c>
      <c r="AK44" s="32"/>
      <c r="AL44" s="204">
        <f t="shared" si="23"/>
        <v>10594.160029158751</v>
      </c>
      <c r="AM44" s="204">
        <f t="shared" si="24"/>
        <v>7182.1600291587511</v>
      </c>
      <c r="AN44" s="205">
        <f t="shared" si="55"/>
        <v>1.0096819734015148</v>
      </c>
      <c r="AO44" s="32"/>
      <c r="AP44" s="12"/>
      <c r="AR44" s="31">
        <f t="shared" si="25"/>
        <v>0.99999999996081712</v>
      </c>
      <c r="AS44" s="31">
        <f t="shared" si="26"/>
        <v>3.9182860254040276E-11</v>
      </c>
      <c r="AU44" s="31">
        <f t="shared" si="38"/>
        <v>0.99993070953516916</v>
      </c>
      <c r="AV44" s="31">
        <f t="shared" si="39"/>
        <v>3.9978585697222045E-11</v>
      </c>
      <c r="AW44" s="31">
        <f t="shared" si="27"/>
        <v>0.99993070957514774</v>
      </c>
      <c r="AX44" s="31"/>
      <c r="AY44" s="31">
        <f t="shared" si="28"/>
        <v>0.99999999996001865</v>
      </c>
      <c r="AZ44" s="31">
        <f t="shared" si="29"/>
        <v>3.9981356022367004E-11</v>
      </c>
      <c r="BC44" s="31">
        <f t="shared" si="40"/>
        <v>-5.0153233261105842E-3</v>
      </c>
      <c r="BD44" s="31">
        <f t="shared" si="41"/>
        <v>0</v>
      </c>
      <c r="BF44" s="31">
        <f t="shared" si="30"/>
        <v>0.99999999995324518</v>
      </c>
      <c r="BG44" s="31">
        <f t="shared" si="31"/>
        <v>4.6754926893841438E-11</v>
      </c>
      <c r="BI44" s="31">
        <f t="shared" si="32"/>
        <v>2.1458390619932003E-12</v>
      </c>
      <c r="BJ44" s="31">
        <f t="shared" si="33"/>
        <v>-4.4876231902538415E-2</v>
      </c>
      <c r="BL44" s="31">
        <f t="shared" si="34"/>
        <v>2.1433861498664411E-4</v>
      </c>
      <c r="BM44" s="31">
        <f t="shared" si="35"/>
        <v>0</v>
      </c>
      <c r="BN44" s="120">
        <f t="shared" si="42"/>
        <v>0.99499723240879556</v>
      </c>
      <c r="BO44" s="120">
        <f t="shared" si="43"/>
        <v>0.99499723240899507</v>
      </c>
      <c r="BP44" s="31">
        <f t="shared" si="44"/>
        <v>0.70173982034064464</v>
      </c>
      <c r="BQ44" s="31">
        <f t="shared" si="56"/>
        <v>1.0095533497488474</v>
      </c>
      <c r="BR44" s="31"/>
      <c r="BS44" s="31">
        <f t="shared" si="47"/>
        <v>1.0000000000003517</v>
      </c>
      <c r="BT44" s="31">
        <f t="shared" si="45"/>
        <v>1.0000000000899096</v>
      </c>
      <c r="BU44" s="31">
        <f t="shared" si="57"/>
        <v>1.0030895190289701</v>
      </c>
      <c r="BV44" s="31"/>
      <c r="BW44" s="31">
        <f t="shared" si="36"/>
        <v>1.0002143615871402</v>
      </c>
      <c r="BX44" s="31">
        <f t="shared" si="46"/>
        <v>1.0124899474090028</v>
      </c>
      <c r="BY44" s="31">
        <f t="shared" si="58"/>
        <v>0.99818117088825231</v>
      </c>
      <c r="CB44" s="10">
        <f t="shared" si="59"/>
        <v>25521.363002000002</v>
      </c>
      <c r="CC44" s="10">
        <f t="shared" si="60"/>
        <v>8244.304290984981</v>
      </c>
      <c r="CD44" s="31">
        <f t="shared" si="61"/>
        <v>3.0956357384706452</v>
      </c>
      <c r="CF44" s="10">
        <v>17919.964</v>
      </c>
      <c r="CG44" s="10">
        <v>4744.9007620608763</v>
      </c>
      <c r="CH44" s="80">
        <f t="shared" si="62"/>
        <v>3.7766783540098179</v>
      </c>
      <c r="CI44" s="10">
        <f t="shared" si="63"/>
        <v>22664.864762060875</v>
      </c>
      <c r="CJ44" s="31">
        <f t="shared" si="64"/>
        <v>0.88807422864855323</v>
      </c>
      <c r="CK44" s="31">
        <f t="shared" si="65"/>
        <v>0.5755368305909514</v>
      </c>
      <c r="CN44" s="10">
        <v>7182</v>
      </c>
      <c r="CO44" s="10">
        <v>6431</v>
      </c>
      <c r="CP44" s="10">
        <v>7342</v>
      </c>
      <c r="CQ44" s="10">
        <v>38</v>
      </c>
      <c r="CR44" s="10">
        <f>SUM(CN44:CQ44)</f>
        <v>20993</v>
      </c>
      <c r="CT44" s="80">
        <f>CR44/CR41</f>
        <v>1.0743053067908499</v>
      </c>
      <c r="CV44" s="80">
        <f>CR44/CR43</f>
        <v>2.3245487764367181</v>
      </c>
    </row>
    <row r="45" spans="1:101" x14ac:dyDescent="0.2">
      <c r="A45" s="198" t="s">
        <v>379</v>
      </c>
      <c r="B45" s="9">
        <f t="shared" si="37"/>
        <v>1985</v>
      </c>
      <c r="D45" s="29">
        <f>'Electricity_Only&gt;Total'!H46</f>
        <v>25917.196001000004</v>
      </c>
      <c r="E45" s="118">
        <f t="shared" si="17"/>
        <v>9.9999999999999995E-7</v>
      </c>
      <c r="F45" s="29">
        <f t="shared" si="0"/>
        <v>25917.196002000004</v>
      </c>
      <c r="H45" s="29">
        <f>'Electricity_Only&gt;Total'!N46</f>
        <v>2469737.2860807502</v>
      </c>
      <c r="I45" s="83">
        <f t="shared" si="1"/>
        <v>1.1297240457666648E-4</v>
      </c>
      <c r="J45" s="29">
        <f t="shared" si="2"/>
        <v>2469737.2861937224</v>
      </c>
      <c r="L45" s="41">
        <f t="shared" si="18"/>
        <v>10493.908055349584</v>
      </c>
      <c r="M45" s="79">
        <f t="shared" si="48"/>
        <v>8851.719176441622</v>
      </c>
      <c r="N45" s="41">
        <f t="shared" si="49"/>
        <v>10493.908055274467</v>
      </c>
      <c r="O45" s="124"/>
      <c r="P45" s="107">
        <f t="shared" si="50"/>
        <v>1.0020599643807075</v>
      </c>
      <c r="Q45" s="116">
        <f t="shared" si="51"/>
        <v>0.94441518969592952</v>
      </c>
      <c r="R45" s="107">
        <f t="shared" si="52"/>
        <v>1.0042844429929818</v>
      </c>
      <c r="S45" s="41"/>
      <c r="T45" s="41"/>
      <c r="V45" s="106">
        <f>'Electricity_Only&gt;Total'!AW46</f>
        <v>1.0039141002340146</v>
      </c>
      <c r="W45" s="117">
        <f t="shared" si="19"/>
        <v>0.94181107045049772</v>
      </c>
      <c r="X45" s="31"/>
      <c r="Y45" s="87">
        <f>'Electricity_Only&gt;Total'!BA46</f>
        <v>0.99815305893055517</v>
      </c>
      <c r="Z45" s="117">
        <f t="shared" si="20"/>
        <v>1.0027650123545333</v>
      </c>
      <c r="AA45" s="120"/>
      <c r="AB45" s="34">
        <f t="shared" si="53"/>
        <v>0.85021768238865592</v>
      </c>
      <c r="AC45" s="34">
        <f t="shared" si="54"/>
        <v>1.0042844429929818</v>
      </c>
      <c r="AD45" s="34">
        <f t="shared" si="9"/>
        <v>1.0030895190291316</v>
      </c>
      <c r="AE45" s="34">
        <f t="shared" si="21"/>
        <v>0.99820614406281005</v>
      </c>
      <c r="AF45" s="34">
        <f t="shared" si="10"/>
        <v>1.0029904298214376</v>
      </c>
      <c r="AG45" s="34">
        <f t="shared" si="22"/>
        <v>0.85386036248983155</v>
      </c>
      <c r="AH45" s="34">
        <f t="shared" si="11"/>
        <v>0.85386039158047522</v>
      </c>
      <c r="AI45" s="34"/>
      <c r="AJ45" s="34">
        <f t="shared" si="12"/>
        <v>1.0012901209398881</v>
      </c>
      <c r="AK45" s="32"/>
      <c r="AL45" s="204">
        <f t="shared" si="23"/>
        <v>10525.289350866384</v>
      </c>
      <c r="AM45" s="204">
        <f t="shared" si="24"/>
        <v>7113.2893508663838</v>
      </c>
      <c r="AN45" s="205">
        <f t="shared" si="55"/>
        <v>1</v>
      </c>
      <c r="AO45" s="32"/>
      <c r="AP45" s="12"/>
      <c r="AR45" s="31">
        <f t="shared" si="25"/>
        <v>0.99999999996141553</v>
      </c>
      <c r="AS45" s="31">
        <f t="shared" si="26"/>
        <v>3.8584420935151738E-11</v>
      </c>
      <c r="AU45" s="31">
        <f t="shared" si="38"/>
        <v>1.0000000000002991</v>
      </c>
      <c r="AV45" s="31">
        <f t="shared" si="39"/>
        <v>3.8882873058282658E-11</v>
      </c>
      <c r="AW45" s="31">
        <f t="shared" si="27"/>
        <v>1.000000000039182</v>
      </c>
      <c r="AX45" s="31"/>
      <c r="AY45" s="31">
        <f t="shared" si="28"/>
        <v>0.9999999999611171</v>
      </c>
      <c r="AZ45" s="31">
        <f t="shared" si="29"/>
        <v>3.8882873056759146E-11</v>
      </c>
      <c r="BC45" s="31">
        <f t="shared" si="40"/>
        <v>-6.522037689979397E-3</v>
      </c>
      <c r="BD45" s="31">
        <f t="shared" si="41"/>
        <v>0</v>
      </c>
      <c r="BF45" s="31">
        <f t="shared" si="30"/>
        <v>0.99999999995425737</v>
      </c>
      <c r="BG45" s="31">
        <f t="shared" si="31"/>
        <v>4.5742680894928635E-11</v>
      </c>
      <c r="BI45" s="31">
        <f t="shared" si="32"/>
        <v>1.0120793092477806E-12</v>
      </c>
      <c r="BJ45" s="31">
        <f t="shared" si="33"/>
        <v>-2.188783980074354E-2</v>
      </c>
      <c r="BL45" s="31">
        <f t="shared" si="34"/>
        <v>2.5018366298810467E-5</v>
      </c>
      <c r="BM45" s="31">
        <f t="shared" si="35"/>
        <v>0</v>
      </c>
      <c r="BN45" s="120">
        <f t="shared" si="42"/>
        <v>0.99349918463516884</v>
      </c>
      <c r="BO45" s="120">
        <f t="shared" si="43"/>
        <v>0.99349918463542075</v>
      </c>
      <c r="BP45" s="31">
        <f t="shared" si="44"/>
        <v>0.69717793933463712</v>
      </c>
      <c r="BQ45" s="31">
        <f t="shared" si="56"/>
        <v>1.0029904298214376</v>
      </c>
      <c r="BR45" s="31"/>
      <c r="BS45" s="31">
        <f t="shared" si="47"/>
        <v>1.000000000000161</v>
      </c>
      <c r="BT45" s="31">
        <f t="shared" si="45"/>
        <v>1.0000000000900706</v>
      </c>
      <c r="BU45" s="31">
        <f t="shared" si="57"/>
        <v>1.0030895190291316</v>
      </c>
      <c r="BV45" s="31"/>
      <c r="BW45" s="31">
        <f t="shared" si="36"/>
        <v>1.0000250186792599</v>
      </c>
      <c r="BX45" s="31">
        <f t="shared" si="46"/>
        <v>1.0125152785702509</v>
      </c>
      <c r="BY45" s="31">
        <f t="shared" si="58"/>
        <v>0.99820614406281005</v>
      </c>
      <c r="CB45" s="10">
        <f t="shared" si="59"/>
        <v>25917.196002000004</v>
      </c>
      <c r="CC45" s="10">
        <f t="shared" si="60"/>
        <v>8426.74362049298</v>
      </c>
      <c r="CD45" s="31">
        <f t="shared" si="61"/>
        <v>3.0755885273371826</v>
      </c>
      <c r="CF45" s="10">
        <v>18203.060999999998</v>
      </c>
      <c r="CG45" s="10">
        <v>7744.4161022367398</v>
      </c>
      <c r="CH45" s="80">
        <f t="shared" si="62"/>
        <v>2.3504755890818672</v>
      </c>
      <c r="CI45" s="10">
        <f t="shared" si="63"/>
        <v>25947.477102236739</v>
      </c>
      <c r="CJ45" s="31">
        <f t="shared" si="64"/>
        <v>1.0011683787179138</v>
      </c>
      <c r="CK45" s="31">
        <f t="shared" si="65"/>
        <v>0.91902832826230896</v>
      </c>
      <c r="CR45" s="10">
        <f>SUM(CR43:CR44)</f>
        <v>30024</v>
      </c>
      <c r="CT45" s="80">
        <f>CR45/CR42</f>
        <v>1.0595334721388996</v>
      </c>
    </row>
    <row r="46" spans="1:101" x14ac:dyDescent="0.2">
      <c r="A46" s="198" t="s">
        <v>379</v>
      </c>
      <c r="B46" s="9">
        <f t="shared" si="37"/>
        <v>1986</v>
      </c>
      <c r="D46" s="29">
        <f>'Electricity_Only&gt;Total'!H47</f>
        <v>26124.835000999999</v>
      </c>
      <c r="E46" s="118">
        <f t="shared" si="17"/>
        <v>9.9999999999999995E-7</v>
      </c>
      <c r="F46" s="29">
        <f t="shared" si="0"/>
        <v>26124.835002</v>
      </c>
      <c r="H46" s="29">
        <f>'Electricity_Only&gt;Total'!N47</f>
        <v>2487503.5570807504</v>
      </c>
      <c r="I46" s="83">
        <f t="shared" si="1"/>
        <v>1.1297240457666648E-4</v>
      </c>
      <c r="J46" s="29">
        <f t="shared" si="2"/>
        <v>2487503.5571937226</v>
      </c>
      <c r="L46" s="41">
        <f t="shared" si="18"/>
        <v>10502.431213267979</v>
      </c>
      <c r="M46" s="79">
        <f t="shared" si="48"/>
        <v>8851.719176441622</v>
      </c>
      <c r="N46" s="41">
        <f t="shared" si="49"/>
        <v>10502.431213193011</v>
      </c>
      <c r="O46" s="124"/>
      <c r="P46" s="107">
        <f t="shared" si="50"/>
        <v>1.0028738380372204</v>
      </c>
      <c r="Q46" s="116">
        <f t="shared" si="51"/>
        <v>0.94441518969592952</v>
      </c>
      <c r="R46" s="107">
        <f t="shared" si="52"/>
        <v>1.0051001233722723</v>
      </c>
      <c r="S46" s="41"/>
      <c r="T46" s="41"/>
      <c r="V46" s="106">
        <f>'Electricity_Only&gt;Total'!AW47</f>
        <v>1.0047663127792261</v>
      </c>
      <c r="W46" s="117">
        <f t="shared" si="19"/>
        <v>0.94181107045049772</v>
      </c>
      <c r="X46" s="31"/>
      <c r="Y46" s="87">
        <f>'Electricity_Only&gt;Total'!BA47</f>
        <v>0.9981164684022279</v>
      </c>
      <c r="Z46" s="117">
        <f t="shared" si="20"/>
        <v>1.0027650123545333</v>
      </c>
      <c r="AA46" s="120"/>
      <c r="AB46" s="34">
        <f t="shared" si="53"/>
        <v>0.85633379758793227</v>
      </c>
      <c r="AC46" s="34">
        <f t="shared" si="54"/>
        <v>1.0051001233722723</v>
      </c>
      <c r="AD46" s="34">
        <f t="shared" si="9"/>
        <v>1.0030895190291831</v>
      </c>
      <c r="AE46" s="34">
        <f t="shared" si="21"/>
        <v>0.99816955158847698</v>
      </c>
      <c r="AF46" s="34">
        <f t="shared" si="10"/>
        <v>1.0038418582721278</v>
      </c>
      <c r="AG46" s="34">
        <f t="shared" si="22"/>
        <v>0.86070117627977094</v>
      </c>
      <c r="AH46" s="34">
        <f t="shared" si="11"/>
        <v>0.86070120560347718</v>
      </c>
      <c r="AI46" s="34"/>
      <c r="AJ46" s="34">
        <f t="shared" si="12"/>
        <v>1.0012534154124608</v>
      </c>
      <c r="AK46" s="32"/>
      <c r="AL46" s="204">
        <f t="shared" si="23"/>
        <v>10534.224162743572</v>
      </c>
      <c r="AM46" s="204">
        <f t="shared" si="24"/>
        <v>7122.2241627435724</v>
      </c>
      <c r="AN46" s="205">
        <f t="shared" si="55"/>
        <v>1.001256073166221</v>
      </c>
      <c r="AO46" s="32"/>
      <c r="AP46" s="12"/>
      <c r="AR46" s="31">
        <f t="shared" si="25"/>
        <v>0.99999999996172229</v>
      </c>
      <c r="AS46" s="31">
        <f t="shared" si="26"/>
        <v>3.8277753713026112E-11</v>
      </c>
      <c r="AU46" s="31">
        <f t="shared" si="38"/>
        <v>0.99963820549942983</v>
      </c>
      <c r="AV46" s="31">
        <f t="shared" si="39"/>
        <v>3.8430883398068575E-11</v>
      </c>
      <c r="AW46" s="31">
        <f t="shared" si="27"/>
        <v>0.99963820553786076</v>
      </c>
      <c r="AX46" s="31"/>
      <c r="AY46" s="31">
        <f t="shared" si="28"/>
        <v>0.9999999999615552</v>
      </c>
      <c r="AZ46" s="31">
        <f t="shared" si="29"/>
        <v>3.844479251109718E-11</v>
      </c>
      <c r="BC46" s="31">
        <f t="shared" si="40"/>
        <v>8.4852980177778934E-4</v>
      </c>
      <c r="BD46" s="31">
        <f t="shared" si="41"/>
        <v>0</v>
      </c>
      <c r="BF46" s="31">
        <f t="shared" si="30"/>
        <v>0.99999999995458411</v>
      </c>
      <c r="BG46" s="31">
        <f t="shared" si="31"/>
        <v>4.5415977094768985E-11</v>
      </c>
      <c r="BI46" s="31">
        <f t="shared" si="32"/>
        <v>3.2684965844959267E-13</v>
      </c>
      <c r="BJ46" s="31">
        <f t="shared" si="33"/>
        <v>-7.1678369590436504E-3</v>
      </c>
      <c r="BL46" s="31">
        <f t="shared" si="34"/>
        <v>-3.6658905854547196E-5</v>
      </c>
      <c r="BM46" s="31">
        <f t="shared" si="35"/>
        <v>0</v>
      </c>
      <c r="BN46" s="120">
        <f t="shared" si="42"/>
        <v>1.0008488899050356</v>
      </c>
      <c r="BO46" s="120">
        <f t="shared" si="43"/>
        <v>1.000848889905003</v>
      </c>
      <c r="BP46" s="31">
        <f t="shared" si="44"/>
        <v>0.6977697666493291</v>
      </c>
      <c r="BQ46" s="31">
        <f t="shared" si="56"/>
        <v>1.0038418582721278</v>
      </c>
      <c r="BR46" s="31"/>
      <c r="BS46" s="31">
        <f t="shared" si="47"/>
        <v>1.0000000000000513</v>
      </c>
      <c r="BT46" s="31">
        <f t="shared" si="45"/>
        <v>1.0000000000901219</v>
      </c>
      <c r="BU46" s="31">
        <f t="shared" si="57"/>
        <v>1.0030895190291831</v>
      </c>
      <c r="BV46" s="31"/>
      <c r="BW46" s="31">
        <f t="shared" si="36"/>
        <v>0.99996334176607637</v>
      </c>
      <c r="BX46" s="31">
        <f t="shared" si="46"/>
        <v>1.0124781615483178</v>
      </c>
      <c r="BY46" s="31">
        <f t="shared" si="58"/>
        <v>0.99816955158847698</v>
      </c>
      <c r="CB46" s="10">
        <f t="shared" si="59"/>
        <v>26124.835002</v>
      </c>
      <c r="CC46" s="10">
        <f t="shared" si="60"/>
        <v>8487.3621371449808</v>
      </c>
      <c r="CD46" s="31">
        <f t="shared" si="61"/>
        <v>3.0780865220378115</v>
      </c>
      <c r="CF46" s="10">
        <v>18256.072</v>
      </c>
      <c r="CG46" s="10">
        <v>7904.9216022945748</v>
      </c>
      <c r="CH46" s="80">
        <f t="shared" si="62"/>
        <v>2.3094564270821838</v>
      </c>
      <c r="CI46" s="10">
        <f t="shared" si="63"/>
        <v>26160.993602294577</v>
      </c>
      <c r="CJ46" s="31">
        <f t="shared" si="64"/>
        <v>1.0013840699966836</v>
      </c>
      <c r="CK46" s="31">
        <f t="shared" si="65"/>
        <v>0.9313755527996912</v>
      </c>
      <c r="CV46" s="80">
        <f>CV44/CV41</f>
        <v>1.046350291056618</v>
      </c>
    </row>
    <row r="47" spans="1:101" x14ac:dyDescent="0.2">
      <c r="A47" s="198" t="s">
        <v>379</v>
      </c>
      <c r="B47" s="9">
        <f t="shared" si="37"/>
        <v>1987</v>
      </c>
      <c r="D47" s="29">
        <f>'Electricity_Only&gt;Total'!H48</f>
        <v>26848.641001000004</v>
      </c>
      <c r="E47" s="118">
        <f t="shared" si="17"/>
        <v>9.9999999999999995E-7</v>
      </c>
      <c r="F47" s="29">
        <f t="shared" si="0"/>
        <v>26848.641002000004</v>
      </c>
      <c r="H47" s="29">
        <f>'Electricity_Only&gt;Total'!N48</f>
        <v>2572037.3990807505</v>
      </c>
      <c r="I47" s="83">
        <f t="shared" si="1"/>
        <v>1.1297240457666648E-4</v>
      </c>
      <c r="J47" s="29">
        <f t="shared" si="2"/>
        <v>2572037.3991937228</v>
      </c>
      <c r="L47" s="41">
        <f t="shared" si="18"/>
        <v>10438.666642481849</v>
      </c>
      <c r="M47" s="79">
        <f t="shared" si="48"/>
        <v>8851.719176441622</v>
      </c>
      <c r="N47" s="41">
        <f t="shared" si="49"/>
        <v>10438.666642412145</v>
      </c>
      <c r="O47" s="124"/>
      <c r="P47" s="107">
        <f t="shared" si="50"/>
        <v>0.99678497932093613</v>
      </c>
      <c r="Q47" s="116">
        <f t="shared" si="51"/>
        <v>0.94441518969592952</v>
      </c>
      <c r="R47" s="107">
        <f t="shared" si="52"/>
        <v>0.9989977479643648</v>
      </c>
      <c r="S47" s="41"/>
      <c r="T47" s="41"/>
      <c r="V47" s="106">
        <f>'Electricity_Only&gt;Total'!AW48</f>
        <v>0.99857475703177501</v>
      </c>
      <c r="W47" s="117">
        <f t="shared" si="19"/>
        <v>0.94181107045049772</v>
      </c>
      <c r="X47" s="31"/>
      <c r="Y47" s="87">
        <f>'Electricity_Only&gt;Total'!BA48</f>
        <v>0.99820763358363074</v>
      </c>
      <c r="Z47" s="117">
        <f t="shared" si="20"/>
        <v>1.0027650123545333</v>
      </c>
      <c r="AA47" s="120"/>
      <c r="AB47" s="34">
        <f t="shared" si="53"/>
        <v>0.88543493625171943</v>
      </c>
      <c r="AC47" s="34">
        <f t="shared" si="54"/>
        <v>0.9989977479643648</v>
      </c>
      <c r="AD47" s="34">
        <f t="shared" si="9"/>
        <v>1.0030895190294145</v>
      </c>
      <c r="AE47" s="34">
        <f t="shared" si="21"/>
        <v>0.99826072161834689</v>
      </c>
      <c r="AF47" s="34">
        <f t="shared" si="10"/>
        <v>0.9976559991844649</v>
      </c>
      <c r="AG47" s="34">
        <f t="shared" si="22"/>
        <v>0.88454747714829907</v>
      </c>
      <c r="AH47" s="34">
        <f t="shared" si="11"/>
        <v>0.88454750728443865</v>
      </c>
      <c r="AI47" s="34"/>
      <c r="AJ47" s="34">
        <f t="shared" si="12"/>
        <v>1.0013448671141039</v>
      </c>
      <c r="AK47" s="32"/>
      <c r="AL47" s="204">
        <f t="shared" si="23"/>
        <v>10469.310326234754</v>
      </c>
      <c r="AM47" s="204">
        <f t="shared" si="24"/>
        <v>7057.310326234754</v>
      </c>
      <c r="AN47" s="205">
        <f t="shared" si="55"/>
        <v>0.99213036024960632</v>
      </c>
      <c r="AO47" s="32"/>
      <c r="AP47" s="12"/>
      <c r="AR47" s="31">
        <f t="shared" si="25"/>
        <v>0.99999999996275413</v>
      </c>
      <c r="AS47" s="31">
        <f t="shared" si="26"/>
        <v>3.724583303585117E-11</v>
      </c>
      <c r="AU47" s="31">
        <f t="shared" si="38"/>
        <v>1.0000000000005158</v>
      </c>
      <c r="AV47" s="31">
        <f t="shared" si="39"/>
        <v>3.7759443306623667E-11</v>
      </c>
      <c r="AW47" s="31">
        <f t="shared" si="27"/>
        <v>1.0000000000382752</v>
      </c>
      <c r="AX47" s="31"/>
      <c r="AY47" s="31">
        <f t="shared" si="28"/>
        <v>0.99999999996224065</v>
      </c>
      <c r="AZ47" s="31">
        <f t="shared" si="29"/>
        <v>3.7759443305178421E-11</v>
      </c>
      <c r="BC47" s="31">
        <f t="shared" si="40"/>
        <v>-6.181249468275675E-3</v>
      </c>
      <c r="BD47" s="31">
        <f t="shared" si="41"/>
        <v>0</v>
      </c>
      <c r="BF47" s="31">
        <f t="shared" si="30"/>
        <v>0.9999999999560768</v>
      </c>
      <c r="BG47" s="31">
        <f t="shared" si="31"/>
        <v>4.3923313328212434E-11</v>
      </c>
      <c r="BI47" s="31">
        <f t="shared" si="32"/>
        <v>1.4925838343049465E-12</v>
      </c>
      <c r="BJ47" s="31">
        <f t="shared" si="33"/>
        <v>-3.3418727092020706E-2</v>
      </c>
      <c r="BL47" s="31">
        <f t="shared" si="34"/>
        <v>9.1333046949254707E-5</v>
      </c>
      <c r="BM47" s="31">
        <f t="shared" si="35"/>
        <v>0</v>
      </c>
      <c r="BN47" s="120">
        <f t="shared" si="42"/>
        <v>0.99383781515293346</v>
      </c>
      <c r="BO47" s="120">
        <f t="shared" si="43"/>
        <v>0.99383781515316538</v>
      </c>
      <c r="BP47" s="31">
        <f t="shared" si="44"/>
        <v>0.69346998036670326</v>
      </c>
      <c r="BQ47" s="31">
        <f t="shared" si="56"/>
        <v>0.9976559991844649</v>
      </c>
      <c r="BR47" s="31"/>
      <c r="BS47" s="31">
        <f t="shared" si="47"/>
        <v>1.0000000000002307</v>
      </c>
      <c r="BT47" s="31">
        <f t="shared" si="45"/>
        <v>1.0000000000903526</v>
      </c>
      <c r="BU47" s="31">
        <f t="shared" si="57"/>
        <v>1.0030895190294145</v>
      </c>
      <c r="BV47" s="31"/>
      <c r="BW47" s="31">
        <f t="shared" si="36"/>
        <v>1.0000913372179354</v>
      </c>
      <c r="BX47" s="31">
        <f t="shared" si="46"/>
        <v>1.0125706384868141</v>
      </c>
      <c r="BY47" s="31">
        <f t="shared" si="58"/>
        <v>0.99826072161834689</v>
      </c>
      <c r="CB47" s="10">
        <f t="shared" si="59"/>
        <v>26848.641002000004</v>
      </c>
      <c r="CC47" s="10">
        <f t="shared" si="60"/>
        <v>8775.7916060489824</v>
      </c>
      <c r="CD47" s="31">
        <f t="shared" si="61"/>
        <v>3.0593981953142277</v>
      </c>
      <c r="CF47" s="10">
        <v>18720.231</v>
      </c>
      <c r="CG47" s="10">
        <v>8211.9851387187009</v>
      </c>
      <c r="CH47" s="80">
        <f t="shared" si="62"/>
        <v>2.2796230976765841</v>
      </c>
      <c r="CI47" s="10">
        <f t="shared" si="63"/>
        <v>26932.216138718701</v>
      </c>
      <c r="CJ47" s="31">
        <f t="shared" si="64"/>
        <v>1.0031128255881729</v>
      </c>
      <c r="CK47" s="31">
        <f t="shared" si="65"/>
        <v>0.93575434642936817</v>
      </c>
    </row>
    <row r="48" spans="1:101" x14ac:dyDescent="0.2">
      <c r="A48" s="198" t="s">
        <v>379</v>
      </c>
      <c r="B48" s="9">
        <f t="shared" si="37"/>
        <v>1988</v>
      </c>
      <c r="D48" s="29">
        <f>'Electricity_Only&gt;Total'!H49</f>
        <v>28135.124001</v>
      </c>
      <c r="E48" s="376">
        <f t="shared" si="17"/>
        <v>9.9999999999999995E-7</v>
      </c>
      <c r="F48" s="29">
        <f t="shared" si="0"/>
        <v>28135.124002</v>
      </c>
      <c r="H48" s="29">
        <f>'Electricity_Only&gt;Total'!N49</f>
        <v>2704052.3290807502</v>
      </c>
      <c r="I48" s="83">
        <f t="shared" si="1"/>
        <v>1.1297240457666648E-4</v>
      </c>
      <c r="J48" s="29">
        <f t="shared" si="2"/>
        <v>2704052.3291937225</v>
      </c>
      <c r="L48" s="41">
        <f t="shared" si="18"/>
        <v>10404.800121070368</v>
      </c>
      <c r="M48" s="79">
        <f t="shared" si="48"/>
        <v>8851.719176441622</v>
      </c>
      <c r="N48" s="41">
        <f t="shared" si="49"/>
        <v>10404.800121005483</v>
      </c>
      <c r="O48" s="124"/>
      <c r="P48" s="107">
        <f t="shared" si="50"/>
        <v>0.9935510758923668</v>
      </c>
      <c r="Q48" s="116">
        <f t="shared" si="51"/>
        <v>0.94441518969592952</v>
      </c>
      <c r="R48" s="107">
        <f t="shared" si="52"/>
        <v>0.99575666557562559</v>
      </c>
      <c r="S48" s="41"/>
      <c r="T48" s="41"/>
      <c r="V48" s="106">
        <f>'Electricity_Only&gt;Total'!AW49</f>
        <v>0.99536497912859812</v>
      </c>
      <c r="W48" s="117">
        <f t="shared" si="19"/>
        <v>0.94181107045049772</v>
      </c>
      <c r="X48" s="31"/>
      <c r="Y48" s="87">
        <f>'Electricity_Only&gt;Total'!BA49</f>
        <v>0.99817761593849619</v>
      </c>
      <c r="Z48" s="117">
        <f t="shared" si="20"/>
        <v>1.0027650123545333</v>
      </c>
      <c r="AA48" s="120"/>
      <c r="AB48" s="34">
        <f t="shared" si="53"/>
        <v>0.93088164366175452</v>
      </c>
      <c r="AC48" s="34">
        <f t="shared" si="54"/>
        <v>0.99575666557562559</v>
      </c>
      <c r="AD48" s="34">
        <f t="shared" si="9"/>
        <v>1.0030895190297386</v>
      </c>
      <c r="AE48" s="34">
        <f t="shared" si="21"/>
        <v>0.99823070237677436</v>
      </c>
      <c r="AF48" s="34">
        <f t="shared" si="10"/>
        <v>0.99444917449909387</v>
      </c>
      <c r="AG48" s="34">
        <f t="shared" si="22"/>
        <v>0.92693156995803971</v>
      </c>
      <c r="AH48" s="34">
        <f t="shared" si="11"/>
        <v>0.92693160153818632</v>
      </c>
      <c r="AI48" s="34"/>
      <c r="AJ48" s="34">
        <f t="shared" si="12"/>
        <v>1.0013147551278367</v>
      </c>
      <c r="AK48" s="32"/>
      <c r="AL48" s="204">
        <f t="shared" si="23"/>
        <v>10435.658202837085</v>
      </c>
      <c r="AM48" s="204">
        <f t="shared" si="24"/>
        <v>7023.6582028370849</v>
      </c>
      <c r="AN48" s="205">
        <f t="shared" si="55"/>
        <v>0.98739947953637197</v>
      </c>
      <c r="AO48" s="32"/>
      <c r="AP48" s="12"/>
      <c r="AR48" s="31">
        <f t="shared" si="25"/>
        <v>0.99999999996445721</v>
      </c>
      <c r="AS48" s="31">
        <f t="shared" si="26"/>
        <v>3.5542761422658537E-11</v>
      </c>
      <c r="AU48" s="31">
        <f t="shared" si="38"/>
        <v>1.0000000000008515</v>
      </c>
      <c r="AV48" s="31">
        <f t="shared" si="39"/>
        <v>3.6387654987923428E-11</v>
      </c>
      <c r="AW48" s="31">
        <f t="shared" si="27"/>
        <v>1.0000000000372391</v>
      </c>
      <c r="AX48" s="31"/>
      <c r="AY48" s="31">
        <f t="shared" si="28"/>
        <v>0.99999999996361244</v>
      </c>
      <c r="AZ48" s="31">
        <f t="shared" si="29"/>
        <v>3.6387654986568383E-11</v>
      </c>
      <c r="BB48" s="81">
        <f>V48</f>
        <v>0.99536497912859812</v>
      </c>
      <c r="BC48" s="31">
        <f t="shared" si="40"/>
        <v>-3.2195362954286085E-3</v>
      </c>
      <c r="BD48" s="31">
        <f t="shared" si="41"/>
        <v>0</v>
      </c>
      <c r="BF48" s="31">
        <f t="shared" si="30"/>
        <v>0.99999999995822109</v>
      </c>
      <c r="BG48" s="31">
        <f t="shared" si="31"/>
        <v>4.1778926893161085E-11</v>
      </c>
      <c r="BI48" s="31">
        <f t="shared" si="32"/>
        <v>2.1442847497587284E-12</v>
      </c>
      <c r="BJ48" s="31">
        <f t="shared" si="33"/>
        <v>-5.0053163336695364E-2</v>
      </c>
      <c r="BL48" s="31">
        <f t="shared" si="34"/>
        <v>-3.0071996518698422E-5</v>
      </c>
      <c r="BM48" s="31">
        <f t="shared" si="35"/>
        <v>0</v>
      </c>
      <c r="BN48" s="120">
        <f t="shared" si="42"/>
        <v>0.99678564085405297</v>
      </c>
      <c r="BO48" s="120">
        <f t="shared" si="43"/>
        <v>0.99678564085416976</v>
      </c>
      <c r="BP48" s="31">
        <f t="shared" si="44"/>
        <v>0.6912409187929528</v>
      </c>
      <c r="BQ48" s="31">
        <f t="shared" si="56"/>
        <v>0.99444917449909387</v>
      </c>
      <c r="BR48" s="31"/>
      <c r="BS48" s="31">
        <f t="shared" si="47"/>
        <v>1.0000000000003231</v>
      </c>
      <c r="BT48" s="31">
        <f t="shared" si="45"/>
        <v>1.0000000000906757</v>
      </c>
      <c r="BU48" s="31">
        <f t="shared" si="57"/>
        <v>1.0030895190297386</v>
      </c>
      <c r="BV48" s="31"/>
      <c r="BW48" s="31">
        <f t="shared" si="36"/>
        <v>0.99996992845564037</v>
      </c>
      <c r="BX48" s="31">
        <f t="shared" si="46"/>
        <v>1.0125401889239416</v>
      </c>
      <c r="BY48" s="31">
        <f t="shared" si="58"/>
        <v>0.99823070237677436</v>
      </c>
      <c r="CB48" s="10">
        <f t="shared" si="59"/>
        <v>28135.124002</v>
      </c>
      <c r="CC48" s="10">
        <f t="shared" si="60"/>
        <v>9226.2265472089821</v>
      </c>
      <c r="CD48" s="31">
        <f t="shared" si="61"/>
        <v>3.049472485640528</v>
      </c>
      <c r="CF48" s="10">
        <v>19541.338</v>
      </c>
      <c r="CG48" s="10">
        <v>8623.8717458010215</v>
      </c>
      <c r="CH48" s="256">
        <f t="shared" si="62"/>
        <v>2.2659587915966761</v>
      </c>
      <c r="CI48" s="10">
        <f t="shared" si="63"/>
        <v>28165.209745801021</v>
      </c>
      <c r="CJ48" s="31">
        <f t="shared" si="64"/>
        <v>1.0010693304141429</v>
      </c>
      <c r="CK48" s="31">
        <f t="shared" si="65"/>
        <v>0.93471276709651374</v>
      </c>
    </row>
    <row r="49" spans="1:91" x14ac:dyDescent="0.2">
      <c r="A49" s="198" t="s">
        <v>379</v>
      </c>
      <c r="B49" s="9">
        <f t="shared" si="37"/>
        <v>1989</v>
      </c>
      <c r="D49" s="29">
        <f>'Electricity_Only&gt;Total'!H50</f>
        <v>29348.511295548789</v>
      </c>
      <c r="E49" s="29">
        <f>'Elec_Power_Sector_CHP&gt;Total'!G9*$J$108</f>
        <v>374.77136260534849</v>
      </c>
      <c r="F49" s="29">
        <f t="shared" si="0"/>
        <v>29723.282658154138</v>
      </c>
      <c r="H49" s="29">
        <f>'Electricity_Only&gt;Total'!N50</f>
        <v>2805888.6110100001</v>
      </c>
      <c r="I49" s="29">
        <f>'Elec_Power_Sector_CHP&gt;Total'!L9</f>
        <v>42338.822</v>
      </c>
      <c r="J49" s="29">
        <f t="shared" si="2"/>
        <v>2848227.4330100003</v>
      </c>
      <c r="L49" s="41">
        <f t="shared" si="18"/>
        <v>10459.613820872446</v>
      </c>
      <c r="M49" s="41">
        <f t="shared" si="48"/>
        <v>8851.719176441622</v>
      </c>
      <c r="N49" s="41">
        <f t="shared" si="49"/>
        <v>10435.712511462838</v>
      </c>
      <c r="O49" s="124"/>
      <c r="P49" s="107">
        <f t="shared" si="50"/>
        <v>0.99878521876664561</v>
      </c>
      <c r="Q49" s="107">
        <f t="shared" si="51"/>
        <v>0.94441518969592952</v>
      </c>
      <c r="R49" s="107">
        <f t="shared" si="52"/>
        <v>0.99871503272240481</v>
      </c>
      <c r="S49" s="41"/>
      <c r="T49" s="41"/>
      <c r="V49" s="106">
        <f>'Electricity_Only&gt;Total'!AW50</f>
        <v>0.99939192562335422</v>
      </c>
      <c r="W49" s="106">
        <f>'Elec_Power_Sector_CHP&gt;Total'!AK9</f>
        <v>0.94181107045049772</v>
      </c>
      <c r="X49" s="31"/>
      <c r="Y49" s="87">
        <f>'Electricity_Only&gt;Total'!BA50</f>
        <v>0.99939288968597495</v>
      </c>
      <c r="Z49" s="87">
        <f>'Elec_Power_Sector_CHP&gt;Total'!AO9</f>
        <v>1.0027650123545333</v>
      </c>
      <c r="AA49" s="120"/>
      <c r="AB49" s="34">
        <f t="shared" si="53"/>
        <v>0.98051454320538833</v>
      </c>
      <c r="AC49" s="34">
        <f t="shared" si="54"/>
        <v>0.99871503272240481</v>
      </c>
      <c r="AD49" s="34">
        <f t="shared" si="9"/>
        <v>1.0008007422024556</v>
      </c>
      <c r="AE49" s="34">
        <f t="shared" si="21"/>
        <v>0.99944525746078694</v>
      </c>
      <c r="AF49" s="34">
        <f t="shared" si="10"/>
        <v>0.9984698192558189</v>
      </c>
      <c r="AG49" s="34">
        <f t="shared" si="22"/>
        <v>0.97925458100652374</v>
      </c>
      <c r="AH49" s="34">
        <f t="shared" si="11"/>
        <v>0.97925461410216319</v>
      </c>
      <c r="AI49" s="34"/>
      <c r="AJ49" s="34">
        <f t="shared" si="12"/>
        <v>1.0002455554574798</v>
      </c>
      <c r="AK49" s="32"/>
      <c r="AL49" s="204">
        <f t="shared" si="23"/>
        <v>10477.850479237079</v>
      </c>
      <c r="AM49" s="204">
        <f t="shared" si="24"/>
        <v>7065.8504792370786</v>
      </c>
      <c r="AN49" s="205">
        <f t="shared" si="55"/>
        <v>0.99333095150648876</v>
      </c>
      <c r="AO49" s="32"/>
      <c r="AP49" s="12"/>
      <c r="AR49" s="31">
        <f t="shared" si="25"/>
        <v>0.98739131989842532</v>
      </c>
      <c r="AS49" s="31">
        <f t="shared" si="26"/>
        <v>1.2608680101574702E-2</v>
      </c>
      <c r="AU49" s="31">
        <f t="shared" si="38"/>
        <v>0.99368232750265217</v>
      </c>
      <c r="AV49" s="31">
        <f t="shared" si="39"/>
        <v>6.4045992982004823E-4</v>
      </c>
      <c r="AW49" s="31">
        <f t="shared" ref="AW49:AW69" si="66">AU49+AV49</f>
        <v>0.99432278743247227</v>
      </c>
      <c r="AX49" s="31"/>
      <c r="AY49" s="31">
        <f t="shared" ref="AY49:AY69" si="67">AU49/$AW49</f>
        <v>0.99935588328265723</v>
      </c>
      <c r="AZ49" s="31">
        <f t="shared" ref="AZ49:AZ69" si="68">AV49/$AW49</f>
        <v>6.4411671734270089E-4</v>
      </c>
      <c r="BB49" s="81">
        <f>V49</f>
        <v>0.99939192562335422</v>
      </c>
      <c r="BC49" s="31">
        <f t="shared" si="40"/>
        <v>4.0375365596360974E-3</v>
      </c>
      <c r="BD49" s="31">
        <f t="shared" si="41"/>
        <v>0</v>
      </c>
      <c r="BF49" s="31">
        <f t="shared" ref="BF49:BF69" si="69">H49/$J49</f>
        <v>0.98513502766341354</v>
      </c>
      <c r="BG49" s="31">
        <f t="shared" ref="BG49:BG69" si="70">I49/$J49</f>
        <v>1.4864972336586348E-2</v>
      </c>
      <c r="BH49" s="119">
        <f>AY49*BI49</f>
        <v>-1.4966916240914981E-2</v>
      </c>
      <c r="BI49" s="31">
        <f>LN(BF49/BF9)</f>
        <v>-1.4976562895444271E-2</v>
      </c>
      <c r="BJ49" s="31">
        <f t="shared" si="33"/>
        <v>19.689881361321561</v>
      </c>
      <c r="BL49" s="31">
        <f t="shared" si="34"/>
        <v>1.2167519434132252E-3</v>
      </c>
      <c r="BM49" s="31">
        <f t="shared" si="35"/>
        <v>0</v>
      </c>
      <c r="BN49" s="120">
        <f t="shared" si="42"/>
        <v>1.0040456983912389</v>
      </c>
      <c r="BO49" s="120">
        <f t="shared" si="43"/>
        <v>1.004043087228415</v>
      </c>
      <c r="BP49" s="31">
        <f t="shared" si="44"/>
        <v>0.69403566612348244</v>
      </c>
      <c r="BQ49" s="31">
        <f t="shared" si="56"/>
        <v>0.9984698192558189</v>
      </c>
      <c r="BR49" s="31"/>
      <c r="BS49" s="31">
        <f t="shared" si="47"/>
        <v>0.99771827261290036</v>
      </c>
      <c r="BT49" s="31">
        <f t="shared" si="45"/>
        <v>0.9977182727033691</v>
      </c>
      <c r="BU49" s="31">
        <f t="shared" si="57"/>
        <v>1.0008007422024556</v>
      </c>
      <c r="BV49" s="31"/>
      <c r="BW49" s="31">
        <f t="shared" si="36"/>
        <v>1.0012167078022352</v>
      </c>
      <c r="BX49" s="31">
        <f t="shared" si="46"/>
        <v>1.0137721544718821</v>
      </c>
      <c r="BY49" s="31">
        <f t="shared" si="58"/>
        <v>0.99944525746078694</v>
      </c>
      <c r="CB49" s="10">
        <f t="shared" si="59"/>
        <v>29723.282658154138</v>
      </c>
      <c r="CC49" s="10">
        <f t="shared" si="60"/>
        <v>9718.1520014301204</v>
      </c>
      <c r="CD49" s="31">
        <f t="shared" si="61"/>
        <v>3.0585323890571035</v>
      </c>
      <c r="CF49" s="10">
        <v>20993.8</v>
      </c>
      <c r="CG49" s="10">
        <v>8866.7481379551336</v>
      </c>
      <c r="CH49" s="256">
        <f t="shared" si="62"/>
        <v>2.3677000489202604</v>
      </c>
      <c r="CI49" s="10">
        <f t="shared" si="63"/>
        <v>29860.548137955135</v>
      </c>
      <c r="CJ49" s="31">
        <f t="shared" si="64"/>
        <v>1.0046181130590346</v>
      </c>
      <c r="CK49" s="31">
        <f t="shared" si="65"/>
        <v>0.9123903532945673</v>
      </c>
    </row>
    <row r="50" spans="1:91" x14ac:dyDescent="0.2">
      <c r="A50" s="198" t="s">
        <v>379</v>
      </c>
      <c r="B50" s="9">
        <f t="shared" si="37"/>
        <v>1990</v>
      </c>
      <c r="D50" s="29">
        <f>'Electricity_Only&gt;Total'!H51</f>
        <v>29778.650333471222</v>
      </c>
      <c r="E50" s="29">
        <f>'Elec_Power_Sector_CHP&gt;Total'!G10*$J$108</f>
        <v>574.31633128751696</v>
      </c>
      <c r="F50" s="29">
        <f t="shared" si="0"/>
        <v>30352.96666475874</v>
      </c>
      <c r="H50" s="29">
        <f>'Electricity_Only&gt;Total'!N51</f>
        <v>2843553.9109999998</v>
      </c>
      <c r="I50" s="29">
        <f>'Elec_Power_Sector_CHP&gt;Total'!L10</f>
        <v>61275.449000000001</v>
      </c>
      <c r="J50" s="29">
        <f t="shared" si="2"/>
        <v>2904829.36</v>
      </c>
      <c r="L50" s="41">
        <f t="shared" si="18"/>
        <v>10472.335417406905</v>
      </c>
      <c r="M50" s="41">
        <f t="shared" si="48"/>
        <v>9372.6988648833394</v>
      </c>
      <c r="N50" s="41">
        <f t="shared" si="49"/>
        <v>10449.139313559795</v>
      </c>
      <c r="O50" s="124"/>
      <c r="P50" s="107">
        <f t="shared" si="50"/>
        <v>1</v>
      </c>
      <c r="Q50" s="107">
        <f t="shared" si="51"/>
        <v>1</v>
      </c>
      <c r="R50" s="107">
        <f t="shared" si="52"/>
        <v>1</v>
      </c>
      <c r="S50" s="41"/>
      <c r="T50" s="41"/>
      <c r="V50" s="106">
        <f>'Electricity_Only&gt;Total'!AW51</f>
        <v>1</v>
      </c>
      <c r="W50" s="106">
        <f>'Elec_Power_Sector_CHP&gt;Total'!AK10</f>
        <v>1</v>
      </c>
      <c r="X50" s="31"/>
      <c r="Y50" s="87">
        <f>'Electricity_Only&gt;Total'!BA51</f>
        <v>1</v>
      </c>
      <c r="Z50" s="87">
        <f>'Elec_Power_Sector_CHP&gt;Total'!AO10</f>
        <v>1</v>
      </c>
      <c r="AB50" s="34">
        <f t="shared" si="53"/>
        <v>1</v>
      </c>
      <c r="AC50" s="34">
        <f t="shared" si="54"/>
        <v>1</v>
      </c>
      <c r="AD50" s="34">
        <f t="shared" si="9"/>
        <v>1</v>
      </c>
      <c r="AE50" s="34">
        <f t="shared" si="21"/>
        <v>1</v>
      </c>
      <c r="AF50" s="34">
        <f t="shared" si="10"/>
        <v>1</v>
      </c>
      <c r="AG50" s="34">
        <f t="shared" si="22"/>
        <v>1</v>
      </c>
      <c r="AH50" s="34">
        <f t="shared" si="11"/>
        <v>1</v>
      </c>
      <c r="AI50" s="34"/>
      <c r="AJ50" s="34">
        <f t="shared" si="12"/>
        <v>1</v>
      </c>
      <c r="AK50" s="32"/>
      <c r="AL50" s="204">
        <f t="shared" si="23"/>
        <v>10493.908055274467</v>
      </c>
      <c r="AM50" s="204">
        <f t="shared" si="24"/>
        <v>7081.9080552744672</v>
      </c>
      <c r="AN50" s="205">
        <f t="shared" si="55"/>
        <v>0.99558835665976464</v>
      </c>
      <c r="AO50" s="32"/>
      <c r="AP50" s="12"/>
      <c r="AR50" s="31">
        <f t="shared" si="25"/>
        <v>0.98107874140835372</v>
      </c>
      <c r="AS50" s="31">
        <f t="shared" si="26"/>
        <v>1.8921258591646197E-2</v>
      </c>
      <c r="AU50" s="31">
        <f t="shared" si="38"/>
        <v>0.98423165673394275</v>
      </c>
      <c r="AV50" s="31">
        <f t="shared" si="39"/>
        <v>1.5552030086285053E-2</v>
      </c>
      <c r="AW50" s="31">
        <f t="shared" si="66"/>
        <v>0.99978368682022778</v>
      </c>
      <c r="AX50" s="31"/>
      <c r="AY50" s="31">
        <f t="shared" si="67"/>
        <v>0.98444460507677656</v>
      </c>
      <c r="AZ50" s="31">
        <f t="shared" si="68"/>
        <v>1.5555394923223508E-2</v>
      </c>
      <c r="BB50" s="81">
        <f>LN(BB49/BB48)</f>
        <v>4.0375365596360974E-3</v>
      </c>
      <c r="BC50" s="31">
        <f t="shared" si="40"/>
        <v>6.0825932884981857E-4</v>
      </c>
      <c r="BD50" s="31">
        <f t="shared" si="41"/>
        <v>5.9950586675513548E-2</v>
      </c>
      <c r="BF50" s="31">
        <f t="shared" si="69"/>
        <v>0.97890566315399674</v>
      </c>
      <c r="BG50" s="31">
        <f t="shared" si="70"/>
        <v>2.1094336846003238E-2</v>
      </c>
      <c r="BH50" s="119">
        <f>AZ49*BJ49</f>
        <v>1.2682581747321675E-2</v>
      </c>
      <c r="BI50" s="31">
        <f t="shared" ref="BI50:BI69" si="71">LN(BF50/BF49)</f>
        <v>-6.3434382263586764E-3</v>
      </c>
      <c r="BJ50" s="31">
        <f t="shared" si="33"/>
        <v>0.34999701306140629</v>
      </c>
      <c r="BL50" s="31">
        <f t="shared" si="34"/>
        <v>6.072946801157971E-4</v>
      </c>
      <c r="BM50" s="31">
        <f t="shared" si="35"/>
        <v>-2.7611967397360116E-3</v>
      </c>
      <c r="BN50" s="120">
        <f t="shared" si="42"/>
        <v>1.0006084443560683</v>
      </c>
      <c r="BO50" s="120">
        <f t="shared" si="43"/>
        <v>1.0015325257856282</v>
      </c>
      <c r="BP50" s="31">
        <f t="shared" si="44"/>
        <v>0.6950992936779623</v>
      </c>
      <c r="BQ50" s="31">
        <f t="shared" si="56"/>
        <v>1</v>
      </c>
      <c r="BR50" s="31"/>
      <c r="BS50" s="31">
        <f t="shared" si="47"/>
        <v>0.99919989847260349</v>
      </c>
      <c r="BT50" s="31">
        <f t="shared" si="45"/>
        <v>0.99691999678946774</v>
      </c>
      <c r="BU50" s="31">
        <f t="shared" si="57"/>
        <v>1</v>
      </c>
      <c r="BV50" s="31"/>
      <c r="BW50" s="31">
        <f t="shared" si="36"/>
        <v>1.0005550504493088</v>
      </c>
      <c r="BX50" s="31">
        <f t="shared" si="46"/>
        <v>1.0143348491617183</v>
      </c>
      <c r="BY50" s="31">
        <f t="shared" si="58"/>
        <v>1</v>
      </c>
      <c r="CB50" s="10">
        <f t="shared" si="59"/>
        <v>30352.96666475874</v>
      </c>
      <c r="CC50" s="10">
        <f t="shared" si="60"/>
        <v>9911.2777763199992</v>
      </c>
      <c r="CD50" s="31">
        <f t="shared" si="61"/>
        <v>3.0624675596599635</v>
      </c>
      <c r="CF50" s="10">
        <v>21404.868999999999</v>
      </c>
      <c r="CG50" s="10">
        <v>9099.0038844646842</v>
      </c>
      <c r="CH50" s="80">
        <f t="shared" si="62"/>
        <v>2.3524409124108532</v>
      </c>
      <c r="CI50" s="10">
        <f t="shared" si="63"/>
        <v>30503.872884464683</v>
      </c>
      <c r="CJ50" s="31">
        <f t="shared" si="64"/>
        <v>1.0049717123658015</v>
      </c>
      <c r="CK50" s="31">
        <f t="shared" si="65"/>
        <v>0.9180454921971819</v>
      </c>
    </row>
    <row r="51" spans="1:91" x14ac:dyDescent="0.2">
      <c r="A51" s="198" t="s">
        <v>379</v>
      </c>
      <c r="B51" s="9">
        <f t="shared" si="37"/>
        <v>1991</v>
      </c>
      <c r="D51" s="29">
        <f>'Electricity_Only&gt;Total'!H52</f>
        <v>30002.186982147265</v>
      </c>
      <c r="E51" s="29">
        <f>'Elec_Power_Sector_CHP&gt;Total'!G11*$J$108</f>
        <v>657.4822979974781</v>
      </c>
      <c r="F51" s="29">
        <f t="shared" si="0"/>
        <v>30659.669280144743</v>
      </c>
      <c r="H51" s="29">
        <f>'Electricity_Only&gt;Total'!N52</f>
        <v>2868160.3509999998</v>
      </c>
      <c r="I51" s="29">
        <f>'Elec_Power_Sector_CHP&gt;Total'!L11</f>
        <v>71941.755000000005</v>
      </c>
      <c r="J51" s="29">
        <f t="shared" si="2"/>
        <v>2940102.1059999997</v>
      </c>
      <c r="L51" s="41">
        <f t="shared" si="18"/>
        <v>10460.428745445433</v>
      </c>
      <c r="M51" s="41">
        <f t="shared" si="48"/>
        <v>9139.0917277105364</v>
      </c>
      <c r="N51" s="41">
        <f t="shared" si="49"/>
        <v>10428.096771733255</v>
      </c>
      <c r="O51" s="124"/>
      <c r="P51" s="107">
        <f t="shared" si="50"/>
        <v>0.99886303565662349</v>
      </c>
      <c r="Q51" s="107">
        <f t="shared" si="51"/>
        <v>0.97507578761032665</v>
      </c>
      <c r="R51" s="107">
        <f t="shared" si="52"/>
        <v>0.99798619377203313</v>
      </c>
      <c r="S51" s="41"/>
      <c r="T51" s="41"/>
      <c r="V51" s="106">
        <f>'Electricity_Only&gt;Total'!AW52</f>
        <v>0.99833993349289096</v>
      </c>
      <c r="W51" s="106">
        <f>'Elec_Power_Sector_CHP&gt;Total'!AK11</f>
        <v>0.96283319977074411</v>
      </c>
      <c r="X51" s="31"/>
      <c r="Y51" s="87">
        <f>'Electricity_Only&gt;Total'!BA52</f>
        <v>1.0005239719920869</v>
      </c>
      <c r="Z51" s="87">
        <f>'Elec_Power_Sector_CHP&gt;Total'!AO11</f>
        <v>1.0127151700237356</v>
      </c>
      <c r="AB51" s="34">
        <f t="shared" si="53"/>
        <v>1.012142794508246</v>
      </c>
      <c r="AC51" s="34">
        <f t="shared" si="54"/>
        <v>0.99798619377203313</v>
      </c>
      <c r="AD51" s="34">
        <f t="shared" si="9"/>
        <v>0.99960768788359466</v>
      </c>
      <c r="AE51" s="34">
        <f t="shared" si="21"/>
        <v>1.0007682561750131</v>
      </c>
      <c r="AF51" s="34">
        <f t="shared" si="10"/>
        <v>0.99761144835153148</v>
      </c>
      <c r="AG51" s="34">
        <f t="shared" si="22"/>
        <v>1.010104535045073</v>
      </c>
      <c r="AH51" s="34">
        <f t="shared" si="11"/>
        <v>1.0101045350450735</v>
      </c>
      <c r="AI51" s="34"/>
      <c r="AJ51" s="34">
        <f t="shared" si="12"/>
        <v>1.0003756426624018</v>
      </c>
      <c r="AK51" s="32"/>
      <c r="AL51" s="204">
        <f t="shared" si="23"/>
        <v>10468.842813890164</v>
      </c>
      <c r="AM51" s="204">
        <f t="shared" si="24"/>
        <v>7056.8428138901636</v>
      </c>
      <c r="AN51" s="205">
        <f t="shared" si="55"/>
        <v>0.99206463645832921</v>
      </c>
      <c r="AO51" s="32"/>
      <c r="AP51" s="12"/>
      <c r="AR51" s="31">
        <f t="shared" si="25"/>
        <v>0.9785554667276446</v>
      </c>
      <c r="AS51" s="31">
        <f t="shared" si="26"/>
        <v>2.1444533272355445E-2</v>
      </c>
      <c r="AU51" s="31">
        <f t="shared" si="38"/>
        <v>0.97981656256235061</v>
      </c>
      <c r="AV51" s="31">
        <f t="shared" si="39"/>
        <v>2.0156580072263557E-2</v>
      </c>
      <c r="AW51" s="31">
        <f t="shared" si="66"/>
        <v>0.99997314263461412</v>
      </c>
      <c r="AX51" s="31"/>
      <c r="AY51" s="31">
        <f t="shared" si="67"/>
        <v>0.97984287856056085</v>
      </c>
      <c r="AZ51" s="31">
        <f t="shared" si="68"/>
        <v>2.0157121439439183E-2</v>
      </c>
      <c r="BC51" s="31">
        <f t="shared" si="40"/>
        <v>-1.6614459443628194E-3</v>
      </c>
      <c r="BD51" s="31">
        <f t="shared" si="41"/>
        <v>-3.7875091147221644E-2</v>
      </c>
      <c r="BF51" s="31">
        <f t="shared" si="69"/>
        <v>0.97553086511751241</v>
      </c>
      <c r="BG51" s="31">
        <f t="shared" si="70"/>
        <v>2.4469134882487652E-2</v>
      </c>
      <c r="BI51" s="31">
        <f t="shared" si="71"/>
        <v>-3.4534776052286349E-3</v>
      </c>
      <c r="BJ51" s="31">
        <f t="shared" si="33"/>
        <v>0.14840791408649348</v>
      </c>
      <c r="BL51" s="31">
        <f t="shared" si="34"/>
        <v>5.2383476669537205E-4</v>
      </c>
      <c r="BM51" s="31">
        <f t="shared" si="35"/>
        <v>1.2635011024429398E-2</v>
      </c>
      <c r="BN51" s="120">
        <f t="shared" si="42"/>
        <v>0.99833993349289096</v>
      </c>
      <c r="BO51" s="120">
        <f t="shared" si="43"/>
        <v>0.99761144835153148</v>
      </c>
      <c r="BP51" s="31">
        <f t="shared" si="44"/>
        <v>0.69343901311419853</v>
      </c>
      <c r="BQ51" s="31">
        <f t="shared" si="56"/>
        <v>0.99761144835153148</v>
      </c>
      <c r="BR51" s="31"/>
      <c r="BS51" s="31">
        <f t="shared" si="47"/>
        <v>0.99960768788359466</v>
      </c>
      <c r="BT51" s="31">
        <f t="shared" si="45"/>
        <v>0.99652889299564051</v>
      </c>
      <c r="BU51" s="31">
        <f t="shared" si="57"/>
        <v>0.99960768788359466</v>
      </c>
      <c r="BV51" s="31"/>
      <c r="BW51" s="31">
        <f t="shared" si="36"/>
        <v>1.0007682561750131</v>
      </c>
      <c r="BX51" s="31">
        <f t="shared" si="46"/>
        <v>1.0151141181731178</v>
      </c>
      <c r="BY51" s="31">
        <f t="shared" si="58"/>
        <v>1.0007682561750131</v>
      </c>
      <c r="CB51" s="10">
        <f t="shared" si="59"/>
        <v>30659.669280144743</v>
      </c>
      <c r="CC51" s="10">
        <f t="shared" si="60"/>
        <v>10031.628385672</v>
      </c>
      <c r="CD51" s="31">
        <f t="shared" si="61"/>
        <v>3.0563003434153733</v>
      </c>
      <c r="CF51" s="10">
        <v>21600.69</v>
      </c>
      <c r="CG51" s="10">
        <v>9260.9786932529878</v>
      </c>
      <c r="CH51" s="80">
        <f t="shared" si="62"/>
        <v>2.3324413882667723</v>
      </c>
      <c r="CI51" s="10">
        <f t="shared" si="63"/>
        <v>30861.668693252985</v>
      </c>
      <c r="CJ51" s="31">
        <f t="shared" si="64"/>
        <v>1.0065884407056882</v>
      </c>
      <c r="CK51" s="31">
        <f t="shared" si="65"/>
        <v>0.92317800632251112</v>
      </c>
    </row>
    <row r="52" spans="1:91" x14ac:dyDescent="0.2">
      <c r="A52" s="198" t="s">
        <v>379</v>
      </c>
      <c r="B52" s="9">
        <f t="shared" si="37"/>
        <v>1992</v>
      </c>
      <c r="D52" s="29">
        <f>'Electricity_Only&gt;Total'!H53</f>
        <v>29639.081452832288</v>
      </c>
      <c r="E52" s="29">
        <f>'Elec_Power_Sector_CHP&gt;Total'!G12*$J$108</f>
        <v>841.63326739498041</v>
      </c>
      <c r="F52" s="29">
        <f t="shared" si="0"/>
        <v>30480.714720227268</v>
      </c>
      <c r="H52" s="29">
        <f>'Electricity_Only&gt;Total'!N53</f>
        <v>2847231.2729999996</v>
      </c>
      <c r="I52" s="29">
        <f>'Elec_Power_Sector_CHP&gt;Total'!L12</f>
        <v>91318.913</v>
      </c>
      <c r="J52" s="29">
        <f t="shared" si="2"/>
        <v>2938550.1859999998</v>
      </c>
      <c r="L52" s="41">
        <f t="shared" si="18"/>
        <v>10409.790639031202</v>
      </c>
      <c r="M52" s="41">
        <f t="shared" si="48"/>
        <v>9216.4179329968629</v>
      </c>
      <c r="N52" s="41">
        <f t="shared" si="49"/>
        <v>10372.705174628341</v>
      </c>
      <c r="O52" s="124"/>
      <c r="P52" s="107">
        <f t="shared" si="50"/>
        <v>0.99402761887556212</v>
      </c>
      <c r="Q52" s="107">
        <f t="shared" si="51"/>
        <v>0.98332594121080596</v>
      </c>
      <c r="R52" s="107">
        <f t="shared" si="52"/>
        <v>0.99268512586177637</v>
      </c>
      <c r="S52" s="41"/>
      <c r="T52" s="41"/>
      <c r="V52" s="106">
        <f>'Electricity_Only&gt;Total'!AW53</f>
        <v>0.99325263200780567</v>
      </c>
      <c r="W52" s="106">
        <f>'Elec_Power_Sector_CHP&gt;Total'!AK12</f>
        <v>0.97692705539949387</v>
      </c>
      <c r="X52" s="31"/>
      <c r="Y52" s="87">
        <f>'Electricity_Only&gt;Total'!BA53</f>
        <v>1.0007802515118329</v>
      </c>
      <c r="Z52" s="87">
        <f>'Elec_Power_Sector_CHP&gt;Total'!AO12</f>
        <v>1.006550013919612</v>
      </c>
      <c r="AB52" s="34">
        <f t="shared" si="53"/>
        <v>1.0116085393738927</v>
      </c>
      <c r="AC52" s="34">
        <f t="shared" si="54"/>
        <v>0.99268512586177637</v>
      </c>
      <c r="AD52" s="34">
        <f t="shared" si="9"/>
        <v>0.99881106274671538</v>
      </c>
      <c r="AE52" s="34">
        <f t="shared" si="21"/>
        <v>1.0008691960402407</v>
      </c>
      <c r="AF52" s="34">
        <f t="shared" si="10"/>
        <v>0.9930036562447746</v>
      </c>
      <c r="AG52" s="34">
        <f t="shared" si="22"/>
        <v>1.0042087502312198</v>
      </c>
      <c r="AH52" s="34">
        <f t="shared" si="11"/>
        <v>1.0042087502312205</v>
      </c>
      <c r="AI52" s="34"/>
      <c r="AJ52" s="34">
        <f t="shared" si="12"/>
        <v>0.9996792253674035</v>
      </c>
      <c r="AK52" s="32"/>
      <c r="AL52" s="204">
        <f t="shared" si="23"/>
        <v>10420.489067184039</v>
      </c>
      <c r="AM52" s="204">
        <f t="shared" si="24"/>
        <v>7008.4890671840385</v>
      </c>
      <c r="AN52" s="205">
        <f t="shared" si="55"/>
        <v>0.98526697305381217</v>
      </c>
      <c r="AO52" s="32"/>
      <c r="AP52" s="12"/>
      <c r="AR52" s="31">
        <f t="shared" si="25"/>
        <v>0.97238800746242127</v>
      </c>
      <c r="AS52" s="31">
        <f t="shared" si="26"/>
        <v>2.7611992537578695E-2</v>
      </c>
      <c r="AU52" s="31">
        <f t="shared" si="38"/>
        <v>0.97546848758562099</v>
      </c>
      <c r="AV52" s="31">
        <f t="shared" si="39"/>
        <v>2.4398483298864463E-2</v>
      </c>
      <c r="AW52" s="31">
        <f t="shared" si="66"/>
        <v>0.99986697088448551</v>
      </c>
      <c r="AX52" s="31"/>
      <c r="AY52" s="31">
        <f t="shared" si="67"/>
        <v>0.97559827056065118</v>
      </c>
      <c r="AZ52" s="31">
        <f t="shared" si="68"/>
        <v>2.4401729439348804E-2</v>
      </c>
      <c r="BC52" s="31">
        <f t="shared" si="40"/>
        <v>-5.1087884519827207E-3</v>
      </c>
      <c r="BD52" s="31">
        <f t="shared" si="41"/>
        <v>1.4531799598112839E-2</v>
      </c>
      <c r="BF52" s="31">
        <f t="shared" si="69"/>
        <v>0.96892382051697923</v>
      </c>
      <c r="BG52" s="31">
        <f t="shared" si="70"/>
        <v>3.1076179483020751E-2</v>
      </c>
      <c r="BI52" s="31">
        <f t="shared" si="71"/>
        <v>-6.7958076648317028E-3</v>
      </c>
      <c r="BJ52" s="31">
        <f t="shared" si="33"/>
        <v>0.2390290700669204</v>
      </c>
      <c r="BL52" s="31">
        <f t="shared" si="34"/>
        <v>2.5611250717107463E-4</v>
      </c>
      <c r="BM52" s="31">
        <f t="shared" si="35"/>
        <v>-6.1063552326974021E-3</v>
      </c>
      <c r="BN52" s="120">
        <f t="shared" si="42"/>
        <v>0.99490423921310411</v>
      </c>
      <c r="BO52" s="120">
        <f t="shared" si="43"/>
        <v>0.99538117559259076</v>
      </c>
      <c r="BP52" s="31">
        <f t="shared" si="44"/>
        <v>0.69023614007537692</v>
      </c>
      <c r="BQ52" s="31">
        <f t="shared" si="56"/>
        <v>0.9930036562447746</v>
      </c>
      <c r="BR52" s="31"/>
      <c r="BS52" s="31">
        <f t="shared" si="47"/>
        <v>0.99920306221477151</v>
      </c>
      <c r="BT52" s="31">
        <f t="shared" si="45"/>
        <v>0.99573472146674036</v>
      </c>
      <c r="BU52" s="31">
        <f t="shared" si="57"/>
        <v>0.99881106274671538</v>
      </c>
      <c r="BV52" s="31"/>
      <c r="BW52" s="31">
        <f t="shared" si="36"/>
        <v>1.0001008623770837</v>
      </c>
      <c r="BX52" s="31">
        <f t="shared" si="46"/>
        <v>1.015216504996088</v>
      </c>
      <c r="BY52" s="31">
        <f t="shared" si="58"/>
        <v>1.0008691960402407</v>
      </c>
      <c r="CB52" s="10">
        <f t="shared" si="59"/>
        <v>30480.714720227268</v>
      </c>
      <c r="CC52" s="10">
        <f t="shared" si="60"/>
        <v>10026.333234631998</v>
      </c>
      <c r="CD52" s="31">
        <f t="shared" si="61"/>
        <v>3.0400659949086579</v>
      </c>
      <c r="CF52" s="10">
        <v>21464.764999999999</v>
      </c>
      <c r="CG52" s="10">
        <v>9269.1891717557846</v>
      </c>
      <c r="CH52" s="80">
        <f t="shared" si="62"/>
        <v>2.3157111805858319</v>
      </c>
      <c r="CI52" s="10">
        <f t="shared" si="63"/>
        <v>30733.954171755784</v>
      </c>
      <c r="CJ52" s="31">
        <f t="shared" si="64"/>
        <v>1.008308186138446</v>
      </c>
      <c r="CK52" s="31">
        <f t="shared" si="65"/>
        <v>0.92448445058050144</v>
      </c>
    </row>
    <row r="53" spans="1:91" x14ac:dyDescent="0.2">
      <c r="A53" s="198" t="s">
        <v>379</v>
      </c>
      <c r="B53" s="9">
        <f t="shared" si="37"/>
        <v>1993</v>
      </c>
      <c r="D53" s="29">
        <f>'Electricity_Only&gt;Total'!H54</f>
        <v>30595.39624355044</v>
      </c>
      <c r="E53" s="29">
        <f>'Elec_Power_Sector_CHP&gt;Total'!G13*$J$108</f>
        <v>990.6711773956107</v>
      </c>
      <c r="F53" s="29">
        <f t="shared" si="0"/>
        <v>31586.067420946052</v>
      </c>
      <c r="H53" s="29">
        <f>'Electricity_Only&gt;Total'!N54</f>
        <v>2939955.9780000001</v>
      </c>
      <c r="I53" s="29">
        <f>'Elec_Power_Sector_CHP&gt;Total'!L13</f>
        <v>107976.40000000001</v>
      </c>
      <c r="J53" s="29">
        <f t="shared" si="2"/>
        <v>3047932.378</v>
      </c>
      <c r="L53" s="41">
        <f t="shared" si="18"/>
        <v>10406.753186952121</v>
      </c>
      <c r="M53" s="41">
        <f t="shared" si="48"/>
        <v>9174.886154711683</v>
      </c>
      <c r="N53" s="41">
        <f t="shared" si="49"/>
        <v>10363.112924989589</v>
      </c>
      <c r="O53" s="124"/>
      <c r="P53" s="107">
        <f t="shared" si="50"/>
        <v>0.99373757353629311</v>
      </c>
      <c r="Q53" s="107">
        <f t="shared" si="51"/>
        <v>0.97889479721654127</v>
      </c>
      <c r="R53" s="107">
        <f t="shared" si="52"/>
        <v>0.99176713162790642</v>
      </c>
      <c r="S53" s="41"/>
      <c r="T53" s="41"/>
      <c r="V53" s="106">
        <f>'Electricity_Only&gt;Total'!AW54</f>
        <v>0.99313054920557242</v>
      </c>
      <c r="W53" s="106">
        <f>'Elec_Power_Sector_CHP&gt;Total'!AK13</f>
        <v>0.97665612750113029</v>
      </c>
      <c r="X53" s="31"/>
      <c r="Y53" s="87">
        <f>'Electricity_Only&gt;Total'!BA54</f>
        <v>1.0006112230977151</v>
      </c>
      <c r="Z53" s="87">
        <f>'Elec_Power_Sector_CHP&gt;Total'!AO13</f>
        <v>1.0022921780270184</v>
      </c>
      <c r="AB53" s="34">
        <f t="shared" si="53"/>
        <v>1.0492638293906531</v>
      </c>
      <c r="AC53" s="34">
        <f t="shared" si="54"/>
        <v>0.99176713162790642</v>
      </c>
      <c r="AD53" s="34">
        <f t="shared" si="9"/>
        <v>0.99830285444294864</v>
      </c>
      <c r="AE53" s="34">
        <f t="shared" si="21"/>
        <v>1.0005802109497515</v>
      </c>
      <c r="AF53" s="34">
        <f t="shared" si="10"/>
        <v>0.99287708809688358</v>
      </c>
      <c r="AG53" s="34">
        <f t="shared" si="22"/>
        <v>1.0406253783956807</v>
      </c>
      <c r="AH53" s="34">
        <f t="shared" si="11"/>
        <v>1.0406253783956809</v>
      </c>
      <c r="AI53" s="34"/>
      <c r="AJ53" s="34">
        <f t="shared" si="12"/>
        <v>0.99888208069026463</v>
      </c>
      <c r="AK53" s="32"/>
      <c r="AL53" s="204">
        <f t="shared" si="23"/>
        <v>10419.160872677343</v>
      </c>
      <c r="AM53" s="204">
        <f t="shared" si="24"/>
        <v>7007.1608726773429</v>
      </c>
      <c r="AN53" s="205">
        <f t="shared" si="55"/>
        <v>0.98508025289648671</v>
      </c>
      <c r="AO53" s="32"/>
      <c r="AP53" s="12"/>
      <c r="AR53" s="31">
        <f t="shared" si="25"/>
        <v>0.96863581767894735</v>
      </c>
      <c r="AS53" s="31">
        <f t="shared" si="26"/>
        <v>3.1364182321052571E-2</v>
      </c>
      <c r="AU53" s="31">
        <f t="shared" si="38"/>
        <v>0.97051070367754466</v>
      </c>
      <c r="AV53" s="31">
        <f t="shared" si="39"/>
        <v>2.9448257341428166E-2</v>
      </c>
      <c r="AW53" s="31">
        <f t="shared" si="66"/>
        <v>0.99995896101897286</v>
      </c>
      <c r="AX53" s="31"/>
      <c r="AY53" s="31">
        <f t="shared" si="67"/>
        <v>0.97055053408249881</v>
      </c>
      <c r="AZ53" s="31">
        <f t="shared" si="68"/>
        <v>2.9449465917501215E-2</v>
      </c>
      <c r="BC53" s="31">
        <f t="shared" si="40"/>
        <v>-1.2291968995875583E-4</v>
      </c>
      <c r="BD53" s="31">
        <f t="shared" si="41"/>
        <v>-2.7736510272189361E-4</v>
      </c>
      <c r="BF53" s="31">
        <f t="shared" si="69"/>
        <v>0.9645738859630304</v>
      </c>
      <c r="BG53" s="31">
        <f t="shared" si="70"/>
        <v>3.5426114036969623E-2</v>
      </c>
      <c r="BI53" s="31">
        <f t="shared" si="71"/>
        <v>-4.499557334294399E-3</v>
      </c>
      <c r="BJ53" s="31">
        <f t="shared" si="33"/>
        <v>0.1310076401575099</v>
      </c>
      <c r="BL53" s="31">
        <f t="shared" si="34"/>
        <v>-1.6891089690754317E-4</v>
      </c>
      <c r="BM53" s="31">
        <f t="shared" si="35"/>
        <v>-4.2391007972270925E-3</v>
      </c>
      <c r="BN53" s="120">
        <f t="shared" si="42"/>
        <v>0.99987708786435681</v>
      </c>
      <c r="BO53" s="120">
        <f t="shared" si="43"/>
        <v>0.99987254009882542</v>
      </c>
      <c r="BP53" s="31">
        <f t="shared" si="44"/>
        <v>0.69014816264517576</v>
      </c>
      <c r="BQ53" s="31">
        <f t="shared" si="56"/>
        <v>0.99287708809688358</v>
      </c>
      <c r="BR53" s="31"/>
      <c r="BS53" s="31">
        <f t="shared" si="47"/>
        <v>0.99949118674920445</v>
      </c>
      <c r="BT53" s="31">
        <f t="shared" si="45"/>
        <v>0.99522807844618089</v>
      </c>
      <c r="BU53" s="31">
        <f t="shared" si="57"/>
        <v>0.99830285444294864</v>
      </c>
      <c r="BV53" s="31"/>
      <c r="BW53" s="31">
        <f t="shared" si="36"/>
        <v>0.99971126587606784</v>
      </c>
      <c r="BX53" s="31">
        <f t="shared" si="46"/>
        <v>1.0149233773479165</v>
      </c>
      <c r="BY53" s="31">
        <f t="shared" si="58"/>
        <v>1.0005802109497515</v>
      </c>
      <c r="CB53" s="10">
        <f t="shared" si="59"/>
        <v>31586.067420946052</v>
      </c>
      <c r="CC53" s="10">
        <f t="shared" si="60"/>
        <v>10399.545273736001</v>
      </c>
      <c r="CD53" s="31">
        <f t="shared" si="61"/>
        <v>3.0372546673474758</v>
      </c>
      <c r="CF53" s="10">
        <v>22261.798999999999</v>
      </c>
      <c r="CG53" s="10">
        <v>9607.9596371087337</v>
      </c>
      <c r="CH53" s="80">
        <f t="shared" si="62"/>
        <v>2.317016290744859</v>
      </c>
      <c r="CI53" s="10">
        <f t="shared" si="63"/>
        <v>31869.758637108731</v>
      </c>
      <c r="CJ53" s="31">
        <f t="shared" si="64"/>
        <v>1.0089815301278864</v>
      </c>
      <c r="CK53" s="31">
        <f t="shared" si="65"/>
        <v>0.92388266834835431</v>
      </c>
    </row>
    <row r="54" spans="1:91" x14ac:dyDescent="0.2">
      <c r="A54" s="198" t="s">
        <v>379</v>
      </c>
      <c r="B54" s="9">
        <f t="shared" si="37"/>
        <v>1994</v>
      </c>
      <c r="D54" s="29">
        <f>'Electricity_Only&gt;Total'!H55</f>
        <v>30906.556728713491</v>
      </c>
      <c r="E54" s="29">
        <f>'Elec_Power_Sector_CHP&gt;Total'!G14*$J$108</f>
        <v>1147.1043759626625</v>
      </c>
      <c r="F54" s="29">
        <f t="shared" si="0"/>
        <v>32053.661104676154</v>
      </c>
      <c r="H54" s="29">
        <f>'Electricity_Only&gt;Total'!N55</f>
        <v>2968603.4989999998</v>
      </c>
      <c r="I54" s="29">
        <f>'Elec_Power_Sector_CHP&gt;Total'!L14</f>
        <v>123499.65300000001</v>
      </c>
      <c r="J54" s="29">
        <f t="shared" si="2"/>
        <v>3092103.1519999998</v>
      </c>
      <c r="L54" s="41">
        <f t="shared" si="18"/>
        <v>10411.143400971076</v>
      </c>
      <c r="M54" s="41">
        <f t="shared" si="48"/>
        <v>9288.3206397564736</v>
      </c>
      <c r="N54" s="41">
        <f t="shared" si="49"/>
        <v>10366.297477476959</v>
      </c>
      <c r="O54" s="124"/>
      <c r="P54" s="107">
        <f t="shared" si="50"/>
        <v>0.99415679368576026</v>
      </c>
      <c r="Q54" s="107">
        <f t="shared" si="51"/>
        <v>0.99099744626993136</v>
      </c>
      <c r="R54" s="107">
        <f t="shared" si="52"/>
        <v>0.99207189859404665</v>
      </c>
      <c r="S54" s="41"/>
      <c r="T54" s="41"/>
      <c r="V54" s="106">
        <f>'Electricity_Only&gt;Total'!AW55</f>
        <v>0.99319553435818253</v>
      </c>
      <c r="W54" s="106">
        <f>'Elec_Power_Sector_CHP&gt;Total'!AK14</f>
        <v>0.99046487078205403</v>
      </c>
      <c r="X54" s="31"/>
      <c r="Y54" s="87">
        <f>'Electricity_Only&gt;Total'!BA55</f>
        <v>1.0009678449955963</v>
      </c>
      <c r="Z54" s="87">
        <f>'Elec_Power_Sector_CHP&gt;Total'!AO14</f>
        <v>1.0005377025511837</v>
      </c>
      <c r="AB54" s="34">
        <f t="shared" si="53"/>
        <v>1.0644698083057105</v>
      </c>
      <c r="AC54" s="34">
        <f t="shared" si="54"/>
        <v>0.99207189859404665</v>
      </c>
      <c r="AD54" s="34">
        <f t="shared" si="9"/>
        <v>0.99779148021820496</v>
      </c>
      <c r="AE54" s="34">
        <f t="shared" si="21"/>
        <v>1.000866068317509</v>
      </c>
      <c r="AF54" s="34">
        <f t="shared" si="10"/>
        <v>0.99340739993187144</v>
      </c>
      <c r="AG54" s="34">
        <f t="shared" si="22"/>
        <v>1.0560305837218866</v>
      </c>
      <c r="AH54" s="34">
        <f t="shared" si="11"/>
        <v>1.0560305837218871</v>
      </c>
      <c r="AI54" s="34"/>
      <c r="AJ54" s="34">
        <f t="shared" si="12"/>
        <v>0.99865563580670236</v>
      </c>
      <c r="AK54" s="32"/>
      <c r="AL54" s="204">
        <f t="shared" si="23"/>
        <v>10424.72591631433</v>
      </c>
      <c r="AM54" s="204">
        <f t="shared" si="24"/>
        <v>7012.7259163143299</v>
      </c>
      <c r="AN54" s="205">
        <f t="shared" si="55"/>
        <v>0.98586259751407335</v>
      </c>
      <c r="AO54" s="32"/>
      <c r="AP54" s="12"/>
      <c r="AR54" s="31">
        <f t="shared" si="25"/>
        <v>0.96421299981251385</v>
      </c>
      <c r="AS54" s="31">
        <f t="shared" si="26"/>
        <v>3.5787000187486137E-2</v>
      </c>
      <c r="AU54" s="31">
        <f t="shared" si="38"/>
        <v>0.9664227220001409</v>
      </c>
      <c r="AV54" s="31">
        <f t="shared" si="39"/>
        <v>3.3526984520159057E-2</v>
      </c>
      <c r="AW54" s="31">
        <f t="shared" si="66"/>
        <v>0.99994970652029991</v>
      </c>
      <c r="AX54" s="31"/>
      <c r="AY54" s="31">
        <f t="shared" si="67"/>
        <v>0.96647132920631706</v>
      </c>
      <c r="AZ54" s="31">
        <f t="shared" si="68"/>
        <v>3.3528670793682991E-2</v>
      </c>
      <c r="BC54" s="31">
        <f t="shared" si="40"/>
        <v>6.5432511983835881E-5</v>
      </c>
      <c r="BD54" s="31">
        <f t="shared" si="41"/>
        <v>1.4039777033024442E-2</v>
      </c>
      <c r="BF54" s="31">
        <f t="shared" si="69"/>
        <v>0.96005965941979676</v>
      </c>
      <c r="BG54" s="31">
        <f t="shared" si="70"/>
        <v>3.9940340580203265E-2</v>
      </c>
      <c r="BI54" s="31">
        <f t="shared" si="71"/>
        <v>-4.6910071085783413E-3</v>
      </c>
      <c r="BJ54" s="31">
        <f t="shared" si="33"/>
        <v>0.11993762240304218</v>
      </c>
      <c r="BL54" s="31">
        <f t="shared" si="34"/>
        <v>3.5634055865160996E-4</v>
      </c>
      <c r="BM54" s="31">
        <f t="shared" si="35"/>
        <v>-1.7519969535380398E-3</v>
      </c>
      <c r="BN54" s="120">
        <f t="shared" si="42"/>
        <v>1.0000654346527373</v>
      </c>
      <c r="BO54" s="120">
        <f t="shared" si="43"/>
        <v>1.0005341162983268</v>
      </c>
      <c r="BP54" s="31">
        <f t="shared" si="44"/>
        <v>0.69051678202710487</v>
      </c>
      <c r="BQ54" s="31">
        <f t="shared" si="56"/>
        <v>0.99340739993187144</v>
      </c>
      <c r="BR54" s="31"/>
      <c r="BS54" s="31">
        <f t="shared" si="47"/>
        <v>0.99948775642334597</v>
      </c>
      <c r="BT54" s="31">
        <f t="shared" si="45"/>
        <v>0.99471827925569112</v>
      </c>
      <c r="BU54" s="31">
        <f t="shared" si="57"/>
        <v>0.99779148021820496</v>
      </c>
      <c r="BV54" s="31"/>
      <c r="BW54" s="31">
        <f t="shared" si="36"/>
        <v>1.0002856916063594</v>
      </c>
      <c r="BX54" s="31">
        <f t="shared" si="46"/>
        <v>1.0152133324379227</v>
      </c>
      <c r="BY54" s="31">
        <f t="shared" si="58"/>
        <v>1.000866068317509</v>
      </c>
      <c r="CB54" s="10">
        <f t="shared" si="59"/>
        <v>32053.661104676154</v>
      </c>
      <c r="CC54" s="10">
        <f t="shared" si="60"/>
        <v>10550.255954623999</v>
      </c>
      <c r="CD54" s="31">
        <f t="shared" si="61"/>
        <v>3.0381880062945368</v>
      </c>
      <c r="CF54" s="10">
        <v>22550.735000000001</v>
      </c>
      <c r="CG54" s="10">
        <v>9851.8794894953498</v>
      </c>
      <c r="CH54" s="80">
        <f t="shared" si="62"/>
        <v>2.2889779583728074</v>
      </c>
      <c r="CI54" s="10">
        <f t="shared" si="63"/>
        <v>32402.61448949535</v>
      </c>
      <c r="CJ54" s="31">
        <f t="shared" si="64"/>
        <v>1.0108865375371516</v>
      </c>
      <c r="CK54" s="31">
        <f t="shared" si="65"/>
        <v>0.93380478462965033</v>
      </c>
    </row>
    <row r="55" spans="1:91" x14ac:dyDescent="0.2">
      <c r="A55" s="198" t="s">
        <v>379</v>
      </c>
      <c r="B55" s="9">
        <f t="shared" si="37"/>
        <v>1995</v>
      </c>
      <c r="D55" s="29">
        <f>'Electricity_Only&gt;Total'!H56</f>
        <v>31886.834978685427</v>
      </c>
      <c r="E55" s="29">
        <f>'Elec_Power_Sector_CHP&gt;Total'!G15*$J$108</f>
        <v>1259.8522952759502</v>
      </c>
      <c r="F55" s="29">
        <f t="shared" si="0"/>
        <v>33146.687273961375</v>
      </c>
      <c r="H55" s="29">
        <f>'Electricity_Only&gt;Total'!N56</f>
        <v>3055475.7970000003</v>
      </c>
      <c r="I55" s="29">
        <f>'Elec_Power_Sector_CHP&gt;Total'!L15</f>
        <v>141479.51299999998</v>
      </c>
      <c r="J55" s="29">
        <f t="shared" si="2"/>
        <v>3196955.31</v>
      </c>
      <c r="L55" s="41">
        <f t="shared" si="18"/>
        <v>10435.963855447102</v>
      </c>
      <c r="M55" s="41">
        <f t="shared" si="48"/>
        <v>8904.8390721839023</v>
      </c>
      <c r="N55" s="41">
        <f t="shared" si="49"/>
        <v>10368.204763538399</v>
      </c>
      <c r="O55" s="124"/>
      <c r="P55" s="107">
        <f t="shared" si="50"/>
        <v>0.99652689104100445</v>
      </c>
      <c r="Q55" s="107">
        <f t="shared" si="51"/>
        <v>0.95008270302459352</v>
      </c>
      <c r="R55" s="107">
        <f t="shared" si="52"/>
        <v>0.99225442904025896</v>
      </c>
      <c r="S55" s="41"/>
      <c r="T55" s="41"/>
      <c r="V55" s="106">
        <f>'Electricity_Only&gt;Total'!AW56</f>
        <v>0.99607352988384112</v>
      </c>
      <c r="W55" s="106">
        <f>'Elec_Power_Sector_CHP&gt;Total'!AK15</f>
        <v>0.95756870582937537</v>
      </c>
      <c r="X55" s="31"/>
      <c r="Y55" s="87">
        <f>'Electricity_Only&gt;Total'!BA56</f>
        <v>1.0004551482832962</v>
      </c>
      <c r="Z55" s="87">
        <f>'Elec_Power_Sector_CHP&gt;Total'!AO15</f>
        <v>0.99218228127213326</v>
      </c>
      <c r="AB55" s="34">
        <f t="shared" si="53"/>
        <v>1.100565614635622</v>
      </c>
      <c r="AC55" s="34">
        <f t="shared" si="54"/>
        <v>0.99225442904025896</v>
      </c>
      <c r="AD55" s="34">
        <f t="shared" si="9"/>
        <v>0.99723873648520833</v>
      </c>
      <c r="AE55" s="34">
        <f t="shared" si="21"/>
        <v>1.0000629276543427</v>
      </c>
      <c r="AF55" s="34">
        <f t="shared" si="10"/>
        <v>0.9949392822650508</v>
      </c>
      <c r="AG55" s="34">
        <f t="shared" si="22"/>
        <v>1.0920411055716108</v>
      </c>
      <c r="AH55" s="34">
        <f t="shared" si="11"/>
        <v>1.0920411055716108</v>
      </c>
      <c r="AI55" s="34"/>
      <c r="AJ55" s="34">
        <f t="shared" si="12"/>
        <v>0.99730149037971505</v>
      </c>
      <c r="AK55" s="32"/>
      <c r="AL55" s="204">
        <f t="shared" si="23"/>
        <v>10440.801348670213</v>
      </c>
      <c r="AM55" s="204">
        <f t="shared" si="24"/>
        <v>7028.801348670213</v>
      </c>
      <c r="AN55" s="205">
        <f t="shared" si="55"/>
        <v>0.98812251294320252</v>
      </c>
      <c r="AO55" s="32"/>
      <c r="AP55" s="12"/>
      <c r="AR55" s="31">
        <f t="shared" si="25"/>
        <v>0.96199160764202118</v>
      </c>
      <c r="AS55" s="31">
        <f t="shared" si="26"/>
        <v>3.8008392357978905E-2</v>
      </c>
      <c r="AU55" s="31">
        <f t="shared" si="38"/>
        <v>0.96310187675765579</v>
      </c>
      <c r="AV55" s="31">
        <f t="shared" si="39"/>
        <v>3.688654883759334E-2</v>
      </c>
      <c r="AW55" s="31">
        <f t="shared" si="66"/>
        <v>0.99998842559524914</v>
      </c>
      <c r="AX55" s="31"/>
      <c r="AY55" s="31">
        <f t="shared" si="67"/>
        <v>0.96311302421761891</v>
      </c>
      <c r="AZ55" s="31">
        <f t="shared" si="68"/>
        <v>3.6886975782381079E-2</v>
      </c>
      <c r="BC55" s="31">
        <f t="shared" si="40"/>
        <v>2.8935226364161862E-3</v>
      </c>
      <c r="BD55" s="31">
        <f t="shared" si="41"/>
        <v>-3.3776925447448848E-2</v>
      </c>
      <c r="BF55" s="31">
        <f t="shared" si="69"/>
        <v>0.95574554559538094</v>
      </c>
      <c r="BG55" s="31">
        <f t="shared" si="70"/>
        <v>4.4254454404619115E-2</v>
      </c>
      <c r="BI55" s="31">
        <f t="shared" si="71"/>
        <v>-4.5037158320844189E-3</v>
      </c>
      <c r="BJ55" s="31">
        <f t="shared" si="33"/>
        <v>0.10256917565143535</v>
      </c>
      <c r="BL55" s="31">
        <f t="shared" si="34"/>
        <v>-5.1233220087550113E-4</v>
      </c>
      <c r="BM55" s="31">
        <f t="shared" si="35"/>
        <v>-8.3859953360378905E-3</v>
      </c>
      <c r="BN55" s="120">
        <f t="shared" si="42"/>
        <v>1.0028977129136192</v>
      </c>
      <c r="BO55" s="120">
        <f t="shared" si="43"/>
        <v>1.001542048441842</v>
      </c>
      <c r="BP55" s="31">
        <f t="shared" si="44"/>
        <v>0.69158159235489558</v>
      </c>
      <c r="BQ55" s="31">
        <f t="shared" si="56"/>
        <v>0.9949392822650508</v>
      </c>
      <c r="BR55" s="31"/>
      <c r="BS55" s="31">
        <f t="shared" si="47"/>
        <v>0.99944603281952682</v>
      </c>
      <c r="BT55" s="31">
        <f t="shared" si="45"/>
        <v>0.99416723797516671</v>
      </c>
      <c r="BU55" s="31">
        <f t="shared" si="57"/>
        <v>0.99723873648520833</v>
      </c>
      <c r="BV55" s="31"/>
      <c r="BW55" s="31">
        <f t="shared" si="36"/>
        <v>0.99919755430962254</v>
      </c>
      <c r="BX55" s="31">
        <f t="shared" si="46"/>
        <v>1.0143986788744941</v>
      </c>
      <c r="BY55" s="31">
        <f t="shared" si="58"/>
        <v>1.0000629276543427</v>
      </c>
      <c r="CB55" s="10">
        <f t="shared" si="59"/>
        <v>33146.687273961375</v>
      </c>
      <c r="CC55" s="10">
        <f t="shared" si="60"/>
        <v>10908.01151772</v>
      </c>
      <c r="CD55" s="31">
        <f t="shared" si="61"/>
        <v>3.0387469998647121</v>
      </c>
      <c r="CF55" s="10">
        <v>23339.413000000004</v>
      </c>
      <c r="CG55" s="10">
        <v>10107.383394448561</v>
      </c>
      <c r="CH55" s="80">
        <f t="shared" si="62"/>
        <v>2.3091449180426933</v>
      </c>
      <c r="CI55" s="10">
        <f t="shared" si="63"/>
        <v>33446.796394448567</v>
      </c>
      <c r="CJ55" s="31">
        <f t="shared" si="64"/>
        <v>1.0090539702506847</v>
      </c>
      <c r="CK55" s="31">
        <f t="shared" si="65"/>
        <v>0.92660182637588684</v>
      </c>
      <c r="CM55" s="10">
        <f>CG55</f>
        <v>10107.383394448561</v>
      </c>
    </row>
    <row r="56" spans="1:91" x14ac:dyDescent="0.2">
      <c r="A56" s="198" t="s">
        <v>379</v>
      </c>
      <c r="B56" s="9">
        <f t="shared" si="37"/>
        <v>1996</v>
      </c>
      <c r="D56" s="29">
        <f>'Electricity_Only&gt;Total'!H57</f>
        <v>32826.842873199472</v>
      </c>
      <c r="E56" s="29">
        <f>'Elec_Power_Sector_CHP&gt;Total'!G16*$J$108</f>
        <v>1303.779883475011</v>
      </c>
      <c r="F56" s="29">
        <f t="shared" si="0"/>
        <v>34130.622756674486</v>
      </c>
      <c r="H56" s="29">
        <f>'Electricity_Only&gt;Total'!N57</f>
        <v>3140662.4840000002</v>
      </c>
      <c r="I56" s="29">
        <f>'Elec_Power_Sector_CHP&gt;Total'!L16</f>
        <v>146566.94600000003</v>
      </c>
      <c r="J56" s="29">
        <f t="shared" si="2"/>
        <v>3287229.43</v>
      </c>
      <c r="L56" s="41">
        <f t="shared" si="18"/>
        <v>10452.203329849905</v>
      </c>
      <c r="M56" s="41">
        <f t="shared" si="48"/>
        <v>8895.4564385547801</v>
      </c>
      <c r="N56" s="41">
        <f t="shared" si="49"/>
        <v>10382.793012617461</v>
      </c>
      <c r="O56" s="124"/>
      <c r="P56" s="107">
        <f t="shared" si="50"/>
        <v>0.99807759332044155</v>
      </c>
      <c r="Q56" s="107">
        <f t="shared" si="51"/>
        <v>0.9490816430562341</v>
      </c>
      <c r="R56" s="107">
        <f t="shared" si="52"/>
        <v>0.99365054872450242</v>
      </c>
      <c r="S56" s="41"/>
      <c r="T56" s="41"/>
      <c r="V56" s="106">
        <f>'Electricity_Only&gt;Total'!AW57</f>
        <v>0.9980773116586894</v>
      </c>
      <c r="W56" s="106">
        <f>'Elec_Power_Sector_CHP&gt;Total'!AK16</f>
        <v>0.95722208831824163</v>
      </c>
      <c r="X56" s="31"/>
      <c r="Y56" s="87">
        <f>'Electricity_Only&gt;Total'!BA57</f>
        <v>1.0000002822043432</v>
      </c>
      <c r="Z56" s="87">
        <f>'Elec_Power_Sector_CHP&gt;Total'!AO16</f>
        <v>0.99149576115997373</v>
      </c>
      <c r="AB56" s="34">
        <f t="shared" si="53"/>
        <v>1.131642868688163</v>
      </c>
      <c r="AC56" s="34">
        <f t="shared" si="54"/>
        <v>0.99365054872450242</v>
      </c>
      <c r="AD56" s="34">
        <f t="shared" si="9"/>
        <v>0.9971894232421219</v>
      </c>
      <c r="AE56" s="34">
        <f t="shared" si="21"/>
        <v>0.9995991973601317</v>
      </c>
      <c r="AF56" s="34">
        <f t="shared" si="10"/>
        <v>0.99685069155907424</v>
      </c>
      <c r="AG56" s="34">
        <f t="shared" si="22"/>
        <v>1.1244575574321634</v>
      </c>
      <c r="AH56" s="34">
        <f t="shared" si="11"/>
        <v>1.1244575574321631</v>
      </c>
      <c r="AI56" s="34"/>
      <c r="AJ56" s="34">
        <f t="shared" si="12"/>
        <v>0.99678974708883772</v>
      </c>
      <c r="AK56" s="32"/>
      <c r="AL56" s="204">
        <f t="shared" si="23"/>
        <v>10460.859502057692</v>
      </c>
      <c r="AM56" s="204">
        <f t="shared" si="24"/>
        <v>7048.8595020576922</v>
      </c>
      <c r="AN56" s="205">
        <f t="shared" si="55"/>
        <v>0.9909423270120673</v>
      </c>
      <c r="AO56" s="32"/>
      <c r="AP56" s="12"/>
      <c r="AR56" s="31">
        <f t="shared" si="25"/>
        <v>0.96180029023290969</v>
      </c>
      <c r="AS56" s="31">
        <f t="shared" si="26"/>
        <v>3.8199709767090251E-2</v>
      </c>
      <c r="AU56" s="31">
        <f t="shared" si="38"/>
        <v>0.96189594576664261</v>
      </c>
      <c r="AV56" s="31">
        <f t="shared" si="39"/>
        <v>3.8103971013275652E-2</v>
      </c>
      <c r="AW56" s="31">
        <f t="shared" si="66"/>
        <v>0.99999991677991829</v>
      </c>
      <c r="AX56" s="31"/>
      <c r="AY56" s="31">
        <f t="shared" si="67"/>
        <v>0.96189602581570843</v>
      </c>
      <c r="AZ56" s="31">
        <f t="shared" si="68"/>
        <v>3.8103974184291498E-2</v>
      </c>
      <c r="BC56" s="31">
        <f t="shared" si="40"/>
        <v>2.0096598587227704E-3</v>
      </c>
      <c r="BD56" s="31">
        <f t="shared" si="41"/>
        <v>-3.6204217816301329E-4</v>
      </c>
      <c r="BF56" s="31">
        <f t="shared" si="69"/>
        <v>0.95541322894520331</v>
      </c>
      <c r="BG56" s="31">
        <f t="shared" si="70"/>
        <v>4.4586771054796748E-2</v>
      </c>
      <c r="BI56" s="31">
        <f t="shared" si="71"/>
        <v>-3.4776456875666549E-4</v>
      </c>
      <c r="BJ56" s="31">
        <f t="shared" si="33"/>
        <v>7.4811710077239092E-3</v>
      </c>
      <c r="BL56" s="31">
        <f t="shared" si="34"/>
        <v>-4.5476253043162104E-4</v>
      </c>
      <c r="BM56" s="31">
        <f t="shared" si="35"/>
        <v>-6.9216891540218272E-4</v>
      </c>
      <c r="BN56" s="120">
        <f t="shared" si="42"/>
        <v>1.0020116805785231</v>
      </c>
      <c r="BO56" s="120">
        <f t="shared" si="43"/>
        <v>1.0019211315987766</v>
      </c>
      <c r="BP56" s="31">
        <f t="shared" si="44"/>
        <v>0.6929102116051008</v>
      </c>
      <c r="BQ56" s="31">
        <f t="shared" si="56"/>
        <v>0.99685069155907424</v>
      </c>
      <c r="BR56" s="31"/>
      <c r="BS56" s="31">
        <f t="shared" si="47"/>
        <v>0.99995055021302104</v>
      </c>
      <c r="BT56" s="31">
        <f t="shared" si="45"/>
        <v>0.99411807661702734</v>
      </c>
      <c r="BU56" s="31">
        <f t="shared" si="57"/>
        <v>0.9971894232421219</v>
      </c>
      <c r="BV56" s="31"/>
      <c r="BW56" s="31">
        <f t="shared" si="36"/>
        <v>0.99953629888541251</v>
      </c>
      <c r="BX56" s="31">
        <f t="shared" si="46"/>
        <v>1.0139283010764639</v>
      </c>
      <c r="BY56" s="31">
        <f t="shared" si="58"/>
        <v>0.9995991973601317</v>
      </c>
      <c r="CG56" s="10">
        <v>10391.973948341101</v>
      </c>
    </row>
    <row r="57" spans="1:91" x14ac:dyDescent="0.2">
      <c r="A57" s="198" t="s">
        <v>379</v>
      </c>
      <c r="B57" s="9">
        <f t="shared" si="37"/>
        <v>1997</v>
      </c>
      <c r="D57" s="29">
        <f>'Electricity_Only&gt;Total'!H58</f>
        <v>33226.200413872306</v>
      </c>
      <c r="E57" s="29">
        <f>'Elec_Power_Sector_CHP&gt;Total'!G17*$J$108</f>
        <v>1317.5139938125808</v>
      </c>
      <c r="F57" s="29">
        <f t="shared" si="0"/>
        <v>34543.714407684885</v>
      </c>
      <c r="H57" s="29">
        <f>'Electricity_Only&gt;Total'!N58</f>
        <v>3185304.3050000002</v>
      </c>
      <c r="I57" s="29">
        <f>'Elec_Power_Sector_CHP&gt;Total'!L17</f>
        <v>148110.73299999998</v>
      </c>
      <c r="J57" s="29">
        <f t="shared" si="2"/>
        <v>3333415.0380000002</v>
      </c>
      <c r="L57" s="41">
        <f t="shared" si="18"/>
        <v>10431.091422479431</v>
      </c>
      <c r="M57" s="41">
        <f t="shared" si="48"/>
        <v>8895.4660281951401</v>
      </c>
      <c r="N57" s="41">
        <f t="shared" si="49"/>
        <v>10362.860314091162</v>
      </c>
      <c r="O57" s="124"/>
      <c r="P57" s="107">
        <f t="shared" si="50"/>
        <v>0.99606162395649411</v>
      </c>
      <c r="Q57" s="107">
        <f t="shared" si="51"/>
        <v>0.94908266620234161</v>
      </c>
      <c r="R57" s="107">
        <f t="shared" si="52"/>
        <v>0.99174295634505805</v>
      </c>
      <c r="S57" s="41"/>
      <c r="T57" s="41"/>
      <c r="V57" s="106">
        <f>'Electricity_Only&gt;Total'!AW58</f>
        <v>0.99608861749369104</v>
      </c>
      <c r="W57" s="106">
        <f>'Elec_Power_Sector_CHP&gt;Total'!AK17</f>
        <v>0.95950369614459807</v>
      </c>
      <c r="X57" s="31"/>
      <c r="Y57" s="87">
        <f>'Electricity_Only&gt;Total'!BA58</f>
        <v>0.99997290046616061</v>
      </c>
      <c r="Z57" s="87">
        <f>'Elec_Power_Sector_CHP&gt;Total'!AO17</f>
        <v>0.98913914559774041</v>
      </c>
      <c r="AB57" s="34">
        <f t="shared" si="53"/>
        <v>1.1475424628729312</v>
      </c>
      <c r="AC57" s="34">
        <f t="shared" si="54"/>
        <v>0.99174295634505805</v>
      </c>
      <c r="AD57" s="34">
        <f t="shared" si="9"/>
        <v>0.99721240956869295</v>
      </c>
      <c r="AE57" s="34">
        <f t="shared" si="21"/>
        <v>0.99948208250258608</v>
      </c>
      <c r="AF57" s="34">
        <f t="shared" si="10"/>
        <v>0.99503060131970933</v>
      </c>
      <c r="AG57" s="34">
        <f t="shared" si="22"/>
        <v>1.1380671546610899</v>
      </c>
      <c r="AH57" s="34">
        <f t="shared" si="11"/>
        <v>1.1380671546610897</v>
      </c>
      <c r="AI57" s="34"/>
      <c r="AJ57" s="34">
        <f t="shared" si="12"/>
        <v>0.99669593581313898</v>
      </c>
      <c r="AK57" s="32"/>
      <c r="AL57" s="204">
        <f t="shared" si="23"/>
        <v>10441.759642433495</v>
      </c>
      <c r="AM57" s="204">
        <f t="shared" si="24"/>
        <v>7029.7596424334952</v>
      </c>
      <c r="AN57" s="205">
        <f t="shared" si="55"/>
        <v>0.98825723173728131</v>
      </c>
      <c r="AO57" s="32"/>
      <c r="AP57" s="12"/>
      <c r="AR57" s="31">
        <f t="shared" si="25"/>
        <v>0.96185951579314022</v>
      </c>
      <c r="AS57" s="31">
        <f t="shared" si="26"/>
        <v>3.8140484206859802E-2</v>
      </c>
      <c r="AU57" s="31">
        <f t="shared" si="38"/>
        <v>0.96182990270837732</v>
      </c>
      <c r="AV57" s="31">
        <f t="shared" si="39"/>
        <v>3.8170089329001879E-2</v>
      </c>
      <c r="AW57" s="31">
        <f t="shared" si="66"/>
        <v>0.99999999203737922</v>
      </c>
      <c r="AX57" s="31"/>
      <c r="AY57" s="31">
        <f t="shared" si="67"/>
        <v>0.96182991036706411</v>
      </c>
      <c r="AZ57" s="31">
        <f t="shared" si="68"/>
        <v>3.8170089632935826E-2</v>
      </c>
      <c r="BC57" s="31">
        <f t="shared" si="40"/>
        <v>-1.994512889014477E-3</v>
      </c>
      <c r="BD57" s="31">
        <f t="shared" si="41"/>
        <v>2.3807358595708599E-3</v>
      </c>
      <c r="BF57" s="31">
        <f t="shared" si="69"/>
        <v>0.95556786919373105</v>
      </c>
      <c r="BG57" s="31">
        <f t="shared" si="70"/>
        <v>4.4432130806268948E-2</v>
      </c>
      <c r="BI57" s="31">
        <f t="shared" si="71"/>
        <v>1.6184382882256595E-4</v>
      </c>
      <c r="BJ57" s="31">
        <f t="shared" si="33"/>
        <v>-3.4743273810249708E-3</v>
      </c>
      <c r="BL57" s="31">
        <f t="shared" si="34"/>
        <v>-2.7382105341780597E-5</v>
      </c>
      <c r="BM57" s="31">
        <f t="shared" si="35"/>
        <v>-2.379657822119503E-3</v>
      </c>
      <c r="BN57" s="120">
        <f t="shared" si="42"/>
        <v>0.99800747483008767</v>
      </c>
      <c r="BO57" s="120">
        <f t="shared" si="43"/>
        <v>0.99817415962613376</v>
      </c>
      <c r="BP57" s="31">
        <f t="shared" si="44"/>
        <v>0.69164506816528804</v>
      </c>
      <c r="BQ57" s="31">
        <f t="shared" si="56"/>
        <v>0.99503060131970933</v>
      </c>
      <c r="BR57" s="31"/>
      <c r="BS57" s="31">
        <f t="shared" si="47"/>
        <v>1.0000230511134949</v>
      </c>
      <c r="BT57" s="31">
        <f t="shared" si="45"/>
        <v>0.99414099214563878</v>
      </c>
      <c r="BU57" s="31">
        <f t="shared" si="57"/>
        <v>0.99721240956869295</v>
      </c>
      <c r="BV57" s="31"/>
      <c r="BW57" s="31">
        <f t="shared" si="36"/>
        <v>0.99988283818368917</v>
      </c>
      <c r="BX57" s="31">
        <f t="shared" si="46"/>
        <v>1.0138095073951008</v>
      </c>
      <c r="BY57" s="31">
        <f t="shared" si="58"/>
        <v>0.99948208250258608</v>
      </c>
      <c r="CG57" s="10">
        <v>10537.247445363761</v>
      </c>
    </row>
    <row r="58" spans="1:91" x14ac:dyDescent="0.2">
      <c r="A58" s="198" t="s">
        <v>379</v>
      </c>
      <c r="B58" s="9">
        <f t="shared" si="37"/>
        <v>1998</v>
      </c>
      <c r="D58" s="29">
        <f>'Electricity_Only&gt;Total'!H59</f>
        <v>34592.691391496359</v>
      </c>
      <c r="E58" s="29">
        <f>'Elec_Power_Sector_CHP&gt;Total'!G18*$J$108</f>
        <v>1327.0034203658654</v>
      </c>
      <c r="F58" s="29">
        <f t="shared" si="0"/>
        <v>35919.694811862224</v>
      </c>
      <c r="H58" s="29">
        <f>'Electricity_Only&gt;Total'!N59</f>
        <v>3308092.9040000006</v>
      </c>
      <c r="I58" s="29">
        <f>'Elec_Power_Sector_CHP&gt;Total'!L18</f>
        <v>153790.02100000001</v>
      </c>
      <c r="J58" s="29">
        <f t="shared" si="2"/>
        <v>3461882.9250000007</v>
      </c>
      <c r="L58" s="41">
        <f t="shared" si="18"/>
        <v>10456.98908566576</v>
      </c>
      <c r="M58" s="41">
        <f t="shared" si="48"/>
        <v>8628.6705193041453</v>
      </c>
      <c r="N58" s="41">
        <f t="shared" si="49"/>
        <v>10375.768213438996</v>
      </c>
      <c r="O58" s="124"/>
      <c r="P58" s="107">
        <f t="shared" si="50"/>
        <v>0.99853458363111292</v>
      </c>
      <c r="Q58" s="107">
        <f t="shared" si="51"/>
        <v>0.92061749168461571</v>
      </c>
      <c r="R58" s="107">
        <f t="shared" si="52"/>
        <v>0.99297826376708498</v>
      </c>
      <c r="S58" s="41"/>
      <c r="T58" s="41"/>
      <c r="V58" s="106">
        <f>'Electricity_Only&gt;Total'!AW59</f>
        <v>0.99768052348262803</v>
      </c>
      <c r="W58" s="106">
        <f>'Elec_Power_Sector_CHP&gt;Total'!AK18</f>
        <v>0.93340542088202894</v>
      </c>
      <c r="X58" s="31"/>
      <c r="Y58" s="87">
        <f>'Electricity_Only&gt;Total'!BA59</f>
        <v>1.0008560457264448</v>
      </c>
      <c r="Z58" s="87">
        <f>'Elec_Power_Sector_CHP&gt;Total'!AO18</f>
        <v>0.9862997054534689</v>
      </c>
      <c r="AB58" s="34">
        <f t="shared" si="53"/>
        <v>1.1917680854754238</v>
      </c>
      <c r="AC58" s="34">
        <f t="shared" si="54"/>
        <v>0.99297826376708498</v>
      </c>
      <c r="AD58" s="34">
        <f t="shared" si="9"/>
        <v>0.99721375640011189</v>
      </c>
      <c r="AE58" s="34">
        <f t="shared" si="21"/>
        <v>1.0002236990715918</v>
      </c>
      <c r="AF58" s="34">
        <f t="shared" si="10"/>
        <v>0.99552997414912359</v>
      </c>
      <c r="AG58" s="34">
        <f t="shared" si="22"/>
        <v>1.1833998043284084</v>
      </c>
      <c r="AH58" s="34">
        <f t="shared" si="11"/>
        <v>1.1833998043284093</v>
      </c>
      <c r="AI58" s="34"/>
      <c r="AJ58" s="34">
        <f t="shared" si="12"/>
        <v>0.99743683219159718</v>
      </c>
      <c r="AK58" s="32"/>
      <c r="AL58" s="204">
        <f t="shared" si="23"/>
        <v>10447.00001499067</v>
      </c>
      <c r="AM58" s="204">
        <f t="shared" si="24"/>
        <v>7035.00001499067</v>
      </c>
      <c r="AN58" s="205">
        <f t="shared" si="55"/>
        <v>0.98899393346536957</v>
      </c>
      <c r="AO58" s="32"/>
      <c r="AP58" s="12"/>
      <c r="AR58" s="31">
        <f t="shared" si="25"/>
        <v>0.96305638376616631</v>
      </c>
      <c r="AS58" s="31">
        <f t="shared" si="26"/>
        <v>3.6943616233833701E-2</v>
      </c>
      <c r="AU58" s="31">
        <f t="shared" si="38"/>
        <v>0.96245782574889038</v>
      </c>
      <c r="AV58" s="31">
        <f t="shared" si="39"/>
        <v>3.753887025278755E-2</v>
      </c>
      <c r="AW58" s="31">
        <f t="shared" si="66"/>
        <v>0.99999669600167795</v>
      </c>
      <c r="AX58" s="31"/>
      <c r="AY58" s="31">
        <f t="shared" si="67"/>
        <v>0.96246100571843829</v>
      </c>
      <c r="AZ58" s="31">
        <f t="shared" si="68"/>
        <v>3.7538994281561669E-2</v>
      </c>
      <c r="BC58" s="31">
        <f t="shared" si="40"/>
        <v>1.5968812983447164E-3</v>
      </c>
      <c r="BD58" s="31">
        <f t="shared" si="41"/>
        <v>-2.7576526425384707E-2</v>
      </c>
      <c r="BF58" s="31">
        <f t="shared" si="69"/>
        <v>0.95557619239824521</v>
      </c>
      <c r="BG58" s="31">
        <f t="shared" si="70"/>
        <v>4.4423807601754753E-2</v>
      </c>
      <c r="BI58" s="31">
        <f t="shared" si="71"/>
        <v>8.7101801286397512E-6</v>
      </c>
      <c r="BJ58" s="31">
        <f t="shared" si="33"/>
        <v>-1.873415483007196E-4</v>
      </c>
      <c r="BL58" s="31">
        <f t="shared" si="34"/>
        <v>8.8277942931365503E-4</v>
      </c>
      <c r="BM58" s="31">
        <f t="shared" si="35"/>
        <v>-2.8747456275110108E-3</v>
      </c>
      <c r="BN58" s="120">
        <f t="shared" si="42"/>
        <v>1.0015981569922388</v>
      </c>
      <c r="BO58" s="120">
        <f t="shared" si="43"/>
        <v>1.000501866805656</v>
      </c>
      <c r="BP58" s="31">
        <f t="shared" si="44"/>
        <v>0.69199218186629585</v>
      </c>
      <c r="BQ58" s="31">
        <f t="shared" si="56"/>
        <v>0.99552997414912359</v>
      </c>
      <c r="BR58" s="31"/>
      <c r="BS58" s="31">
        <f t="shared" si="47"/>
        <v>1.0000013505963283</v>
      </c>
      <c r="BT58" s="31">
        <f t="shared" si="45"/>
        <v>0.99414233482881265</v>
      </c>
      <c r="BU58" s="31">
        <f t="shared" si="57"/>
        <v>0.99721375640011189</v>
      </c>
      <c r="BV58" s="31"/>
      <c r="BW58" s="31">
        <f t="shared" si="36"/>
        <v>1.0007420008642365</v>
      </c>
      <c r="BX58" s="31">
        <f t="shared" si="46"/>
        <v>1.0145617549257591</v>
      </c>
      <c r="BY58" s="31">
        <f t="shared" si="58"/>
        <v>1.0002236990715918</v>
      </c>
      <c r="CG58" s="10">
        <v>10936.063659111214</v>
      </c>
    </row>
    <row r="59" spans="1:91" x14ac:dyDescent="0.2">
      <c r="A59" s="198" t="s">
        <v>379</v>
      </c>
      <c r="B59" s="9">
        <f t="shared" si="37"/>
        <v>1999</v>
      </c>
      <c r="D59" s="29">
        <f>'Electricity_Only&gt;Total'!H60</f>
        <v>35287.144015017177</v>
      </c>
      <c r="E59" s="29">
        <f>'Elec_Power_Sector_CHP&gt;Total'!G19*$J$108</f>
        <v>1341.2717399386406</v>
      </c>
      <c r="F59" s="29">
        <f t="shared" si="0"/>
        <v>36628.415754955815</v>
      </c>
      <c r="H59" s="29">
        <f>'Electricity_Only&gt;Total'!N60</f>
        <v>3380675.074</v>
      </c>
      <c r="I59" s="29">
        <f>'Elec_Power_Sector_CHP&gt;Total'!L19</f>
        <v>155404.288</v>
      </c>
      <c r="J59" s="29">
        <f t="shared" si="2"/>
        <v>3536079.3620000002</v>
      </c>
      <c r="L59" s="41">
        <f t="shared" si="18"/>
        <v>10437.898716266034</v>
      </c>
      <c r="M59" s="41">
        <f t="shared" si="48"/>
        <v>8630.8541237847985</v>
      </c>
      <c r="N59" s="41">
        <f t="shared" si="49"/>
        <v>10358.48237700153</v>
      </c>
      <c r="O59" s="124"/>
      <c r="P59" s="107">
        <f t="shared" si="50"/>
        <v>0.99671165028923436</v>
      </c>
      <c r="Q59" s="107">
        <f t="shared" si="51"/>
        <v>0.9208504666806262</v>
      </c>
      <c r="R59" s="107">
        <f t="shared" si="52"/>
        <v>0.99132398048893655</v>
      </c>
      <c r="S59" s="41"/>
      <c r="T59" s="41"/>
      <c r="V59" s="106">
        <f>'Electricity_Only&gt;Total'!AW60</f>
        <v>0.99567201145620898</v>
      </c>
      <c r="W59" s="106">
        <f>'Elec_Power_Sector_CHP&gt;Total'!AK19</f>
        <v>0.9364380046810179</v>
      </c>
      <c r="X59" s="31"/>
      <c r="Y59" s="87">
        <f>'Electricity_Only&gt;Total'!BA60</f>
        <v>1.0010441579366132</v>
      </c>
      <c r="Z59" s="87">
        <f>'Elec_Power_Sector_CHP&gt;Total'!AO19</f>
        <v>0.98335443678868939</v>
      </c>
      <c r="AB59" s="34">
        <f t="shared" si="53"/>
        <v>1.2173105280098107</v>
      </c>
      <c r="AC59" s="34">
        <f t="shared" si="54"/>
        <v>0.99132398048893655</v>
      </c>
      <c r="AD59" s="34">
        <f t="shared" si="9"/>
        <v>0.99729691862745473</v>
      </c>
      <c r="AE59" s="34">
        <f t="shared" si="21"/>
        <v>1.000294740538527</v>
      </c>
      <c r="AF59" s="34">
        <f t="shared" si="10"/>
        <v>0.99371798378952436</v>
      </c>
      <c r="AG59" s="34">
        <f t="shared" si="22"/>
        <v>1.206749118117775</v>
      </c>
      <c r="AH59" s="34">
        <f t="shared" si="11"/>
        <v>1.2067491181177745</v>
      </c>
      <c r="AI59" s="34"/>
      <c r="AJ59" s="34">
        <f t="shared" si="12"/>
        <v>0.99759086245832229</v>
      </c>
      <c r="AK59" s="32"/>
      <c r="AL59" s="204">
        <f t="shared" si="23"/>
        <v>10427.985154759992</v>
      </c>
      <c r="AM59" s="204">
        <f t="shared" si="24"/>
        <v>7015.9851547599919</v>
      </c>
      <c r="AN59" s="205">
        <f t="shared" si="55"/>
        <v>0.98632078757002339</v>
      </c>
      <c r="AO59" s="32"/>
      <c r="AP59" s="12"/>
      <c r="AR59" s="31">
        <f t="shared" si="25"/>
        <v>0.96338166114221946</v>
      </c>
      <c r="AS59" s="31">
        <f t="shared" si="26"/>
        <v>3.6618338857780569E-2</v>
      </c>
      <c r="AU59" s="31">
        <f t="shared" si="38"/>
        <v>0.96321901330046289</v>
      </c>
      <c r="AV59" s="31">
        <f t="shared" si="39"/>
        <v>3.6780737825146223E-2</v>
      </c>
      <c r="AW59" s="31">
        <f t="shared" si="66"/>
        <v>0.99999975112560913</v>
      </c>
      <c r="AX59" s="31"/>
      <c r="AY59" s="31">
        <f t="shared" si="67"/>
        <v>0.96321925302106781</v>
      </c>
      <c r="AZ59" s="31">
        <f t="shared" si="68"/>
        <v>3.6780746978932223E-2</v>
      </c>
      <c r="BC59" s="31">
        <f t="shared" si="40"/>
        <v>-2.0152107275966534E-3</v>
      </c>
      <c r="BD59" s="31">
        <f t="shared" si="41"/>
        <v>3.2436795685271205E-3</v>
      </c>
      <c r="BF59" s="31">
        <f t="shared" si="69"/>
        <v>0.95605180990278915</v>
      </c>
      <c r="BG59" s="31">
        <f t="shared" si="70"/>
        <v>4.3948190097210828E-2</v>
      </c>
      <c r="BI59" s="31">
        <f t="shared" si="71"/>
        <v>4.9760467390670021E-4</v>
      </c>
      <c r="BJ59" s="31">
        <f t="shared" si="33"/>
        <v>-1.0764090644778131E-2</v>
      </c>
      <c r="BL59" s="31">
        <f t="shared" si="34"/>
        <v>1.8793365461247614E-4</v>
      </c>
      <c r="BM59" s="31">
        <f t="shared" si="35"/>
        <v>-2.9906477455244589E-3</v>
      </c>
      <c r="BN59" s="120">
        <f t="shared" si="42"/>
        <v>0.99798681844624182</v>
      </c>
      <c r="BO59" s="120">
        <f t="shared" si="43"/>
        <v>0.99817987362846827</v>
      </c>
      <c r="BP59" s="31">
        <f t="shared" si="44"/>
        <v>0.69073266864718719</v>
      </c>
      <c r="BQ59" s="31">
        <f t="shared" si="56"/>
        <v>0.99371798378952436</v>
      </c>
      <c r="BR59" s="31"/>
      <c r="BS59" s="31">
        <f t="shared" si="47"/>
        <v>1.0000833945849714</v>
      </c>
      <c r="BT59" s="31">
        <f t="shared" si="45"/>
        <v>0.99422524091622821</v>
      </c>
      <c r="BU59" s="31">
        <f t="shared" si="57"/>
        <v>0.99729691862745473</v>
      </c>
      <c r="BV59" s="31"/>
      <c r="BW59" s="31">
        <f t="shared" si="36"/>
        <v>1.0000710255785792</v>
      </c>
      <c r="BX59" s="31">
        <f t="shared" si="46"/>
        <v>1.0146338147614069</v>
      </c>
      <c r="BY59" s="31">
        <f t="shared" si="58"/>
        <v>1.000294740538527</v>
      </c>
      <c r="CG59" s="10">
        <v>11100.67581192907</v>
      </c>
    </row>
    <row r="60" spans="1:91" x14ac:dyDescent="0.2">
      <c r="A60" s="198" t="s">
        <v>379</v>
      </c>
      <c r="B60" s="9">
        <f t="shared" si="37"/>
        <v>2000</v>
      </c>
      <c r="D60" s="29">
        <f>'Electricity_Only&gt;Total'!H61</f>
        <v>36286.933007907093</v>
      </c>
      <c r="E60" s="29">
        <f>'Elec_Power_Sector_CHP&gt;Total'!G20*$J$108</f>
        <v>1408.2488394282861</v>
      </c>
      <c r="F60" s="29">
        <f t="shared" si="0"/>
        <v>37695.181847335378</v>
      </c>
      <c r="H60" s="29">
        <f>'Electricity_Only&gt;Total'!N61</f>
        <v>3478462.1230000001</v>
      </c>
      <c r="I60" s="29">
        <f>'Elec_Power_Sector_CHP&gt;Total'!L20</f>
        <v>164605.717</v>
      </c>
      <c r="J60" s="29">
        <f t="shared" si="2"/>
        <v>3643067.8400000003</v>
      </c>
      <c r="L60" s="41">
        <f t="shared" si="18"/>
        <v>10431.889646856762</v>
      </c>
      <c r="M60" s="41">
        <f t="shared" si="48"/>
        <v>8555.2851085256425</v>
      </c>
      <c r="N60" s="41">
        <f t="shared" si="49"/>
        <v>10347.098517752383</v>
      </c>
      <c r="O60" s="124"/>
      <c r="P60" s="107">
        <f t="shared" si="50"/>
        <v>0.99613784615006562</v>
      </c>
      <c r="Q60" s="107">
        <f t="shared" si="51"/>
        <v>0.91278779270074506</v>
      </c>
      <c r="R60" s="107">
        <f t="shared" si="52"/>
        <v>0.99023452623748698</v>
      </c>
      <c r="S60" s="41"/>
      <c r="T60" s="41"/>
      <c r="V60" s="106">
        <f>'Electricity_Only&gt;Total'!AW61</f>
        <v>0.99483319200871445</v>
      </c>
      <c r="W60" s="106">
        <f>'Elec_Power_Sector_CHP&gt;Total'!AK20</f>
        <v>0.92228781530058734</v>
      </c>
      <c r="X60" s="31"/>
      <c r="Y60" s="87">
        <f>'Electricity_Only&gt;Total'!BA61</f>
        <v>1.0013114300486066</v>
      </c>
      <c r="Z60" s="87">
        <f>'Elec_Power_Sector_CHP&gt;Total'!AO20</f>
        <v>0.98969950329795242</v>
      </c>
      <c r="AB60" s="34">
        <f t="shared" si="53"/>
        <v>1.2541417716874084</v>
      </c>
      <c r="AC60" s="34">
        <f t="shared" si="54"/>
        <v>0.99023452623748698</v>
      </c>
      <c r="AD60" s="34">
        <f t="shared" si="9"/>
        <v>0.99707778270561676</v>
      </c>
      <c r="AE60" s="34">
        <f t="shared" si="21"/>
        <v>1.0007899861306686</v>
      </c>
      <c r="AF60" s="34">
        <f t="shared" si="10"/>
        <v>0.99235274253787853</v>
      </c>
      <c r="AG60" s="34">
        <f t="shared" si="22"/>
        <v>1.2418944831215235</v>
      </c>
      <c r="AH60" s="34">
        <f t="shared" si="11"/>
        <v>1.2418944831215233</v>
      </c>
      <c r="AI60" s="34"/>
      <c r="AJ60" s="34">
        <f t="shared" si="12"/>
        <v>0.997865460325152</v>
      </c>
      <c r="AK60" s="32"/>
      <c r="AL60" s="204">
        <f t="shared" si="23"/>
        <v>10413.658438591952</v>
      </c>
      <c r="AM60" s="204">
        <f t="shared" si="24"/>
        <v>7001.6584385919523</v>
      </c>
      <c r="AN60" s="205">
        <f t="shared" si="55"/>
        <v>0.98430671005097869</v>
      </c>
      <c r="AO60" s="32"/>
      <c r="AP60" s="12"/>
      <c r="AR60" s="31">
        <f t="shared" si="25"/>
        <v>0.96264114482504259</v>
      </c>
      <c r="AS60" s="31">
        <f t="shared" si="26"/>
        <v>3.735885517495742E-2</v>
      </c>
      <c r="AU60" s="31">
        <f t="shared" si="38"/>
        <v>0.96301135553146933</v>
      </c>
      <c r="AV60" s="31">
        <f t="shared" si="39"/>
        <v>3.6987361547617753E-2</v>
      </c>
      <c r="AW60" s="31">
        <f t="shared" si="66"/>
        <v>0.99999871707908705</v>
      </c>
      <c r="AX60" s="31"/>
      <c r="AY60" s="31">
        <f t="shared" si="67"/>
        <v>0.96301259100046177</v>
      </c>
      <c r="AZ60" s="31">
        <f t="shared" si="68"/>
        <v>3.6987408999538271E-2</v>
      </c>
      <c r="BC60" s="31">
        <f t="shared" si="40"/>
        <v>-8.4282070269271791E-4</v>
      </c>
      <c r="BD60" s="31">
        <f t="shared" si="41"/>
        <v>-1.5225981796493737E-2</v>
      </c>
      <c r="BF60" s="31">
        <f t="shared" si="69"/>
        <v>0.95481673023140845</v>
      </c>
      <c r="BG60" s="31">
        <f t="shared" si="70"/>
        <v>4.5183269768591515E-2</v>
      </c>
      <c r="BI60" s="31">
        <f t="shared" si="71"/>
        <v>-1.2926894942585452E-3</v>
      </c>
      <c r="BJ60" s="31">
        <f t="shared" si="33"/>
        <v>2.7715438124846239E-2</v>
      </c>
      <c r="BL60" s="31">
        <f t="shared" si="34"/>
        <v>2.669576924143765E-4</v>
      </c>
      <c r="BM60" s="31">
        <f t="shared" si="35"/>
        <v>6.4317434546884312E-3</v>
      </c>
      <c r="BN60" s="120">
        <f t="shared" si="42"/>
        <v>0.99915753437091426</v>
      </c>
      <c r="BO60" s="120">
        <f t="shared" si="43"/>
        <v>0.998626128062572</v>
      </c>
      <c r="BP60" s="31">
        <f t="shared" si="44"/>
        <v>0.68978369041746812</v>
      </c>
      <c r="BQ60" s="31">
        <f t="shared" si="56"/>
        <v>0.99235274253787853</v>
      </c>
      <c r="BR60" s="31"/>
      <c r="BS60" s="31">
        <f t="shared" si="47"/>
        <v>0.99978027013044468</v>
      </c>
      <c r="BT60" s="31">
        <f t="shared" si="45"/>
        <v>0.9940067799337331</v>
      </c>
      <c r="BU60" s="31">
        <f t="shared" si="57"/>
        <v>0.99707778270561676</v>
      </c>
      <c r="BV60" s="31"/>
      <c r="BW60" s="31">
        <f t="shared" si="36"/>
        <v>1.0004950996661994</v>
      </c>
      <c r="BX60" s="31">
        <f t="shared" si="46"/>
        <v>1.01513615962441</v>
      </c>
      <c r="BY60" s="31">
        <f t="shared" si="58"/>
        <v>1.0007899861306686</v>
      </c>
      <c r="CG60" s="10">
        <v>11496.242175922835</v>
      </c>
    </row>
    <row r="61" spans="1:91" x14ac:dyDescent="0.2">
      <c r="A61" s="198" t="s">
        <v>379</v>
      </c>
      <c r="B61" s="9">
        <f t="shared" si="37"/>
        <v>2001</v>
      </c>
      <c r="D61" s="29">
        <f>'Electricity_Only&gt;Total'!H62</f>
        <v>35460.519415953742</v>
      </c>
      <c r="E61" s="29">
        <f>'Elec_Power_Sector_CHP&gt;Total'!G21*$J$108</f>
        <v>1454.4079646407693</v>
      </c>
      <c r="F61" s="29">
        <f t="shared" si="0"/>
        <v>36914.927380594512</v>
      </c>
      <c r="H61" s="29">
        <f>'Electricity_Only&gt;Total'!N62</f>
        <v>3413414.6419999995</v>
      </c>
      <c r="I61" s="29">
        <f>'Elec_Power_Sector_CHP&gt;Total'!L21</f>
        <v>169515.45299999998</v>
      </c>
      <c r="J61" s="29">
        <f t="shared" si="2"/>
        <v>3582930.0949999997</v>
      </c>
      <c r="K61" s="31"/>
      <c r="L61" s="41">
        <f t="shared" si="18"/>
        <v>10388.576582415018</v>
      </c>
      <c r="M61" s="41">
        <f t="shared" si="48"/>
        <v>8579.7957584478718</v>
      </c>
      <c r="N61" s="41">
        <f t="shared" si="49"/>
        <v>10302.999612554406</v>
      </c>
      <c r="O61" s="124"/>
      <c r="P61" s="107">
        <f t="shared" si="50"/>
        <v>0.99200189531241867</v>
      </c>
      <c r="Q61" s="107">
        <f t="shared" si="51"/>
        <v>0.9154029039163698</v>
      </c>
      <c r="R61" s="107">
        <f t="shared" si="52"/>
        <v>0.98601418771249949</v>
      </c>
      <c r="S61" s="30"/>
      <c r="T61" s="30"/>
      <c r="V61" s="106">
        <f>'Electricity_Only&gt;Total'!AW62</f>
        <v>0.99135457027839746</v>
      </c>
      <c r="W61" s="106">
        <f>'Elec_Power_Sector_CHP&gt;Total'!AK21</f>
        <v>0.93561417342377606</v>
      </c>
      <c r="X61" s="31"/>
      <c r="Y61" s="87">
        <f>'Electricity_Only&gt;Total'!BA62</f>
        <v>1.0006529702423619</v>
      </c>
      <c r="Z61" s="87">
        <f>'Elec_Power_Sector_CHP&gt;Total'!AO21</f>
        <v>0.97839785877393681</v>
      </c>
      <c r="AB61" s="34">
        <f t="shared" si="53"/>
        <v>1.2334390943363365</v>
      </c>
      <c r="AC61" s="34">
        <f t="shared" si="54"/>
        <v>0.98601418771249949</v>
      </c>
      <c r="AD61" s="34">
        <f t="shared" si="9"/>
        <v>0.99669911131215494</v>
      </c>
      <c r="AE61" s="34">
        <f t="shared" si="21"/>
        <v>0.99971646055479868</v>
      </c>
      <c r="AF61" s="34">
        <f t="shared" si="10"/>
        <v>0.98956026921956697</v>
      </c>
      <c r="AG61" s="34">
        <f t="shared" si="22"/>
        <v>1.2161884466948831</v>
      </c>
      <c r="AH61" s="34">
        <f t="shared" si="11"/>
        <v>1.2161884466948838</v>
      </c>
      <c r="AI61" s="34"/>
      <c r="AJ61" s="34">
        <f t="shared" si="12"/>
        <v>0.99641650779910085</v>
      </c>
      <c r="AK61" s="32"/>
      <c r="AL61" s="204">
        <f t="shared" si="23"/>
        <v>10384.354480342785</v>
      </c>
      <c r="AM61" s="204">
        <f t="shared" si="24"/>
        <v>6972.3544803427849</v>
      </c>
      <c r="AN61" s="205">
        <f t="shared" si="55"/>
        <v>0.98018710281953692</v>
      </c>
      <c r="AO61" s="32"/>
      <c r="AP61" s="12"/>
      <c r="AR61" s="31">
        <f t="shared" si="25"/>
        <v>0.96060108829022584</v>
      </c>
      <c r="AS61" s="31">
        <f t="shared" si="26"/>
        <v>3.9398911709774199E-2</v>
      </c>
      <c r="AU61" s="31">
        <f t="shared" si="38"/>
        <v>0.96162075589655549</v>
      </c>
      <c r="AV61" s="31">
        <f t="shared" si="39"/>
        <v>3.8369845019539946E-2</v>
      </c>
      <c r="AW61" s="31">
        <f t="shared" si="66"/>
        <v>0.99999060091609548</v>
      </c>
      <c r="AX61" s="31"/>
      <c r="AY61" s="31">
        <f t="shared" si="67"/>
        <v>0.96162979433567752</v>
      </c>
      <c r="AZ61" s="31">
        <f t="shared" si="68"/>
        <v>3.8370205664322421E-2</v>
      </c>
      <c r="BC61" s="31">
        <f t="shared" si="40"/>
        <v>-3.5028161518027689E-3</v>
      </c>
      <c r="BD61" s="31">
        <f t="shared" si="41"/>
        <v>1.434584467204991E-2</v>
      </c>
      <c r="BF61" s="31">
        <f t="shared" si="69"/>
        <v>0.95268803786136935</v>
      </c>
      <c r="BG61" s="31">
        <f t="shared" si="70"/>
        <v>4.7311962138630557E-2</v>
      </c>
      <c r="BI61" s="31">
        <f t="shared" si="71"/>
        <v>-2.2319139530436807E-3</v>
      </c>
      <c r="BJ61" s="31">
        <f t="shared" si="33"/>
        <v>4.603628240379979E-2</v>
      </c>
      <c r="BL61" s="31">
        <f t="shared" si="34"/>
        <v>-6.5781372525208185E-4</v>
      </c>
      <c r="BM61" s="31">
        <f t="shared" si="35"/>
        <v>-1.1484969158241109E-2</v>
      </c>
      <c r="BN61" s="120">
        <f t="shared" si="42"/>
        <v>0.99650331155186611</v>
      </c>
      <c r="BO61" s="120">
        <f t="shared" si="43"/>
        <v>0.99718600735543905</v>
      </c>
      <c r="BP61" s="31">
        <f t="shared" si="44"/>
        <v>0.68784264418629526</v>
      </c>
      <c r="BQ61" s="31">
        <f t="shared" si="56"/>
        <v>0.98956026921956697</v>
      </c>
      <c r="BR61" s="31"/>
      <c r="BS61" s="31">
        <f t="shared" si="47"/>
        <v>0.99962021880335727</v>
      </c>
      <c r="BT61" s="31">
        <f t="shared" si="45"/>
        <v>0.99362927484937891</v>
      </c>
      <c r="BU61" s="31">
        <f t="shared" si="57"/>
        <v>0.99669911131215494</v>
      </c>
      <c r="BV61" s="31"/>
      <c r="BW61" s="31">
        <f t="shared" si="36"/>
        <v>0.99892732182501098</v>
      </c>
      <c r="BX61" s="31">
        <f t="shared" si="46"/>
        <v>1.0140472452213387</v>
      </c>
      <c r="BY61" s="31">
        <f t="shared" si="58"/>
        <v>0.99971646055479868</v>
      </c>
      <c r="CG61" s="10">
        <v>11379.250166110585</v>
      </c>
    </row>
    <row r="62" spans="1:91" x14ac:dyDescent="0.2">
      <c r="A62" s="198" t="s">
        <v>379</v>
      </c>
      <c r="B62" s="9">
        <f t="shared" si="37"/>
        <v>2002</v>
      </c>
      <c r="D62" s="29">
        <f>'Electricity_Only&gt;Total'!H63</f>
        <v>36027.1918739061</v>
      </c>
      <c r="E62" s="29">
        <f>'Elec_Power_Sector_CHP&gt;Total'!G22*$J$108</f>
        <v>1646.6404661522624</v>
      </c>
      <c r="F62" s="29">
        <f>SUM(D62:E62)</f>
        <v>37673.832340058361</v>
      </c>
      <c r="H62" s="29">
        <f>'Electricity_Only&gt;Total'!N63</f>
        <v>3505883.5060000005</v>
      </c>
      <c r="I62" s="29">
        <f>'Elec_Power_Sector_CHP&gt;Total'!L22</f>
        <v>193669.64</v>
      </c>
      <c r="J62" s="29">
        <f>SUM(H62:I62)</f>
        <v>3699553.1460000006</v>
      </c>
      <c r="L62" s="41">
        <f t="shared" ref="L62:N64" si="72">D62/H62*1000000</f>
        <v>10276.209067485795</v>
      </c>
      <c r="M62" s="41">
        <f t="shared" si="72"/>
        <v>8502.3159342489726</v>
      </c>
      <c r="N62" s="41">
        <f t="shared" si="72"/>
        <v>10183.346705207288</v>
      </c>
      <c r="O62" s="30"/>
      <c r="P62" s="107">
        <f t="shared" si="50"/>
        <v>0.98127195681728152</v>
      </c>
      <c r="Q62" s="107">
        <f t="shared" si="51"/>
        <v>0.90713636027554156</v>
      </c>
      <c r="R62" s="107">
        <f t="shared" si="52"/>
        <v>0.97456320560224619</v>
      </c>
      <c r="S62" s="30"/>
      <c r="T62" s="30"/>
      <c r="V62" s="106">
        <f>'Electricity_Only&gt;Total'!AW63</f>
        <v>0.98128979642079661</v>
      </c>
      <c r="W62" s="106">
        <f>'Elec_Power_Sector_CHP&gt;Total'!AK22</f>
        <v>0.92960262434886654</v>
      </c>
      <c r="X62" s="31"/>
      <c r="Y62" s="87">
        <f>'Electricity_Only&gt;Total'!BA63</f>
        <v>0.99998182024965487</v>
      </c>
      <c r="Z62" s="87">
        <f>'Elec_Power_Sector_CHP&gt;Total'!AO22</f>
        <v>0.9758324003344313</v>
      </c>
      <c r="AB62" s="34">
        <f t="shared" si="53"/>
        <v>1.2735870812046601</v>
      </c>
      <c r="AC62" s="34">
        <f t="shared" si="54"/>
        <v>0.97456320560224619</v>
      </c>
      <c r="AD62" s="34">
        <f>BU62</f>
        <v>0.99582151912160877</v>
      </c>
      <c r="AE62" s="34">
        <f>BY62</f>
        <v>0.99896486854899502</v>
      </c>
      <c r="AF62" s="34">
        <f>BQ62</f>
        <v>0.97966656998093793</v>
      </c>
      <c r="AG62" s="34">
        <f>AB62*AD62*AE62*AF62</f>
        <v>1.2411911084724214</v>
      </c>
      <c r="AH62" s="34">
        <f>AB62*AC62</f>
        <v>1.2411911084724219</v>
      </c>
      <c r="AI62" s="34"/>
      <c r="AJ62" s="34">
        <f>AD62*AE62</f>
        <v>0.99479071294757848</v>
      </c>
      <c r="AK62" s="32"/>
      <c r="AL62" s="204">
        <f>AF62*N$45</f>
        <v>10280.530910206073</v>
      </c>
      <c r="AM62" s="204">
        <f t="shared" si="24"/>
        <v>6868.5309102060728</v>
      </c>
      <c r="AN62" s="205">
        <f t="shared" si="55"/>
        <v>0.96559138415612178</v>
      </c>
      <c r="AO62" s="32"/>
      <c r="AP62" s="12"/>
      <c r="AR62" s="31">
        <f>D62/$F62</f>
        <v>0.95629219636353802</v>
      </c>
      <c r="AS62" s="31">
        <f>E62/$F62</f>
        <v>4.3707803636461998E-2</v>
      </c>
      <c r="AU62" s="31">
        <f>(AR62-AR61)/LN(AR62/AR61)</f>
        <v>0.95844502803299636</v>
      </c>
      <c r="AV62" s="31">
        <f>(AS62-AS61)/LN(AS62/AS61)</f>
        <v>4.1516096589090661E-2</v>
      </c>
      <c r="AW62" s="31">
        <f>AU62+AV62</f>
        <v>0.99996112462208697</v>
      </c>
      <c r="AX62" s="31"/>
      <c r="AY62" s="31">
        <f>AU62/$AW62</f>
        <v>0.95848228939421953</v>
      </c>
      <c r="AZ62" s="31">
        <f>AV62/$AW62</f>
        <v>4.1517710605780543E-2</v>
      </c>
      <c r="BC62" s="31">
        <f>LN(V62/V61)</f>
        <v>-1.0204435594024558E-2</v>
      </c>
      <c r="BD62" s="31">
        <f>LN(W62/W61)</f>
        <v>-6.4459744275906245E-3</v>
      </c>
      <c r="BF62" s="31">
        <f>H62/$J62</f>
        <v>0.94765053173802949</v>
      </c>
      <c r="BG62" s="31">
        <f>I62/$J62</f>
        <v>5.2349468261970462E-2</v>
      </c>
      <c r="BI62" s="31">
        <f>LN(BF62/BF61)</f>
        <v>-5.3017057102091409E-3</v>
      </c>
      <c r="BJ62" s="31">
        <f>LN(BG62/BG61)</f>
        <v>0.10117861703945959</v>
      </c>
      <c r="BL62" s="31">
        <f>LN(Y62/Y61)</f>
        <v>-6.7093706564887775E-4</v>
      </c>
      <c r="BM62" s="31">
        <f>LN(Z62/Z61)</f>
        <v>-2.6255451744178577E-3</v>
      </c>
      <c r="BN62" s="120">
        <f t="shared" ref="BN62:BN69" si="73">EXP(LN(V62/V61))</f>
        <v>0.98984745301090971</v>
      </c>
      <c r="BO62" s="120">
        <f>EXP(SUMPRODUCT($AY62:$AZ62,BC62:BD62))</f>
        <v>0.99000192353475158</v>
      </c>
      <c r="BP62" s="31">
        <f>IF(ISERR(BO62),BP61,BO62*BP61)</f>
        <v>0.68096554083366201</v>
      </c>
      <c r="BQ62" s="31">
        <f t="shared" si="56"/>
        <v>0.97966656998093793</v>
      </c>
      <c r="BR62" s="31"/>
      <c r="BS62" s="31">
        <f>EXP(SUMPRODUCT($AY62:$AZ62,BI62:BJ62))</f>
        <v>0.99911950138152439</v>
      </c>
      <c r="BT62" s="31">
        <f>IF(ISERR(BS62),BT61,BS62*BT61)</f>
        <v>0.99275438564559715</v>
      </c>
      <c r="BU62" s="31">
        <f t="shared" si="57"/>
        <v>0.99582151912160877</v>
      </c>
      <c r="BV62" s="31"/>
      <c r="BW62" s="31">
        <f>EXP(SUMPRODUCT($AY62:$AZ62,BL62:BM62))</f>
        <v>0.99924819482777483</v>
      </c>
      <c r="BX62" s="31">
        <f>IF(ISERR(BW62),BX61,BW62*BX61)</f>
        <v>1.0132848792575007</v>
      </c>
      <c r="BY62" s="31">
        <f t="shared" si="58"/>
        <v>0.99896486854899502</v>
      </c>
      <c r="CG62" s="10">
        <v>11611.638933031913</v>
      </c>
    </row>
    <row r="63" spans="1:91" x14ac:dyDescent="0.2">
      <c r="A63" s="198" t="s">
        <v>379</v>
      </c>
      <c r="B63" s="9">
        <f t="shared" si="37"/>
        <v>2003</v>
      </c>
      <c r="D63" s="29">
        <f>'Electricity_Only&gt;Total'!H64</f>
        <v>36077.514924292052</v>
      </c>
      <c r="E63" s="29">
        <f>'Elec_Power_Sector_CHP&gt;Total'!G23*$J$108</f>
        <v>1693.3036444663289</v>
      </c>
      <c r="F63" s="29">
        <f t="shared" si="0"/>
        <v>37770.818568758383</v>
      </c>
      <c r="H63" s="29">
        <f>'Electricity_Only&gt;Total'!N64</f>
        <v>3526466.5819999999</v>
      </c>
      <c r="I63" s="29">
        <f>'Elec_Power_Sector_CHP&gt;Total'!L23</f>
        <v>195673.709</v>
      </c>
      <c r="J63" s="29">
        <f t="shared" si="2"/>
        <v>3722140.2909999997</v>
      </c>
      <c r="L63" s="41">
        <f t="shared" si="72"/>
        <v>10230.499590848542</v>
      </c>
      <c r="M63" s="41">
        <f t="shared" si="72"/>
        <v>8653.7105731783759</v>
      </c>
      <c r="N63" s="41">
        <f t="shared" si="72"/>
        <v>10147.6074558734</v>
      </c>
      <c r="O63" s="30"/>
      <c r="P63" s="107">
        <f t="shared" si="50"/>
        <v>0.9769071733362944</v>
      </c>
      <c r="Q63" s="107">
        <f t="shared" si="51"/>
        <v>0.9232890865192741</v>
      </c>
      <c r="R63" s="107">
        <f t="shared" si="52"/>
        <v>0.97114290003817838</v>
      </c>
      <c r="S63" s="30"/>
      <c r="T63" s="30"/>
      <c r="V63" s="106">
        <f>'Electricity_Only&gt;Total'!AW64</f>
        <v>0.97567926435504215</v>
      </c>
      <c r="W63" s="106">
        <f>'Elec_Power_Sector_CHP&gt;Total'!AK23</f>
        <v>0.93729609394091529</v>
      </c>
      <c r="X63" s="31"/>
      <c r="Y63" s="87">
        <f>'Electricity_Only&gt;Total'!BA64</f>
        <v>1.0012585170415238</v>
      </c>
      <c r="Z63" s="87">
        <f>'Elec_Power_Sector_CHP&gt;Total'!AO23</f>
        <v>0.98505594175395694</v>
      </c>
      <c r="AB63" s="34">
        <f t="shared" si="53"/>
        <v>1.2813628030116027</v>
      </c>
      <c r="AC63" s="34">
        <f t="shared" si="54"/>
        <v>0.97114290003817838</v>
      </c>
      <c r="AD63" s="34">
        <f t="shared" si="9"/>
        <v>0.99578528949307932</v>
      </c>
      <c r="AE63" s="34">
        <f t="shared" si="21"/>
        <v>1.000600384337285</v>
      </c>
      <c r="AF63" s="34">
        <f t="shared" si="10"/>
        <v>0.97466813493022031</v>
      </c>
      <c r="AG63" s="34">
        <f t="shared" si="22"/>
        <v>1.2443863885177373</v>
      </c>
      <c r="AH63" s="34">
        <f t="shared" si="11"/>
        <v>1.2443863885177369</v>
      </c>
      <c r="AI63" s="34"/>
      <c r="AJ63" s="34">
        <f t="shared" si="12"/>
        <v>0.99638314338418976</v>
      </c>
      <c r="AK63" s="32"/>
      <c r="AL63" s="204">
        <f t="shared" si="23"/>
        <v>10228.07779236358</v>
      </c>
      <c r="AM63" s="204">
        <f t="shared" si="24"/>
        <v>6816.0777923635796</v>
      </c>
      <c r="AN63" s="205">
        <f t="shared" si="55"/>
        <v>0.95821742321411341</v>
      </c>
      <c r="AO63" s="32"/>
      <c r="AP63" s="12"/>
      <c r="AR63" s="31">
        <f t="shared" si="25"/>
        <v>0.95516899795582078</v>
      </c>
      <c r="AS63" s="31">
        <f t="shared" si="26"/>
        <v>4.4831002044179204E-2</v>
      </c>
      <c r="AU63" s="31">
        <f t="shared" si="38"/>
        <v>0.95573048715876341</v>
      </c>
      <c r="AV63" s="31">
        <f t="shared" si="39"/>
        <v>4.4267027932882841E-2</v>
      </c>
      <c r="AW63" s="31">
        <f t="shared" si="66"/>
        <v>0.99999751509164625</v>
      </c>
      <c r="AX63" s="31"/>
      <c r="AY63" s="31">
        <f t="shared" si="67"/>
        <v>0.95573286206733632</v>
      </c>
      <c r="AZ63" s="31">
        <f t="shared" si="68"/>
        <v>4.4267137932663687E-2</v>
      </c>
      <c r="BC63" s="31">
        <f t="shared" si="40"/>
        <v>-5.7339153183586329E-3</v>
      </c>
      <c r="BD63" s="31">
        <f t="shared" si="41"/>
        <v>8.2420252033000765E-3</v>
      </c>
      <c r="BF63" s="31">
        <f t="shared" si="69"/>
        <v>0.9474297867081658</v>
      </c>
      <c r="BG63" s="31">
        <f t="shared" si="70"/>
        <v>5.2570213291834256E-2</v>
      </c>
      <c r="BI63" s="31">
        <f t="shared" si="71"/>
        <v>-2.3296641172770144E-4</v>
      </c>
      <c r="BJ63" s="31">
        <f t="shared" si="33"/>
        <v>4.2078922145098122E-3</v>
      </c>
      <c r="BL63" s="31">
        <f t="shared" si="34"/>
        <v>1.2759056883645771E-3</v>
      </c>
      <c r="BM63" s="31">
        <f t="shared" si="35"/>
        <v>9.4075825196912721E-3</v>
      </c>
      <c r="BN63" s="120">
        <f t="shared" si="73"/>
        <v>0.99428249219932929</v>
      </c>
      <c r="BO63" s="120">
        <f>EXP(SUMPRODUCT($AY63:$AZ63,BC63:BD63))</f>
        <v>0.99489782013199157</v>
      </c>
      <c r="BP63" s="31">
        <f>IF(ISERR(BO63),BP62,BO63*BP62)</f>
        <v>0.67749113216041301</v>
      </c>
      <c r="BQ63" s="31">
        <f t="shared" si="56"/>
        <v>0.97466813493022031</v>
      </c>
      <c r="BR63" s="31"/>
      <c r="BS63" s="31">
        <f>EXP(SUMPRODUCT($AY63:$AZ63,BI63:BJ63))</f>
        <v>0.99996361835144765</v>
      </c>
      <c r="BT63" s="31">
        <f>IF(ISERR(BS63),BT62,BS63*BT62)</f>
        <v>0.99271826760443982</v>
      </c>
      <c r="BU63" s="31">
        <f t="shared" si="57"/>
        <v>0.99578528949307932</v>
      </c>
      <c r="BV63" s="31"/>
      <c r="BW63" s="31">
        <f>EXP(SUMPRODUCT($AY63:$AZ63,BL63:BM63))</f>
        <v>1.0016372105163873</v>
      </c>
      <c r="BX63" s="31">
        <f>IF(ISERR(BW63),BX62,BW63*BX62)</f>
        <v>1.0149438399179174</v>
      </c>
      <c r="BY63" s="31">
        <f t="shared" si="58"/>
        <v>1.000600384337285</v>
      </c>
      <c r="CG63" s="10">
        <v>11716.382052860317</v>
      </c>
    </row>
    <row r="64" spans="1:91" x14ac:dyDescent="0.2">
      <c r="A64" s="198" t="s">
        <v>379</v>
      </c>
      <c r="B64" s="9">
        <f t="shared" si="37"/>
        <v>2004</v>
      </c>
      <c r="D64" s="29">
        <f>'Electricity_Only&gt;Total'!H65</f>
        <v>36770.864077478524</v>
      </c>
      <c r="E64" s="29">
        <f>'Elec_Power_Sector_CHP&gt;Total'!G24*$J$108</f>
        <v>1423.394547752963</v>
      </c>
      <c r="F64" s="29">
        <f t="shared" si="0"/>
        <v>38194.258625231487</v>
      </c>
      <c r="H64" s="29">
        <f>'Electricity_Only&gt;Total'!N65</f>
        <v>3625014.4699999997</v>
      </c>
      <c r="I64" s="29">
        <f>'Elec_Power_Sector_CHP&gt;Total'!L24</f>
        <v>184259.16099999999</v>
      </c>
      <c r="J64" s="29">
        <f t="shared" si="2"/>
        <v>3809273.6309999996</v>
      </c>
      <c r="L64" s="41">
        <f t="shared" si="72"/>
        <v>10143.646151425852</v>
      </c>
      <c r="M64" s="41">
        <f t="shared" si="72"/>
        <v>7724.959453999485</v>
      </c>
      <c r="N64" s="41">
        <f t="shared" si="72"/>
        <v>10026.651357992585</v>
      </c>
      <c r="O64" s="30"/>
      <c r="P64" s="107">
        <f t="shared" si="50"/>
        <v>0.96861356584943681</v>
      </c>
      <c r="Q64" s="107">
        <f t="shared" si="51"/>
        <v>0.82419797812373619</v>
      </c>
      <c r="R64" s="107">
        <f t="shared" si="52"/>
        <v>0.95956720042779509</v>
      </c>
      <c r="S64" s="30"/>
      <c r="T64" s="30"/>
      <c r="V64" s="106">
        <f>'Electricity_Only&gt;Total'!AW65</f>
        <v>0.96947626273281196</v>
      </c>
      <c r="W64" s="106">
        <f>'Elec_Power_Sector_CHP&gt;Total'!AK24</f>
        <v>0.83739220641705026</v>
      </c>
      <c r="X64" s="31"/>
      <c r="Y64" s="87">
        <f>'Electricity_Only&gt;Total'!BA65</f>
        <v>0.99911014130357023</v>
      </c>
      <c r="Z64" s="87">
        <f>'Elec_Power_Sector_CHP&gt;Total'!AO24</f>
        <v>0.98424366958253806</v>
      </c>
      <c r="AB64" s="34">
        <f t="shared" si="53"/>
        <v>1.3113588300415691</v>
      </c>
      <c r="AC64" s="34">
        <f t="shared" si="54"/>
        <v>0.95956720042779509</v>
      </c>
      <c r="AD64" s="34">
        <f t="shared" si="9"/>
        <v>0.99661543875948821</v>
      </c>
      <c r="AE64" s="34">
        <f t="shared" si="21"/>
        <v>0.99850750085337414</v>
      </c>
      <c r="AF64" s="34">
        <f t="shared" si="10"/>
        <v>0.96426510865031634</v>
      </c>
      <c r="AG64" s="34">
        <f t="shared" si="22"/>
        <v>1.258336921299257</v>
      </c>
      <c r="AH64" s="34">
        <f t="shared" si="11"/>
        <v>1.2583369212992572</v>
      </c>
      <c r="AI64" s="34"/>
      <c r="AJ64" s="34">
        <f t="shared" si="12"/>
        <v>0.99512799106762551</v>
      </c>
      <c r="AK64" s="32">
        <f>AD64*AE64*AF64</f>
        <v>0.95956720042779498</v>
      </c>
      <c r="AL64" s="204">
        <f t="shared" si="23"/>
        <v>10118.909391085665</v>
      </c>
      <c r="AM64" s="204">
        <f t="shared" si="24"/>
        <v>6706.9093910856645</v>
      </c>
      <c r="AN64" s="205">
        <f t="shared" si="55"/>
        <v>0.94287031783246344</v>
      </c>
      <c r="AO64" s="32"/>
      <c r="AP64" s="12"/>
      <c r="AR64" s="31">
        <f t="shared" si="25"/>
        <v>0.96273276144146291</v>
      </c>
      <c r="AS64" s="31">
        <f t="shared" si="26"/>
        <v>3.7267238558537044E-2</v>
      </c>
      <c r="AU64" s="31">
        <f t="shared" si="38"/>
        <v>0.95894590805405144</v>
      </c>
      <c r="AV64" s="31">
        <f t="shared" si="39"/>
        <v>4.093271384424179E-2</v>
      </c>
      <c r="AW64" s="31">
        <f t="shared" si="66"/>
        <v>0.99987862189829324</v>
      </c>
      <c r="AX64" s="31"/>
      <c r="AY64" s="31">
        <f t="shared" si="67"/>
        <v>0.95906231721753377</v>
      </c>
      <c r="AZ64" s="31">
        <f t="shared" si="68"/>
        <v>4.0937682782466199E-2</v>
      </c>
      <c r="BC64" s="31">
        <f t="shared" si="40"/>
        <v>-6.3779194649491062E-3</v>
      </c>
      <c r="BD64" s="31">
        <f t="shared" si="41"/>
        <v>-0.11270668773191998</v>
      </c>
      <c r="BF64" s="31">
        <f t="shared" si="69"/>
        <v>0.95162879361028507</v>
      </c>
      <c r="BG64" s="31">
        <f t="shared" si="70"/>
        <v>4.8371206389714989E-2</v>
      </c>
      <c r="BI64" s="31">
        <f t="shared" si="71"/>
        <v>4.4222056007985847E-3</v>
      </c>
      <c r="BJ64" s="31">
        <f t="shared" si="33"/>
        <v>-8.3244944724585324E-2</v>
      </c>
      <c r="BL64" s="31">
        <f t="shared" si="34"/>
        <v>-2.1479806284799841E-3</v>
      </c>
      <c r="BM64" s="31">
        <f t="shared" si="35"/>
        <v>-8.2493513207105749E-4</v>
      </c>
      <c r="BN64" s="120">
        <f t="shared" si="73"/>
        <v>0.99364237629224339</v>
      </c>
      <c r="BO64" s="120">
        <f>EXP(SUMPRODUCT($AY64:$AZ64,BC64:BD64))</f>
        <v>0.98932659650287147</v>
      </c>
      <c r="BP64" s="31">
        <f>IF(ISERR(BO64),BP63,BO64*BP63)</f>
        <v>0.6702599959411385</v>
      </c>
      <c r="BQ64" s="31">
        <f t="shared" si="56"/>
        <v>0.96426510865031634</v>
      </c>
      <c r="BR64" s="31"/>
      <c r="BS64" s="31">
        <f>EXP(SUMPRODUCT($AY64:$AZ64,BI64:BJ64))</f>
        <v>1.0008336629142529</v>
      </c>
      <c r="BT64" s="31">
        <f>IF(ISERR(BS64),BT63,BS64*BT63)</f>
        <v>0.99354586000844303</v>
      </c>
      <c r="BU64" s="31">
        <f t="shared" si="57"/>
        <v>0.99661543875948821</v>
      </c>
      <c r="BV64" s="31"/>
      <c r="BW64" s="31">
        <f>EXP(SUMPRODUCT($AY64:$AZ64,BL64:BM64))</f>
        <v>0.99790837229660179</v>
      </c>
      <c r="BX64" s="31">
        <f>IF(ISERR(BW64),BX63,BW64*BX63)</f>
        <v>1.0128209552649516</v>
      </c>
      <c r="BY64" s="31">
        <f t="shared" si="58"/>
        <v>0.99850750085337414</v>
      </c>
      <c r="CG64" s="10">
        <v>11897.245115545229</v>
      </c>
    </row>
    <row r="65" spans="1:85" x14ac:dyDescent="0.2">
      <c r="A65" s="198" t="s">
        <v>379</v>
      </c>
      <c r="B65" s="9">
        <f t="shared" si="37"/>
        <v>2005</v>
      </c>
      <c r="D65" s="29">
        <f>'Electricity_Only&gt;Total'!H66</f>
        <v>37690.879000000001</v>
      </c>
      <c r="E65" s="29">
        <f>'Elec_Power_Sector_CHP&gt;Total'!G25*$J$108</f>
        <v>1393.6190000000001</v>
      </c>
      <c r="F65" s="29">
        <f t="shared" ref="F65:F70" si="74">SUM(D65:E65)</f>
        <v>39084.498</v>
      </c>
      <c r="H65" s="29">
        <f>'Electricity_Only&gt;Total'!N66</f>
        <v>3722162.0660000001</v>
      </c>
      <c r="I65" s="29">
        <f>'Elec_Power_Sector_CHP&gt;Total'!L25</f>
        <v>180365.34400000001</v>
      </c>
      <c r="J65" s="29">
        <f t="shared" ref="J65:J70" si="75">SUM(H65:I65)</f>
        <v>3902527.41</v>
      </c>
      <c r="L65" s="41">
        <f t="shared" ref="L65:L70" si="76">D65/H65*1000000</f>
        <v>10126.071442263739</v>
      </c>
      <c r="M65" s="41">
        <f t="shared" ref="M65:M70" si="77">E65/I65*1000000</f>
        <v>7726.6450920859834</v>
      </c>
      <c r="N65" s="41">
        <f t="shared" ref="N65:N70" si="78">F65/J65*1000000</f>
        <v>10015.175780661588</v>
      </c>
      <c r="O65" s="30"/>
      <c r="P65" s="107">
        <f t="shared" si="50"/>
        <v>0.96693536242473554</v>
      </c>
      <c r="Q65" s="107">
        <f t="shared" si="51"/>
        <v>0.82437782366351053</v>
      </c>
      <c r="R65" s="107">
        <f t="shared" si="52"/>
        <v>0.9584689686034662</v>
      </c>
      <c r="S65" s="30"/>
      <c r="T65" s="30"/>
      <c r="V65" s="106">
        <f>'Electricity_Only&gt;Total'!AW66</f>
        <v>0.97009754963636374</v>
      </c>
      <c r="W65" s="106">
        <f>'Elec_Power_Sector_CHP&gt;Total'!AK25</f>
        <v>0.83438380843487514</v>
      </c>
      <c r="X65" s="31"/>
      <c r="Y65" s="87">
        <f>'Electricity_Only&gt;Total'!BA66</f>
        <v>0.99674034099682662</v>
      </c>
      <c r="Z65" s="87">
        <f>'Elec_Power_Sector_CHP&gt;Total'!AO25</f>
        <v>0.98800793511305762</v>
      </c>
      <c r="AB65" s="34">
        <f t="shared" si="53"/>
        <v>1.3434618445195006</v>
      </c>
      <c r="AC65" s="34">
        <f t="shared" si="54"/>
        <v>0.9584689686034662</v>
      </c>
      <c r="AD65" s="34">
        <f t="shared" ref="AD65:AD70" si="79">BU65</f>
        <v>0.99713157048633649</v>
      </c>
      <c r="AE65" s="34">
        <f t="shared" ref="AE65:AE70" si="80">BY65</f>
        <v>0.99636401909921257</v>
      </c>
      <c r="AF65" s="34">
        <f t="shared" ref="AF65:AF70" si="81">BQ65</f>
        <v>0.9647339322943187</v>
      </c>
      <c r="AG65" s="34">
        <f t="shared" ref="AG65:AG70" si="82">AB65*AD65*AE65*AF65</f>
        <v>1.2876664884747158</v>
      </c>
      <c r="AH65" s="34">
        <f t="shared" ref="AH65:AH70" si="83">AB65*AC65</f>
        <v>1.287666488474716</v>
      </c>
      <c r="AI65" s="34"/>
      <c r="AJ65" s="34">
        <f t="shared" ref="AJ65:AJ70" si="84">AD65*AE65</f>
        <v>0.99350601914047598</v>
      </c>
      <c r="AK65" s="32"/>
      <c r="AL65" s="204">
        <f t="shared" si="23"/>
        <v>10123.829183299964</v>
      </c>
      <c r="AM65" s="204">
        <f t="shared" si="24"/>
        <v>6711.8291832999639</v>
      </c>
      <c r="AN65" s="205">
        <f t="shared" si="55"/>
        <v>0.94356195175477819</v>
      </c>
      <c r="AO65" s="32"/>
      <c r="AP65" s="12"/>
      <c r="AR65" s="31">
        <f t="shared" si="25"/>
        <v>0.96434343355260699</v>
      </c>
      <c r="AS65" s="31">
        <f t="shared" si="26"/>
        <v>3.5656566447393033E-2</v>
      </c>
      <c r="AU65" s="31">
        <f t="shared" si="38"/>
        <v>0.96353787312736539</v>
      </c>
      <c r="AV65" s="31">
        <f t="shared" si="39"/>
        <v>3.6455972564120177E-2</v>
      </c>
      <c r="AW65" s="31">
        <f t="shared" si="66"/>
        <v>0.99999384569148553</v>
      </c>
      <c r="AX65" s="31"/>
      <c r="AY65" s="31">
        <f t="shared" si="67"/>
        <v>0.96354380307319676</v>
      </c>
      <c r="AZ65" s="31">
        <f t="shared" si="68"/>
        <v>3.6456196926803332E-2</v>
      </c>
      <c r="BC65" s="31">
        <f t="shared" si="40"/>
        <v>6.4064272350848616E-4</v>
      </c>
      <c r="BD65" s="31">
        <f t="shared" si="41"/>
        <v>-3.5990482011944457E-3</v>
      </c>
      <c r="BF65" s="31">
        <f t="shared" si="69"/>
        <v>0.95378242737313668</v>
      </c>
      <c r="BG65" s="31">
        <f t="shared" si="70"/>
        <v>4.6217572626863372E-2</v>
      </c>
      <c r="BI65" s="31">
        <f t="shared" si="71"/>
        <v>2.2605458141903567E-3</v>
      </c>
      <c r="BJ65" s="31">
        <f t="shared" si="33"/>
        <v>-4.554464173239723E-2</v>
      </c>
      <c r="BL65" s="31">
        <f t="shared" si="34"/>
        <v>-2.3747284092011352E-3</v>
      </c>
      <c r="BM65" s="31">
        <f t="shared" si="35"/>
        <v>3.8172311204061273E-3</v>
      </c>
      <c r="BN65" s="120">
        <f t="shared" si="73"/>
        <v>1.0006408479788875</v>
      </c>
      <c r="BO65" s="31">
        <f t="shared" si="43"/>
        <v>1.0004861978721376</v>
      </c>
      <c r="BP65" s="31">
        <f t="shared" si="44"/>
        <v>0.67058587492494404</v>
      </c>
      <c r="BQ65" s="31">
        <f t="shared" si="56"/>
        <v>0.9647339322943187</v>
      </c>
      <c r="BR65" s="31"/>
      <c r="BS65" s="31">
        <f t="shared" si="47"/>
        <v>1.0005178845387852</v>
      </c>
      <c r="BT65" s="31">
        <f t="shared" si="45"/>
        <v>0.99406040204791546</v>
      </c>
      <c r="BU65" s="31">
        <f t="shared" si="57"/>
        <v>0.99713157048633649</v>
      </c>
      <c r="BV65" s="31"/>
      <c r="BW65" s="31">
        <f t="shared" si="36"/>
        <v>0.99785331431929192</v>
      </c>
      <c r="BX65" s="31">
        <f t="shared" si="46"/>
        <v>1.0106467470231633</v>
      </c>
      <c r="BY65" s="31">
        <f t="shared" si="58"/>
        <v>0.99636401909921257</v>
      </c>
      <c r="CG65" s="10">
        <v>12274.00750737717</v>
      </c>
    </row>
    <row r="66" spans="1:85" x14ac:dyDescent="0.2">
      <c r="A66" s="198" t="s">
        <v>379</v>
      </c>
      <c r="B66" s="9">
        <f t="shared" si="37"/>
        <v>2006</v>
      </c>
      <c r="D66" s="29">
        <f>'Electricity_Only&gt;Total'!H67</f>
        <v>37656.695</v>
      </c>
      <c r="E66" s="29">
        <f>'Elec_Power_Sector_CHP&gt;Total'!G26*$J$108</f>
        <v>1294.8119999999999</v>
      </c>
      <c r="F66" s="29">
        <f t="shared" si="74"/>
        <v>38951.506999999998</v>
      </c>
      <c r="H66" s="29">
        <f>'Electricity_Only&gt;Total'!N67</f>
        <v>3742928.6120000002</v>
      </c>
      <c r="I66" s="29">
        <f>'Elec_Power_Sector_CHP&gt;Total'!L26</f>
        <v>165351.66899999999</v>
      </c>
      <c r="J66" s="29">
        <f t="shared" si="75"/>
        <v>3908280.2810000004</v>
      </c>
      <c r="L66" s="41">
        <f t="shared" si="76"/>
        <v>10060.756937567794</v>
      </c>
      <c r="M66" s="41">
        <f t="shared" si="77"/>
        <v>7830.6557643515534</v>
      </c>
      <c r="N66" s="41">
        <f t="shared" si="78"/>
        <v>9966.4057333251421</v>
      </c>
      <c r="O66" s="30"/>
      <c r="P66" s="107">
        <f t="shared" si="50"/>
        <v>0.96069850100914522</v>
      </c>
      <c r="Q66" s="107">
        <f t="shared" si="51"/>
        <v>0.83547501922745493</v>
      </c>
      <c r="R66" s="107">
        <f t="shared" si="52"/>
        <v>0.9538015940118425</v>
      </c>
      <c r="S66" s="30"/>
      <c r="T66" s="30"/>
      <c r="V66" s="106">
        <f>'Electricity_Only&gt;Total'!AW67</f>
        <v>0.96746031582943626</v>
      </c>
      <c r="W66" s="106">
        <f>'Elec_Power_Sector_CHP&gt;Total'!AK26</f>
        <v>0.8399564407105824</v>
      </c>
      <c r="X66" s="31"/>
      <c r="Y66" s="87">
        <f>'Electricity_Only&gt;Total'!BA67</f>
        <v>0.99301075743402079</v>
      </c>
      <c r="Z66" s="87">
        <f>'Elec_Power_Sector_CHP&gt;Total'!AO26</f>
        <v>0.99466469775583055</v>
      </c>
      <c r="AB66" s="34">
        <f t="shared" si="53"/>
        <v>1.3454422951026632</v>
      </c>
      <c r="AC66" s="34">
        <f t="shared" si="54"/>
        <v>0.9538015940118425</v>
      </c>
      <c r="AD66" s="34">
        <f t="shared" si="79"/>
        <v>0.99803560824874005</v>
      </c>
      <c r="AE66" s="34">
        <f t="shared" si="80"/>
        <v>0.9929935794456245</v>
      </c>
      <c r="AF66" s="34">
        <f t="shared" si="81"/>
        <v>0.96242205547414317</v>
      </c>
      <c r="AG66" s="34">
        <f t="shared" si="82"/>
        <v>1.2832850057198719</v>
      </c>
      <c r="AH66" s="34">
        <f t="shared" si="83"/>
        <v>1.2832850057198719</v>
      </c>
      <c r="AI66" s="34"/>
      <c r="AJ66" s="34">
        <f t="shared" si="84"/>
        <v>0.99104295104910745</v>
      </c>
      <c r="AK66" s="32"/>
      <c r="AL66" s="204">
        <f t="shared" si="23"/>
        <v>10099.568560513921</v>
      </c>
      <c r="AM66" s="204">
        <f t="shared" si="24"/>
        <v>6687.5685605139206</v>
      </c>
      <c r="AN66" s="205">
        <f t="shared" si="55"/>
        <v>0.94015134639495423</v>
      </c>
      <c r="AO66" s="32"/>
      <c r="AP66" s="12"/>
      <c r="AR66" s="31">
        <f t="shared" si="25"/>
        <v>0.96675835931071941</v>
      </c>
      <c r="AS66" s="31">
        <f t="shared" si="26"/>
        <v>3.3241640689280649E-2</v>
      </c>
      <c r="AU66" s="31">
        <f t="shared" si="38"/>
        <v>0.96555039310337376</v>
      </c>
      <c r="AV66" s="31">
        <f t="shared" si="39"/>
        <v>3.4434991497591591E-2</v>
      </c>
      <c r="AW66" s="31">
        <f t="shared" si="66"/>
        <v>0.99998538460096531</v>
      </c>
      <c r="AX66" s="31"/>
      <c r="AY66" s="31">
        <f t="shared" si="67"/>
        <v>0.96556450521391124</v>
      </c>
      <c r="AZ66" s="31">
        <f t="shared" si="68"/>
        <v>3.4435494786088844E-2</v>
      </c>
      <c r="BC66" s="31">
        <f t="shared" si="40"/>
        <v>-2.7222262442195082E-3</v>
      </c>
      <c r="BD66" s="31">
        <f t="shared" si="41"/>
        <v>6.6565357372658281E-3</v>
      </c>
      <c r="BF66" s="31">
        <f t="shared" si="69"/>
        <v>0.9576919624204403</v>
      </c>
      <c r="BG66" s="31">
        <f t="shared" si="70"/>
        <v>4.2308037579559657E-2</v>
      </c>
      <c r="BI66" s="31">
        <f t="shared" si="71"/>
        <v>4.0906020187414273E-3</v>
      </c>
      <c r="BJ66" s="31">
        <f t="shared" si="33"/>
        <v>-8.8383003954936284E-2</v>
      </c>
      <c r="BL66" s="31">
        <f t="shared" si="34"/>
        <v>-3.7487984638395239E-3</v>
      </c>
      <c r="BM66" s="31">
        <f t="shared" si="35"/>
        <v>6.7149639790192667E-3</v>
      </c>
      <c r="BN66" s="120">
        <f t="shared" si="73"/>
        <v>0.99728147565374636</v>
      </c>
      <c r="BO66" s="31">
        <f t="shared" si="43"/>
        <v>0.99760361199830783</v>
      </c>
      <c r="BP66" s="31">
        <f t="shared" si="44"/>
        <v>0.6689788909801696</v>
      </c>
      <c r="BQ66" s="31">
        <f t="shared" si="56"/>
        <v>0.96242205547414317</v>
      </c>
      <c r="BR66" s="31"/>
      <c r="BS66" s="31">
        <f t="shared" si="47"/>
        <v>1.0009066383907217</v>
      </c>
      <c r="BT66" s="31">
        <f t="shared" si="45"/>
        <v>0.99496165537110837</v>
      </c>
      <c r="BU66" s="31">
        <f t="shared" si="57"/>
        <v>0.99803560824874005</v>
      </c>
      <c r="BV66" s="31"/>
      <c r="BW66" s="31">
        <f t="shared" si="36"/>
        <v>0.99661726077118351</v>
      </c>
      <c r="BX66" s="31">
        <f t="shared" si="46"/>
        <v>1.0072279926255323</v>
      </c>
      <c r="BY66" s="31">
        <f t="shared" si="58"/>
        <v>0.9929935794456245</v>
      </c>
      <c r="CG66" s="10">
        <v>12360.141070287993</v>
      </c>
    </row>
    <row r="67" spans="1:85" x14ac:dyDescent="0.2">
      <c r="A67" s="198" t="s">
        <v>379</v>
      </c>
      <c r="B67" s="9">
        <f t="shared" si="37"/>
        <v>2007</v>
      </c>
      <c r="D67" s="29">
        <f>'Electricity_Only&gt;Total'!H68</f>
        <v>38461.622000000003</v>
      </c>
      <c r="E67" s="29">
        <f>'Elec_Power_Sector_CHP&gt;Total'!G27*$J$108</f>
        <v>1392.5310000000002</v>
      </c>
      <c r="F67" s="29">
        <f>SUM(D67:E67)</f>
        <v>39854.153000000006</v>
      </c>
      <c r="H67" s="29">
        <f>'Electricity_Only&gt;Total'!N68</f>
        <v>3828839.2319999998</v>
      </c>
      <c r="I67" s="29">
        <f>'Elec_Power_Sector_CHP&gt;Total'!L27</f>
        <v>177350.894</v>
      </c>
      <c r="J67" s="29">
        <f>SUM(H67:I67)</f>
        <v>4006190.1259999997</v>
      </c>
      <c r="L67" s="41">
        <f>D67/H67*1000000</f>
        <v>10045.243393494356</v>
      </c>
      <c r="M67" s="41">
        <f>E67/I67*1000000</f>
        <v>7851.8408821779058</v>
      </c>
      <c r="N67" s="41">
        <f>F67/J67*1000000</f>
        <v>9948.1431850546196</v>
      </c>
      <c r="O67" s="30"/>
      <c r="P67" s="107">
        <f t="shared" si="50"/>
        <v>0.95921711758748252</v>
      </c>
      <c r="Q67" s="107">
        <f t="shared" si="51"/>
        <v>0.8377353199297134</v>
      </c>
      <c r="R67" s="107">
        <f t="shared" si="52"/>
        <v>0.95205383778786112</v>
      </c>
      <c r="S67" s="30"/>
      <c r="T67" s="30"/>
      <c r="V67" s="106">
        <f>'Electricity_Only&gt;Total'!AW68</f>
        <v>0.96807475128926568</v>
      </c>
      <c r="W67" s="106">
        <f>'Elec_Power_Sector_CHP&gt;Total'!AK27</f>
        <v>0.84734473103706676</v>
      </c>
      <c r="X67" s="31"/>
      <c r="Y67" s="87">
        <f>'Electricity_Only&gt;Total'!BA68</f>
        <v>0.99085025852602127</v>
      </c>
      <c r="Z67" s="87">
        <f>'Elec_Power_Sector_CHP&gt;Total'!AO27</f>
        <v>0.98865938412623067</v>
      </c>
      <c r="AB67" s="34">
        <f t="shared" si="53"/>
        <v>1.3791481803254702</v>
      </c>
      <c r="AC67" s="34">
        <f t="shared" si="54"/>
        <v>0.95205383778786112</v>
      </c>
      <c r="AD67" s="34">
        <f>BU67</f>
        <v>0.99760095717697994</v>
      </c>
      <c r="AE67" s="34">
        <f>BY67</f>
        <v>0.99070216759041585</v>
      </c>
      <c r="AF67" s="34">
        <f>BQ67</f>
        <v>0.9632999498422069</v>
      </c>
      <c r="AG67" s="34">
        <f>AB67*AD67*AE67*AF67</f>
        <v>1.313023317957009</v>
      </c>
      <c r="AH67" s="34">
        <f>AB67*AC67</f>
        <v>1.313023317957009</v>
      </c>
      <c r="AI67" s="34"/>
      <c r="AJ67" s="34">
        <f>AD67*AE67</f>
        <v>0.9883254306655076</v>
      </c>
      <c r="AK67" s="32"/>
      <c r="AL67" s="204">
        <f>AF67*N$45</f>
        <v>10108.781103294625</v>
      </c>
      <c r="AM67" s="204">
        <f t="shared" si="24"/>
        <v>6696.7811032946247</v>
      </c>
      <c r="AN67" s="205">
        <f t="shared" si="55"/>
        <v>0.94144646350973626</v>
      </c>
      <c r="AO67" s="32"/>
      <c r="AP67" s="12"/>
      <c r="AR67" s="31">
        <f>D67/$F67</f>
        <v>0.96505932518500637</v>
      </c>
      <c r="AS67" s="31">
        <f>E67/$F67</f>
        <v>3.4940674814993557E-2</v>
      </c>
      <c r="AU67" s="31">
        <f>(AR67-AR66)/LN(AR67/AR66)</f>
        <v>0.96590859319763289</v>
      </c>
      <c r="AV67" s="31">
        <f>(AS67-AS66)/LN(AS67/AS66)</f>
        <v>3.408410021553869E-2</v>
      </c>
      <c r="AW67" s="31">
        <f>AU67+AV67</f>
        <v>0.99999269341317154</v>
      </c>
      <c r="AX67" s="31"/>
      <c r="AY67" s="31">
        <f>AU67/$AW67</f>
        <v>0.96591565074420405</v>
      </c>
      <c r="AZ67" s="31">
        <f>AV67/$AW67</f>
        <v>3.4084349255796016E-2</v>
      </c>
      <c r="BC67" s="31">
        <f>LN(V67/V66)</f>
        <v>6.3489986919631157E-4</v>
      </c>
      <c r="BD67" s="31">
        <f>LN(W67/W66)</f>
        <v>8.7575800582302167E-3</v>
      </c>
      <c r="BF67" s="31">
        <f>H67/$J67</f>
        <v>0.95573078450545812</v>
      </c>
      <c r="BG67" s="31">
        <f>I67/$J67</f>
        <v>4.4269215494541915E-2</v>
      </c>
      <c r="BI67" s="31">
        <f>LN(BF67/BF66)</f>
        <v>-2.049916679309823E-3</v>
      </c>
      <c r="BJ67" s="31">
        <f>LN(BG67/BG66)</f>
        <v>4.5312443956495696E-2</v>
      </c>
      <c r="BL67" s="31">
        <f>LN(Y67/Y66)</f>
        <v>-2.1780757268156569E-3</v>
      </c>
      <c r="BM67" s="31">
        <f>LN(Z67/Z66)</f>
        <v>-6.0558252049643145E-3</v>
      </c>
      <c r="BN67" s="120">
        <f t="shared" si="73"/>
        <v>1.0006351014607795</v>
      </c>
      <c r="BO67" s="31">
        <f>EXP(SUMPRODUCT($AY67:$AZ67,BC67:BD67))</f>
        <v>1.0009121719136322</v>
      </c>
      <c r="BP67" s="31">
        <f>IF(ISERR(BO67),BP66,BO67*BP66)</f>
        <v>0.66958911473533456</v>
      </c>
      <c r="BQ67" s="31">
        <f t="shared" si="56"/>
        <v>0.9632999498422069</v>
      </c>
      <c r="BR67" s="31"/>
      <c r="BS67" s="31">
        <f>EXP(SUMPRODUCT($AY67:$AZ67,BI67:BJ67))</f>
        <v>0.99956449342271192</v>
      </c>
      <c r="BT67" s="31">
        <f>IF(ISERR(BS67),BT66,BS67*BT66)</f>
        <v>0.99452834302604476</v>
      </c>
      <c r="BU67" s="31">
        <f t="shared" si="57"/>
        <v>0.99760095717697994</v>
      </c>
      <c r="BV67" s="31"/>
      <c r="BW67" s="31">
        <f>EXP(SUMPRODUCT($AY67:$AZ67,BL67:BM67))</f>
        <v>0.99769242027074556</v>
      </c>
      <c r="BX67" s="31">
        <f>IF(ISERR(BW67),BX66,BW67*BX66)</f>
        <v>1.0049037337270119</v>
      </c>
      <c r="BY67" s="31">
        <f t="shared" si="58"/>
        <v>0.99070216759041585</v>
      </c>
      <c r="CG67" s="10">
        <v>12676.694374212862</v>
      </c>
    </row>
    <row r="68" spans="1:85" x14ac:dyDescent="0.2">
      <c r="A68" s="198" t="s">
        <v>379</v>
      </c>
      <c r="B68" s="9">
        <f t="shared" si="37"/>
        <v>2008</v>
      </c>
      <c r="D68" s="29">
        <f>'Electricity_Only&gt;Total'!H69</f>
        <v>38168.479000000007</v>
      </c>
      <c r="E68" s="29">
        <f>'Elec_Power_Sector_CHP&gt;Total'!G28*$J$108</f>
        <v>1328.5159999999998</v>
      </c>
      <c r="F68" s="29">
        <f t="shared" si="74"/>
        <v>39496.99500000001</v>
      </c>
      <c r="H68" s="29">
        <f>'Electricity_Only&gt;Total'!N69</f>
        <v>3807561.1620000005</v>
      </c>
      <c r="I68" s="29">
        <f>'Elec_Power_Sector_CHP&gt;Total'!L28</f>
        <v>166908.17499999999</v>
      </c>
      <c r="J68" s="29">
        <f t="shared" si="75"/>
        <v>3974469.3370000003</v>
      </c>
      <c r="L68" s="41">
        <f t="shared" si="76"/>
        <v>10024.390252985777</v>
      </c>
      <c r="M68" s="41">
        <f t="shared" si="77"/>
        <v>7959.5621963993062</v>
      </c>
      <c r="N68" s="41">
        <f t="shared" si="78"/>
        <v>9937.6776246091358</v>
      </c>
      <c r="O68" s="30"/>
      <c r="P68" s="107">
        <f t="shared" si="50"/>
        <v>0.95722585778941327</v>
      </c>
      <c r="Q68" s="107">
        <f t="shared" si="51"/>
        <v>0.84922841447743214</v>
      </c>
      <c r="R68" s="107">
        <f t="shared" si="52"/>
        <v>0.95105226625824213</v>
      </c>
      <c r="S68" s="30"/>
      <c r="T68" s="30"/>
      <c r="V68" s="106">
        <f>'Electricity_Only&gt;Total'!AW69</f>
        <v>0.96657175005975382</v>
      </c>
      <c r="W68" s="106">
        <f>'Elec_Power_Sector_CHP&gt;Total'!AK28</f>
        <v>0.85300544470801409</v>
      </c>
      <c r="X68" s="31"/>
      <c r="Y68" s="87">
        <f>'Electricity_Only&gt;Total'!BA69</f>
        <v>0.99033088617605203</v>
      </c>
      <c r="Z68" s="87">
        <f>'Elec_Power_Sector_CHP&gt;Total'!AO28</f>
        <v>0.995572091299048</v>
      </c>
      <c r="AB68" s="34">
        <f t="shared" si="53"/>
        <v>1.3682281622904007</v>
      </c>
      <c r="AC68" s="34">
        <f t="shared" si="54"/>
        <v>0.95105226625824213</v>
      </c>
      <c r="AD68" s="34">
        <f t="shared" si="79"/>
        <v>0.99808701869063132</v>
      </c>
      <c r="AE68" s="34">
        <f t="shared" si="80"/>
        <v>0.9904372409606873</v>
      </c>
      <c r="AF68" s="34">
        <f t="shared" si="81"/>
        <v>0.96207519174824707</v>
      </c>
      <c r="AG68" s="34">
        <f t="shared" si="82"/>
        <v>1.3012564945046352</v>
      </c>
      <c r="AH68" s="34">
        <f t="shared" si="83"/>
        <v>1.3012564945046354</v>
      </c>
      <c r="AI68" s="34"/>
      <c r="AJ68" s="34">
        <f t="shared" si="84"/>
        <v>0.98854255303062688</v>
      </c>
      <c r="AK68" s="32"/>
      <c r="AL68" s="204">
        <f t="shared" si="23"/>
        <v>10095.928604466657</v>
      </c>
      <c r="AM68" s="204">
        <f t="shared" si="24"/>
        <v>6683.9286044666569</v>
      </c>
      <c r="AN68" s="205">
        <f t="shared" si="55"/>
        <v>0.93963963432087416</v>
      </c>
      <c r="AO68" s="32"/>
      <c r="AP68" s="12"/>
      <c r="AR68" s="31">
        <f t="shared" si="25"/>
        <v>0.96636412466315469</v>
      </c>
      <c r="AS68" s="31">
        <f t="shared" si="26"/>
        <v>3.3635875336845235E-2</v>
      </c>
      <c r="AU68" s="31">
        <f t="shared" si="38"/>
        <v>0.96571157801158258</v>
      </c>
      <c r="AV68" s="31">
        <f t="shared" si="39"/>
        <v>3.4284136960523189E-2</v>
      </c>
      <c r="AW68" s="31">
        <f t="shared" si="66"/>
        <v>0.99999571497210582</v>
      </c>
      <c r="AX68" s="31"/>
      <c r="AY68" s="31">
        <f t="shared" si="67"/>
        <v>0.965715716130364</v>
      </c>
      <c r="AZ68" s="31">
        <f t="shared" si="68"/>
        <v>3.4284283869635904E-2</v>
      </c>
      <c r="BC68" s="31">
        <f t="shared" si="40"/>
        <v>-1.5537738091627583E-3</v>
      </c>
      <c r="BD68" s="31">
        <f t="shared" si="41"/>
        <v>6.6583162277956028E-3</v>
      </c>
      <c r="BF68" s="31">
        <f t="shared" si="69"/>
        <v>0.95800491566353729</v>
      </c>
      <c r="BG68" s="31">
        <f t="shared" si="70"/>
        <v>4.1995084336462693E-2</v>
      </c>
      <c r="BI68" s="31">
        <f t="shared" si="71"/>
        <v>2.3766419033901223E-3</v>
      </c>
      <c r="BJ68" s="31">
        <f t="shared" si="33"/>
        <v>-5.273695383391723E-2</v>
      </c>
      <c r="BL68" s="31">
        <f t="shared" si="34"/>
        <v>-5.2430577916196788E-4</v>
      </c>
      <c r="BM68" s="31">
        <f t="shared" si="35"/>
        <v>6.9676700779758745E-3</v>
      </c>
      <c r="BN68" s="120">
        <f t="shared" si="73"/>
        <v>0.99844743267241487</v>
      </c>
      <c r="BO68" s="31">
        <f t="shared" si="43"/>
        <v>0.99872858075601423</v>
      </c>
      <c r="BP68" s="31">
        <f t="shared" si="44"/>
        <v>0.6687377862492967</v>
      </c>
      <c r="BQ68" s="31">
        <f t="shared" si="56"/>
        <v>0.96207519174824707</v>
      </c>
      <c r="BR68" s="31"/>
      <c r="BS68" s="31">
        <f t="shared" si="47"/>
        <v>1.0004872304002463</v>
      </c>
      <c r="BT68" s="31">
        <f t="shared" si="45"/>
        <v>0.99501290746867366</v>
      </c>
      <c r="BU68" s="31">
        <f t="shared" si="57"/>
        <v>0.99808701869063132</v>
      </c>
      <c r="BV68" s="31"/>
      <c r="BW68" s="31">
        <f t="shared" si="36"/>
        <v>0.99973258700909795</v>
      </c>
      <c r="BX68" s="31">
        <f t="shared" si="46"/>
        <v>1.0046350094140073</v>
      </c>
      <c r="BY68" s="31">
        <f t="shared" si="58"/>
        <v>0.9904372409606873</v>
      </c>
      <c r="CG68" s="10">
        <v>12531.997666800306</v>
      </c>
    </row>
    <row r="69" spans="1:85" x14ac:dyDescent="0.2">
      <c r="A69" s="198" t="s">
        <v>379</v>
      </c>
      <c r="B69" s="9">
        <f t="shared" si="37"/>
        <v>2009</v>
      </c>
      <c r="D69" s="29">
        <f>'Electricity_Only&gt;Total'!H70</f>
        <v>36336.031999999999</v>
      </c>
      <c r="E69" s="29">
        <f>'Elec_Power_Sector_CHP&gt;Total'!G29*$J$108</f>
        <v>1254.9869999999999</v>
      </c>
      <c r="F69" s="29">
        <f t="shared" si="74"/>
        <v>37591.019</v>
      </c>
      <c r="H69" s="29">
        <f>'Electricity_Only&gt;Total'!N70</f>
        <v>3649494.6689999998</v>
      </c>
      <c r="I69" s="29">
        <f>'Elec_Power_Sector_CHP&gt;Total'!L29</f>
        <v>159141.576</v>
      </c>
      <c r="J69" s="29">
        <f t="shared" si="75"/>
        <v>3808636.2449999996</v>
      </c>
      <c r="L69" s="41">
        <f t="shared" si="76"/>
        <v>9956.4557001960093</v>
      </c>
      <c r="M69" s="41">
        <f t="shared" si="77"/>
        <v>7885.9782059717691</v>
      </c>
      <c r="N69" s="41">
        <f t="shared" si="78"/>
        <v>9869.942042732413</v>
      </c>
      <c r="O69" s="30"/>
      <c r="P69" s="107">
        <f t="shared" si="50"/>
        <v>0.95073880880921646</v>
      </c>
      <c r="Q69" s="107">
        <f t="shared" si="51"/>
        <v>0.84137752846388125</v>
      </c>
      <c r="R69" s="107">
        <f t="shared" si="52"/>
        <v>0.9445698584881761</v>
      </c>
      <c r="S69" s="30"/>
      <c r="T69" s="30"/>
      <c r="V69" s="106">
        <f>'Electricity_Only&gt;Total'!AW70</f>
        <v>0.96451594886911174</v>
      </c>
      <c r="W69" s="106">
        <f>'Elec_Power_Sector_CHP&gt;Total'!AK29</f>
        <v>0.85553686794640227</v>
      </c>
      <c r="X69" s="31"/>
      <c r="Y69" s="87">
        <f>'Electricity_Only&gt;Total'!BA70</f>
        <v>0.98571600596542908</v>
      </c>
      <c r="Z69" s="87">
        <f>'Elec_Power_Sector_CHP&gt;Total'!AO29</f>
        <v>0.98344976118152749</v>
      </c>
      <c r="AB69" s="34">
        <f t="shared" si="53"/>
        <v>1.3111394071698586</v>
      </c>
      <c r="AC69" s="34">
        <f t="shared" si="54"/>
        <v>0.9445698584881761</v>
      </c>
      <c r="AD69" s="34">
        <f t="shared" si="79"/>
        <v>0.99813092168700335</v>
      </c>
      <c r="AE69" s="34">
        <f t="shared" si="80"/>
        <v>0.98557148415998985</v>
      </c>
      <c r="AF69" s="34">
        <f t="shared" si="81"/>
        <v>0.96019279648966127</v>
      </c>
      <c r="AG69" s="34">
        <f t="shared" si="82"/>
        <v>1.2384627642887049</v>
      </c>
      <c r="AH69" s="34">
        <f t="shared" si="83"/>
        <v>1.2384627642887045</v>
      </c>
      <c r="AI69" s="34"/>
      <c r="AJ69" s="34">
        <f t="shared" si="84"/>
        <v>0.98372937387303849</v>
      </c>
      <c r="AK69" s="32"/>
      <c r="AL69" s="204">
        <f t="shared" si="23"/>
        <v>10076.174921699374</v>
      </c>
      <c r="AM69" s="204">
        <f t="shared" si="24"/>
        <v>6664.174921699374</v>
      </c>
      <c r="AN69" s="205">
        <f t="shared" si="55"/>
        <v>0.93686262332175363</v>
      </c>
      <c r="AO69" s="32"/>
      <c r="AP69" s="12"/>
      <c r="AR69" s="31">
        <f t="shared" si="25"/>
        <v>0.96661471188104797</v>
      </c>
      <c r="AS69" s="31">
        <f t="shared" si="26"/>
        <v>3.3385288118952028E-2</v>
      </c>
      <c r="AU69" s="31">
        <f t="shared" si="38"/>
        <v>0.96648941285818324</v>
      </c>
      <c r="AV69" s="31">
        <f t="shared" si="39"/>
        <v>3.3510425572776538E-2</v>
      </c>
      <c r="AW69" s="31">
        <f t="shared" si="66"/>
        <v>0.99999983843095974</v>
      </c>
      <c r="AX69" s="31"/>
      <c r="AY69" s="31">
        <f t="shared" si="67"/>
        <v>0.96648956901297534</v>
      </c>
      <c r="AZ69" s="31">
        <f t="shared" si="68"/>
        <v>3.3510430987024713E-2</v>
      </c>
      <c r="BC69" s="31">
        <f t="shared" si="40"/>
        <v>-2.1291647897916906E-3</v>
      </c>
      <c r="BD69" s="31">
        <f t="shared" si="41"/>
        <v>2.9632571250768594E-3</v>
      </c>
      <c r="BF69" s="31">
        <f t="shared" si="69"/>
        <v>0.95821560113310322</v>
      </c>
      <c r="BG69" s="31">
        <f t="shared" si="70"/>
        <v>4.1784398866896784E-2</v>
      </c>
      <c r="BI69" s="31">
        <f t="shared" si="71"/>
        <v>2.1989689450476206E-4</v>
      </c>
      <c r="BJ69" s="31">
        <f t="shared" si="33"/>
        <v>-5.0295348130320085E-3</v>
      </c>
      <c r="BL69" s="31">
        <f t="shared" si="34"/>
        <v>-4.6708290365706237E-3</v>
      </c>
      <c r="BM69" s="31">
        <f t="shared" si="35"/>
        <v>-1.2250983200155243E-2</v>
      </c>
      <c r="BN69" s="120">
        <f t="shared" si="73"/>
        <v>0.99787310027370968</v>
      </c>
      <c r="BO69" s="31">
        <f t="shared" si="43"/>
        <v>0.99804340110343637</v>
      </c>
      <c r="BP69" s="31">
        <f t="shared" si="44"/>
        <v>0.66742933463463094</v>
      </c>
      <c r="BQ69" s="31">
        <f t="shared" si="56"/>
        <v>0.96019279648966127</v>
      </c>
      <c r="BR69" s="31"/>
      <c r="BS69" s="31">
        <f t="shared" si="47"/>
        <v>1.0000439871429543</v>
      </c>
      <c r="BT69" s="31">
        <f t="shared" si="45"/>
        <v>0.9950566752436758</v>
      </c>
      <c r="BU69" s="31">
        <f t="shared" si="57"/>
        <v>0.99813092168700335</v>
      </c>
      <c r="BV69" s="31"/>
      <c r="BW69" s="31">
        <f t="shared" si="36"/>
        <v>0.99508726388763624</v>
      </c>
      <c r="BX69" s="31">
        <f t="shared" si="46"/>
        <v>0.99969950272351416</v>
      </c>
      <c r="BY69" s="31">
        <f t="shared" si="58"/>
        <v>0.98557148415998985</v>
      </c>
    </row>
    <row r="70" spans="1:85" x14ac:dyDescent="0.2">
      <c r="A70" s="198" t="s">
        <v>379</v>
      </c>
      <c r="B70" s="9">
        <f t="shared" si="37"/>
        <v>2010</v>
      </c>
      <c r="D70" s="29">
        <f>'Electricity_Only&gt;Total'!H71</f>
        <v>37876.404000000002</v>
      </c>
      <c r="E70" s="29">
        <f>'Elec_Power_Sector_CHP&gt;Total'!G30*$J$108</f>
        <v>1275.9789999999998</v>
      </c>
      <c r="F70" s="29">
        <f t="shared" si="74"/>
        <v>39152.383000000002</v>
      </c>
      <c r="H70" s="29">
        <f>'Electricity_Only&gt;Total'!N71</f>
        <v>3809853.5359999998</v>
      </c>
      <c r="I70" s="29">
        <f>'Elec_Power_Sector_CHP&gt;Total'!L30</f>
        <v>162042.10800000001</v>
      </c>
      <c r="J70" s="29">
        <f t="shared" si="75"/>
        <v>3971895.6439999999</v>
      </c>
      <c r="L70" s="41">
        <f t="shared" si="76"/>
        <v>9941.695564435473</v>
      </c>
      <c r="M70" s="41">
        <f t="shared" si="77"/>
        <v>7874.3668281580221</v>
      </c>
      <c r="N70" s="41">
        <f t="shared" si="78"/>
        <v>9857.3543993141247</v>
      </c>
      <c r="O70" s="30"/>
      <c r="P70" s="107">
        <f t="shared" si="50"/>
        <v>0.94932936810929369</v>
      </c>
      <c r="Q70" s="107">
        <f t="shared" si="51"/>
        <v>0.84013867741562542</v>
      </c>
      <c r="R70" s="107">
        <f t="shared" si="52"/>
        <v>0.94336520009090941</v>
      </c>
      <c r="S70" s="30"/>
      <c r="T70" s="30"/>
      <c r="V70" s="106">
        <f>'Electricity_Only&gt;Total'!AW71</f>
        <v>0.96439212131812835</v>
      </c>
      <c r="W70" s="106">
        <f>'Elec_Power_Sector_CHP&gt;Total'!AK30</f>
        <v>0.85457767126230599</v>
      </c>
      <c r="X70" s="31"/>
      <c r="Y70" s="87">
        <f>'Electricity_Only&gt;Total'!BA71</f>
        <v>0.98438109055863432</v>
      </c>
      <c r="Z70" s="87">
        <f>'Elec_Power_Sector_CHP&gt;Total'!AO30</f>
        <v>0.98310394206140173</v>
      </c>
      <c r="AB70" s="34">
        <f t="shared" si="53"/>
        <v>1.3673421574064508</v>
      </c>
      <c r="AC70" s="34">
        <f t="shared" si="54"/>
        <v>0.94336520009090941</v>
      </c>
      <c r="AD70" s="34">
        <f t="shared" si="79"/>
        <v>0.99833762727067177</v>
      </c>
      <c r="AE70" s="34">
        <f t="shared" si="80"/>
        <v>0.98426934406033217</v>
      </c>
      <c r="AF70" s="34">
        <f t="shared" si="81"/>
        <v>0.96003806446924633</v>
      </c>
      <c r="AG70" s="34">
        <f t="shared" si="82"/>
        <v>1.2899030079144727</v>
      </c>
      <c r="AH70" s="34">
        <f t="shared" si="83"/>
        <v>1.2899030079144722</v>
      </c>
      <c r="AI70" s="34"/>
      <c r="AJ70" s="34">
        <f t="shared" si="84"/>
        <v>0.98263312154445248</v>
      </c>
      <c r="AK70" s="105"/>
      <c r="AL70" s="204">
        <f t="shared" si="23"/>
        <v>10074.551178103933</v>
      </c>
      <c r="AM70" s="204">
        <f t="shared" si="24"/>
        <v>6662.5511781039331</v>
      </c>
      <c r="AN70" s="205">
        <f t="shared" si="55"/>
        <v>0.93663435430086195</v>
      </c>
      <c r="AO70" s="32"/>
      <c r="AP70" s="12"/>
      <c r="AR70" s="31">
        <f t="shared" ref="AR70:AR72" si="85">D70/$F70</f>
        <v>0.96740992751322441</v>
      </c>
      <c r="AS70" s="31">
        <f t="shared" ref="AS70:AS72" si="86">E70/$F70</f>
        <v>3.2590072486775576E-2</v>
      </c>
      <c r="AU70" s="31">
        <f t="shared" ref="AU70:AU72" si="87">(AR70-AR69)/LN(AR70/AR69)</f>
        <v>0.96701226520223493</v>
      </c>
      <c r="AV70" s="31">
        <f t="shared" ref="AV70:AV72" si="88">(AS70-AS69)/LN(AS70/AS69)</f>
        <v>3.2986082755950025E-2</v>
      </c>
      <c r="AW70" s="31">
        <f t="shared" ref="AW70:AW72" si="89">AU70+AV70</f>
        <v>0.99999834795818499</v>
      </c>
      <c r="AX70" s="31"/>
      <c r="AY70" s="31">
        <f t="shared" ref="AY70:AY72" si="90">AU70/$AW70</f>
        <v>0.96701386274957191</v>
      </c>
      <c r="AZ70" s="31">
        <f t="shared" ref="AZ70:AZ72" si="91">AV70/$AW70</f>
        <v>3.298613725042808E-2</v>
      </c>
      <c r="BC70" s="31">
        <f t="shared" ref="BC70:BC72" si="92">LN(V70/V69)</f>
        <v>-1.2839134541181137E-4</v>
      </c>
      <c r="BD70" s="31">
        <f t="shared" ref="BD70:BD72" si="93">LN(W70/W69)</f>
        <v>-1.121792444533346E-3</v>
      </c>
      <c r="BF70" s="31">
        <f t="shared" ref="BF70:BF72" si="94">H70/$J70</f>
        <v>0.95920282844168303</v>
      </c>
      <c r="BG70" s="31">
        <f t="shared" ref="BG70:BG72" si="95">I70/$J70</f>
        <v>4.0797171558317004E-2</v>
      </c>
      <c r="BI70" s="31">
        <f t="shared" ref="BI70:BI72" si="96">LN(BF70/BF69)</f>
        <v>1.0297464346735814E-3</v>
      </c>
      <c r="BJ70" s="31">
        <f t="shared" ref="BJ70:BJ72" si="97">LN(BG70/BG69)</f>
        <v>-2.3910282556631378E-2</v>
      </c>
      <c r="BL70" s="31">
        <f t="shared" ref="BL70:BL72" si="98">LN(Y70/Y69)</f>
        <v>-1.3551774818087478E-3</v>
      </c>
      <c r="BM70" s="31">
        <f t="shared" ref="BM70:BM72" si="99">LN(Z70/Z69)</f>
        <v>-3.517006661146118E-4</v>
      </c>
      <c r="BN70" s="120">
        <f t="shared" ref="BN70:BN72" si="100">EXP(LN(V70/V69))</f>
        <v>0.99987161689640425</v>
      </c>
      <c r="BO70" s="31">
        <f t="shared" ref="BO70:BO72" si="101">EXP(SUMPRODUCT($AY70:$AZ70,BC70:BD70))</f>
        <v>0.99983885317513255</v>
      </c>
      <c r="BP70" s="31">
        <f t="shared" ref="BP70:BP72" si="102">IF(ISERR(BO70),BP69,BO70*BP69)</f>
        <v>0.66732178051653113</v>
      </c>
      <c r="BQ70" s="31">
        <f t="shared" ref="BQ70:BQ72" si="103">BP70/BP$74</f>
        <v>0.96003806446924633</v>
      </c>
      <c r="BR70" s="31"/>
      <c r="BS70" s="31">
        <f t="shared" ref="BS70:BS72" si="104">EXP(SUMPRODUCT($AY70:$AZ70,BI70:BJ70))</f>
        <v>1.0002070926560607</v>
      </c>
      <c r="BT70" s="31">
        <f t="shared" ref="BT70:BT72" si="105">IF(ISERR(BS70),BT69,BS70*BT69)</f>
        <v>0.99526274417348293</v>
      </c>
      <c r="BU70" s="31">
        <f t="shared" ref="BU70:BU72" si="106">BT70/BT$74</f>
        <v>0.99833762727067177</v>
      </c>
      <c r="BV70" s="31"/>
      <c r="BW70" s="31">
        <f t="shared" ref="BW70:BW72" si="107">EXP(SUMPRODUCT($AY70:$AZ70,BL70:BM70))</f>
        <v>0.99867879690049322</v>
      </c>
      <c r="BX70" s="31">
        <f t="shared" ref="BX70:BX72" si="108">IF(ISERR(BW70),BX69,BW70*BX69)</f>
        <v>0.99837869664194046</v>
      </c>
      <c r="BY70" s="31">
        <f t="shared" ref="BY70:BY72" si="109">BX70/BX$74</f>
        <v>0.98426934406033217</v>
      </c>
    </row>
    <row r="71" spans="1:85" x14ac:dyDescent="0.2">
      <c r="A71" s="198" t="s">
        <v>379</v>
      </c>
      <c r="B71" s="9">
        <f t="shared" si="37"/>
        <v>2011</v>
      </c>
      <c r="D71" s="29">
        <f>'Electricity_Only&gt;Total'!H72</f>
        <v>37574.451000000001</v>
      </c>
      <c r="E71" s="29">
        <f>'Elec_Power_Sector_CHP&gt;Total'!G31*$J$108</f>
        <v>1212.1799999999998</v>
      </c>
      <c r="F71" s="29">
        <f t="shared" ref="F71" si="110">SUM(D71:E71)</f>
        <v>38786.631000000001</v>
      </c>
      <c r="H71" s="29">
        <f>'Electricity_Only&gt;Total'!N72</f>
        <v>3791774.5040000002</v>
      </c>
      <c r="I71" s="29">
        <f>'Elec_Power_Sector_CHP&gt;Total'!L31</f>
        <v>156031.91400000002</v>
      </c>
      <c r="J71" s="29">
        <f t="shared" ref="J71" si="111">SUM(H71:I71)</f>
        <v>3947806.4180000001</v>
      </c>
      <c r="L71" s="41">
        <f t="shared" ref="L71" si="112">D71/H71*1000000</f>
        <v>9909.4634874416042</v>
      </c>
      <c r="M71" s="41">
        <f t="shared" ref="M71" si="113">E71/I71*1000000</f>
        <v>7768.7952991462998</v>
      </c>
      <c r="N71" s="41">
        <f t="shared" ref="N71" si="114">F71/J71*1000000</f>
        <v>9824.8563615360126</v>
      </c>
      <c r="O71" s="30"/>
      <c r="P71" s="107">
        <f t="shared" si="50"/>
        <v>0.94625153726171662</v>
      </c>
      <c r="Q71" s="107">
        <f t="shared" si="51"/>
        <v>0.82887494958934615</v>
      </c>
      <c r="R71" s="107">
        <f t="shared" si="52"/>
        <v>0.94025508386000234</v>
      </c>
      <c r="S71" s="30"/>
      <c r="T71" s="30"/>
      <c r="V71" s="106">
        <f>'Electricity_Only&gt;Total'!AW72</f>
        <v>0.96472495011763004</v>
      </c>
      <c r="W71" s="106">
        <f>'Elec_Power_Sector_CHP&gt;Total'!AK31</f>
        <v>0.85151269427783294</v>
      </c>
      <c r="X71" s="31"/>
      <c r="Y71" s="87">
        <f>'Electricity_Only&gt;Total'!BA72</f>
        <v>0.98085110906102246</v>
      </c>
      <c r="Z71" s="87">
        <f>'Elec_Power_Sector_CHP&gt;Total'!AO31</f>
        <v>0.97341467151269456</v>
      </c>
      <c r="AB71" s="34">
        <f t="shared" si="53"/>
        <v>1.3590493377552477</v>
      </c>
      <c r="AC71" s="34">
        <f t="shared" si="54"/>
        <v>0.94025508386000234</v>
      </c>
      <c r="AD71" s="34">
        <f t="shared" ref="AD71" si="115">BU71</f>
        <v>0.99860946757008029</v>
      </c>
      <c r="AE71" s="34">
        <f t="shared" ref="AE71" si="116">BY71</f>
        <v>0.98054219683307731</v>
      </c>
      <c r="AF71" s="34">
        <f t="shared" ref="AF71" si="117">BQ71</f>
        <v>0.96024868963107146</v>
      </c>
      <c r="AG71" s="34">
        <f t="shared" ref="AG71" si="118">AB71*AD71*AE71*AF71</f>
        <v>1.2778530490409419</v>
      </c>
      <c r="AH71" s="34">
        <f t="shared" ref="AH71" si="119">AB71*AC71</f>
        <v>1.277853049040941</v>
      </c>
      <c r="AI71" s="34"/>
      <c r="AJ71" s="34">
        <f t="shared" ref="AJ71" si="120">AD71*AE71</f>
        <v>0.97917872110947624</v>
      </c>
      <c r="AK71" s="105"/>
      <c r="AL71" s="204">
        <f t="shared" ref="AL71" si="121">AF71*N$45</f>
        <v>10076.761459186253</v>
      </c>
      <c r="AM71" s="204">
        <f t="shared" ref="AM71" si="122">AL71-3412</f>
        <v>6664.761459186253</v>
      </c>
      <c r="AN71" s="205">
        <f t="shared" si="55"/>
        <v>0.93694507989816256</v>
      </c>
      <c r="AO71" s="32"/>
      <c r="AP71" s="12"/>
      <c r="AR71" s="31">
        <f t="shared" si="85"/>
        <v>0.96874747899604896</v>
      </c>
      <c r="AS71" s="31">
        <f t="shared" si="86"/>
        <v>3.1252521003951074E-2</v>
      </c>
      <c r="AU71" s="31">
        <f t="shared" si="87"/>
        <v>0.96807854925164138</v>
      </c>
      <c r="AV71" s="31">
        <f t="shared" si="88"/>
        <v>3.1916625743017742E-2</v>
      </c>
      <c r="AW71" s="31">
        <f t="shared" si="89"/>
        <v>0.99999517499465918</v>
      </c>
      <c r="AX71" s="31"/>
      <c r="AY71" s="31">
        <f t="shared" si="90"/>
        <v>0.96808322025834947</v>
      </c>
      <c r="AZ71" s="31">
        <f t="shared" si="91"/>
        <v>3.1916779741650456E-2</v>
      </c>
      <c r="BC71" s="31">
        <f t="shared" si="92"/>
        <v>3.4505816959704786E-4</v>
      </c>
      <c r="BD71" s="31">
        <f t="shared" si="93"/>
        <v>-3.5929870347669443E-3</v>
      </c>
      <c r="BF71" s="31">
        <f t="shared" si="94"/>
        <v>0.96047630063911615</v>
      </c>
      <c r="BG71" s="31">
        <f t="shared" si="95"/>
        <v>3.9523699360883915E-2</v>
      </c>
      <c r="BI71" s="31">
        <f t="shared" si="96"/>
        <v>1.326755461313549E-3</v>
      </c>
      <c r="BJ71" s="31">
        <f t="shared" si="97"/>
        <v>-3.171227864741253E-2</v>
      </c>
      <c r="BL71" s="31">
        <f t="shared" si="98"/>
        <v>-3.5924358400704964E-3</v>
      </c>
      <c r="BM71" s="31">
        <f t="shared" si="99"/>
        <v>-9.9046844669720586E-3</v>
      </c>
      <c r="BN71" s="120">
        <f t="shared" si="100"/>
        <v>1.0003451177090152</v>
      </c>
      <c r="BO71" s="31">
        <f t="shared" si="101"/>
        <v>1.0002193925112142</v>
      </c>
      <c r="BP71" s="31">
        <f t="shared" si="102"/>
        <v>0.66746818591774659</v>
      </c>
      <c r="BQ71" s="31">
        <f t="shared" si="103"/>
        <v>0.96024868963107146</v>
      </c>
      <c r="BR71" s="31"/>
      <c r="BS71" s="31">
        <f t="shared" si="104"/>
        <v>1.000272292951786</v>
      </c>
      <c r="BT71" s="31">
        <f t="shared" si="105"/>
        <v>0.99553374720389654</v>
      </c>
      <c r="BU71" s="31">
        <f t="shared" si="106"/>
        <v>0.99860946757008029</v>
      </c>
      <c r="BV71" s="31"/>
      <c r="BW71" s="31">
        <f t="shared" si="107"/>
        <v>0.99621328526612485</v>
      </c>
      <c r="BX71" s="31">
        <f t="shared" si="108"/>
        <v>0.99459812132137937</v>
      </c>
      <c r="BY71" s="31">
        <f t="shared" si="109"/>
        <v>0.98054219683307731</v>
      </c>
    </row>
    <row r="72" spans="1:85" x14ac:dyDescent="0.2">
      <c r="A72" s="198" t="s">
        <v>379</v>
      </c>
      <c r="B72" s="9">
        <f t="shared" si="37"/>
        <v>2012</v>
      </c>
      <c r="D72" s="29">
        <f>'Electricity_Only&gt;Total'!H73</f>
        <v>36525.175999999999</v>
      </c>
      <c r="E72" s="29">
        <f>'Elec_Power_Sector_CHP&gt;Total'!G32*$J$108</f>
        <v>1272.171</v>
      </c>
      <c r="F72" s="29">
        <f t="shared" ref="F72" si="123">SUM(D72:E72)</f>
        <v>37797.347000000002</v>
      </c>
      <c r="H72" s="29">
        <f>'Electricity_Only&gt;Total'!N73</f>
        <v>3726690.5810000002</v>
      </c>
      <c r="I72" s="29">
        <f>'Elec_Power_Sector_CHP&gt;Total'!L32</f>
        <v>164194.427</v>
      </c>
      <c r="J72" s="29">
        <f t="shared" ref="J72" si="124">SUM(H72:I72)</f>
        <v>3890885.0080000004</v>
      </c>
      <c r="L72" s="41">
        <f t="shared" ref="L72" si="125">D72/H72*1000000</f>
        <v>9800.9682333753153</v>
      </c>
      <c r="M72" s="41">
        <f t="shared" ref="M72" si="126">E72/I72*1000000</f>
        <v>7747.9548072602984</v>
      </c>
      <c r="N72" s="41">
        <f t="shared" ref="N72" si="127">F72/J72*1000000</f>
        <v>9714.3315524065474</v>
      </c>
      <c r="O72" s="30"/>
      <c r="P72" s="107">
        <f t="shared" ref="P72" si="128">L72/L$74</f>
        <v>0.93589135973283899</v>
      </c>
      <c r="Q72" s="107">
        <f t="shared" ref="Q72" si="129">M72/M$74</f>
        <v>0.82665141801253594</v>
      </c>
      <c r="R72" s="107">
        <f t="shared" ref="R72" si="130">N72/N$74</f>
        <v>0.92967767592114581</v>
      </c>
      <c r="S72" s="30"/>
      <c r="T72" s="30"/>
      <c r="V72" s="106">
        <f>'Electricity_Only&gt;Total'!AW73</f>
        <v>0.96647084935495675</v>
      </c>
      <c r="W72" s="106">
        <f>'Elec_Power_Sector_CHP&gt;Total'!AK32</f>
        <v>0.86217960729366994</v>
      </c>
      <c r="X72" s="31"/>
      <c r="Y72" s="87">
        <f>'Electricity_Only&gt;Total'!BA73</f>
        <v>0.96835963584155016</v>
      </c>
      <c r="Z72" s="87">
        <f>'Elec_Power_Sector_CHP&gt;Total'!AO32</f>
        <v>0.95879258917680199</v>
      </c>
      <c r="AA72" s="105"/>
      <c r="AB72" s="34">
        <f t="shared" ref="AB72" si="131">J72/J$74</f>
        <v>1.3394538975604406</v>
      </c>
      <c r="AC72" s="34">
        <f t="shared" ref="AC72" si="132">N72/N$74</f>
        <v>0.92967767592114581</v>
      </c>
      <c r="AD72" s="34">
        <f t="shared" ref="AD72" si="133">BU72</f>
        <v>0.9980361968242536</v>
      </c>
      <c r="AE72" s="34">
        <f t="shared" ref="AE72" si="134">BY72</f>
        <v>0.96798185667997749</v>
      </c>
      <c r="AF72" s="34">
        <f t="shared" ref="AF72" si="135">BQ72</f>
        <v>0.96231862802309387</v>
      </c>
      <c r="AG72" s="34">
        <f t="shared" ref="AG72" si="136">AB72*AD72*AE72*AF72</f>
        <v>1.2452603864875118</v>
      </c>
      <c r="AH72" s="34">
        <f t="shared" ref="AH72" si="137">AB72*AC72</f>
        <v>1.2452603864875109</v>
      </c>
      <c r="AI72" s="34"/>
      <c r="AJ72" s="34">
        <f t="shared" ref="AJ72" si="138">AD72*AE72</f>
        <v>0.96608093083576441</v>
      </c>
      <c r="AK72" s="105"/>
      <c r="AL72" s="204">
        <f t="shared" ref="AL72" si="139">AF72*N$45</f>
        <v>10098.483202352218</v>
      </c>
      <c r="AM72" s="204">
        <f t="shared" ref="AM72" si="140">AL72-3412</f>
        <v>6686.4832023522176</v>
      </c>
      <c r="AN72" s="205">
        <f t="shared" ref="AN72" si="141">AM72/AM$74</f>
        <v>0.93999876464153931</v>
      </c>
      <c r="AO72" s="32"/>
      <c r="AP72" s="12"/>
      <c r="AQ72" s="105"/>
      <c r="AR72" s="31">
        <f t="shared" si="85"/>
        <v>0.96634232026919764</v>
      </c>
      <c r="AS72" s="31">
        <f t="shared" si="86"/>
        <v>3.3657679730802269E-2</v>
      </c>
      <c r="AU72" s="31">
        <f t="shared" si="87"/>
        <v>0.96754440139640041</v>
      </c>
      <c r="AV72" s="31">
        <f t="shared" si="88"/>
        <v>3.2440241613999922E-2</v>
      </c>
      <c r="AW72" s="31">
        <f t="shared" si="89"/>
        <v>0.99998464301040035</v>
      </c>
      <c r="AX72" s="31"/>
      <c r="AY72" s="31">
        <f t="shared" si="90"/>
        <v>0.96755926019389626</v>
      </c>
      <c r="AZ72" s="31">
        <f t="shared" si="91"/>
        <v>3.2440739806103729E-2</v>
      </c>
      <c r="BC72" s="31">
        <f t="shared" si="92"/>
        <v>1.8081022270755932E-3</v>
      </c>
      <c r="BD72" s="31">
        <f t="shared" si="93"/>
        <v>1.2449201961423351E-2</v>
      </c>
      <c r="BF72" s="31">
        <f t="shared" si="94"/>
        <v>0.95780023653682855</v>
      </c>
      <c r="BG72" s="31">
        <f t="shared" si="95"/>
        <v>4.2199763463171454E-2</v>
      </c>
      <c r="BI72" s="31">
        <f t="shared" si="96"/>
        <v>-2.7900730540278249E-3</v>
      </c>
      <c r="BJ72" s="31">
        <f t="shared" si="97"/>
        <v>6.5514140079548158E-2</v>
      </c>
      <c r="BL72" s="31">
        <f t="shared" si="98"/>
        <v>-1.2817130480863229E-2</v>
      </c>
      <c r="BM72" s="31">
        <f t="shared" si="99"/>
        <v>-1.513539646407944E-2</v>
      </c>
      <c r="BN72" s="120">
        <f t="shared" si="100"/>
        <v>1.0018097378295376</v>
      </c>
      <c r="BO72" s="31">
        <f t="shared" si="101"/>
        <v>1.0021556274060814</v>
      </c>
      <c r="BP72" s="31">
        <f t="shared" si="102"/>
        <v>0.66890699863199832</v>
      </c>
      <c r="BQ72" s="31">
        <f t="shared" si="103"/>
        <v>0.96231862802309387</v>
      </c>
      <c r="BR72" s="31"/>
      <c r="BS72" s="31">
        <f t="shared" si="104"/>
        <v>0.99942593099260146</v>
      </c>
      <c r="BT72" s="31">
        <f t="shared" si="105"/>
        <v>0.99496224213380746</v>
      </c>
      <c r="BU72" s="31">
        <f t="shared" si="106"/>
        <v>0.9980361968242536</v>
      </c>
      <c r="BV72" s="31"/>
      <c r="BW72" s="31">
        <f t="shared" si="107"/>
        <v>0.98719041343282654</v>
      </c>
      <c r="BX72" s="31">
        <f t="shared" si="108"/>
        <v>0.98185773058676507</v>
      </c>
      <c r="BY72" s="31">
        <f t="shared" si="109"/>
        <v>0.96798185667997749</v>
      </c>
    </row>
    <row r="73" spans="1:85" hidden="1" x14ac:dyDescent="0.2">
      <c r="A73" s="9"/>
      <c r="B73" s="9"/>
      <c r="D73" s="29"/>
      <c r="E73" s="29"/>
      <c r="F73" s="29"/>
      <c r="H73" s="29"/>
      <c r="I73" s="29"/>
      <c r="J73" s="29"/>
      <c r="AK73" s="105"/>
      <c r="AL73" s="105"/>
      <c r="AM73" s="105"/>
      <c r="AN73" s="105"/>
      <c r="AO73" s="105"/>
      <c r="AP73" s="12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</row>
    <row r="74" spans="1:85" hidden="1" x14ac:dyDescent="0.2">
      <c r="A74" s="9" t="s">
        <v>329</v>
      </c>
      <c r="B74" s="9">
        <f>Base_year</f>
        <v>1990</v>
      </c>
      <c r="D74" s="29">
        <f>'Electricity_Only&gt;Total'!H53</f>
        <v>29639.081452832288</v>
      </c>
      <c r="E74" s="29">
        <f>INDEX(E9:E70,Base_row,0)</f>
        <v>574.31633128751696</v>
      </c>
      <c r="F74" s="29">
        <f>INDEX(F9:F70,Base_row,0)</f>
        <v>30352.96666475874</v>
      </c>
      <c r="H74" s="29">
        <f>INDEX(H9:H70,Base_row,0)</f>
        <v>2843553.9109999998</v>
      </c>
      <c r="I74" s="29">
        <f t="shared" ref="I74:N74" si="142">INDEX(I9:I70,Base_row,0)</f>
        <v>61275.449000000001</v>
      </c>
      <c r="J74" s="29">
        <f t="shared" si="142"/>
        <v>2904829.36</v>
      </c>
      <c r="K74" s="29"/>
      <c r="L74" s="29">
        <f t="shared" si="142"/>
        <v>10472.335417406905</v>
      </c>
      <c r="M74" s="29">
        <f>M50</f>
        <v>9372.6988648833394</v>
      </c>
      <c r="N74" s="29">
        <f t="shared" si="142"/>
        <v>10449.139313559795</v>
      </c>
      <c r="O74" s="35"/>
      <c r="P74" s="35"/>
      <c r="Q74" s="35"/>
      <c r="R74" s="35"/>
      <c r="S74" s="35"/>
      <c r="T74" s="35"/>
      <c r="AK74" s="105"/>
      <c r="AL74" s="29">
        <f>INDEX(AL9:AL70,Base_row,0)</f>
        <v>10493.908055274467</v>
      </c>
      <c r="AM74" s="29">
        <f>AM$45</f>
        <v>7113.2893508663838</v>
      </c>
      <c r="AN74" s="105"/>
      <c r="AO74" s="105"/>
      <c r="AP74" s="12"/>
      <c r="BO74" s="31"/>
      <c r="BP74" s="31">
        <f>INDEX(BP9:BP70,Base_row,1)</f>
        <v>0.6950992936779623</v>
      </c>
      <c r="BQ74" s="31"/>
      <c r="BR74" s="31"/>
      <c r="BS74" s="31"/>
      <c r="BT74" s="31">
        <f>INDEX(BT9:BT70,Base_row,1)</f>
        <v>0.99691999678946774</v>
      </c>
      <c r="BU74" s="31"/>
      <c r="BV74" s="31"/>
      <c r="BW74" s="31"/>
      <c r="BX74" s="31">
        <f>INDEX(BX9:BX70,Base_row,1)</f>
        <v>1.0143348491617183</v>
      </c>
      <c r="BY74" s="31"/>
    </row>
    <row r="75" spans="1:85" hidden="1" x14ac:dyDescent="0.2">
      <c r="A75" s="9" t="s">
        <v>330</v>
      </c>
      <c r="B75" s="9">
        <f>Base_year2</f>
        <v>1996</v>
      </c>
      <c r="H75" s="29"/>
      <c r="I75" s="29"/>
      <c r="J75" s="29">
        <f>INDEX(J9:J69,Base_row2,0)</f>
        <v>3287229.43</v>
      </c>
      <c r="L75" s="35">
        <f>INDEX(L9:L69,Base_row2,0)</f>
        <v>10452.203329849905</v>
      </c>
      <c r="M75" s="35">
        <f>INDEX(M9:M69,Base_row2,0)</f>
        <v>8895.4564385547801</v>
      </c>
      <c r="N75" s="35">
        <f>INDEX(N9:N69,Base_row2,0)</f>
        <v>10382.793012617461</v>
      </c>
      <c r="O75" s="35"/>
      <c r="P75" s="35"/>
      <c r="Q75" s="35"/>
      <c r="R75" s="35"/>
      <c r="S75" s="35"/>
      <c r="T75" s="35"/>
      <c r="AK75" s="105"/>
      <c r="AL75" s="105"/>
      <c r="AM75" s="105"/>
      <c r="AN75" s="105"/>
      <c r="AO75" s="105"/>
      <c r="AP75" s="12"/>
    </row>
    <row r="76" spans="1:85" x14ac:dyDescent="0.2">
      <c r="A76" s="9"/>
      <c r="B76" s="9"/>
      <c r="AK76" s="105"/>
      <c r="AL76" s="105"/>
      <c r="AM76" s="105"/>
      <c r="AN76" s="105"/>
      <c r="AO76" s="105"/>
      <c r="AP76" s="12"/>
    </row>
    <row r="77" spans="1:85" x14ac:dyDescent="0.2">
      <c r="A77" s="9"/>
      <c r="B77" s="9"/>
      <c r="G77" s="77" t="s">
        <v>541</v>
      </c>
      <c r="I77" s="84">
        <f>M49</f>
        <v>8851.719176441622</v>
      </c>
      <c r="V77" s="31"/>
      <c r="AK77" s="105"/>
      <c r="AL77" s="105"/>
      <c r="AM77" s="105"/>
      <c r="AN77" s="105"/>
      <c r="AO77" s="105"/>
      <c r="AP77" s="12"/>
    </row>
    <row r="78" spans="1:85" x14ac:dyDescent="0.2">
      <c r="A78" s="9"/>
      <c r="B78" s="9"/>
      <c r="P78" s="31"/>
      <c r="Q78" s="31"/>
      <c r="R78" s="31"/>
      <c r="AK78" s="105"/>
      <c r="AL78" s="105"/>
      <c r="AM78" s="105"/>
      <c r="AN78" s="105"/>
      <c r="AO78" s="105"/>
      <c r="AP78" s="12"/>
    </row>
    <row r="79" spans="1:85" x14ac:dyDescent="0.2">
      <c r="A79" s="9"/>
      <c r="B79" s="9"/>
      <c r="D79" s="77"/>
      <c r="E79" s="31"/>
      <c r="AC79" s="81"/>
      <c r="AD79" s="80"/>
      <c r="AK79" s="105"/>
      <c r="AL79" s="105"/>
      <c r="AM79" s="105"/>
      <c r="AN79" s="105"/>
      <c r="AO79" s="105"/>
      <c r="AP79" s="12"/>
    </row>
    <row r="80" spans="1:85" x14ac:dyDescent="0.2">
      <c r="A80" s="9"/>
      <c r="B80" s="9"/>
      <c r="D80" s="77"/>
      <c r="E80" s="31"/>
      <c r="AC80" s="81"/>
      <c r="AD80" s="80"/>
      <c r="AK80" s="105"/>
      <c r="AL80" s="105"/>
      <c r="AM80" s="105"/>
      <c r="AN80" s="105"/>
      <c r="AO80" s="105"/>
      <c r="AP80" s="12"/>
    </row>
    <row r="81" spans="1:42" x14ac:dyDescent="0.2">
      <c r="A81" s="9"/>
      <c r="B81" s="9"/>
      <c r="I81" s="10">
        <f>I71</f>
        <v>156031.91400000002</v>
      </c>
      <c r="AC81" s="31"/>
      <c r="AD81" s="31"/>
      <c r="AK81" s="105"/>
      <c r="AL81" s="105"/>
      <c r="AM81" s="105"/>
      <c r="AN81" s="105"/>
      <c r="AO81" s="105"/>
      <c r="AP81" s="12"/>
    </row>
    <row r="82" spans="1:42" x14ac:dyDescent="0.2">
      <c r="A82" s="9"/>
      <c r="B82" s="9"/>
      <c r="H82" s="10" t="s">
        <v>989</v>
      </c>
      <c r="I82" s="10">
        <f>'Elec_Generation&gt;Total'!$L$71</f>
        <v>4099611.5791250002</v>
      </c>
      <c r="AK82" s="105"/>
      <c r="AL82" s="105"/>
      <c r="AM82" s="105"/>
      <c r="AN82" s="105"/>
      <c r="AO82" s="105"/>
      <c r="AP82" s="12"/>
    </row>
    <row r="83" spans="1:42" x14ac:dyDescent="0.2">
      <c r="A83" s="9"/>
      <c r="B83" s="9"/>
      <c r="H83" s="10" t="s">
        <v>990</v>
      </c>
      <c r="I83" s="80">
        <f>I81/I82</f>
        <v>3.8060170088919168E-2</v>
      </c>
      <c r="AK83" s="105"/>
      <c r="AL83" s="105"/>
      <c r="AM83" s="105"/>
      <c r="AN83" s="105"/>
      <c r="AO83" s="105"/>
      <c r="AP83" s="12"/>
    </row>
    <row r="84" spans="1:42" x14ac:dyDescent="0.2">
      <c r="A84" s="9"/>
      <c r="B84" s="9"/>
      <c r="AP84" s="12"/>
    </row>
    <row r="85" spans="1:42" x14ac:dyDescent="0.2">
      <c r="A85" s="9"/>
      <c r="B85" s="9"/>
      <c r="AP85" s="12"/>
    </row>
    <row r="86" spans="1:42" x14ac:dyDescent="0.2">
      <c r="A86" s="9"/>
      <c r="B86" s="9"/>
      <c r="AP86" s="12"/>
    </row>
    <row r="87" spans="1:42" x14ac:dyDescent="0.2">
      <c r="A87" s="9"/>
      <c r="B87" s="9"/>
      <c r="AP87" s="12"/>
    </row>
    <row r="88" spans="1:42" x14ac:dyDescent="0.2">
      <c r="A88" s="9"/>
      <c r="B88" s="9"/>
      <c r="AP88" s="12"/>
    </row>
    <row r="89" spans="1:42" x14ac:dyDescent="0.2">
      <c r="A89" s="9"/>
      <c r="B89" s="9"/>
      <c r="AP89" s="12"/>
    </row>
    <row r="90" spans="1:42" x14ac:dyDescent="0.2">
      <c r="A90" s="9"/>
      <c r="B90" s="9"/>
      <c r="AP90" s="12"/>
    </row>
    <row r="91" spans="1:42" x14ac:dyDescent="0.2">
      <c r="A91" s="9"/>
      <c r="B91" s="9"/>
      <c r="AP91" s="12"/>
    </row>
    <row r="92" spans="1:42" x14ac:dyDescent="0.2">
      <c r="A92" s="9"/>
      <c r="B92" s="9"/>
      <c r="AP92" s="12"/>
    </row>
    <row r="93" spans="1:42" x14ac:dyDescent="0.2">
      <c r="A93" s="9"/>
      <c r="B93" s="9"/>
      <c r="AP93" s="12"/>
    </row>
    <row r="94" spans="1:42" x14ac:dyDescent="0.2">
      <c r="A94" s="9"/>
      <c r="B94" s="9"/>
      <c r="AP94" s="12"/>
    </row>
    <row r="95" spans="1:42" x14ac:dyDescent="0.2">
      <c r="A95" s="9"/>
      <c r="B95" s="9"/>
      <c r="AP95" s="12"/>
    </row>
    <row r="96" spans="1:42" x14ac:dyDescent="0.2">
      <c r="A96" s="9"/>
      <c r="B96" s="9"/>
      <c r="AP96" s="12"/>
    </row>
    <row r="97" spans="1:42" x14ac:dyDescent="0.2">
      <c r="A97" s="9"/>
      <c r="B97" s="9"/>
      <c r="AP97" s="12"/>
    </row>
    <row r="98" spans="1:42" x14ac:dyDescent="0.2">
      <c r="A98" s="9"/>
      <c r="B98" s="9"/>
      <c r="AP98" s="12"/>
    </row>
    <row r="99" spans="1:42" x14ac:dyDescent="0.2">
      <c r="A99" s="9"/>
      <c r="B99" s="9"/>
      <c r="AP99" s="12"/>
    </row>
    <row r="100" spans="1:42" x14ac:dyDescent="0.2">
      <c r="A100" s="9"/>
      <c r="B100" s="9"/>
      <c r="AP100" s="12"/>
    </row>
    <row r="101" spans="1:42" x14ac:dyDescent="0.2">
      <c r="A101" s="9"/>
      <c r="B101" s="9"/>
      <c r="AP101" s="12"/>
    </row>
    <row r="102" spans="1:42" x14ac:dyDescent="0.2">
      <c r="A102" s="9"/>
      <c r="B102" s="9"/>
      <c r="AP102" s="12"/>
    </row>
    <row r="103" spans="1:42" x14ac:dyDescent="0.2">
      <c r="A103" s="9"/>
      <c r="B103" s="9"/>
      <c r="AP103" s="12"/>
    </row>
    <row r="104" spans="1:42" x14ac:dyDescent="0.2">
      <c r="A104" s="9"/>
      <c r="B104" s="9"/>
      <c r="AP104" s="12"/>
    </row>
    <row r="105" spans="1:42" x14ac:dyDescent="0.2">
      <c r="A105" s="9"/>
      <c r="B105" s="9"/>
      <c r="AP105" s="12"/>
    </row>
    <row r="106" spans="1:42" x14ac:dyDescent="0.2">
      <c r="A106" s="9"/>
      <c r="B106" s="9"/>
      <c r="AP106" s="12"/>
    </row>
    <row r="107" spans="1:42" x14ac:dyDescent="0.2">
      <c r="A107" s="9"/>
      <c r="B107" s="9"/>
      <c r="AP107" s="12"/>
    </row>
    <row r="108" spans="1:42" x14ac:dyDescent="0.2">
      <c r="A108" s="9"/>
      <c r="B108" s="9"/>
      <c r="D108" s="77" t="s">
        <v>591</v>
      </c>
      <c r="J108" s="80">
        <v>1</v>
      </c>
      <c r="AP108" s="12"/>
    </row>
    <row r="109" spans="1:42" x14ac:dyDescent="0.2">
      <c r="A109" s="9"/>
      <c r="B109" s="9"/>
      <c r="AP109" s="12"/>
    </row>
    <row r="110" spans="1:42" x14ac:dyDescent="0.2">
      <c r="A110" s="9"/>
      <c r="B110" s="9"/>
      <c r="AP110" s="12"/>
    </row>
    <row r="111" spans="1:42" x14ac:dyDescent="0.2">
      <c r="A111" s="9"/>
      <c r="B111" s="9"/>
      <c r="AP111" s="12"/>
    </row>
    <row r="112" spans="1:42" x14ac:dyDescent="0.2">
      <c r="A112" s="9"/>
      <c r="B112" s="9"/>
      <c r="AP112" s="12"/>
    </row>
    <row r="113" spans="1:42" x14ac:dyDescent="0.2">
      <c r="A113" s="9"/>
      <c r="B113" s="9"/>
      <c r="AP113" s="12"/>
    </row>
    <row r="114" spans="1:42" x14ac:dyDescent="0.2">
      <c r="A114" s="9"/>
      <c r="B114" s="9"/>
      <c r="AP114" s="12"/>
    </row>
    <row r="115" spans="1:42" x14ac:dyDescent="0.2">
      <c r="A115" s="9"/>
      <c r="B115" s="9"/>
      <c r="AP115" s="12"/>
    </row>
    <row r="116" spans="1:42" x14ac:dyDescent="0.2">
      <c r="A116" s="9"/>
      <c r="B116" s="9"/>
      <c r="AP116" s="12"/>
    </row>
    <row r="117" spans="1:42" x14ac:dyDescent="0.2">
      <c r="A117" s="9"/>
      <c r="B117" s="9"/>
      <c r="AP117" s="12"/>
    </row>
    <row r="118" spans="1:42" x14ac:dyDescent="0.2">
      <c r="A118" s="9"/>
      <c r="B118" s="9"/>
      <c r="AP118" s="12"/>
    </row>
    <row r="119" spans="1:42" x14ac:dyDescent="0.2">
      <c r="A119" s="9"/>
      <c r="B119" s="9"/>
      <c r="AP119" s="12"/>
    </row>
    <row r="120" spans="1:42" x14ac:dyDescent="0.2">
      <c r="A120" s="9"/>
      <c r="B120" s="9"/>
      <c r="AP120" s="12"/>
    </row>
    <row r="121" spans="1:42" x14ac:dyDescent="0.2">
      <c r="A121" s="9"/>
      <c r="B121" s="9"/>
      <c r="AP121" s="12"/>
    </row>
    <row r="122" spans="1:42" x14ac:dyDescent="0.2">
      <c r="A122" s="9"/>
      <c r="B122" s="9"/>
      <c r="AP122" s="12"/>
    </row>
    <row r="123" spans="1:42" x14ac:dyDescent="0.2">
      <c r="A123" s="9"/>
      <c r="B123" s="9"/>
      <c r="AP123" s="12"/>
    </row>
    <row r="124" spans="1:42" x14ac:dyDescent="0.2">
      <c r="A124" s="9"/>
      <c r="B124" s="9"/>
      <c r="AP124" s="12"/>
    </row>
    <row r="125" spans="1:42" x14ac:dyDescent="0.2">
      <c r="A125" s="9"/>
      <c r="B125" s="9"/>
      <c r="AP125" s="12"/>
    </row>
    <row r="126" spans="1:42" x14ac:dyDescent="0.2">
      <c r="A126" s="9"/>
      <c r="B126" s="9"/>
      <c r="AP126" s="12"/>
    </row>
    <row r="127" spans="1:42" x14ac:dyDescent="0.2">
      <c r="A127" s="9"/>
      <c r="B127" s="9"/>
      <c r="AP127" s="12"/>
    </row>
    <row r="128" spans="1:42" x14ac:dyDescent="0.2">
      <c r="A128" s="9"/>
      <c r="B128" s="9"/>
      <c r="AP128" s="12"/>
    </row>
    <row r="129" spans="1:42" x14ac:dyDescent="0.2">
      <c r="A129" s="9"/>
      <c r="B129" s="9"/>
      <c r="AP129" s="12"/>
    </row>
    <row r="130" spans="1:42" x14ac:dyDescent="0.2">
      <c r="A130" s="9"/>
      <c r="B130" s="9"/>
      <c r="AP130" s="12"/>
    </row>
    <row r="131" spans="1:42" x14ac:dyDescent="0.2">
      <c r="A131" s="9"/>
      <c r="B131" s="9"/>
      <c r="AP131" s="12"/>
    </row>
    <row r="132" spans="1:42" x14ac:dyDescent="0.2">
      <c r="A132" s="9"/>
      <c r="B132" s="9"/>
      <c r="AP132" s="12"/>
    </row>
    <row r="133" spans="1:42" x14ac:dyDescent="0.2">
      <c r="A133" s="9"/>
      <c r="B133" s="9"/>
      <c r="AP133" s="12"/>
    </row>
    <row r="134" spans="1:42" x14ac:dyDescent="0.2">
      <c r="A134" s="9"/>
      <c r="B134" s="9"/>
      <c r="AP134" s="12"/>
    </row>
    <row r="135" spans="1:42" x14ac:dyDescent="0.2">
      <c r="A135" s="9"/>
      <c r="B135" s="9"/>
      <c r="AP135" s="12"/>
    </row>
    <row r="136" spans="1:42" x14ac:dyDescent="0.2">
      <c r="A136" s="9"/>
      <c r="B136" s="9"/>
      <c r="AP136" s="12"/>
    </row>
    <row r="137" spans="1:42" x14ac:dyDescent="0.2">
      <c r="A137" s="9"/>
      <c r="B137" s="9"/>
      <c r="AP137" s="12"/>
    </row>
    <row r="138" spans="1:42" x14ac:dyDescent="0.2">
      <c r="A138" s="9"/>
      <c r="B138" s="9"/>
      <c r="AP138" s="12"/>
    </row>
    <row r="139" spans="1:42" x14ac:dyDescent="0.2">
      <c r="A139" s="9"/>
      <c r="B139" s="9"/>
      <c r="AP139" s="12"/>
    </row>
    <row r="140" spans="1:42" x14ac:dyDescent="0.2">
      <c r="A140" s="9"/>
      <c r="B140" s="9"/>
      <c r="AP140" s="12"/>
    </row>
    <row r="141" spans="1:42" x14ac:dyDescent="0.2">
      <c r="A141" s="9"/>
      <c r="B141" s="9"/>
      <c r="AP141" s="12"/>
    </row>
    <row r="142" spans="1:42" x14ac:dyDescent="0.2">
      <c r="A142" s="9"/>
      <c r="B142" s="9"/>
      <c r="AP142" s="12"/>
    </row>
    <row r="143" spans="1:42" x14ac:dyDescent="0.2">
      <c r="A143" s="9"/>
      <c r="B143" s="9"/>
      <c r="AP143" s="12"/>
    </row>
    <row r="144" spans="1:42" x14ac:dyDescent="0.2">
      <c r="A144" s="9"/>
      <c r="B144" s="9"/>
      <c r="AP144" s="12"/>
    </row>
    <row r="145" spans="1:42" x14ac:dyDescent="0.2">
      <c r="A145" s="9"/>
      <c r="B145" s="9"/>
      <c r="AP145" s="12"/>
    </row>
    <row r="146" spans="1:42" x14ac:dyDescent="0.2">
      <c r="A146" s="9"/>
      <c r="B146" s="9"/>
      <c r="AP146" s="12"/>
    </row>
    <row r="147" spans="1:42" x14ac:dyDescent="0.2">
      <c r="A147" s="9"/>
      <c r="B147" s="9"/>
      <c r="AP147" s="12"/>
    </row>
    <row r="148" spans="1:42" x14ac:dyDescent="0.2">
      <c r="A148" s="9"/>
      <c r="B148" s="9"/>
      <c r="AP148" s="12"/>
    </row>
    <row r="149" spans="1:42" x14ac:dyDescent="0.2">
      <c r="A149" s="9"/>
      <c r="B149" s="9"/>
      <c r="AP149" s="12"/>
    </row>
    <row r="150" spans="1:42" x14ac:dyDescent="0.2">
      <c r="A150" s="9"/>
      <c r="B150" s="9"/>
      <c r="AP150" s="12"/>
    </row>
    <row r="151" spans="1:42" x14ac:dyDescent="0.2">
      <c r="A151" s="9"/>
      <c r="B151" s="9"/>
      <c r="AP151" s="12"/>
    </row>
    <row r="152" spans="1:42" x14ac:dyDescent="0.2">
      <c r="A152" s="9"/>
      <c r="B152" s="9"/>
      <c r="AP152" s="12"/>
    </row>
    <row r="153" spans="1:42" x14ac:dyDescent="0.2">
      <c r="A153" s="9"/>
      <c r="B153" s="9"/>
      <c r="AP153" s="12"/>
    </row>
    <row r="154" spans="1:42" x14ac:dyDescent="0.2">
      <c r="A154" s="9"/>
      <c r="B154" s="9"/>
      <c r="AP154" s="12"/>
    </row>
    <row r="155" spans="1:42" x14ac:dyDescent="0.2">
      <c r="A155" s="9"/>
      <c r="B155" s="9"/>
      <c r="AP155" s="12"/>
    </row>
    <row r="156" spans="1:42" x14ac:dyDescent="0.2">
      <c r="A156" s="9"/>
      <c r="B156" s="9"/>
      <c r="AP156" s="12"/>
    </row>
    <row r="157" spans="1:42" x14ac:dyDescent="0.2">
      <c r="A157" s="9"/>
      <c r="B157" s="9"/>
      <c r="AP157" s="12"/>
    </row>
    <row r="158" spans="1:42" x14ac:dyDescent="0.2">
      <c r="A158" s="9"/>
      <c r="B158" s="9"/>
      <c r="AP158" s="12"/>
    </row>
    <row r="159" spans="1:42" x14ac:dyDescent="0.2">
      <c r="A159" s="9"/>
      <c r="B159" s="9"/>
      <c r="AP159" s="12"/>
    </row>
    <row r="160" spans="1:42" x14ac:dyDescent="0.2">
      <c r="A160" s="9"/>
      <c r="B160" s="9"/>
      <c r="AP160" s="12"/>
    </row>
    <row r="161" spans="1:42" x14ac:dyDescent="0.2">
      <c r="A161" s="9"/>
      <c r="B161" s="9"/>
      <c r="AP161" s="12"/>
    </row>
    <row r="162" spans="1:42" x14ac:dyDescent="0.2">
      <c r="A162" s="9"/>
      <c r="B162" s="9"/>
      <c r="AP162" s="12"/>
    </row>
    <row r="163" spans="1:42" x14ac:dyDescent="0.2">
      <c r="A163" s="9"/>
      <c r="B163" s="9"/>
      <c r="AP163" s="12"/>
    </row>
    <row r="164" spans="1:42" x14ac:dyDescent="0.2">
      <c r="A164" s="9"/>
      <c r="B164" s="9"/>
      <c r="AP164" s="12"/>
    </row>
    <row r="165" spans="1:42" x14ac:dyDescent="0.2">
      <c r="A165" s="9"/>
      <c r="B165" s="9"/>
      <c r="AP165" s="12"/>
    </row>
    <row r="166" spans="1:42" x14ac:dyDescent="0.2">
      <c r="A166" s="9"/>
      <c r="B166" s="9"/>
      <c r="AP166" s="12"/>
    </row>
    <row r="167" spans="1:42" x14ac:dyDescent="0.2">
      <c r="A167" s="9"/>
      <c r="B167" s="9"/>
      <c r="AP167" s="12"/>
    </row>
    <row r="168" spans="1:42" x14ac:dyDescent="0.2">
      <c r="A168" s="9"/>
      <c r="B168" s="9"/>
      <c r="AP168" s="12"/>
    </row>
    <row r="169" spans="1:42" x14ac:dyDescent="0.2">
      <c r="A169" s="9"/>
      <c r="B169" s="9"/>
      <c r="AP169" s="12"/>
    </row>
    <row r="170" spans="1:42" x14ac:dyDescent="0.2">
      <c r="A170" s="9"/>
      <c r="B170" s="9"/>
      <c r="AP170" s="12"/>
    </row>
    <row r="171" spans="1:42" x14ac:dyDescent="0.2">
      <c r="A171" s="9"/>
      <c r="B171" s="9"/>
      <c r="AP171" s="12"/>
    </row>
    <row r="172" spans="1:42" x14ac:dyDescent="0.2">
      <c r="A172" s="9"/>
      <c r="B172" s="9"/>
      <c r="AP172" s="12"/>
    </row>
    <row r="173" spans="1:42" x14ac:dyDescent="0.2">
      <c r="A173" s="9"/>
      <c r="B173" s="9"/>
      <c r="AP173" s="12"/>
    </row>
    <row r="174" spans="1:42" x14ac:dyDescent="0.2">
      <c r="A174" s="9"/>
      <c r="B174" s="9"/>
      <c r="AP174" s="12"/>
    </row>
    <row r="175" spans="1:42" x14ac:dyDescent="0.2">
      <c r="A175" s="9"/>
      <c r="B175" s="9"/>
      <c r="AP175" s="12"/>
    </row>
    <row r="176" spans="1:42" x14ac:dyDescent="0.2">
      <c r="A176" s="9"/>
      <c r="B176" s="9"/>
      <c r="AP176" s="12"/>
    </row>
    <row r="177" spans="1:42" x14ac:dyDescent="0.2">
      <c r="A177" s="9"/>
      <c r="B177" s="9"/>
      <c r="AP177" s="12"/>
    </row>
    <row r="178" spans="1:42" x14ac:dyDescent="0.2">
      <c r="A178" s="9"/>
      <c r="B178" s="9"/>
      <c r="AP178" s="12"/>
    </row>
    <row r="179" spans="1:42" x14ac:dyDescent="0.2">
      <c r="A179" s="9"/>
      <c r="B179" s="9"/>
      <c r="AP179" s="12"/>
    </row>
    <row r="180" spans="1:42" x14ac:dyDescent="0.2">
      <c r="A180" s="9"/>
      <c r="B180" s="9"/>
      <c r="AP180" s="12"/>
    </row>
    <row r="181" spans="1:42" x14ac:dyDescent="0.2">
      <c r="A181" s="9"/>
      <c r="B181" s="9"/>
      <c r="AP181" s="12"/>
    </row>
    <row r="182" spans="1:42" x14ac:dyDescent="0.2">
      <c r="A182" s="9"/>
      <c r="B182" s="9"/>
      <c r="AP182" s="12"/>
    </row>
    <row r="183" spans="1:42" x14ac:dyDescent="0.2">
      <c r="A183" s="9"/>
      <c r="B183" s="9"/>
      <c r="AP183" s="12"/>
    </row>
    <row r="184" spans="1:42" x14ac:dyDescent="0.2">
      <c r="A184" s="9"/>
      <c r="B184" s="9"/>
      <c r="AP184" s="12"/>
    </row>
    <row r="185" spans="1:42" x14ac:dyDescent="0.2">
      <c r="A185" s="9"/>
      <c r="B185" s="9"/>
      <c r="AP185" s="12"/>
    </row>
    <row r="186" spans="1:42" x14ac:dyDescent="0.2">
      <c r="A186" s="9"/>
      <c r="B186" s="9"/>
      <c r="AP186" s="12"/>
    </row>
    <row r="187" spans="1:42" x14ac:dyDescent="0.2">
      <c r="A187" s="9"/>
      <c r="B187" s="9"/>
      <c r="AP187" s="12"/>
    </row>
    <row r="188" spans="1:42" x14ac:dyDescent="0.2">
      <c r="A188" s="9"/>
      <c r="B188" s="9"/>
      <c r="AP188" s="12"/>
    </row>
    <row r="189" spans="1:42" x14ac:dyDescent="0.2">
      <c r="A189" s="9"/>
      <c r="B189" s="9"/>
      <c r="AP189" s="12"/>
    </row>
    <row r="190" spans="1:42" x14ac:dyDescent="0.2">
      <c r="A190" s="9"/>
      <c r="B190" s="9"/>
      <c r="AP190" s="12"/>
    </row>
    <row r="191" spans="1:42" x14ac:dyDescent="0.2">
      <c r="A191" s="9"/>
      <c r="B191" s="9"/>
      <c r="AP191" s="12"/>
    </row>
    <row r="192" spans="1:42" x14ac:dyDescent="0.2">
      <c r="A192" s="9"/>
      <c r="B192" s="9"/>
      <c r="AP192" s="12"/>
    </row>
    <row r="193" spans="1:42" x14ac:dyDescent="0.2">
      <c r="A193" s="9"/>
      <c r="B193" s="9"/>
      <c r="AP193" s="12"/>
    </row>
    <row r="194" spans="1:42" x14ac:dyDescent="0.2">
      <c r="A194" s="9"/>
      <c r="B194" s="9"/>
      <c r="AP194" s="12"/>
    </row>
    <row r="195" spans="1:42" x14ac:dyDescent="0.2">
      <c r="A195" s="9"/>
      <c r="B195" s="9"/>
      <c r="AP195" s="12"/>
    </row>
    <row r="196" spans="1:42" x14ac:dyDescent="0.2">
      <c r="A196" s="9"/>
      <c r="B196" s="9"/>
      <c r="AP196" s="12"/>
    </row>
    <row r="197" spans="1:42" x14ac:dyDescent="0.2">
      <c r="A197" s="9"/>
      <c r="B197" s="9"/>
      <c r="AP197" s="12"/>
    </row>
    <row r="198" spans="1:42" x14ac:dyDescent="0.2">
      <c r="A198" s="9"/>
      <c r="B198" s="9"/>
      <c r="AP198" s="12"/>
    </row>
    <row r="199" spans="1:42" x14ac:dyDescent="0.2">
      <c r="A199" s="9"/>
      <c r="B199" s="9"/>
      <c r="AP199" s="12"/>
    </row>
    <row r="200" spans="1:42" x14ac:dyDescent="0.2">
      <c r="A200" s="9"/>
      <c r="B200" s="9"/>
      <c r="AP200" s="12"/>
    </row>
    <row r="201" spans="1:42" x14ac:dyDescent="0.2">
      <c r="A201" s="9"/>
      <c r="B201" s="9"/>
      <c r="AP201" s="12"/>
    </row>
    <row r="202" spans="1:42" x14ac:dyDescent="0.2">
      <c r="A202" s="9"/>
      <c r="B202" s="9"/>
      <c r="AP202" s="12"/>
    </row>
    <row r="203" spans="1:42" x14ac:dyDescent="0.2">
      <c r="A203" s="9"/>
      <c r="B203" s="9"/>
      <c r="AP203" s="12"/>
    </row>
    <row r="204" spans="1:42" x14ac:dyDescent="0.2">
      <c r="A204" s="9"/>
      <c r="B204" s="9"/>
      <c r="AP204" s="12"/>
    </row>
    <row r="205" spans="1:42" x14ac:dyDescent="0.2">
      <c r="A205" s="9"/>
      <c r="B205" s="9"/>
      <c r="AP205" s="12"/>
    </row>
    <row r="206" spans="1:42" x14ac:dyDescent="0.2">
      <c r="A206" s="9"/>
      <c r="B206" s="9"/>
      <c r="AP206" s="12"/>
    </row>
    <row r="207" spans="1:42" x14ac:dyDescent="0.2">
      <c r="A207" s="9"/>
      <c r="B207" s="9"/>
      <c r="AP207" s="12"/>
    </row>
    <row r="208" spans="1:42" x14ac:dyDescent="0.2">
      <c r="A208" s="9"/>
      <c r="B208" s="9"/>
      <c r="AP208" s="12"/>
    </row>
    <row r="209" spans="1:42" x14ac:dyDescent="0.2">
      <c r="A209" s="9"/>
      <c r="B209" s="9"/>
      <c r="AP209" s="12"/>
    </row>
    <row r="210" spans="1:42" x14ac:dyDescent="0.2">
      <c r="A210" s="9"/>
      <c r="B210" s="9"/>
      <c r="AP210" s="12"/>
    </row>
    <row r="211" spans="1:42" x14ac:dyDescent="0.2">
      <c r="A211" s="9"/>
      <c r="B211" s="9"/>
      <c r="AP211" s="12"/>
    </row>
    <row r="212" spans="1:42" x14ac:dyDescent="0.2">
      <c r="A212" s="9"/>
      <c r="B212" s="9"/>
      <c r="AP212" s="12"/>
    </row>
    <row r="213" spans="1:42" x14ac:dyDescent="0.2">
      <c r="A213" s="9"/>
      <c r="B213" s="9"/>
      <c r="AP213" s="12"/>
    </row>
    <row r="214" spans="1:42" x14ac:dyDescent="0.2">
      <c r="A214" s="9"/>
      <c r="B214" s="9"/>
      <c r="AP214" s="12"/>
    </row>
    <row r="215" spans="1:42" x14ac:dyDescent="0.2">
      <c r="A215" s="9"/>
      <c r="B215" s="9"/>
      <c r="AP215" s="12"/>
    </row>
    <row r="216" spans="1:42" x14ac:dyDescent="0.2">
      <c r="A216" s="9"/>
      <c r="B216" s="9"/>
      <c r="AP216" s="12"/>
    </row>
    <row r="217" spans="1:42" x14ac:dyDescent="0.2">
      <c r="A217" s="9"/>
      <c r="B217" s="9"/>
      <c r="AP217" s="12"/>
    </row>
    <row r="218" spans="1:42" x14ac:dyDescent="0.2">
      <c r="A218" s="9"/>
      <c r="B218" s="9"/>
      <c r="AP218" s="12"/>
    </row>
    <row r="219" spans="1:42" x14ac:dyDescent="0.2">
      <c r="A219" s="9"/>
      <c r="B219" s="9"/>
      <c r="AP219" s="12"/>
    </row>
    <row r="220" spans="1:42" x14ac:dyDescent="0.2">
      <c r="A220" s="9"/>
      <c r="B220" s="9"/>
      <c r="AP220" s="12"/>
    </row>
    <row r="221" spans="1:42" x14ac:dyDescent="0.2">
      <c r="A221" s="9"/>
      <c r="B221" s="9"/>
      <c r="AP221" s="12"/>
    </row>
    <row r="222" spans="1:42" x14ac:dyDescent="0.2">
      <c r="A222" s="9"/>
      <c r="B222" s="9"/>
      <c r="AP222" s="12"/>
    </row>
    <row r="223" spans="1:42" x14ac:dyDescent="0.2">
      <c r="A223" s="9"/>
      <c r="B223" s="9"/>
      <c r="AP223" s="12"/>
    </row>
    <row r="224" spans="1:42" x14ac:dyDescent="0.2">
      <c r="A224" s="9"/>
      <c r="B224" s="9"/>
      <c r="AP224" s="12"/>
    </row>
    <row r="225" spans="1:42" x14ac:dyDescent="0.2">
      <c r="A225" s="9"/>
      <c r="B225" s="9"/>
      <c r="AP225" s="12"/>
    </row>
    <row r="226" spans="1:42" x14ac:dyDescent="0.2">
      <c r="A226" s="9"/>
      <c r="B226" s="9"/>
      <c r="AP226" s="12"/>
    </row>
    <row r="227" spans="1:42" x14ac:dyDescent="0.2">
      <c r="A227" s="9"/>
      <c r="B227" s="9"/>
      <c r="AP227" s="12"/>
    </row>
    <row r="228" spans="1:42" x14ac:dyDescent="0.2">
      <c r="A228" s="9"/>
      <c r="B228" s="9"/>
      <c r="AP228" s="12"/>
    </row>
    <row r="229" spans="1:42" x14ac:dyDescent="0.2">
      <c r="A229" s="9"/>
      <c r="B229" s="9"/>
      <c r="AP229" s="12"/>
    </row>
    <row r="230" spans="1:42" x14ac:dyDescent="0.2">
      <c r="A230" s="9"/>
      <c r="B230" s="9"/>
      <c r="AP230" s="12"/>
    </row>
    <row r="231" spans="1:42" x14ac:dyDescent="0.2">
      <c r="A231" s="9"/>
      <c r="B231" s="9"/>
      <c r="AP231" s="12"/>
    </row>
    <row r="232" spans="1:42" x14ac:dyDescent="0.2">
      <c r="A232" s="9"/>
      <c r="B232" s="9"/>
      <c r="AP232" s="12"/>
    </row>
    <row r="233" spans="1:42" x14ac:dyDescent="0.2">
      <c r="A233" s="9"/>
      <c r="B233" s="9"/>
      <c r="AP233" s="12"/>
    </row>
    <row r="234" spans="1:42" x14ac:dyDescent="0.2">
      <c r="A234" s="9"/>
      <c r="B234" s="9"/>
      <c r="AP234" s="12"/>
    </row>
    <row r="235" spans="1:42" x14ac:dyDescent="0.2">
      <c r="A235" s="9"/>
      <c r="B235" s="9"/>
      <c r="AP235" s="12"/>
    </row>
    <row r="236" spans="1:42" x14ac:dyDescent="0.2">
      <c r="A236" s="9"/>
      <c r="B236" s="9"/>
      <c r="AP236" s="12"/>
    </row>
    <row r="237" spans="1:42" x14ac:dyDescent="0.2">
      <c r="A237" s="9"/>
      <c r="B237" s="9"/>
      <c r="AP237" s="12"/>
    </row>
    <row r="238" spans="1:42" x14ac:dyDescent="0.2">
      <c r="A238" s="9"/>
      <c r="B238" s="9"/>
      <c r="AP238" s="12"/>
    </row>
    <row r="239" spans="1:42" x14ac:dyDescent="0.2">
      <c r="A239" s="9"/>
      <c r="B239" s="9"/>
      <c r="AP239" s="12"/>
    </row>
    <row r="240" spans="1:42" x14ac:dyDescent="0.2">
      <c r="A240" s="9"/>
      <c r="B240" s="9"/>
      <c r="AP240" s="12"/>
    </row>
    <row r="241" spans="1:42" x14ac:dyDescent="0.2">
      <c r="A241" s="9"/>
      <c r="B241" s="9"/>
      <c r="AP241" s="12"/>
    </row>
    <row r="242" spans="1:42" x14ac:dyDescent="0.2">
      <c r="A242" s="9"/>
      <c r="B242" s="9"/>
      <c r="AP242" s="12"/>
    </row>
    <row r="243" spans="1:42" x14ac:dyDescent="0.2">
      <c r="A243" s="9"/>
      <c r="B243" s="9"/>
      <c r="AP243" s="12"/>
    </row>
    <row r="244" spans="1:42" x14ac:dyDescent="0.2">
      <c r="A244" s="9"/>
      <c r="B244" s="9"/>
      <c r="AP244" s="12"/>
    </row>
    <row r="245" spans="1:42" x14ac:dyDescent="0.2">
      <c r="A245" s="9"/>
      <c r="B245" s="9"/>
      <c r="AP245" s="12"/>
    </row>
    <row r="246" spans="1:42" x14ac:dyDescent="0.2">
      <c r="A246" s="9"/>
      <c r="B246" s="9"/>
      <c r="AP246" s="12"/>
    </row>
    <row r="247" spans="1:42" x14ac:dyDescent="0.2">
      <c r="A247" s="9"/>
      <c r="B247" s="9"/>
      <c r="AP247" s="12"/>
    </row>
    <row r="248" spans="1:42" x14ac:dyDescent="0.2">
      <c r="A248" s="9"/>
      <c r="B248" s="9"/>
      <c r="AP248" s="12"/>
    </row>
    <row r="249" spans="1:42" x14ac:dyDescent="0.2">
      <c r="A249" s="9"/>
      <c r="B249" s="9"/>
      <c r="AP249" s="12"/>
    </row>
    <row r="250" spans="1:42" x14ac:dyDescent="0.2">
      <c r="A250" s="9"/>
      <c r="B250" s="9"/>
      <c r="AP250" s="12"/>
    </row>
    <row r="251" spans="1:42" x14ac:dyDescent="0.2">
      <c r="A251" s="9"/>
      <c r="B251" s="9"/>
      <c r="AP251" s="12"/>
    </row>
    <row r="252" spans="1:42" x14ac:dyDescent="0.2">
      <c r="A252" s="9"/>
      <c r="B252" s="9"/>
      <c r="AP252" s="12"/>
    </row>
    <row r="253" spans="1:42" x14ac:dyDescent="0.2">
      <c r="A253" s="9"/>
      <c r="B253" s="9"/>
      <c r="AP253" s="12"/>
    </row>
    <row r="254" spans="1:42" x14ac:dyDescent="0.2">
      <c r="A254" s="9"/>
      <c r="B254" s="9"/>
      <c r="AP254" s="12"/>
    </row>
    <row r="255" spans="1:42" x14ac:dyDescent="0.2">
      <c r="A255" s="9"/>
      <c r="B255" s="9"/>
      <c r="AP255" s="12"/>
    </row>
    <row r="256" spans="1:42" x14ac:dyDescent="0.2">
      <c r="A256" s="9"/>
      <c r="B256" s="9"/>
      <c r="AP256" s="12"/>
    </row>
    <row r="257" spans="1:42" x14ac:dyDescent="0.2">
      <c r="A257" s="9"/>
      <c r="B257" s="9"/>
      <c r="AP257" s="12"/>
    </row>
    <row r="258" spans="1:42" x14ac:dyDescent="0.2">
      <c r="AP258" s="12"/>
    </row>
    <row r="259" spans="1:42" x14ac:dyDescent="0.2">
      <c r="AP259" s="12"/>
    </row>
    <row r="260" spans="1:42" x14ac:dyDescent="0.2">
      <c r="AP260" s="12"/>
    </row>
    <row r="261" spans="1:42" x14ac:dyDescent="0.2">
      <c r="AP261" s="12"/>
    </row>
    <row r="262" spans="1:42" x14ac:dyDescent="0.2">
      <c r="AP262" s="12"/>
    </row>
    <row r="263" spans="1:42" x14ac:dyDescent="0.2">
      <c r="AP263" s="12"/>
    </row>
    <row r="264" spans="1:42" x14ac:dyDescent="0.2">
      <c r="AP264" s="12"/>
    </row>
    <row r="265" spans="1:42" x14ac:dyDescent="0.2">
      <c r="AP265" s="12"/>
    </row>
    <row r="266" spans="1:42" x14ac:dyDescent="0.2">
      <c r="AP266" s="12"/>
    </row>
    <row r="267" spans="1:42" x14ac:dyDescent="0.2">
      <c r="AP267" s="12"/>
    </row>
    <row r="268" spans="1:42" x14ac:dyDescent="0.2">
      <c r="AP268" s="12"/>
    </row>
    <row r="269" spans="1:42" x14ac:dyDescent="0.2">
      <c r="AP269" s="12"/>
    </row>
    <row r="270" spans="1:42" x14ac:dyDescent="0.2">
      <c r="AP270" s="12"/>
    </row>
    <row r="271" spans="1:42" x14ac:dyDescent="0.2">
      <c r="AP271" s="12"/>
    </row>
    <row r="272" spans="1:42" x14ac:dyDescent="0.2">
      <c r="AP272" s="12"/>
    </row>
    <row r="273" spans="42:42" x14ac:dyDescent="0.2">
      <c r="AP273" s="12"/>
    </row>
    <row r="274" spans="42:42" x14ac:dyDescent="0.2">
      <c r="AP274" s="12"/>
    </row>
    <row r="275" spans="42:42" x14ac:dyDescent="0.2">
      <c r="AP275" s="12"/>
    </row>
    <row r="276" spans="42:42" x14ac:dyDescent="0.2">
      <c r="AP276" s="12"/>
    </row>
    <row r="277" spans="42:42" x14ac:dyDescent="0.2">
      <c r="AP277" s="12"/>
    </row>
    <row r="278" spans="42:42" x14ac:dyDescent="0.2">
      <c r="AP278" s="12"/>
    </row>
    <row r="279" spans="42:42" x14ac:dyDescent="0.2">
      <c r="AP279" s="12"/>
    </row>
    <row r="280" spans="42:42" x14ac:dyDescent="0.2">
      <c r="AP280" s="12"/>
    </row>
    <row r="281" spans="42:42" x14ac:dyDescent="0.2">
      <c r="AP281" s="12"/>
    </row>
    <row r="282" spans="42:42" x14ac:dyDescent="0.2">
      <c r="AP282" s="12"/>
    </row>
    <row r="283" spans="42:42" x14ac:dyDescent="0.2">
      <c r="AP283" s="12"/>
    </row>
    <row r="284" spans="42:42" x14ac:dyDescent="0.2">
      <c r="AP284" s="12"/>
    </row>
    <row r="285" spans="42:42" x14ac:dyDescent="0.2">
      <c r="AP285" s="12"/>
    </row>
    <row r="286" spans="42:42" x14ac:dyDescent="0.2">
      <c r="AP286" s="12"/>
    </row>
    <row r="287" spans="42:42" x14ac:dyDescent="0.2">
      <c r="AP287" s="12"/>
    </row>
    <row r="288" spans="42:42" x14ac:dyDescent="0.2">
      <c r="AP288" s="12"/>
    </row>
    <row r="289" spans="42:42" x14ac:dyDescent="0.2">
      <c r="AP289" s="12"/>
    </row>
    <row r="290" spans="42:42" x14ac:dyDescent="0.2">
      <c r="AP290" s="12"/>
    </row>
    <row r="291" spans="42:42" x14ac:dyDescent="0.2">
      <c r="AP291" s="12"/>
    </row>
    <row r="292" spans="42:42" x14ac:dyDescent="0.2">
      <c r="AP292" s="12"/>
    </row>
    <row r="293" spans="42:42" x14ac:dyDescent="0.2">
      <c r="AP293" s="12"/>
    </row>
    <row r="294" spans="42:42" x14ac:dyDescent="0.2">
      <c r="AP294" s="12"/>
    </row>
    <row r="295" spans="42:42" x14ac:dyDescent="0.2">
      <c r="AP295" s="12"/>
    </row>
    <row r="296" spans="42:42" x14ac:dyDescent="0.2">
      <c r="AP296" s="12"/>
    </row>
    <row r="297" spans="42:42" x14ac:dyDescent="0.2">
      <c r="AP297" s="12"/>
    </row>
    <row r="298" spans="42:42" x14ac:dyDescent="0.2">
      <c r="AP298" s="12"/>
    </row>
    <row r="299" spans="42:42" x14ac:dyDescent="0.2">
      <c r="AP299" s="12"/>
    </row>
    <row r="300" spans="42:42" x14ac:dyDescent="0.2">
      <c r="AP300" s="12"/>
    </row>
    <row r="301" spans="42:42" x14ac:dyDescent="0.2">
      <c r="AP301" s="12"/>
    </row>
    <row r="302" spans="42:42" x14ac:dyDescent="0.2">
      <c r="AP302" s="12"/>
    </row>
    <row r="303" spans="42:42" x14ac:dyDescent="0.2">
      <c r="AP303" s="12"/>
    </row>
    <row r="304" spans="42:42" x14ac:dyDescent="0.2">
      <c r="AP304" s="12"/>
    </row>
    <row r="305" spans="42:42" x14ac:dyDescent="0.2">
      <c r="AP305" s="12"/>
    </row>
    <row r="306" spans="42:42" x14ac:dyDescent="0.2">
      <c r="AP306" s="12"/>
    </row>
    <row r="307" spans="42:42" x14ac:dyDescent="0.2">
      <c r="AP307" s="12"/>
    </row>
    <row r="308" spans="42:42" x14ac:dyDescent="0.2">
      <c r="AP308" s="12"/>
    </row>
    <row r="309" spans="42:42" x14ac:dyDescent="0.2">
      <c r="AP309" s="12"/>
    </row>
    <row r="310" spans="42:42" x14ac:dyDescent="0.2">
      <c r="AP310" s="12"/>
    </row>
    <row r="311" spans="42:42" x14ac:dyDescent="0.2">
      <c r="AP311" s="12"/>
    </row>
    <row r="312" spans="42:42" x14ac:dyDescent="0.2">
      <c r="AP312" s="12"/>
    </row>
    <row r="313" spans="42:42" x14ac:dyDescent="0.2">
      <c r="AP313" s="12"/>
    </row>
    <row r="314" spans="42:42" x14ac:dyDescent="0.2">
      <c r="AP314" s="12"/>
    </row>
    <row r="315" spans="42:42" x14ac:dyDescent="0.2">
      <c r="AP315" s="12"/>
    </row>
    <row r="316" spans="42:42" x14ac:dyDescent="0.2">
      <c r="AP316" s="12"/>
    </row>
    <row r="317" spans="42:42" x14ac:dyDescent="0.2">
      <c r="AP317" s="12"/>
    </row>
    <row r="318" spans="42:42" x14ac:dyDescent="0.2">
      <c r="AP318" s="12"/>
    </row>
    <row r="319" spans="42:42" x14ac:dyDescent="0.2">
      <c r="AP319" s="12"/>
    </row>
    <row r="320" spans="42:42" x14ac:dyDescent="0.2">
      <c r="AP320" s="12"/>
    </row>
    <row r="321" spans="42:42" x14ac:dyDescent="0.2">
      <c r="AP321" s="12"/>
    </row>
    <row r="322" spans="42:42" x14ac:dyDescent="0.2">
      <c r="AP322" s="12"/>
    </row>
    <row r="323" spans="42:42" x14ac:dyDescent="0.2">
      <c r="AP323" s="12"/>
    </row>
    <row r="324" spans="42:42" x14ac:dyDescent="0.2">
      <c r="AP324" s="12"/>
    </row>
    <row r="325" spans="42:42" x14ac:dyDescent="0.2">
      <c r="AP325" s="12"/>
    </row>
    <row r="326" spans="42:42" x14ac:dyDescent="0.2">
      <c r="AP326" s="12"/>
    </row>
    <row r="327" spans="42:42" x14ac:dyDescent="0.2">
      <c r="AP327" s="12"/>
    </row>
    <row r="328" spans="42:42" x14ac:dyDescent="0.2">
      <c r="AP328" s="12"/>
    </row>
    <row r="329" spans="42:42" x14ac:dyDescent="0.2">
      <c r="AP329" s="12"/>
    </row>
    <row r="330" spans="42:42" x14ac:dyDescent="0.2">
      <c r="AP330" s="12"/>
    </row>
    <row r="331" spans="42:42" x14ac:dyDescent="0.2">
      <c r="AP331" s="12"/>
    </row>
    <row r="332" spans="42:42" x14ac:dyDescent="0.2">
      <c r="AP332" s="12"/>
    </row>
    <row r="333" spans="42:42" x14ac:dyDescent="0.2">
      <c r="AP333" s="12"/>
    </row>
    <row r="334" spans="42:42" x14ac:dyDescent="0.2">
      <c r="AP334" s="12"/>
    </row>
    <row r="335" spans="42:42" x14ac:dyDescent="0.2">
      <c r="AP335" s="12"/>
    </row>
    <row r="336" spans="42:42" x14ac:dyDescent="0.2">
      <c r="AP336" s="12"/>
    </row>
    <row r="337" spans="42:42" x14ac:dyDescent="0.2">
      <c r="AP337" s="12"/>
    </row>
    <row r="338" spans="42:42" x14ac:dyDescent="0.2">
      <c r="AP338" s="12"/>
    </row>
    <row r="339" spans="42:42" x14ac:dyDescent="0.2">
      <c r="AP339" s="12"/>
    </row>
    <row r="340" spans="42:42" x14ac:dyDescent="0.2">
      <c r="AP340" s="12"/>
    </row>
    <row r="341" spans="42:42" x14ac:dyDescent="0.2">
      <c r="AP341" s="12"/>
    </row>
    <row r="342" spans="42:42" x14ac:dyDescent="0.2">
      <c r="AP342" s="12"/>
    </row>
    <row r="343" spans="42:42" x14ac:dyDescent="0.2">
      <c r="AP343" s="12"/>
    </row>
    <row r="344" spans="42:42" x14ac:dyDescent="0.2">
      <c r="AP344" s="12"/>
    </row>
    <row r="345" spans="42:42" x14ac:dyDescent="0.2">
      <c r="AP345" s="12"/>
    </row>
    <row r="346" spans="42:42" x14ac:dyDescent="0.2">
      <c r="AP346" s="12"/>
    </row>
    <row r="347" spans="42:42" x14ac:dyDescent="0.2">
      <c r="AP347" s="12"/>
    </row>
    <row r="348" spans="42:42" x14ac:dyDescent="0.2">
      <c r="AP348" s="12"/>
    </row>
    <row r="349" spans="42:42" x14ac:dyDescent="0.2">
      <c r="AP349" s="12"/>
    </row>
    <row r="350" spans="42:42" x14ac:dyDescent="0.2">
      <c r="AP350" s="12"/>
    </row>
    <row r="351" spans="42:42" x14ac:dyDescent="0.2">
      <c r="AP351" s="12"/>
    </row>
    <row r="352" spans="42:42" x14ac:dyDescent="0.2">
      <c r="AP352" s="12"/>
    </row>
    <row r="353" spans="42:42" x14ac:dyDescent="0.2">
      <c r="AP353" s="12"/>
    </row>
    <row r="354" spans="42:42" x14ac:dyDescent="0.2">
      <c r="AP354" s="12"/>
    </row>
    <row r="355" spans="42:42" x14ac:dyDescent="0.2">
      <c r="AP355" s="12"/>
    </row>
    <row r="356" spans="42:42" x14ac:dyDescent="0.2">
      <c r="AP356" s="12"/>
    </row>
    <row r="357" spans="42:42" x14ac:dyDescent="0.2">
      <c r="AP357" s="12"/>
    </row>
    <row r="358" spans="42:42" x14ac:dyDescent="0.2">
      <c r="AP358" s="12"/>
    </row>
    <row r="359" spans="42:42" x14ac:dyDescent="0.2">
      <c r="AP359" s="12"/>
    </row>
    <row r="360" spans="42:42" x14ac:dyDescent="0.2">
      <c r="AP360" s="12"/>
    </row>
    <row r="361" spans="42:42" x14ac:dyDescent="0.2">
      <c r="AP361" s="12"/>
    </row>
    <row r="362" spans="42:42" x14ac:dyDescent="0.2">
      <c r="AP362" s="12"/>
    </row>
    <row r="363" spans="42:42" x14ac:dyDescent="0.2">
      <c r="AP363" s="12"/>
    </row>
    <row r="364" spans="42:42" x14ac:dyDescent="0.2">
      <c r="AP364" s="12"/>
    </row>
    <row r="365" spans="42:42" x14ac:dyDescent="0.2">
      <c r="AP365" s="12"/>
    </row>
    <row r="366" spans="42:42" x14ac:dyDescent="0.2">
      <c r="AP366" s="12"/>
    </row>
    <row r="367" spans="42:42" x14ac:dyDescent="0.2">
      <c r="AP367" s="12"/>
    </row>
    <row r="368" spans="42:42" x14ac:dyDescent="0.2">
      <c r="AP368" s="12"/>
    </row>
    <row r="369" spans="42:42" x14ac:dyDescent="0.2">
      <c r="AP369" s="12"/>
    </row>
    <row r="370" spans="42:42" x14ac:dyDescent="0.2">
      <c r="AP370" s="12"/>
    </row>
    <row r="371" spans="42:42" x14ac:dyDescent="0.2">
      <c r="AP371" s="12"/>
    </row>
    <row r="372" spans="42:42" x14ac:dyDescent="0.2">
      <c r="AP372" s="12"/>
    </row>
    <row r="373" spans="42:42" x14ac:dyDescent="0.2">
      <c r="AP373" s="12"/>
    </row>
    <row r="374" spans="42:42" x14ac:dyDescent="0.2">
      <c r="AP374" s="12"/>
    </row>
    <row r="375" spans="42:42" x14ac:dyDescent="0.2">
      <c r="AP375" s="12"/>
    </row>
    <row r="376" spans="42:42" x14ac:dyDescent="0.2">
      <c r="AP376" s="12"/>
    </row>
    <row r="377" spans="42:42" x14ac:dyDescent="0.2">
      <c r="AP377" s="12"/>
    </row>
    <row r="378" spans="42:42" x14ac:dyDescent="0.2">
      <c r="AP378" s="12"/>
    </row>
    <row r="379" spans="42:42" x14ac:dyDescent="0.2">
      <c r="AP379" s="12"/>
    </row>
    <row r="380" spans="42:42" x14ac:dyDescent="0.2">
      <c r="AP380" s="12"/>
    </row>
    <row r="381" spans="42:42" x14ac:dyDescent="0.2">
      <c r="AP381" s="12"/>
    </row>
    <row r="382" spans="42:42" x14ac:dyDescent="0.2">
      <c r="AP382" s="12"/>
    </row>
    <row r="383" spans="42:42" x14ac:dyDescent="0.2">
      <c r="AP383" s="12"/>
    </row>
    <row r="384" spans="42:42" x14ac:dyDescent="0.2">
      <c r="AP384" s="12"/>
    </row>
    <row r="385" spans="42:42" x14ac:dyDescent="0.2">
      <c r="AP385" s="12"/>
    </row>
    <row r="386" spans="42:42" x14ac:dyDescent="0.2">
      <c r="AP386" s="12"/>
    </row>
    <row r="387" spans="42:42" x14ac:dyDescent="0.2">
      <c r="AP387" s="12"/>
    </row>
    <row r="388" spans="42:42" x14ac:dyDescent="0.2">
      <c r="AP388" s="12"/>
    </row>
    <row r="389" spans="42:42" x14ac:dyDescent="0.2">
      <c r="AP389" s="12"/>
    </row>
    <row r="390" spans="42:42" x14ac:dyDescent="0.2">
      <c r="AP390" s="12"/>
    </row>
    <row r="391" spans="42:42" x14ac:dyDescent="0.2">
      <c r="AP391" s="12"/>
    </row>
    <row r="392" spans="42:42" x14ac:dyDescent="0.2">
      <c r="AP392" s="12"/>
    </row>
    <row r="393" spans="42:42" x14ac:dyDescent="0.2">
      <c r="AP393" s="12"/>
    </row>
    <row r="394" spans="42:42" x14ac:dyDescent="0.2">
      <c r="AP394" s="12"/>
    </row>
    <row r="395" spans="42:42" x14ac:dyDescent="0.2">
      <c r="AP395" s="12"/>
    </row>
    <row r="396" spans="42:42" x14ac:dyDescent="0.2">
      <c r="AP396" s="12"/>
    </row>
    <row r="397" spans="42:42" x14ac:dyDescent="0.2">
      <c r="AP397" s="12"/>
    </row>
    <row r="398" spans="42:42" x14ac:dyDescent="0.2">
      <c r="AP398" s="12"/>
    </row>
    <row r="399" spans="42:42" x14ac:dyDescent="0.2">
      <c r="AP399" s="12"/>
    </row>
    <row r="400" spans="42:42" x14ac:dyDescent="0.2">
      <c r="AP400" s="12"/>
    </row>
    <row r="401" spans="42:42" x14ac:dyDescent="0.2">
      <c r="AP401" s="12"/>
    </row>
    <row r="402" spans="42:42" x14ac:dyDescent="0.2">
      <c r="AP402" s="12"/>
    </row>
    <row r="403" spans="42:42" x14ac:dyDescent="0.2">
      <c r="AP403" s="12"/>
    </row>
    <row r="404" spans="42:42" x14ac:dyDescent="0.2">
      <c r="AP404" s="12"/>
    </row>
    <row r="405" spans="42:42" x14ac:dyDescent="0.2">
      <c r="AP405" s="12"/>
    </row>
    <row r="406" spans="42:42" x14ac:dyDescent="0.2">
      <c r="AP406" s="12"/>
    </row>
    <row r="407" spans="42:42" x14ac:dyDescent="0.2">
      <c r="AP407" s="12"/>
    </row>
    <row r="408" spans="42:42" x14ac:dyDescent="0.2">
      <c r="AP408" s="12"/>
    </row>
    <row r="409" spans="42:42" x14ac:dyDescent="0.2">
      <c r="AP409" s="12"/>
    </row>
    <row r="410" spans="42:42" x14ac:dyDescent="0.2">
      <c r="AP410" s="12"/>
    </row>
    <row r="411" spans="42:42" x14ac:dyDescent="0.2">
      <c r="AP411" s="12"/>
    </row>
    <row r="412" spans="42:42" x14ac:dyDescent="0.2">
      <c r="AP412" s="12"/>
    </row>
    <row r="413" spans="42:42" x14ac:dyDescent="0.2">
      <c r="AP413" s="12"/>
    </row>
    <row r="414" spans="42:42" x14ac:dyDescent="0.2">
      <c r="AP414" s="12"/>
    </row>
    <row r="415" spans="42:42" x14ac:dyDescent="0.2">
      <c r="AP415" s="12"/>
    </row>
    <row r="416" spans="42:42" x14ac:dyDescent="0.2">
      <c r="AP416" s="12"/>
    </row>
    <row r="417" spans="42:42" x14ac:dyDescent="0.2">
      <c r="AP417" s="12"/>
    </row>
    <row r="418" spans="42:42" x14ac:dyDescent="0.2">
      <c r="AP418" s="12"/>
    </row>
    <row r="419" spans="42:42" x14ac:dyDescent="0.2">
      <c r="AP419" s="12"/>
    </row>
    <row r="420" spans="42:42" x14ac:dyDescent="0.2">
      <c r="AP420" s="12"/>
    </row>
    <row r="421" spans="42:42" x14ac:dyDescent="0.2">
      <c r="AP421" s="12"/>
    </row>
    <row r="422" spans="42:42" x14ac:dyDescent="0.2">
      <c r="AP422" s="12"/>
    </row>
    <row r="423" spans="42:42" x14ac:dyDescent="0.2">
      <c r="AP423" s="12"/>
    </row>
    <row r="424" spans="42:42" x14ac:dyDescent="0.2">
      <c r="AP424" s="12"/>
    </row>
    <row r="425" spans="42:42" x14ac:dyDescent="0.2">
      <c r="AP425" s="12"/>
    </row>
    <row r="426" spans="42:42" x14ac:dyDescent="0.2">
      <c r="AP426" s="12"/>
    </row>
    <row r="427" spans="42:42" x14ac:dyDescent="0.2">
      <c r="AP427" s="12"/>
    </row>
    <row r="428" spans="42:42" x14ac:dyDescent="0.2">
      <c r="AP428" s="12"/>
    </row>
    <row r="429" spans="42:42" x14ac:dyDescent="0.2">
      <c r="AP429" s="12"/>
    </row>
    <row r="430" spans="42:42" x14ac:dyDescent="0.2">
      <c r="AP430" s="12"/>
    </row>
    <row r="431" spans="42:42" x14ac:dyDescent="0.2">
      <c r="AP431" s="12"/>
    </row>
    <row r="432" spans="42:42" x14ac:dyDescent="0.2">
      <c r="AP432" s="12"/>
    </row>
    <row r="433" spans="42:42" x14ac:dyDescent="0.2">
      <c r="AP433" s="12"/>
    </row>
    <row r="434" spans="42:42" x14ac:dyDescent="0.2">
      <c r="AP434" s="12"/>
    </row>
    <row r="435" spans="42:42" x14ac:dyDescent="0.2">
      <c r="AP435" s="12"/>
    </row>
    <row r="436" spans="42:42" x14ac:dyDescent="0.2">
      <c r="AP436" s="12"/>
    </row>
    <row r="437" spans="42:42" x14ac:dyDescent="0.2">
      <c r="AP437" s="12"/>
    </row>
    <row r="438" spans="42:42" x14ac:dyDescent="0.2">
      <c r="AP438" s="12"/>
    </row>
    <row r="439" spans="42:42" x14ac:dyDescent="0.2">
      <c r="AP439" s="12"/>
    </row>
    <row r="440" spans="42:42" x14ac:dyDescent="0.2">
      <c r="AP440" s="12"/>
    </row>
    <row r="441" spans="42:42" x14ac:dyDescent="0.2">
      <c r="AP441" s="12"/>
    </row>
    <row r="442" spans="42:42" x14ac:dyDescent="0.2">
      <c r="AP442" s="12"/>
    </row>
    <row r="443" spans="42:42" x14ac:dyDescent="0.2">
      <c r="AP443" s="12"/>
    </row>
    <row r="444" spans="42:42" x14ac:dyDescent="0.2">
      <c r="AP444" s="12"/>
    </row>
    <row r="445" spans="42:42" x14ac:dyDescent="0.2">
      <c r="AP445" s="12"/>
    </row>
    <row r="446" spans="42:42" x14ac:dyDescent="0.2">
      <c r="AP446" s="12"/>
    </row>
    <row r="447" spans="42:42" x14ac:dyDescent="0.2">
      <c r="AP447" s="12"/>
    </row>
    <row r="448" spans="42:42" x14ac:dyDescent="0.2">
      <c r="AP448" s="12"/>
    </row>
    <row r="449" spans="42:42" x14ac:dyDescent="0.2">
      <c r="AP449" s="12"/>
    </row>
    <row r="450" spans="42:42" x14ac:dyDescent="0.2">
      <c r="AP450" s="12"/>
    </row>
    <row r="451" spans="42:42" x14ac:dyDescent="0.2">
      <c r="AP451" s="12"/>
    </row>
    <row r="452" spans="42:42" x14ac:dyDescent="0.2">
      <c r="AP452" s="12"/>
    </row>
    <row r="453" spans="42:42" x14ac:dyDescent="0.2">
      <c r="AP453" s="12"/>
    </row>
    <row r="454" spans="42:42" x14ac:dyDescent="0.2">
      <c r="AP454" s="12"/>
    </row>
    <row r="455" spans="42:42" x14ac:dyDescent="0.2">
      <c r="AP455" s="12"/>
    </row>
    <row r="456" spans="42:42" x14ac:dyDescent="0.2">
      <c r="AP456" s="12"/>
    </row>
    <row r="457" spans="42:42" x14ac:dyDescent="0.2">
      <c r="AP457" s="12"/>
    </row>
    <row r="458" spans="42:42" x14ac:dyDescent="0.2">
      <c r="AP458" s="12"/>
    </row>
    <row r="459" spans="42:42" x14ac:dyDescent="0.2">
      <c r="AP459" s="12"/>
    </row>
    <row r="460" spans="42:42" x14ac:dyDescent="0.2">
      <c r="AP460" s="12"/>
    </row>
    <row r="461" spans="42:42" x14ac:dyDescent="0.2">
      <c r="AP461" s="12"/>
    </row>
    <row r="462" spans="42:42" x14ac:dyDescent="0.2">
      <c r="AP462" s="12"/>
    </row>
    <row r="463" spans="42:42" x14ac:dyDescent="0.2">
      <c r="AP463" s="12"/>
    </row>
    <row r="464" spans="42:42" x14ac:dyDescent="0.2">
      <c r="AP464" s="12"/>
    </row>
    <row r="465" spans="42:42" x14ac:dyDescent="0.2">
      <c r="AP465" s="12"/>
    </row>
    <row r="466" spans="42:42" x14ac:dyDescent="0.2">
      <c r="AP466" s="12"/>
    </row>
    <row r="467" spans="42:42" x14ac:dyDescent="0.2">
      <c r="AP467" s="12"/>
    </row>
    <row r="468" spans="42:42" x14ac:dyDescent="0.2">
      <c r="AP468" s="12"/>
    </row>
    <row r="469" spans="42:42" x14ac:dyDescent="0.2">
      <c r="AP469" s="12"/>
    </row>
    <row r="470" spans="42:42" x14ac:dyDescent="0.2">
      <c r="AP470" s="12"/>
    </row>
    <row r="471" spans="42:42" x14ac:dyDescent="0.2">
      <c r="AP471" s="12"/>
    </row>
    <row r="472" spans="42:42" x14ac:dyDescent="0.2">
      <c r="AP472" s="12"/>
    </row>
    <row r="473" spans="42:42" x14ac:dyDescent="0.2">
      <c r="AP473" s="12"/>
    </row>
    <row r="474" spans="42:42" x14ac:dyDescent="0.2">
      <c r="AP474" s="12"/>
    </row>
    <row r="475" spans="42:42" x14ac:dyDescent="0.2">
      <c r="AP475" s="12"/>
    </row>
    <row r="476" spans="42:42" x14ac:dyDescent="0.2">
      <c r="AP476" s="12"/>
    </row>
    <row r="477" spans="42:42" x14ac:dyDescent="0.2">
      <c r="AP477" s="12"/>
    </row>
    <row r="478" spans="42:42" x14ac:dyDescent="0.2">
      <c r="AP478" s="12"/>
    </row>
    <row r="479" spans="42:42" x14ac:dyDescent="0.2">
      <c r="AP479" s="12"/>
    </row>
    <row r="480" spans="42:42" x14ac:dyDescent="0.2">
      <c r="AP480" s="12"/>
    </row>
    <row r="481" spans="42:42" x14ac:dyDescent="0.2">
      <c r="AP481" s="12"/>
    </row>
    <row r="482" spans="42:42" x14ac:dyDescent="0.2">
      <c r="AP482" s="12"/>
    </row>
    <row r="483" spans="42:42" x14ac:dyDescent="0.2">
      <c r="AP483" s="12"/>
    </row>
    <row r="484" spans="42:42" x14ac:dyDescent="0.2">
      <c r="AP484" s="12"/>
    </row>
    <row r="485" spans="42:42" x14ac:dyDescent="0.2">
      <c r="AP485" s="12"/>
    </row>
    <row r="486" spans="42:42" x14ac:dyDescent="0.2">
      <c r="AP486" s="12"/>
    </row>
    <row r="487" spans="42:42" x14ac:dyDescent="0.2">
      <c r="AP487" s="12"/>
    </row>
    <row r="488" spans="42:42" x14ac:dyDescent="0.2">
      <c r="AP488" s="12"/>
    </row>
    <row r="489" spans="42:42" x14ac:dyDescent="0.2">
      <c r="AP489" s="12"/>
    </row>
    <row r="490" spans="42:42" x14ac:dyDescent="0.2">
      <c r="AP490" s="12"/>
    </row>
    <row r="491" spans="42:42" x14ac:dyDescent="0.2">
      <c r="AP491" s="12"/>
    </row>
    <row r="492" spans="42:42" x14ac:dyDescent="0.2">
      <c r="AP492" s="12"/>
    </row>
    <row r="493" spans="42:42" x14ac:dyDescent="0.2">
      <c r="AP493" s="12"/>
    </row>
    <row r="494" spans="42:42" x14ac:dyDescent="0.2">
      <c r="AP494" s="12"/>
    </row>
    <row r="495" spans="42:42" x14ac:dyDescent="0.2">
      <c r="AP495" s="12"/>
    </row>
    <row r="496" spans="42:42" x14ac:dyDescent="0.2">
      <c r="AP496" s="12"/>
    </row>
    <row r="497" spans="42:42" x14ac:dyDescent="0.2">
      <c r="AP497" s="12"/>
    </row>
    <row r="498" spans="42:42" x14ac:dyDescent="0.2">
      <c r="AP498" s="12"/>
    </row>
    <row r="499" spans="42:42" x14ac:dyDescent="0.2">
      <c r="AP499" s="12"/>
    </row>
    <row r="500" spans="42:42" x14ac:dyDescent="0.2">
      <c r="AP500" s="12"/>
    </row>
    <row r="501" spans="42:42" x14ac:dyDescent="0.2">
      <c r="AP501" s="12"/>
    </row>
    <row r="502" spans="42:42" x14ac:dyDescent="0.2">
      <c r="AP502" s="12"/>
    </row>
    <row r="503" spans="42:42" x14ac:dyDescent="0.2">
      <c r="AP503" s="12"/>
    </row>
    <row r="504" spans="42:42" x14ac:dyDescent="0.2">
      <c r="AP504" s="12"/>
    </row>
    <row r="505" spans="42:42" x14ac:dyDescent="0.2">
      <c r="AP505" s="12"/>
    </row>
    <row r="506" spans="42:42" x14ac:dyDescent="0.2">
      <c r="AP506" s="12"/>
    </row>
    <row r="507" spans="42:42" x14ac:dyDescent="0.2">
      <c r="AP507" s="12"/>
    </row>
    <row r="508" spans="42:42" x14ac:dyDescent="0.2">
      <c r="AP508" s="12"/>
    </row>
    <row r="509" spans="42:42" x14ac:dyDescent="0.2">
      <c r="AP509" s="12"/>
    </row>
    <row r="510" spans="42:42" x14ac:dyDescent="0.2">
      <c r="AP510" s="12"/>
    </row>
    <row r="511" spans="42:42" x14ac:dyDescent="0.2">
      <c r="AP511" s="12"/>
    </row>
    <row r="512" spans="42:42" x14ac:dyDescent="0.2">
      <c r="AP512" s="12"/>
    </row>
    <row r="513" spans="42:42" x14ac:dyDescent="0.2">
      <c r="AP513" s="12"/>
    </row>
    <row r="514" spans="42:42" x14ac:dyDescent="0.2">
      <c r="AP514" s="12"/>
    </row>
    <row r="515" spans="42:42" x14ac:dyDescent="0.2">
      <c r="AP515" s="12"/>
    </row>
    <row r="516" spans="42:42" x14ac:dyDescent="0.2">
      <c r="AP516" s="12"/>
    </row>
    <row r="517" spans="42:42" x14ac:dyDescent="0.2">
      <c r="AP517" s="12"/>
    </row>
    <row r="518" spans="42:42" x14ac:dyDescent="0.2">
      <c r="AP518" s="12"/>
    </row>
    <row r="519" spans="42:42" x14ac:dyDescent="0.2">
      <c r="AP519" s="12"/>
    </row>
    <row r="520" spans="42:42" x14ac:dyDescent="0.2">
      <c r="AP520" s="12"/>
    </row>
    <row r="521" spans="42:42" x14ac:dyDescent="0.2">
      <c r="AP521" s="12"/>
    </row>
    <row r="522" spans="42:42" x14ac:dyDescent="0.2">
      <c r="AP522" s="12"/>
    </row>
    <row r="523" spans="42:42" x14ac:dyDescent="0.2">
      <c r="AP523" s="12"/>
    </row>
    <row r="524" spans="42:42" x14ac:dyDescent="0.2">
      <c r="AP524" s="12"/>
    </row>
    <row r="525" spans="42:42" x14ac:dyDescent="0.2">
      <c r="AP525" s="12"/>
    </row>
    <row r="526" spans="42:42" x14ac:dyDescent="0.2">
      <c r="AP526" s="12"/>
    </row>
    <row r="527" spans="42:42" x14ac:dyDescent="0.2">
      <c r="AP527" s="12"/>
    </row>
    <row r="528" spans="42:42" x14ac:dyDescent="0.2">
      <c r="AP528" s="12"/>
    </row>
    <row r="529" spans="42:42" x14ac:dyDescent="0.2">
      <c r="AP529" s="12"/>
    </row>
    <row r="530" spans="42:42" x14ac:dyDescent="0.2">
      <c r="AP530" s="12"/>
    </row>
    <row r="531" spans="42:42" x14ac:dyDescent="0.2">
      <c r="AP531" s="12"/>
    </row>
    <row r="532" spans="42:42" x14ac:dyDescent="0.2">
      <c r="AP532" s="12"/>
    </row>
    <row r="533" spans="42:42" x14ac:dyDescent="0.2">
      <c r="AP533" s="12"/>
    </row>
    <row r="534" spans="42:42" x14ac:dyDescent="0.2">
      <c r="AP534" s="12"/>
    </row>
    <row r="535" spans="42:42" x14ac:dyDescent="0.2">
      <c r="AP535" s="12"/>
    </row>
    <row r="536" spans="42:42" x14ac:dyDescent="0.2">
      <c r="AP536" s="12"/>
    </row>
    <row r="537" spans="42:42" x14ac:dyDescent="0.2">
      <c r="AP537" s="12"/>
    </row>
    <row r="538" spans="42:42" x14ac:dyDescent="0.2">
      <c r="AP538" s="12"/>
    </row>
    <row r="539" spans="42:42" x14ac:dyDescent="0.2">
      <c r="AP539" s="12"/>
    </row>
    <row r="540" spans="42:42" x14ac:dyDescent="0.2">
      <c r="AP540" s="12"/>
    </row>
    <row r="541" spans="42:42" x14ac:dyDescent="0.2">
      <c r="AP541" s="12"/>
    </row>
    <row r="542" spans="42:42" x14ac:dyDescent="0.2">
      <c r="AP542" s="12"/>
    </row>
    <row r="543" spans="42:42" x14ac:dyDescent="0.2">
      <c r="AP543" s="12"/>
    </row>
    <row r="544" spans="42:42" x14ac:dyDescent="0.2">
      <c r="AP544" s="12"/>
    </row>
    <row r="545" spans="42:42" x14ac:dyDescent="0.2">
      <c r="AP545" s="12"/>
    </row>
    <row r="546" spans="42:42" x14ac:dyDescent="0.2">
      <c r="AP546" s="12"/>
    </row>
    <row r="547" spans="42:42" x14ac:dyDescent="0.2">
      <c r="AP547" s="12"/>
    </row>
    <row r="548" spans="42:42" x14ac:dyDescent="0.2">
      <c r="AP548" s="12"/>
    </row>
    <row r="549" spans="42:42" x14ac:dyDescent="0.2">
      <c r="AP549" s="12"/>
    </row>
    <row r="550" spans="42:42" x14ac:dyDescent="0.2">
      <c r="AP550" s="12"/>
    </row>
    <row r="551" spans="42:42" x14ac:dyDescent="0.2">
      <c r="AP551" s="12"/>
    </row>
    <row r="552" spans="42:42" x14ac:dyDescent="0.2">
      <c r="AP552" s="12"/>
    </row>
    <row r="553" spans="42:42" x14ac:dyDescent="0.2">
      <c r="AP553" s="12"/>
    </row>
    <row r="554" spans="42:42" x14ac:dyDescent="0.2">
      <c r="AP554" s="12"/>
    </row>
    <row r="555" spans="42:42" x14ac:dyDescent="0.2">
      <c r="AP555" s="12"/>
    </row>
    <row r="556" spans="42:42" x14ac:dyDescent="0.2">
      <c r="AP556" s="12"/>
    </row>
    <row r="557" spans="42:42" x14ac:dyDescent="0.2">
      <c r="AP557" s="12"/>
    </row>
    <row r="558" spans="42:42" x14ac:dyDescent="0.2">
      <c r="AP558" s="12"/>
    </row>
    <row r="559" spans="42:42" x14ac:dyDescent="0.2">
      <c r="AP559" s="12"/>
    </row>
    <row r="560" spans="42:42" x14ac:dyDescent="0.2">
      <c r="AP560" s="12"/>
    </row>
    <row r="561" spans="42:42" x14ac:dyDescent="0.2">
      <c r="AP561" s="12"/>
    </row>
    <row r="562" spans="42:42" x14ac:dyDescent="0.2">
      <c r="AP562" s="12"/>
    </row>
    <row r="563" spans="42:42" x14ac:dyDescent="0.2">
      <c r="AP563" s="12"/>
    </row>
    <row r="564" spans="42:42" x14ac:dyDescent="0.2">
      <c r="AP564" s="12"/>
    </row>
    <row r="565" spans="42:42" x14ac:dyDescent="0.2">
      <c r="AP565" s="12"/>
    </row>
    <row r="566" spans="42:42" x14ac:dyDescent="0.2">
      <c r="AP566" s="12"/>
    </row>
    <row r="567" spans="42:42" x14ac:dyDescent="0.2">
      <c r="AP567" s="12"/>
    </row>
    <row r="568" spans="42:42" x14ac:dyDescent="0.2">
      <c r="AP568" s="12"/>
    </row>
    <row r="569" spans="42:42" x14ac:dyDescent="0.2">
      <c r="AP569" s="12"/>
    </row>
    <row r="570" spans="42:42" x14ac:dyDescent="0.2">
      <c r="AP570" s="12"/>
    </row>
    <row r="571" spans="42:42" x14ac:dyDescent="0.2">
      <c r="AP571" s="12"/>
    </row>
    <row r="572" spans="42:42" x14ac:dyDescent="0.2">
      <c r="AP572" s="12"/>
    </row>
    <row r="573" spans="42:42" x14ac:dyDescent="0.2">
      <c r="AP573" s="12"/>
    </row>
    <row r="574" spans="42:42" x14ac:dyDescent="0.2">
      <c r="AP574" s="12"/>
    </row>
    <row r="575" spans="42:42" x14ac:dyDescent="0.2">
      <c r="AP575" s="12"/>
    </row>
    <row r="576" spans="42:42" x14ac:dyDescent="0.2">
      <c r="AP576" s="12"/>
    </row>
    <row r="577" spans="42:42" x14ac:dyDescent="0.2">
      <c r="AP577" s="12"/>
    </row>
    <row r="578" spans="42:42" x14ac:dyDescent="0.2">
      <c r="AP578" s="12"/>
    </row>
    <row r="579" spans="42:42" x14ac:dyDescent="0.2">
      <c r="AP579" s="12"/>
    </row>
    <row r="580" spans="42:42" x14ac:dyDescent="0.2">
      <c r="AP580" s="12"/>
    </row>
    <row r="581" spans="42:42" x14ac:dyDescent="0.2">
      <c r="AP581" s="12"/>
    </row>
    <row r="582" spans="42:42" x14ac:dyDescent="0.2">
      <c r="AP582" s="12"/>
    </row>
    <row r="583" spans="42:42" x14ac:dyDescent="0.2">
      <c r="AP583" s="12"/>
    </row>
    <row r="584" spans="42:42" x14ac:dyDescent="0.2">
      <c r="AP584" s="12"/>
    </row>
    <row r="585" spans="42:42" x14ac:dyDescent="0.2">
      <c r="AP585" s="12"/>
    </row>
    <row r="586" spans="42:42" x14ac:dyDescent="0.2">
      <c r="AP586" s="12"/>
    </row>
    <row r="587" spans="42:42" x14ac:dyDescent="0.2">
      <c r="AP587" s="12"/>
    </row>
    <row r="588" spans="42:42" x14ac:dyDescent="0.2">
      <c r="AP588" s="12"/>
    </row>
    <row r="589" spans="42:42" x14ac:dyDescent="0.2">
      <c r="AP589" s="12"/>
    </row>
    <row r="590" spans="42:42" x14ac:dyDescent="0.2">
      <c r="AP590" s="12"/>
    </row>
    <row r="591" spans="42:42" x14ac:dyDescent="0.2">
      <c r="AP591" s="12"/>
    </row>
    <row r="592" spans="42:42" x14ac:dyDescent="0.2">
      <c r="AP592" s="12"/>
    </row>
    <row r="593" spans="42:42" x14ac:dyDescent="0.2">
      <c r="AP593" s="12"/>
    </row>
    <row r="594" spans="42:42" x14ac:dyDescent="0.2">
      <c r="AP594" s="12"/>
    </row>
    <row r="595" spans="42:42" x14ac:dyDescent="0.2">
      <c r="AP595" s="12"/>
    </row>
    <row r="596" spans="42:42" x14ac:dyDescent="0.2">
      <c r="AP596" s="12"/>
    </row>
    <row r="597" spans="42:42" x14ac:dyDescent="0.2">
      <c r="AP597" s="12"/>
    </row>
    <row r="598" spans="42:42" x14ac:dyDescent="0.2">
      <c r="AP598" s="12"/>
    </row>
    <row r="599" spans="42:42" x14ac:dyDescent="0.2">
      <c r="AP599" s="12"/>
    </row>
    <row r="600" spans="42:42" x14ac:dyDescent="0.2">
      <c r="AP600" s="12"/>
    </row>
    <row r="601" spans="42:42" x14ac:dyDescent="0.2">
      <c r="AP601" s="12"/>
    </row>
    <row r="602" spans="42:42" x14ac:dyDescent="0.2">
      <c r="AP602" s="12"/>
    </row>
    <row r="603" spans="42:42" x14ac:dyDescent="0.2">
      <c r="AP603" s="12"/>
    </row>
    <row r="604" spans="42:42" x14ac:dyDescent="0.2">
      <c r="AP604" s="12"/>
    </row>
    <row r="605" spans="42:42" x14ac:dyDescent="0.2">
      <c r="AP605" s="12"/>
    </row>
    <row r="606" spans="42:42" x14ac:dyDescent="0.2">
      <c r="AP606" s="12"/>
    </row>
    <row r="607" spans="42:42" x14ac:dyDescent="0.2">
      <c r="AP607" s="12"/>
    </row>
    <row r="608" spans="42:42" x14ac:dyDescent="0.2">
      <c r="AP608" s="12"/>
    </row>
    <row r="609" spans="42:42" x14ac:dyDescent="0.2">
      <c r="AP609" s="12"/>
    </row>
    <row r="610" spans="42:42" x14ac:dyDescent="0.2">
      <c r="AP610" s="12"/>
    </row>
    <row r="611" spans="42:42" x14ac:dyDescent="0.2">
      <c r="AP611" s="12"/>
    </row>
    <row r="612" spans="42:42" x14ac:dyDescent="0.2">
      <c r="AP612" s="12"/>
    </row>
    <row r="613" spans="42:42" x14ac:dyDescent="0.2">
      <c r="AP613" s="12"/>
    </row>
    <row r="614" spans="42:42" x14ac:dyDescent="0.2">
      <c r="AP614" s="12"/>
    </row>
    <row r="615" spans="42:42" x14ac:dyDescent="0.2">
      <c r="AP615" s="12"/>
    </row>
    <row r="616" spans="42:42" x14ac:dyDescent="0.2">
      <c r="AP616" s="12"/>
    </row>
    <row r="617" spans="42:42" x14ac:dyDescent="0.2">
      <c r="AP617" s="12"/>
    </row>
    <row r="618" spans="42:42" x14ac:dyDescent="0.2">
      <c r="AP618" s="12"/>
    </row>
    <row r="619" spans="42:42" x14ac:dyDescent="0.2">
      <c r="AP619" s="12"/>
    </row>
    <row r="620" spans="42:42" x14ac:dyDescent="0.2">
      <c r="AP620" s="12"/>
    </row>
    <row r="621" spans="42:42" x14ac:dyDescent="0.2">
      <c r="AP621" s="12"/>
    </row>
    <row r="622" spans="42:42" x14ac:dyDescent="0.2">
      <c r="AP622" s="12"/>
    </row>
    <row r="623" spans="42:42" x14ac:dyDescent="0.2">
      <c r="AP623" s="12"/>
    </row>
    <row r="624" spans="42:42" x14ac:dyDescent="0.2">
      <c r="AP624" s="12"/>
    </row>
    <row r="625" spans="42:42" x14ac:dyDescent="0.2">
      <c r="AP625" s="12"/>
    </row>
    <row r="626" spans="42:42" x14ac:dyDescent="0.2">
      <c r="AP626" s="12"/>
    </row>
    <row r="627" spans="42:42" x14ac:dyDescent="0.2">
      <c r="AP627" s="12"/>
    </row>
    <row r="628" spans="42:42" x14ac:dyDescent="0.2">
      <c r="AP628" s="12"/>
    </row>
    <row r="629" spans="42:42" x14ac:dyDescent="0.2">
      <c r="AP629" s="12"/>
    </row>
    <row r="630" spans="42:42" x14ac:dyDescent="0.2">
      <c r="AP630" s="12"/>
    </row>
    <row r="631" spans="42:42" x14ac:dyDescent="0.2">
      <c r="AP631" s="12"/>
    </row>
    <row r="632" spans="42:42" x14ac:dyDescent="0.2">
      <c r="AP632" s="12"/>
    </row>
    <row r="633" spans="42:42" x14ac:dyDescent="0.2">
      <c r="AP633" s="12"/>
    </row>
    <row r="634" spans="42:42" x14ac:dyDescent="0.2">
      <c r="AP634" s="12"/>
    </row>
    <row r="635" spans="42:42" x14ac:dyDescent="0.2">
      <c r="AP635" s="12"/>
    </row>
    <row r="636" spans="42:42" x14ac:dyDescent="0.2">
      <c r="AP636" s="12"/>
    </row>
    <row r="637" spans="42:42" x14ac:dyDescent="0.2">
      <c r="AP637" s="12"/>
    </row>
    <row r="638" spans="42:42" x14ac:dyDescent="0.2">
      <c r="AP638" s="12"/>
    </row>
    <row r="639" spans="42:42" x14ac:dyDescent="0.2">
      <c r="AP639" s="12"/>
    </row>
    <row r="640" spans="42:42" x14ac:dyDescent="0.2">
      <c r="AP640" s="12"/>
    </row>
    <row r="641" spans="42:42" x14ac:dyDescent="0.2">
      <c r="AP641" s="12"/>
    </row>
    <row r="642" spans="42:42" x14ac:dyDescent="0.2">
      <c r="AP642" s="12"/>
    </row>
    <row r="643" spans="42:42" x14ac:dyDescent="0.2">
      <c r="AP643" s="12"/>
    </row>
    <row r="644" spans="42:42" x14ac:dyDescent="0.2">
      <c r="AP644" s="12"/>
    </row>
    <row r="645" spans="42:42" x14ac:dyDescent="0.2">
      <c r="AP645" s="12"/>
    </row>
    <row r="646" spans="42:42" x14ac:dyDescent="0.2">
      <c r="AP646" s="12"/>
    </row>
    <row r="647" spans="42:42" x14ac:dyDescent="0.2">
      <c r="AP647" s="12"/>
    </row>
    <row r="648" spans="42:42" x14ac:dyDescent="0.2">
      <c r="AP648" s="12"/>
    </row>
    <row r="649" spans="42:42" x14ac:dyDescent="0.2">
      <c r="AP649" s="12"/>
    </row>
    <row r="650" spans="42:42" x14ac:dyDescent="0.2">
      <c r="AP650" s="12"/>
    </row>
    <row r="651" spans="42:42" x14ac:dyDescent="0.2">
      <c r="AP651" s="12"/>
    </row>
    <row r="652" spans="42:42" x14ac:dyDescent="0.2">
      <c r="AP652" s="12"/>
    </row>
    <row r="653" spans="42:42" x14ac:dyDescent="0.2">
      <c r="AP653" s="12"/>
    </row>
    <row r="654" spans="42:42" x14ac:dyDescent="0.2">
      <c r="AP654" s="12"/>
    </row>
    <row r="655" spans="42:42" x14ac:dyDescent="0.2">
      <c r="AP655" s="12"/>
    </row>
    <row r="656" spans="42:42" x14ac:dyDescent="0.2">
      <c r="AP656" s="12"/>
    </row>
    <row r="657" spans="42:42" x14ac:dyDescent="0.2">
      <c r="AP657" s="12"/>
    </row>
    <row r="658" spans="42:42" x14ac:dyDescent="0.2">
      <c r="AP658" s="12"/>
    </row>
    <row r="659" spans="42:42" x14ac:dyDescent="0.2">
      <c r="AP659" s="12"/>
    </row>
    <row r="660" spans="42:42" x14ac:dyDescent="0.2">
      <c r="AP660" s="12"/>
    </row>
    <row r="661" spans="42:42" x14ac:dyDescent="0.2">
      <c r="AP661" s="12"/>
    </row>
    <row r="662" spans="42:42" x14ac:dyDescent="0.2">
      <c r="AP662" s="12"/>
    </row>
    <row r="663" spans="42:42" x14ac:dyDescent="0.2">
      <c r="AP663" s="12"/>
    </row>
    <row r="664" spans="42:42" x14ac:dyDescent="0.2">
      <c r="AP664" s="12"/>
    </row>
    <row r="665" spans="42:42" x14ac:dyDescent="0.2">
      <c r="AP665" s="12"/>
    </row>
    <row r="666" spans="42:42" x14ac:dyDescent="0.2">
      <c r="AP666" s="12"/>
    </row>
    <row r="667" spans="42:42" x14ac:dyDescent="0.2">
      <c r="AP667" s="12"/>
    </row>
    <row r="668" spans="42:42" x14ac:dyDescent="0.2">
      <c r="AP668" s="12"/>
    </row>
    <row r="669" spans="42:42" x14ac:dyDescent="0.2">
      <c r="AP669" s="12"/>
    </row>
    <row r="670" spans="42:42" x14ac:dyDescent="0.2">
      <c r="AP670" s="12"/>
    </row>
    <row r="671" spans="42:42" x14ac:dyDescent="0.2">
      <c r="AP671" s="12"/>
    </row>
    <row r="672" spans="42:42" x14ac:dyDescent="0.2">
      <c r="AP672" s="12"/>
    </row>
    <row r="673" spans="42:42" x14ac:dyDescent="0.2">
      <c r="AP673" s="12"/>
    </row>
    <row r="674" spans="42:42" x14ac:dyDescent="0.2">
      <c r="AP674" s="12"/>
    </row>
    <row r="675" spans="42:42" x14ac:dyDescent="0.2">
      <c r="AP675" s="12"/>
    </row>
    <row r="676" spans="42:42" x14ac:dyDescent="0.2">
      <c r="AP676" s="12"/>
    </row>
    <row r="677" spans="42:42" x14ac:dyDescent="0.2">
      <c r="AP677" s="12"/>
    </row>
    <row r="678" spans="42:42" x14ac:dyDescent="0.2">
      <c r="AP678" s="12"/>
    </row>
    <row r="679" spans="42:42" x14ac:dyDescent="0.2">
      <c r="AP679" s="12"/>
    </row>
    <row r="680" spans="42:42" x14ac:dyDescent="0.2">
      <c r="AP680" s="12"/>
    </row>
    <row r="681" spans="42:42" x14ac:dyDescent="0.2">
      <c r="AP681" s="12"/>
    </row>
    <row r="682" spans="42:42" x14ac:dyDescent="0.2">
      <c r="AP682" s="12"/>
    </row>
    <row r="683" spans="42:42" x14ac:dyDescent="0.2">
      <c r="AP683" s="12"/>
    </row>
    <row r="684" spans="42:42" x14ac:dyDescent="0.2">
      <c r="AP684" s="12"/>
    </row>
    <row r="685" spans="42:42" x14ac:dyDescent="0.2">
      <c r="AP685" s="12"/>
    </row>
    <row r="686" spans="42:42" x14ac:dyDescent="0.2">
      <c r="AP686" s="12"/>
    </row>
    <row r="687" spans="42:42" x14ac:dyDescent="0.2">
      <c r="AP687" s="12"/>
    </row>
    <row r="688" spans="42:42" x14ac:dyDescent="0.2">
      <c r="AP688" s="12"/>
    </row>
    <row r="689" spans="42:42" x14ac:dyDescent="0.2">
      <c r="AP689" s="12"/>
    </row>
    <row r="690" spans="42:42" x14ac:dyDescent="0.2">
      <c r="AP690" s="12"/>
    </row>
    <row r="691" spans="42:42" x14ac:dyDescent="0.2">
      <c r="AP691" s="12"/>
    </row>
    <row r="692" spans="42:42" x14ac:dyDescent="0.2">
      <c r="AP692" s="12"/>
    </row>
    <row r="693" spans="42:42" x14ac:dyDescent="0.2">
      <c r="AP693" s="12"/>
    </row>
    <row r="694" spans="42:42" x14ac:dyDescent="0.2">
      <c r="AP694" s="12"/>
    </row>
    <row r="695" spans="42:42" x14ac:dyDescent="0.2">
      <c r="AP695" s="12"/>
    </row>
    <row r="696" spans="42:42" x14ac:dyDescent="0.2">
      <c r="AP696" s="12"/>
    </row>
    <row r="697" spans="42:42" x14ac:dyDescent="0.2">
      <c r="AP697" s="12"/>
    </row>
    <row r="698" spans="42:42" x14ac:dyDescent="0.2">
      <c r="AP698" s="12"/>
    </row>
    <row r="699" spans="42:42" x14ac:dyDescent="0.2">
      <c r="AP699" s="12"/>
    </row>
    <row r="700" spans="42:42" x14ac:dyDescent="0.2">
      <c r="AP700" s="12"/>
    </row>
    <row r="701" spans="42:42" x14ac:dyDescent="0.2">
      <c r="AP701" s="12"/>
    </row>
    <row r="702" spans="42:42" x14ac:dyDescent="0.2">
      <c r="AP702" s="12"/>
    </row>
    <row r="703" spans="42:42" x14ac:dyDescent="0.2">
      <c r="AP703" s="12"/>
    </row>
    <row r="704" spans="42:42" x14ac:dyDescent="0.2">
      <c r="AP704" s="12"/>
    </row>
    <row r="705" spans="42:42" x14ac:dyDescent="0.2">
      <c r="AP705" s="12"/>
    </row>
    <row r="706" spans="42:42" x14ac:dyDescent="0.2">
      <c r="AP706" s="12"/>
    </row>
    <row r="707" spans="42:42" x14ac:dyDescent="0.2">
      <c r="AP707" s="12"/>
    </row>
    <row r="708" spans="42:42" x14ac:dyDescent="0.2">
      <c r="AP708" s="12"/>
    </row>
    <row r="709" spans="42:42" x14ac:dyDescent="0.2">
      <c r="AP709" s="12"/>
    </row>
    <row r="710" spans="42:42" x14ac:dyDescent="0.2">
      <c r="AP710" s="12"/>
    </row>
    <row r="711" spans="42:42" x14ac:dyDescent="0.2">
      <c r="AP711" s="12"/>
    </row>
    <row r="712" spans="42:42" x14ac:dyDescent="0.2">
      <c r="AP712" s="12"/>
    </row>
    <row r="713" spans="42:42" x14ac:dyDescent="0.2">
      <c r="AP713" s="12"/>
    </row>
    <row r="714" spans="42:42" x14ac:dyDescent="0.2">
      <c r="AP714" s="12"/>
    </row>
    <row r="715" spans="42:42" x14ac:dyDescent="0.2">
      <c r="AP715" s="12"/>
    </row>
    <row r="716" spans="42:42" x14ac:dyDescent="0.2">
      <c r="AP716" s="12"/>
    </row>
    <row r="717" spans="42:42" x14ac:dyDescent="0.2">
      <c r="AP717" s="12"/>
    </row>
    <row r="718" spans="42:42" x14ac:dyDescent="0.2">
      <c r="AP718" s="12"/>
    </row>
    <row r="719" spans="42:42" x14ac:dyDescent="0.2">
      <c r="AP719" s="12"/>
    </row>
    <row r="720" spans="42:42" x14ac:dyDescent="0.2">
      <c r="AP720" s="12"/>
    </row>
    <row r="721" spans="42:42" x14ac:dyDescent="0.2">
      <c r="AP721" s="12"/>
    </row>
    <row r="722" spans="42:42" x14ac:dyDescent="0.2">
      <c r="AP722" s="12"/>
    </row>
    <row r="723" spans="42:42" x14ac:dyDescent="0.2">
      <c r="AP723" s="12"/>
    </row>
    <row r="724" spans="42:42" x14ac:dyDescent="0.2">
      <c r="AP724" s="12"/>
    </row>
    <row r="725" spans="42:42" x14ac:dyDescent="0.2">
      <c r="AP725" s="12"/>
    </row>
    <row r="726" spans="42:42" x14ac:dyDescent="0.2">
      <c r="AP726" s="12"/>
    </row>
    <row r="727" spans="42:42" x14ac:dyDescent="0.2">
      <c r="AP727" s="12"/>
    </row>
    <row r="728" spans="42:42" x14ac:dyDescent="0.2">
      <c r="AP728" s="12"/>
    </row>
    <row r="729" spans="42:42" x14ac:dyDescent="0.2">
      <c r="AP729" s="12"/>
    </row>
    <row r="730" spans="42:42" x14ac:dyDescent="0.2">
      <c r="AP730" s="12"/>
    </row>
    <row r="731" spans="42:42" x14ac:dyDescent="0.2">
      <c r="AP731" s="12"/>
    </row>
    <row r="732" spans="42:42" x14ac:dyDescent="0.2">
      <c r="AP732" s="12"/>
    </row>
    <row r="733" spans="42:42" x14ac:dyDescent="0.2">
      <c r="AP733" s="12"/>
    </row>
    <row r="734" spans="42:42" x14ac:dyDescent="0.2">
      <c r="AP734" s="12"/>
    </row>
    <row r="735" spans="42:42" x14ac:dyDescent="0.2">
      <c r="AP735" s="12"/>
    </row>
    <row r="736" spans="42:42" x14ac:dyDescent="0.2">
      <c r="AP736" s="12"/>
    </row>
    <row r="737" spans="42:42" x14ac:dyDescent="0.2">
      <c r="AP737" s="12"/>
    </row>
  </sheetData>
  <mergeCells count="6">
    <mergeCell ref="AL4:AN4"/>
    <mergeCell ref="V2:Z2"/>
    <mergeCell ref="L4:N4"/>
    <mergeCell ref="P4:R4"/>
    <mergeCell ref="V4:W4"/>
    <mergeCell ref="Y4:Z4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24"/>
  <sheetViews>
    <sheetView workbookViewId="0">
      <selection activeCell="E36" sqref="E36"/>
    </sheetView>
  </sheetViews>
  <sheetFormatPr defaultRowHeight="12.75" x14ac:dyDescent="0.2"/>
  <cols>
    <col min="4" max="4" width="13" customWidth="1"/>
    <col min="5" max="5" width="12.85546875" customWidth="1"/>
    <col min="6" max="6" width="10.28515625" customWidth="1"/>
  </cols>
  <sheetData>
    <row r="3" spans="3:6" x14ac:dyDescent="0.2">
      <c r="C3" s="47" t="s">
        <v>986</v>
      </c>
    </row>
    <row r="5" spans="3:6" x14ac:dyDescent="0.2">
      <c r="C5" t="s">
        <v>959</v>
      </c>
    </row>
    <row r="6" spans="3:6" ht="18.75" customHeight="1" x14ac:dyDescent="0.2">
      <c r="D6" t="s">
        <v>953</v>
      </c>
      <c r="E6" t="s">
        <v>954</v>
      </c>
      <c r="F6" t="s">
        <v>958</v>
      </c>
    </row>
    <row r="7" spans="3:6" x14ac:dyDescent="0.2">
      <c r="D7" s="453" t="s">
        <v>956</v>
      </c>
      <c r="E7" s="453" t="s">
        <v>957</v>
      </c>
      <c r="F7" s="453" t="s">
        <v>955</v>
      </c>
    </row>
    <row r="8" spans="3:6" x14ac:dyDescent="0.2">
      <c r="C8">
        <v>2010</v>
      </c>
      <c r="D8" s="454">
        <f>'Industrial Sector_CHP&gt;Fossil'!E30</f>
        <v>14.280000000000001</v>
      </c>
      <c r="E8" s="454">
        <f>'Industrial Sector_CHP&gt;Fossil'!K30</f>
        <v>2258.29</v>
      </c>
      <c r="F8" s="455">
        <f>D8/E8*1000000</f>
        <v>6323.3685664817194</v>
      </c>
    </row>
    <row r="9" spans="3:6" x14ac:dyDescent="0.2">
      <c r="C9">
        <v>2011</v>
      </c>
      <c r="D9" s="454">
        <f>'Industrial Sector_CHP&gt;Fossil'!E31</f>
        <v>12.439</v>
      </c>
      <c r="E9" s="454">
        <f>'Industrial Sector_CHP&gt;Fossil'!K31</f>
        <v>1891.095</v>
      </c>
      <c r="F9" s="455">
        <f t="shared" ref="F9:F10" si="0">D9/E9*1000000</f>
        <v>6577.6706088271612</v>
      </c>
    </row>
    <row r="10" spans="3:6" x14ac:dyDescent="0.2">
      <c r="C10">
        <v>2012</v>
      </c>
      <c r="D10" s="454">
        <f>'Industrial Sector_CHP&gt;Fossil'!E32</f>
        <v>27.032</v>
      </c>
      <c r="E10" s="454">
        <f>'Industrial Sector_CHP&gt;Fossil'!K32</f>
        <v>2921.9160000000002</v>
      </c>
      <c r="F10" s="455">
        <f t="shared" si="0"/>
        <v>9251.463765556573</v>
      </c>
    </row>
    <row r="12" spans="3:6" x14ac:dyDescent="0.2">
      <c r="C12" s="359" t="s">
        <v>960</v>
      </c>
    </row>
    <row r="13" spans="3:6" ht="15" customHeight="1" x14ac:dyDescent="0.2">
      <c r="D13" t="s">
        <v>953</v>
      </c>
      <c r="E13" t="s">
        <v>954</v>
      </c>
      <c r="F13" t="s">
        <v>958</v>
      </c>
    </row>
    <row r="14" spans="3:6" x14ac:dyDescent="0.2">
      <c r="D14" s="453" t="s">
        <v>956</v>
      </c>
      <c r="E14" s="453" t="s">
        <v>957</v>
      </c>
      <c r="F14" s="453" t="s">
        <v>955</v>
      </c>
    </row>
    <row r="15" spans="3:6" x14ac:dyDescent="0.2">
      <c r="C15">
        <v>2010</v>
      </c>
      <c r="D15" s="454">
        <f>'Industrial_Sector_CHP&gt;Renew '!D30</f>
        <v>172.01599999999999</v>
      </c>
      <c r="E15" s="454">
        <f>'Industrial_Sector_CHP&gt;Renew '!H30</f>
        <v>25705.664000000001</v>
      </c>
      <c r="F15" s="455">
        <f>D15/E15*1000000</f>
        <v>6691.7547821367298</v>
      </c>
    </row>
    <row r="16" spans="3:6" x14ac:dyDescent="0.2">
      <c r="C16">
        <v>2011</v>
      </c>
      <c r="D16" s="454">
        <f>'Industrial_Sector_CHP&gt;Renew '!D31</f>
        <v>181.559</v>
      </c>
      <c r="E16" s="454">
        <f>'Industrial_Sector_CHP&gt;Renew '!H31</f>
        <v>26690.634000000002</v>
      </c>
      <c r="F16" s="455">
        <f t="shared" ref="F16:F17" si="1">D16/E16*1000000</f>
        <v>6802.348719030053</v>
      </c>
    </row>
    <row r="17" spans="3:6" x14ac:dyDescent="0.2">
      <c r="C17">
        <v>2012</v>
      </c>
      <c r="D17" s="454">
        <f>'Industrial_Sector_CHP&gt;Renew '!D32</f>
        <v>218.92400000000001</v>
      </c>
      <c r="E17" s="454">
        <f>'Industrial_Sector_CHP&gt;Renew '!H32</f>
        <v>26725.161</v>
      </c>
      <c r="F17" s="455">
        <f t="shared" si="1"/>
        <v>8191.681240011987</v>
      </c>
    </row>
    <row r="19" spans="3:6" ht="14.25" customHeight="1" x14ac:dyDescent="0.2">
      <c r="C19" s="359" t="s">
        <v>961</v>
      </c>
    </row>
    <row r="20" spans="3:6" ht="16.5" customHeight="1" x14ac:dyDescent="0.2">
      <c r="D20" t="s">
        <v>953</v>
      </c>
      <c r="E20" t="s">
        <v>954</v>
      </c>
      <c r="F20" t="s">
        <v>958</v>
      </c>
    </row>
    <row r="21" spans="3:6" x14ac:dyDescent="0.2">
      <c r="D21" s="453" t="s">
        <v>956</v>
      </c>
      <c r="E21" s="453" t="s">
        <v>957</v>
      </c>
      <c r="F21" s="453" t="s">
        <v>955</v>
      </c>
    </row>
    <row r="22" spans="3:6" x14ac:dyDescent="0.2">
      <c r="C22">
        <v>2010</v>
      </c>
      <c r="D22" s="454">
        <f>'Commercial Sector_CHP&gt;Fossil'!F31</f>
        <v>40.356000000000002</v>
      </c>
      <c r="E22" s="454">
        <f>'Commercial Sector_CHP&gt;Fossil'!L31</f>
        <v>4725.134</v>
      </c>
      <c r="F22" s="455">
        <f>D22/E22*1000000</f>
        <v>8540.710168219568</v>
      </c>
    </row>
    <row r="23" spans="3:6" x14ac:dyDescent="0.2">
      <c r="C23">
        <v>2011</v>
      </c>
      <c r="D23" s="454">
        <f>'Commercial Sector_CHP&gt;Fossil'!F32</f>
        <v>48.509</v>
      </c>
      <c r="E23" s="454">
        <f>'Commercial Sector_CHP&gt;Fossil'!L32</f>
        <v>5487.2240000000002</v>
      </c>
      <c r="F23" s="455">
        <f t="shared" ref="F23:F24" si="2">D23/E23*1000000</f>
        <v>8840.3535193751886</v>
      </c>
    </row>
    <row r="24" spans="3:6" x14ac:dyDescent="0.2">
      <c r="C24">
        <v>2012</v>
      </c>
      <c r="D24" s="454">
        <f>'Commercial Sector_CHP&gt;Fossil'!F33</f>
        <v>65.070999999999998</v>
      </c>
      <c r="E24" s="454">
        <f>'Commercial Sector_CHP&gt;Fossil'!L33</f>
        <v>6567.7</v>
      </c>
      <c r="F24" s="455">
        <f t="shared" si="2"/>
        <v>9907.7302556450504</v>
      </c>
    </row>
  </sheetData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B3:AK69"/>
  <sheetViews>
    <sheetView topLeftCell="A56" workbookViewId="0">
      <selection activeCell="E71" sqref="E71"/>
    </sheetView>
  </sheetViews>
  <sheetFormatPr defaultRowHeight="12.75" x14ac:dyDescent="0.2"/>
  <cols>
    <col min="7" max="7" width="10.7109375" customWidth="1"/>
    <col min="8" max="8" width="9.7109375" customWidth="1"/>
    <col min="11" max="12" width="9.5703125" bestFit="1" customWidth="1"/>
    <col min="13" max="13" width="10.42578125" customWidth="1"/>
    <col min="17" max="17" width="12.28515625" customWidth="1"/>
    <col min="18" max="18" width="10.85546875" customWidth="1"/>
    <col min="19" max="19" width="10.5703125" bestFit="1" customWidth="1"/>
    <col min="21" max="21" width="13.7109375" bestFit="1" customWidth="1"/>
    <col min="22" max="22" width="11.140625" customWidth="1"/>
    <col min="23" max="23" width="10.5703125" bestFit="1" customWidth="1"/>
    <col min="25" max="25" width="13.7109375" bestFit="1" customWidth="1"/>
    <col min="26" max="26" width="12.42578125" customWidth="1"/>
    <col min="27" max="28" width="10.5703125" bestFit="1" customWidth="1"/>
    <col min="30" max="30" width="10.5703125" customWidth="1"/>
    <col min="31" max="31" width="10.42578125" customWidth="1"/>
    <col min="32" max="32" width="10.5703125" bestFit="1" customWidth="1"/>
    <col min="35" max="35" width="23.7109375" customWidth="1"/>
  </cols>
  <sheetData>
    <row r="3" spans="4:37" x14ac:dyDescent="0.2">
      <c r="E3" t="s">
        <v>617</v>
      </c>
      <c r="J3" t="s">
        <v>621</v>
      </c>
    </row>
    <row r="5" spans="4:37" x14ac:dyDescent="0.2">
      <c r="F5" s="484"/>
      <c r="G5" s="484"/>
      <c r="H5" s="484"/>
      <c r="I5" s="484"/>
      <c r="P5" t="s">
        <v>107</v>
      </c>
      <c r="U5" t="s">
        <v>107</v>
      </c>
      <c r="Y5" t="s">
        <v>80</v>
      </c>
    </row>
    <row r="6" spans="4:37" ht="64.5" thickBot="1" x14ac:dyDescent="0.25">
      <c r="D6" s="472"/>
      <c r="E6" s="214" t="s">
        <v>610</v>
      </c>
      <c r="F6" s="214" t="s">
        <v>611</v>
      </c>
      <c r="G6" s="214" t="s">
        <v>609</v>
      </c>
      <c r="H6" s="214" t="s">
        <v>608</v>
      </c>
      <c r="J6" s="471"/>
      <c r="K6" s="214" t="s">
        <v>618</v>
      </c>
      <c r="L6" s="214" t="s">
        <v>619</v>
      </c>
      <c r="M6" s="214" t="s">
        <v>620</v>
      </c>
      <c r="P6" s="214" t="s">
        <v>106</v>
      </c>
      <c r="Q6" s="214" t="s">
        <v>75</v>
      </c>
      <c r="R6" s="214" t="s">
        <v>76</v>
      </c>
      <c r="S6" s="214" t="s">
        <v>77</v>
      </c>
      <c r="U6" s="45"/>
      <c r="V6" s="215" t="s">
        <v>78</v>
      </c>
      <c r="W6" s="215" t="s">
        <v>79</v>
      </c>
      <c r="X6" s="49"/>
      <c r="Y6" s="216"/>
      <c r="Z6" s="215" t="s">
        <v>75</v>
      </c>
      <c r="AA6" s="215" t="s">
        <v>76</v>
      </c>
      <c r="AB6" s="215" t="s">
        <v>77</v>
      </c>
      <c r="AC6" s="49"/>
      <c r="AD6" s="216"/>
      <c r="AE6" s="215" t="s">
        <v>78</v>
      </c>
      <c r="AF6" s="215" t="s">
        <v>79</v>
      </c>
    </row>
    <row r="7" spans="4:37" x14ac:dyDescent="0.2">
      <c r="D7">
        <v>1950</v>
      </c>
      <c r="E7" s="5">
        <f>'Electricity_Only&gt;Total'!T11</f>
        <v>14181.263958434676</v>
      </c>
      <c r="J7">
        <f t="shared" ref="J7:J38" si="0">D7</f>
        <v>1950</v>
      </c>
      <c r="K7" s="139">
        <f>Elec_Power_Sector!AF10</f>
        <v>1.3718042476283951</v>
      </c>
      <c r="L7" s="139"/>
      <c r="M7" s="139">
        <f>Elec_Power_Sector!AE10</f>
        <v>0.98628532328340213</v>
      </c>
      <c r="P7">
        <f t="shared" ref="P7:P30" si="1">J42</f>
        <v>1985</v>
      </c>
      <c r="Q7" s="139">
        <f>Elec_Power_Sector!AH45</f>
        <v>0.85386039158047522</v>
      </c>
      <c r="R7" s="139">
        <f>Elec_Power_Sector!AB45</f>
        <v>0.85021768238865592</v>
      </c>
      <c r="S7" s="139">
        <f>Elec_Power_Sector!AC45</f>
        <v>1.0042844429929818</v>
      </c>
      <c r="T7" s="139"/>
      <c r="U7" s="6">
        <f>P7</f>
        <v>1985</v>
      </c>
      <c r="V7" s="139">
        <f>Elec_Power_Sector!AF45</f>
        <v>1.0029904298214376</v>
      </c>
      <c r="W7" s="139">
        <f>Elec_Power_Sector!AJ45</f>
        <v>1.0012901209398881</v>
      </c>
      <c r="X7" s="139"/>
      <c r="Y7" s="6">
        <f>P7</f>
        <v>1985</v>
      </c>
      <c r="Z7" s="139">
        <f>Q7/Q$7</f>
        <v>1</v>
      </c>
      <c r="AA7" s="139">
        <f>R7/R$7</f>
        <v>1</v>
      </c>
      <c r="AB7" s="139">
        <f>S7/S$7</f>
        <v>1</v>
      </c>
      <c r="AC7" s="139"/>
      <c r="AD7" s="6">
        <f>U7</f>
        <v>1985</v>
      </c>
      <c r="AE7" s="139">
        <f>V7/V$7</f>
        <v>1</v>
      </c>
      <c r="AF7" s="139">
        <f>W7/W$7</f>
        <v>1</v>
      </c>
      <c r="AI7" t="s">
        <v>458</v>
      </c>
      <c r="AJ7">
        <f>Elec_Power_Sector!$H$68</f>
        <v>3807561.1620000005</v>
      </c>
      <c r="AK7">
        <f>AJ7/AJ$11</f>
        <v>0.92427568682810168</v>
      </c>
    </row>
    <row r="8" spans="4:37" x14ac:dyDescent="0.2">
      <c r="D8">
        <f t="shared" ref="D8:D58" si="2">D7+1</f>
        <v>1951</v>
      </c>
      <c r="E8" s="5">
        <f>'Electricity_Only&gt;Total'!T12</f>
        <v>13646.29380226912</v>
      </c>
      <c r="J8">
        <f t="shared" si="0"/>
        <v>1951</v>
      </c>
      <c r="K8" s="139">
        <f>Elec_Power_Sector!AF11</f>
        <v>1.319241702304911</v>
      </c>
      <c r="L8" s="139"/>
      <c r="M8" s="139">
        <f>Elec_Power_Sector!AE11</f>
        <v>0.98689311501754362</v>
      </c>
      <c r="P8">
        <f t="shared" si="1"/>
        <v>1986</v>
      </c>
      <c r="Q8" s="139">
        <f>Elec_Power_Sector!AH46</f>
        <v>0.86070120560347718</v>
      </c>
      <c r="R8" s="139">
        <f>Elec_Power_Sector!AB46</f>
        <v>0.85633379758793227</v>
      </c>
      <c r="S8" s="139">
        <f>Elec_Power_Sector!AC46</f>
        <v>1.0051001233722723</v>
      </c>
      <c r="T8" s="139"/>
      <c r="U8" s="6">
        <f t="shared" ref="U8:U23" si="3">P8</f>
        <v>1986</v>
      </c>
      <c r="V8" s="139">
        <f>Elec_Power_Sector!AF46</f>
        <v>1.0038418582721278</v>
      </c>
      <c r="W8" s="139">
        <f>Elec_Power_Sector!AJ46</f>
        <v>1.0012534154124608</v>
      </c>
      <c r="X8" s="139"/>
      <c r="Y8" s="6">
        <f t="shared" ref="Y8:Y23" si="4">P8</f>
        <v>1986</v>
      </c>
      <c r="Z8" s="139">
        <f t="shared" ref="Z8:Z23" si="5">Q8/Q$7</f>
        <v>1.0080116305785536</v>
      </c>
      <c r="AA8" s="139">
        <f t="shared" ref="AA8:AA23" si="6">R8/R$7</f>
        <v>1.0071935873905766</v>
      </c>
      <c r="AB8" s="139">
        <f t="shared" ref="AB8:AB23" si="7">S8/S$7</f>
        <v>1.0008122005523252</v>
      </c>
      <c r="AC8" s="139"/>
      <c r="AD8" s="6">
        <f t="shared" ref="AD8:AD23" si="8">U8</f>
        <v>1986</v>
      </c>
      <c r="AE8" s="139">
        <f t="shared" ref="AE8:AF23" si="9">V8/V$7</f>
        <v>1.0008488899050032</v>
      </c>
      <c r="AF8" s="139">
        <f t="shared" si="9"/>
        <v>0.99996334176612789</v>
      </c>
      <c r="AI8" t="s">
        <v>459</v>
      </c>
      <c r="AJ8">
        <f>Elec_Power_Sector!$I$68</f>
        <v>166908.17499999999</v>
      </c>
      <c r="AK8">
        <f>AJ8/AJ$11</f>
        <v>4.0516530535340607E-2</v>
      </c>
    </row>
    <row r="9" spans="4:37" x14ac:dyDescent="0.2">
      <c r="D9">
        <f t="shared" si="2"/>
        <v>1952</v>
      </c>
      <c r="E9" s="5">
        <f>'Electricity_Only&gt;Total'!T13</f>
        <v>13337.402318811522</v>
      </c>
      <c r="J9">
        <f t="shared" si="0"/>
        <v>1952</v>
      </c>
      <c r="K9" s="139">
        <f>Elec_Power_Sector!AF12</f>
        <v>1.2888469813427179</v>
      </c>
      <c r="L9" s="139"/>
      <c r="M9" s="139">
        <f>Elec_Power_Sector!AE12</f>
        <v>0.98730120285531353</v>
      </c>
      <c r="P9">
        <f t="shared" si="1"/>
        <v>1987</v>
      </c>
      <c r="Q9" s="139">
        <f>Elec_Power_Sector!AH47</f>
        <v>0.88454750728443865</v>
      </c>
      <c r="R9" s="139">
        <f>Elec_Power_Sector!AB47</f>
        <v>0.88543493625171943</v>
      </c>
      <c r="S9" s="139">
        <f>Elec_Power_Sector!AC47</f>
        <v>0.9989977479643648</v>
      </c>
      <c r="T9" s="139"/>
      <c r="U9" s="6">
        <f t="shared" si="3"/>
        <v>1987</v>
      </c>
      <c r="V9" s="139">
        <f>Elec_Power_Sector!AF47</f>
        <v>0.9976559991844649</v>
      </c>
      <c r="W9" s="139">
        <f>Elec_Power_Sector!AJ47</f>
        <v>1.0013448671141039</v>
      </c>
      <c r="X9" s="139"/>
      <c r="Y9" s="6">
        <f t="shared" si="4"/>
        <v>1987</v>
      </c>
      <c r="Z9" s="139">
        <f t="shared" si="5"/>
        <v>1.0359392659579423</v>
      </c>
      <c r="AA9" s="139">
        <f t="shared" si="6"/>
        <v>1.0414214554608203</v>
      </c>
      <c r="AB9" s="139">
        <f t="shared" si="7"/>
        <v>0.99473585888390192</v>
      </c>
      <c r="AC9" s="139"/>
      <c r="AD9" s="6">
        <f t="shared" si="8"/>
        <v>1987</v>
      </c>
      <c r="AE9" s="139">
        <f t="shared" si="9"/>
        <v>0.99468147404165919</v>
      </c>
      <c r="AF9" s="139">
        <f t="shared" si="9"/>
        <v>1.0000546756360329</v>
      </c>
      <c r="AI9" t="s">
        <v>460</v>
      </c>
      <c r="AJ9">
        <f>'Elec_Generation&gt;Total'!$J$68</f>
        <v>7925.5721250000006</v>
      </c>
      <c r="AK9">
        <f>AJ9/AJ$11</f>
        <v>1.9239122650080314E-3</v>
      </c>
    </row>
    <row r="10" spans="4:37" x14ac:dyDescent="0.2">
      <c r="D10">
        <f t="shared" si="2"/>
        <v>1953</v>
      </c>
      <c r="E10" s="5">
        <f>'Electricity_Only&gt;Total'!T14</f>
        <v>12920.101820559063</v>
      </c>
      <c r="J10">
        <f t="shared" si="0"/>
        <v>1953</v>
      </c>
      <c r="K10" s="139">
        <f>Elec_Power_Sector!AF13</f>
        <v>1.2471143138468284</v>
      </c>
      <c r="L10" s="139"/>
      <c r="M10" s="139">
        <f>Elec_Power_Sector!AE13</f>
        <v>0.98841526832279381</v>
      </c>
      <c r="P10">
        <f t="shared" si="1"/>
        <v>1988</v>
      </c>
      <c r="Q10" s="139">
        <f>Elec_Power_Sector!AH48</f>
        <v>0.92693160153818632</v>
      </c>
      <c r="R10" s="139">
        <f>Elec_Power_Sector!AB48</f>
        <v>0.93088164366175452</v>
      </c>
      <c r="S10" s="139">
        <f>Elec_Power_Sector!AC48</f>
        <v>0.99575666557562559</v>
      </c>
      <c r="T10" s="139"/>
      <c r="U10" s="6">
        <f t="shared" si="3"/>
        <v>1988</v>
      </c>
      <c r="V10" s="139">
        <f>Elec_Power_Sector!AF48</f>
        <v>0.99444917449909387</v>
      </c>
      <c r="W10" s="139">
        <f>Elec_Power_Sector!AJ48</f>
        <v>1.0013147551278367</v>
      </c>
      <c r="X10" s="139"/>
      <c r="Y10" s="6">
        <f t="shared" si="4"/>
        <v>1988</v>
      </c>
      <c r="Z10" s="139">
        <f t="shared" si="5"/>
        <v>1.0855774675558589</v>
      </c>
      <c r="AA10" s="139">
        <f t="shared" si="6"/>
        <v>1.094874480905262</v>
      </c>
      <c r="AB10" s="139">
        <f t="shared" si="7"/>
        <v>0.99150860348693481</v>
      </c>
      <c r="AC10" s="139"/>
      <c r="AD10" s="6">
        <f t="shared" si="8"/>
        <v>1988</v>
      </c>
      <c r="AE10" s="139">
        <f t="shared" si="9"/>
        <v>0.99148421054838543</v>
      </c>
      <c r="AF10" s="139">
        <f t="shared" si="9"/>
        <v>1.0000246024478154</v>
      </c>
      <c r="AI10" t="s">
        <v>461</v>
      </c>
      <c r="AJ10">
        <f>'Elec_Generation&gt;Total'!$K$68</f>
        <v>137113.17300000001</v>
      </c>
      <c r="AK10">
        <f>AJ10/AJ$11</f>
        <v>3.3283870371549742E-2</v>
      </c>
    </row>
    <row r="11" spans="4:37" x14ac:dyDescent="0.2">
      <c r="D11">
        <f t="shared" si="2"/>
        <v>1954</v>
      </c>
      <c r="E11" s="5">
        <f>'Electricity_Only&gt;Total'!T15</f>
        <v>12231.384047690302</v>
      </c>
      <c r="J11">
        <f t="shared" si="0"/>
        <v>1954</v>
      </c>
      <c r="K11" s="139">
        <f>Elec_Power_Sector!AF14</f>
        <v>1.1809876991968782</v>
      </c>
      <c r="L11" s="139"/>
      <c r="M11" s="139">
        <f>Elec_Power_Sector!AE14</f>
        <v>0.98812070950616837</v>
      </c>
      <c r="P11">
        <f t="shared" si="1"/>
        <v>1989</v>
      </c>
      <c r="Q11" s="139">
        <f>Elec_Power_Sector!AH49</f>
        <v>0.97925461410216319</v>
      </c>
      <c r="R11" s="139">
        <f>Elec_Power_Sector!AB49</f>
        <v>0.98051454320538833</v>
      </c>
      <c r="S11" s="139">
        <f>Elec_Power_Sector!AC49</f>
        <v>0.99871503272240481</v>
      </c>
      <c r="T11" s="139"/>
      <c r="U11" s="6">
        <f t="shared" si="3"/>
        <v>1989</v>
      </c>
      <c r="V11" s="139">
        <f>Elec_Power_Sector!AF49</f>
        <v>0.9984698192558189</v>
      </c>
      <c r="W11" s="139">
        <f>Elec_Power_Sector!AJ49</f>
        <v>1.0002455554574798</v>
      </c>
      <c r="X11" s="139"/>
      <c r="Y11" s="6">
        <f t="shared" si="4"/>
        <v>1989</v>
      </c>
      <c r="Z11" s="139">
        <f t="shared" si="5"/>
        <v>1.1468556496567153</v>
      </c>
      <c r="AA11" s="139">
        <f t="shared" si="6"/>
        <v>1.1532511773345717</v>
      </c>
      <c r="AB11" s="139">
        <f t="shared" si="7"/>
        <v>0.99445434975177061</v>
      </c>
      <c r="AC11" s="139"/>
      <c r="AD11" s="6">
        <f t="shared" si="8"/>
        <v>1989</v>
      </c>
      <c r="AE11" s="139">
        <f t="shared" si="9"/>
        <v>0.99549286769722867</v>
      </c>
      <c r="AF11" s="139">
        <f t="shared" si="9"/>
        <v>0.99895678039704638</v>
      </c>
      <c r="AJ11">
        <f>SUM(AJ7:AJ10)</f>
        <v>4119508.0821250002</v>
      </c>
    </row>
    <row r="12" spans="4:37" x14ac:dyDescent="0.2">
      <c r="D12">
        <f t="shared" si="2"/>
        <v>1955</v>
      </c>
      <c r="E12" s="5">
        <f>'Electricity_Only&gt;Total'!T16</f>
        <v>11782.371939520981</v>
      </c>
      <c r="J12">
        <f t="shared" si="0"/>
        <v>1955</v>
      </c>
      <c r="K12" s="139">
        <f>Elec_Power_Sector!AF15</f>
        <v>1.1403287341797532</v>
      </c>
      <c r="L12" s="139"/>
      <c r="M12" s="139">
        <f>Elec_Power_Sector!AE15</f>
        <v>0.98578551729262953</v>
      </c>
      <c r="P12">
        <f t="shared" si="1"/>
        <v>1990</v>
      </c>
      <c r="Q12" s="139">
        <f>Elec_Power_Sector!AH50</f>
        <v>1</v>
      </c>
      <c r="R12" s="139">
        <f>Elec_Power_Sector!AB50</f>
        <v>1</v>
      </c>
      <c r="S12" s="139">
        <f>Elec_Power_Sector!AC50</f>
        <v>1</v>
      </c>
      <c r="T12" s="139"/>
      <c r="U12" s="6">
        <f t="shared" si="3"/>
        <v>1990</v>
      </c>
      <c r="V12" s="139">
        <f>Elec_Power_Sector!AF50</f>
        <v>1</v>
      </c>
      <c r="W12" s="139">
        <f>Elec_Power_Sector!AJ50</f>
        <v>1</v>
      </c>
      <c r="X12" s="139"/>
      <c r="Y12" s="6">
        <f t="shared" si="4"/>
        <v>1990</v>
      </c>
      <c r="Z12" s="139">
        <f t="shared" si="5"/>
        <v>1.1711516424236799</v>
      </c>
      <c r="AA12" s="139">
        <f t="shared" si="6"/>
        <v>1.1761693748717812</v>
      </c>
      <c r="AB12" s="139">
        <f t="shared" si="7"/>
        <v>0.99573383514712899</v>
      </c>
      <c r="AC12" s="139"/>
      <c r="AD12" s="6">
        <f t="shared" si="8"/>
        <v>1990</v>
      </c>
      <c r="AE12" s="139">
        <f t="shared" si="9"/>
        <v>0.99701848618638367</v>
      </c>
      <c r="AF12" s="139">
        <f t="shared" si="9"/>
        <v>0.9987115413276253</v>
      </c>
    </row>
    <row r="13" spans="4:37" x14ac:dyDescent="0.2">
      <c r="D13">
        <f t="shared" si="2"/>
        <v>1956</v>
      </c>
      <c r="E13" s="5">
        <f>'Electricity_Only&gt;Total'!T17</f>
        <v>11529.941666407181</v>
      </c>
      <c r="J13">
        <f t="shared" si="0"/>
        <v>1956</v>
      </c>
      <c r="K13" s="139">
        <f>Elec_Power_Sector!AF16</f>
        <v>1.1169154908278307</v>
      </c>
      <c r="L13" s="139"/>
      <c r="M13" s="139">
        <f>Elec_Power_Sector!AE16</f>
        <v>0.98488737148795358</v>
      </c>
      <c r="P13">
        <f t="shared" si="1"/>
        <v>1991</v>
      </c>
      <c r="Q13" s="139">
        <f>Elec_Power_Sector!AH51</f>
        <v>1.0101045350450735</v>
      </c>
      <c r="R13" s="139">
        <f>Elec_Power_Sector!AB51</f>
        <v>1.012142794508246</v>
      </c>
      <c r="S13" s="139">
        <f>Elec_Power_Sector!AC51</f>
        <v>0.99798619377203313</v>
      </c>
      <c r="T13" s="139"/>
      <c r="U13" s="6">
        <f t="shared" si="3"/>
        <v>1991</v>
      </c>
      <c r="V13" s="139">
        <f>Elec_Power_Sector!AF51</f>
        <v>0.99761144835153148</v>
      </c>
      <c r="W13" s="139">
        <f>Elec_Power_Sector!AJ51</f>
        <v>1.0003756426624018</v>
      </c>
      <c r="X13" s="139"/>
      <c r="Y13" s="6">
        <f t="shared" si="4"/>
        <v>1991</v>
      </c>
      <c r="Z13" s="139">
        <f t="shared" si="5"/>
        <v>1.1829855852376454</v>
      </c>
      <c r="AA13" s="139">
        <f t="shared" si="6"/>
        <v>1.1904513578977414</v>
      </c>
      <c r="AB13" s="139">
        <f t="shared" si="7"/>
        <v>0.99372862014851238</v>
      </c>
      <c r="AC13" s="139"/>
      <c r="AD13" s="6">
        <f t="shared" si="8"/>
        <v>1991</v>
      </c>
      <c r="AE13" s="139">
        <f t="shared" si="9"/>
        <v>0.99463705603764963</v>
      </c>
      <c r="AF13" s="139">
        <f t="shared" si="9"/>
        <v>0.99908669998998101</v>
      </c>
    </row>
    <row r="14" spans="4:37" x14ac:dyDescent="0.2">
      <c r="D14">
        <f t="shared" si="2"/>
        <v>1957</v>
      </c>
      <c r="E14" s="5">
        <f>'Electricity_Only&gt;Total'!T18</f>
        <v>11428.81030071299</v>
      </c>
      <c r="J14">
        <f t="shared" si="0"/>
        <v>1957</v>
      </c>
      <c r="K14" s="139">
        <f>Elec_Power_Sector!AF17</f>
        <v>1.105741090762616</v>
      </c>
      <c r="L14" s="139"/>
      <c r="M14" s="139">
        <f>Elec_Power_Sector!AE17</f>
        <v>0.98611450837124581</v>
      </c>
      <c r="P14">
        <f t="shared" si="1"/>
        <v>1992</v>
      </c>
      <c r="Q14" s="139">
        <f>Elec_Power_Sector!AH52</f>
        <v>1.0042087502312205</v>
      </c>
      <c r="R14" s="139">
        <f>Elec_Power_Sector!AB52</f>
        <v>1.0116085393738927</v>
      </c>
      <c r="S14" s="139">
        <f>Elec_Power_Sector!AC52</f>
        <v>0.99268512586177637</v>
      </c>
      <c r="T14" s="139"/>
      <c r="U14" s="6">
        <f t="shared" si="3"/>
        <v>1992</v>
      </c>
      <c r="V14" s="139">
        <f>Elec_Power_Sector!AF52</f>
        <v>0.9930036562447746</v>
      </c>
      <c r="W14" s="139">
        <f>Elec_Power_Sector!AJ52</f>
        <v>0.9996792253674035</v>
      </c>
      <c r="X14" s="139"/>
      <c r="Y14" s="6">
        <f t="shared" si="4"/>
        <v>1992</v>
      </c>
      <c r="Z14" s="139">
        <f t="shared" si="5"/>
        <v>1.1760807271695248</v>
      </c>
      <c r="AA14" s="139">
        <f t="shared" si="6"/>
        <v>1.1898229833703471</v>
      </c>
      <c r="AB14" s="139">
        <f t="shared" si="7"/>
        <v>0.98845016746785697</v>
      </c>
      <c r="AC14" s="139"/>
      <c r="AD14" s="6">
        <f t="shared" si="8"/>
        <v>1992</v>
      </c>
      <c r="AE14" s="139">
        <f t="shared" si="9"/>
        <v>0.99004300212670926</v>
      </c>
      <c r="AF14" s="139">
        <f t="shared" si="9"/>
        <v>0.99839117999988602</v>
      </c>
    </row>
    <row r="15" spans="4:37" x14ac:dyDescent="0.2">
      <c r="D15">
        <f t="shared" si="2"/>
        <v>1958</v>
      </c>
      <c r="E15" s="5">
        <f>'Electricity_Only&gt;Total'!T19</f>
        <v>11138.577095602974</v>
      </c>
      <c r="J15">
        <f t="shared" si="0"/>
        <v>1958</v>
      </c>
      <c r="K15" s="139">
        <f>Elec_Power_Sector!AF18</f>
        <v>1.0770711947018379</v>
      </c>
      <c r="L15" s="139"/>
      <c r="M15" s="139">
        <f>Elec_Power_Sector!AE18</f>
        <v>0.98665444559644488</v>
      </c>
      <c r="P15">
        <f t="shared" si="1"/>
        <v>1993</v>
      </c>
      <c r="Q15" s="139">
        <f>Elec_Power_Sector!AH53</f>
        <v>1.0406253783956809</v>
      </c>
      <c r="R15" s="139">
        <f>Elec_Power_Sector!AB53</f>
        <v>1.0492638293906531</v>
      </c>
      <c r="S15" s="139">
        <f>Elec_Power_Sector!AC53</f>
        <v>0.99176713162790642</v>
      </c>
      <c r="T15" s="139"/>
      <c r="U15" s="6">
        <f t="shared" si="3"/>
        <v>1993</v>
      </c>
      <c r="V15" s="139">
        <f>Elec_Power_Sector!AF53</f>
        <v>0.99287708809688358</v>
      </c>
      <c r="W15" s="139">
        <f>Elec_Power_Sector!AJ53</f>
        <v>0.99888208069026463</v>
      </c>
      <c r="X15" s="139"/>
      <c r="Y15" s="6">
        <f t="shared" si="4"/>
        <v>1993</v>
      </c>
      <c r="Z15" s="139">
        <f t="shared" si="5"/>
        <v>1.218730121055865</v>
      </c>
      <c r="AA15" s="139">
        <f t="shared" si="6"/>
        <v>1.2341119822899758</v>
      </c>
      <c r="AB15" s="139">
        <f t="shared" si="7"/>
        <v>0.98753608954872274</v>
      </c>
      <c r="AC15" s="139"/>
      <c r="AD15" s="6">
        <f t="shared" si="8"/>
        <v>1993</v>
      </c>
      <c r="AE15" s="139">
        <f t="shared" si="9"/>
        <v>0.98991681134349951</v>
      </c>
      <c r="AF15" s="139">
        <f t="shared" si="9"/>
        <v>0.9975950624107196</v>
      </c>
    </row>
    <row r="16" spans="4:37" x14ac:dyDescent="0.2">
      <c r="D16">
        <f t="shared" si="2"/>
        <v>1959</v>
      </c>
      <c r="E16" s="5">
        <f>'Electricity_Only&gt;Total'!T20</f>
        <v>10959.372060528975</v>
      </c>
      <c r="J16">
        <f t="shared" si="0"/>
        <v>1959</v>
      </c>
      <c r="K16" s="139">
        <f>Elec_Power_Sector!AF19</f>
        <v>1.0580959748482834</v>
      </c>
      <c r="L16" s="139"/>
      <c r="M16" s="139">
        <f>Elec_Power_Sector!AE19</f>
        <v>0.98818983431856366</v>
      </c>
      <c r="P16">
        <f t="shared" si="1"/>
        <v>1994</v>
      </c>
      <c r="Q16" s="139">
        <f>Elec_Power_Sector!AH54</f>
        <v>1.0560305837218871</v>
      </c>
      <c r="R16" s="139">
        <f>Elec_Power_Sector!AB54</f>
        <v>1.0644698083057105</v>
      </c>
      <c r="S16" s="139">
        <f>Elec_Power_Sector!AC54</f>
        <v>0.99207189859404665</v>
      </c>
      <c r="T16" s="139"/>
      <c r="U16" s="6">
        <f t="shared" si="3"/>
        <v>1994</v>
      </c>
      <c r="V16" s="139">
        <f>Elec_Power_Sector!AF54</f>
        <v>0.99340739993187144</v>
      </c>
      <c r="W16" s="139">
        <f>Elec_Power_Sector!AJ54</f>
        <v>0.99865563580670236</v>
      </c>
      <c r="X16" s="139"/>
      <c r="Y16" s="6">
        <f t="shared" si="4"/>
        <v>1994</v>
      </c>
      <c r="Z16" s="139">
        <f t="shared" si="5"/>
        <v>1.2367719525755254</v>
      </c>
      <c r="AA16" s="139">
        <f t="shared" si="6"/>
        <v>1.2519967890048123</v>
      </c>
      <c r="AB16" s="139">
        <f t="shared" si="7"/>
        <v>0.98783955632874376</v>
      </c>
      <c r="AC16" s="139"/>
      <c r="AD16" s="6">
        <f t="shared" si="8"/>
        <v>1994</v>
      </c>
      <c r="AE16" s="139">
        <f t="shared" si="9"/>
        <v>0.99044554204642588</v>
      </c>
      <c r="AF16" s="139">
        <f t="shared" si="9"/>
        <v>0.99736890929203137</v>
      </c>
    </row>
    <row r="17" spans="4:32" x14ac:dyDescent="0.2">
      <c r="D17">
        <f t="shared" si="2"/>
        <v>1960</v>
      </c>
      <c r="E17" s="5">
        <f>'Electricity_Only&gt;Total'!T21</f>
        <v>10775.797387824236</v>
      </c>
      <c r="J17">
        <f t="shared" si="0"/>
        <v>1960</v>
      </c>
      <c r="K17" s="139">
        <f>Elec_Power_Sector!AF20</f>
        <v>1.0403895334521225</v>
      </c>
      <c r="L17" s="139"/>
      <c r="M17" s="139">
        <f>Elec_Power_Sector!AE20</f>
        <v>0.98817352833205074</v>
      </c>
      <c r="P17">
        <f t="shared" si="1"/>
        <v>1995</v>
      </c>
      <c r="Q17" s="139">
        <f>Elec_Power_Sector!AH55</f>
        <v>1.0920411055716108</v>
      </c>
      <c r="R17" s="139">
        <f>Elec_Power_Sector!AB55</f>
        <v>1.100565614635622</v>
      </c>
      <c r="S17" s="139">
        <f>Elec_Power_Sector!AC55</f>
        <v>0.99225442904025896</v>
      </c>
      <c r="T17" s="139"/>
      <c r="U17" s="6">
        <f t="shared" si="3"/>
        <v>1995</v>
      </c>
      <c r="V17" s="139">
        <f>Elec_Power_Sector!AF55</f>
        <v>0.9949392822650508</v>
      </c>
      <c r="W17" s="139">
        <f>Elec_Power_Sector!AJ55</f>
        <v>0.99730149037971505</v>
      </c>
      <c r="X17" s="139"/>
      <c r="Y17" s="6">
        <f t="shared" si="4"/>
        <v>1995</v>
      </c>
      <c r="Z17" s="139">
        <f t="shared" si="5"/>
        <v>1.2789457343843633</v>
      </c>
      <c r="AA17" s="139">
        <f t="shared" si="6"/>
        <v>1.2944515709713571</v>
      </c>
      <c r="AB17" s="139">
        <f t="shared" si="7"/>
        <v>0.98802130806998179</v>
      </c>
      <c r="AC17" s="139"/>
      <c r="AD17" s="6">
        <f t="shared" si="8"/>
        <v>1995</v>
      </c>
      <c r="AE17" s="139">
        <f t="shared" si="9"/>
        <v>0.99197285705126803</v>
      </c>
      <c r="AF17" s="139">
        <f t="shared" si="9"/>
        <v>0.99601650862546309</v>
      </c>
    </row>
    <row r="18" spans="4:32" x14ac:dyDescent="0.2">
      <c r="D18">
        <f t="shared" si="2"/>
        <v>1961</v>
      </c>
      <c r="E18" s="5">
        <f>'Electricity_Only&gt;Total'!T22</f>
        <v>10636.941851062547</v>
      </c>
      <c r="J18">
        <f t="shared" si="0"/>
        <v>1961</v>
      </c>
      <c r="K18" s="139">
        <f>Elec_Power_Sector!AF21</f>
        <v>1.026751726241818</v>
      </c>
      <c r="L18" s="139"/>
      <c r="M18" s="139">
        <f>Elec_Power_Sector!AE21</f>
        <v>0.98839631258650285</v>
      </c>
      <c r="P18">
        <f t="shared" si="1"/>
        <v>1996</v>
      </c>
      <c r="Q18" s="139">
        <f>Elec_Power_Sector!AH56</f>
        <v>1.1244575574321631</v>
      </c>
      <c r="R18" s="139">
        <f>Elec_Power_Sector!AB56</f>
        <v>1.131642868688163</v>
      </c>
      <c r="S18" s="139">
        <f>Elec_Power_Sector!AC56</f>
        <v>0.99365054872450242</v>
      </c>
      <c r="T18" s="139"/>
      <c r="U18" s="6">
        <f t="shared" si="3"/>
        <v>1996</v>
      </c>
      <c r="V18" s="139">
        <f>Elec_Power_Sector!AF56</f>
        <v>0.99685069155907424</v>
      </c>
      <c r="W18" s="139">
        <f>Elec_Power_Sector!AJ56</f>
        <v>0.99678974708883772</v>
      </c>
      <c r="X18" s="139"/>
      <c r="Y18" s="6">
        <f t="shared" si="4"/>
        <v>1996</v>
      </c>
      <c r="Z18" s="139">
        <f t="shared" si="5"/>
        <v>1.3169103152223971</v>
      </c>
      <c r="AA18" s="139">
        <f t="shared" si="6"/>
        <v>1.3310036854430658</v>
      </c>
      <c r="AB18" s="139">
        <f t="shared" si="7"/>
        <v>0.98941147167749799</v>
      </c>
      <c r="AC18" s="139"/>
      <c r="AD18" s="6">
        <f t="shared" si="8"/>
        <v>1996</v>
      </c>
      <c r="AE18" s="139">
        <f t="shared" si="9"/>
        <v>0.99387856745207792</v>
      </c>
      <c r="AF18" s="139">
        <f t="shared" si="9"/>
        <v>0.99550542469466696</v>
      </c>
    </row>
    <row r="19" spans="4:32" x14ac:dyDescent="0.2">
      <c r="D19">
        <f t="shared" si="2"/>
        <v>1962</v>
      </c>
      <c r="E19" s="5">
        <f>'Electricity_Only&gt;Total'!T23</f>
        <v>10561.316731045816</v>
      </c>
      <c r="J19">
        <f t="shared" si="0"/>
        <v>1962</v>
      </c>
      <c r="K19" s="139">
        <f>Elec_Power_Sector!AF22</f>
        <v>1.0194694396467361</v>
      </c>
      <c r="L19" s="139"/>
      <c r="M19" s="139">
        <f>Elec_Power_Sector!AE22</f>
        <v>0.9883792715165749</v>
      </c>
      <c r="P19">
        <f t="shared" si="1"/>
        <v>1997</v>
      </c>
      <c r="Q19" s="139">
        <f>Elec_Power_Sector!AH57</f>
        <v>1.1380671546610897</v>
      </c>
      <c r="R19" s="139">
        <f>Elec_Power_Sector!AB57</f>
        <v>1.1475424628729312</v>
      </c>
      <c r="S19" s="139">
        <f>Elec_Power_Sector!AC57</f>
        <v>0.99174295634505805</v>
      </c>
      <c r="T19" s="139"/>
      <c r="U19" s="6">
        <f t="shared" si="3"/>
        <v>1997</v>
      </c>
      <c r="V19" s="139">
        <f>Elec_Power_Sector!AF57</f>
        <v>0.99503060131970933</v>
      </c>
      <c r="W19" s="139">
        <f>Elec_Power_Sector!AJ57</f>
        <v>0.99669593581313898</v>
      </c>
      <c r="X19" s="139"/>
      <c r="Y19" s="6">
        <f t="shared" si="4"/>
        <v>1997</v>
      </c>
      <c r="Z19" s="139">
        <f t="shared" si="5"/>
        <v>1.3328492173697792</v>
      </c>
      <c r="AA19" s="139">
        <f t="shared" si="6"/>
        <v>1.3497043011960796</v>
      </c>
      <c r="AB19" s="139">
        <f t="shared" si="7"/>
        <v>0.98751201740161632</v>
      </c>
      <c r="AC19" s="139"/>
      <c r="AD19" s="6">
        <f t="shared" si="8"/>
        <v>1997</v>
      </c>
      <c r="AE19" s="139">
        <f t="shared" si="9"/>
        <v>0.99206390383690368</v>
      </c>
      <c r="AF19" s="139">
        <f t="shared" si="9"/>
        <v>0.99541173429091989</v>
      </c>
    </row>
    <row r="20" spans="4:32" x14ac:dyDescent="0.2">
      <c r="D20">
        <f t="shared" si="2"/>
        <v>1963</v>
      </c>
      <c r="E20" s="5">
        <f>'Electricity_Only&gt;Total'!T24</f>
        <v>10497.34774200707</v>
      </c>
      <c r="J20">
        <f t="shared" si="0"/>
        <v>1963</v>
      </c>
      <c r="K20" s="139">
        <f>Elec_Power_Sector!AF23</f>
        <v>1.0133426670384105</v>
      </c>
      <c r="L20" s="139"/>
      <c r="M20" s="139">
        <f>Elec_Power_Sector!AE23</f>
        <v>0.9883323893221414</v>
      </c>
      <c r="P20">
        <f t="shared" si="1"/>
        <v>1998</v>
      </c>
      <c r="Q20" s="139">
        <f>Elec_Power_Sector!AH58</f>
        <v>1.1833998043284093</v>
      </c>
      <c r="R20" s="139">
        <f>Elec_Power_Sector!AB58</f>
        <v>1.1917680854754238</v>
      </c>
      <c r="S20" s="139">
        <f>Elec_Power_Sector!AC58</f>
        <v>0.99297826376708498</v>
      </c>
      <c r="T20" s="139"/>
      <c r="U20" s="6">
        <f t="shared" si="3"/>
        <v>1998</v>
      </c>
      <c r="V20" s="139">
        <f>Elec_Power_Sector!AF58</f>
        <v>0.99552997414912359</v>
      </c>
      <c r="W20" s="139">
        <f>Elec_Power_Sector!AJ58</f>
        <v>0.99743683219159718</v>
      </c>
      <c r="X20" s="139"/>
      <c r="Y20" s="6">
        <f t="shared" si="4"/>
        <v>1998</v>
      </c>
      <c r="Z20" s="139">
        <f t="shared" si="5"/>
        <v>1.3859406244830779</v>
      </c>
      <c r="AA20" s="139">
        <f t="shared" si="6"/>
        <v>1.4017211240857685</v>
      </c>
      <c r="AB20" s="139">
        <f t="shared" si="7"/>
        <v>0.98874205479853694</v>
      </c>
      <c r="AC20" s="139"/>
      <c r="AD20" s="6">
        <f t="shared" si="8"/>
        <v>1998</v>
      </c>
      <c r="AE20" s="139">
        <f t="shared" si="9"/>
        <v>0.99256178777932891</v>
      </c>
      <c r="AF20" s="139">
        <f t="shared" si="9"/>
        <v>0.99615167605501398</v>
      </c>
    </row>
    <row r="21" spans="4:32" x14ac:dyDescent="0.2">
      <c r="D21">
        <f t="shared" si="2"/>
        <v>1964</v>
      </c>
      <c r="E21" s="5">
        <f>'Electricity_Only&gt;Total'!T25</f>
        <v>10473.618100800595</v>
      </c>
      <c r="J21">
        <f t="shared" si="0"/>
        <v>1964</v>
      </c>
      <c r="K21" s="139">
        <f>Elec_Power_Sector!AF24</f>
        <v>1.0107327164015503</v>
      </c>
      <c r="L21" s="139"/>
      <c r="M21" s="139">
        <f>Elec_Power_Sector!AE24</f>
        <v>0.98864456612159968</v>
      </c>
      <c r="P21">
        <f t="shared" si="1"/>
        <v>1999</v>
      </c>
      <c r="Q21" s="139">
        <f>Elec_Power_Sector!AH59</f>
        <v>1.2067491181177745</v>
      </c>
      <c r="R21" s="139">
        <f>Elec_Power_Sector!AB59</f>
        <v>1.2173105280098107</v>
      </c>
      <c r="S21" s="139">
        <f>Elec_Power_Sector!AC59</f>
        <v>0.99132398048893655</v>
      </c>
      <c r="T21" s="139"/>
      <c r="U21" s="6">
        <f t="shared" si="3"/>
        <v>1999</v>
      </c>
      <c r="V21" s="139">
        <f>Elec_Power_Sector!AF59</f>
        <v>0.99371798378952436</v>
      </c>
      <c r="W21" s="139">
        <f>Elec_Power_Sector!AJ59</f>
        <v>0.99759086245832229</v>
      </c>
      <c r="X21" s="139"/>
      <c r="Y21" s="6">
        <f t="shared" si="4"/>
        <v>1999</v>
      </c>
      <c r="Z21" s="139">
        <f t="shared" si="5"/>
        <v>1.4132862116769589</v>
      </c>
      <c r="AA21" s="139">
        <f t="shared" si="6"/>
        <v>1.4317633627541368</v>
      </c>
      <c r="AB21" s="139">
        <f t="shared" si="7"/>
        <v>0.98709482896556644</v>
      </c>
      <c r="AC21" s="139"/>
      <c r="AD21" s="6">
        <f t="shared" si="8"/>
        <v>1999</v>
      </c>
      <c r="AE21" s="139">
        <f t="shared" si="9"/>
        <v>0.99075519989401695</v>
      </c>
      <c r="AF21" s="139">
        <f t="shared" si="9"/>
        <v>0.99630550786010608</v>
      </c>
    </row>
    <row r="22" spans="4:32" x14ac:dyDescent="0.2">
      <c r="D22">
        <f t="shared" si="2"/>
        <v>1965</v>
      </c>
      <c r="E22" s="5">
        <f>'Electricity_Only&gt;Total'!T26</f>
        <v>10434.785086539492</v>
      </c>
      <c r="J22">
        <f t="shared" si="0"/>
        <v>1965</v>
      </c>
      <c r="K22" s="139">
        <f>Elec_Power_Sector!AF25</f>
        <v>1.0074670999138815</v>
      </c>
      <c r="L22" s="139"/>
      <c r="M22" s="139">
        <f>Elec_Power_Sector!AE25</f>
        <v>0.9881716936946412</v>
      </c>
      <c r="P22">
        <f t="shared" si="1"/>
        <v>2000</v>
      </c>
      <c r="Q22" s="139">
        <f>Elec_Power_Sector!AH60</f>
        <v>1.2418944831215233</v>
      </c>
      <c r="R22" s="139">
        <f>Elec_Power_Sector!AB60</f>
        <v>1.2541417716874084</v>
      </c>
      <c r="S22" s="139">
        <f>Elec_Power_Sector!AC60</f>
        <v>0.99023452623748698</v>
      </c>
      <c r="T22" s="139"/>
      <c r="U22" s="6">
        <f t="shared" si="3"/>
        <v>2000</v>
      </c>
      <c r="V22" s="139">
        <f>Elec_Power_Sector!AF60</f>
        <v>0.99235274253787853</v>
      </c>
      <c r="W22" s="139">
        <f>Elec_Power_Sector!AJ60</f>
        <v>0.997865460325152</v>
      </c>
      <c r="X22" s="139"/>
      <c r="Y22" s="6">
        <f t="shared" si="4"/>
        <v>2000</v>
      </c>
      <c r="Z22" s="139">
        <f t="shared" si="5"/>
        <v>1.454446763624679</v>
      </c>
      <c r="AA22" s="139">
        <f t="shared" si="6"/>
        <v>1.4750831436061671</v>
      </c>
      <c r="AB22" s="139">
        <f t="shared" si="7"/>
        <v>0.98601002250555325</v>
      </c>
      <c r="AC22" s="139"/>
      <c r="AD22" s="6">
        <f t="shared" si="8"/>
        <v>2000</v>
      </c>
      <c r="AE22" s="139">
        <f t="shared" si="9"/>
        <v>0.98939402912802177</v>
      </c>
      <c r="AF22" s="139">
        <f t="shared" si="9"/>
        <v>0.99657975191893289</v>
      </c>
    </row>
    <row r="23" spans="4:32" x14ac:dyDescent="0.2">
      <c r="D23">
        <f t="shared" si="2"/>
        <v>1966</v>
      </c>
      <c r="E23" s="5">
        <f>'Electricity_Only&gt;Total'!T27</f>
        <v>10466.395118695222</v>
      </c>
      <c r="J23">
        <f t="shared" si="0"/>
        <v>1966</v>
      </c>
      <c r="K23" s="139">
        <f>Elec_Power_Sector!AF26</f>
        <v>1.0094282221323609</v>
      </c>
      <c r="L23" s="139"/>
      <c r="M23" s="139">
        <f>Elec_Power_Sector!AE26</f>
        <v>0.98923951566314916</v>
      </c>
      <c r="P23">
        <f t="shared" si="1"/>
        <v>2001</v>
      </c>
      <c r="Q23" s="139">
        <f>Elec_Power_Sector!AH61</f>
        <v>1.2161884466948838</v>
      </c>
      <c r="R23" s="139">
        <f>Elec_Power_Sector!AB61</f>
        <v>1.2334390943363365</v>
      </c>
      <c r="S23" s="139">
        <f>Elec_Power_Sector!AC61</f>
        <v>0.98601418771249949</v>
      </c>
      <c r="T23" s="139"/>
      <c r="U23" s="6">
        <f t="shared" si="3"/>
        <v>2001</v>
      </c>
      <c r="V23" s="139">
        <f>Elec_Power_Sector!AF61</f>
        <v>0.98956026921956697</v>
      </c>
      <c r="W23" s="139">
        <f>Elec_Power_Sector!AJ61</f>
        <v>0.99641650779910085</v>
      </c>
      <c r="X23" s="139"/>
      <c r="Y23" s="6">
        <f t="shared" si="4"/>
        <v>2001</v>
      </c>
      <c r="Z23" s="139">
        <f t="shared" si="5"/>
        <v>1.4243410968434171</v>
      </c>
      <c r="AA23" s="139">
        <f t="shared" si="6"/>
        <v>1.4507332885279847</v>
      </c>
      <c r="AB23" s="139">
        <f t="shared" si="7"/>
        <v>0.98180768864044821</v>
      </c>
      <c r="AC23" s="139"/>
      <c r="AD23" s="6">
        <f t="shared" si="8"/>
        <v>2001</v>
      </c>
      <c r="AE23" s="139">
        <f t="shared" si="9"/>
        <v>0.98660988160748297</v>
      </c>
      <c r="AF23" s="139">
        <f t="shared" si="9"/>
        <v>0.99513266630832975</v>
      </c>
    </row>
    <row r="24" spans="4:32" x14ac:dyDescent="0.2">
      <c r="D24">
        <f t="shared" si="2"/>
        <v>1967</v>
      </c>
      <c r="E24" s="5">
        <f>'Electricity_Only&gt;Total'!T28</f>
        <v>10453.253769169713</v>
      </c>
      <c r="J24">
        <f t="shared" si="0"/>
        <v>1967</v>
      </c>
      <c r="K24" s="139">
        <f>Elec_Power_Sector!AF27</f>
        <v>1.0073679565420186</v>
      </c>
      <c r="L24" s="139"/>
      <c r="M24" s="139">
        <f>Elec_Power_Sector!AE27</f>
        <v>0.99001809983733691</v>
      </c>
      <c r="P24">
        <f t="shared" si="1"/>
        <v>2002</v>
      </c>
      <c r="Q24" s="139">
        <f>Elec_Power_Sector!AH62</f>
        <v>1.2411911084724219</v>
      </c>
      <c r="R24" s="139">
        <f>Elec_Power_Sector!AB62</f>
        <v>1.2735870812046601</v>
      </c>
      <c r="S24" s="139">
        <f>Elec_Power_Sector!AC62</f>
        <v>0.97456320560224619</v>
      </c>
      <c r="T24" s="139"/>
      <c r="U24" s="6">
        <f t="shared" ref="U24:U30" si="10">P24</f>
        <v>2002</v>
      </c>
      <c r="V24" s="139">
        <f>Elec_Power_Sector!AF62</f>
        <v>0.97966656998093793</v>
      </c>
      <c r="W24" s="139">
        <f>Elec_Power_Sector!AJ62</f>
        <v>0.99479071294757848</v>
      </c>
      <c r="X24" s="139"/>
      <c r="Y24" s="6">
        <f t="shared" ref="Y24:Y30" si="11">P24</f>
        <v>2002</v>
      </c>
      <c r="Z24" s="139">
        <f t="shared" ref="Z24:AB26" si="12">Q24/Q$7</f>
        <v>1.4536230052491448</v>
      </c>
      <c r="AA24" s="139">
        <f t="shared" si="12"/>
        <v>1.4979541211452614</v>
      </c>
      <c r="AB24" s="139">
        <f t="shared" si="12"/>
        <v>0.97040555830760455</v>
      </c>
      <c r="AC24" s="139"/>
      <c r="AD24" s="6">
        <f t="shared" ref="AD24:AD30" si="13">U24</f>
        <v>2002</v>
      </c>
      <c r="AE24" s="139">
        <f t="shared" ref="AE24:AF26" si="14">V24/V$7</f>
        <v>0.9767456805698016</v>
      </c>
      <c r="AF24" s="139">
        <f t="shared" si="14"/>
        <v>0.99350896622628337</v>
      </c>
    </row>
    <row r="25" spans="4:32" x14ac:dyDescent="0.2">
      <c r="D25">
        <f t="shared" si="2"/>
        <v>1968</v>
      </c>
      <c r="E25" s="5">
        <f>'Electricity_Only&gt;Total'!T29</f>
        <v>10442.045594749961</v>
      </c>
      <c r="J25">
        <f t="shared" si="0"/>
        <v>1968</v>
      </c>
      <c r="K25" s="139">
        <f>Elec_Power_Sector!AF28</f>
        <v>1.0052087556822806</v>
      </c>
      <c r="L25" s="139"/>
      <c r="M25" s="139">
        <f>Elec_Power_Sector!AE28</f>
        <v>0.99108087488691277</v>
      </c>
      <c r="P25">
        <f t="shared" si="1"/>
        <v>2003</v>
      </c>
      <c r="Q25" s="139">
        <f>Elec_Power_Sector!AH63</f>
        <v>1.2443863885177369</v>
      </c>
      <c r="R25" s="139">
        <f>Elec_Power_Sector!AB63</f>
        <v>1.2813628030116027</v>
      </c>
      <c r="S25" s="139">
        <f>Elec_Power_Sector!AC63</f>
        <v>0.97114290003817838</v>
      </c>
      <c r="U25" s="6">
        <f t="shared" si="10"/>
        <v>2003</v>
      </c>
      <c r="V25" s="139">
        <f>Elec_Power_Sector!AF63</f>
        <v>0.97466813493022031</v>
      </c>
      <c r="W25" s="139">
        <f>Elec_Power_Sector!AJ63</f>
        <v>0.99638314338418976</v>
      </c>
      <c r="Y25" s="6">
        <f t="shared" si="11"/>
        <v>2003</v>
      </c>
      <c r="Z25" s="139">
        <f t="shared" si="12"/>
        <v>1.4573651627222191</v>
      </c>
      <c r="AA25" s="139">
        <f t="shared" si="12"/>
        <v>1.5070996870021101</v>
      </c>
      <c r="AB25" s="139">
        <f t="shared" si="12"/>
        <v>0.96699984433092023</v>
      </c>
      <c r="AD25" s="6">
        <f t="shared" si="13"/>
        <v>2003</v>
      </c>
      <c r="AE25" s="139">
        <f t="shared" si="14"/>
        <v>0.97176214842223418</v>
      </c>
      <c r="AF25" s="139">
        <f t="shared" si="14"/>
        <v>0.9950993448820884</v>
      </c>
    </row>
    <row r="26" spans="4:32" x14ac:dyDescent="0.2">
      <c r="D26">
        <f t="shared" si="2"/>
        <v>1969</v>
      </c>
      <c r="E26" s="5">
        <f>'Electricity_Only&gt;Total'!T30</f>
        <v>10513.191979730111</v>
      </c>
      <c r="J26">
        <f t="shared" si="0"/>
        <v>1969</v>
      </c>
      <c r="K26" s="139">
        <f>Elec_Power_Sector!AF29</f>
        <v>1.0098874048275814</v>
      </c>
      <c r="L26" s="139"/>
      <c r="M26" s="139">
        <f>Elec_Power_Sector!AE29</f>
        <v>0.99321075209441589</v>
      </c>
      <c r="P26">
        <f t="shared" si="1"/>
        <v>2004</v>
      </c>
      <c r="Q26" s="139">
        <f>Elec_Power_Sector!AH64</f>
        <v>1.2583369212992572</v>
      </c>
      <c r="R26" s="139">
        <f>Elec_Power_Sector!AB64</f>
        <v>1.3113588300415691</v>
      </c>
      <c r="S26" s="139">
        <f>Elec_Power_Sector!AC64</f>
        <v>0.95956720042779509</v>
      </c>
      <c r="U26" s="6">
        <f t="shared" si="10"/>
        <v>2004</v>
      </c>
      <c r="V26" s="139">
        <f>Elec_Power_Sector!AF64</f>
        <v>0.96426510865031634</v>
      </c>
      <c r="W26" s="139">
        <f>Elec_Power_Sector!AJ64</f>
        <v>0.99512799106762551</v>
      </c>
      <c r="Y26" s="6">
        <f t="shared" si="11"/>
        <v>2004</v>
      </c>
      <c r="Z26" s="139">
        <f t="shared" si="12"/>
        <v>1.473703352101982</v>
      </c>
      <c r="AA26" s="139">
        <f t="shared" si="12"/>
        <v>1.5423800953625826</v>
      </c>
      <c r="AB26" s="139">
        <f t="shared" si="12"/>
        <v>0.95547352856336221</v>
      </c>
      <c r="AD26" s="6">
        <f t="shared" si="13"/>
        <v>2004</v>
      </c>
      <c r="AE26" s="139">
        <f t="shared" si="14"/>
        <v>0.96139013890888714</v>
      </c>
      <c r="AF26" s="139">
        <f t="shared" si="14"/>
        <v>0.99384580977741166</v>
      </c>
    </row>
    <row r="27" spans="4:32" x14ac:dyDescent="0.2">
      <c r="D27">
        <f t="shared" si="2"/>
        <v>1970</v>
      </c>
      <c r="E27" s="5">
        <f>'Electricity_Only&gt;Total'!T31</f>
        <v>10605.194754074257</v>
      </c>
      <c r="J27">
        <f t="shared" si="0"/>
        <v>1970</v>
      </c>
      <c r="K27" s="139">
        <f>Elec_Power_Sector!AF30</f>
        <v>1.0150239029722277</v>
      </c>
      <c r="L27" s="139"/>
      <c r="M27" s="139">
        <f>Elec_Power_Sector!AE30</f>
        <v>0.99683241465673655</v>
      </c>
      <c r="P27">
        <f t="shared" si="1"/>
        <v>2005</v>
      </c>
      <c r="Q27" s="139">
        <f>Elec_Power_Sector!AH65</f>
        <v>1.287666488474716</v>
      </c>
      <c r="R27" s="139">
        <f>Elec_Power_Sector!AB65</f>
        <v>1.3434618445195006</v>
      </c>
      <c r="S27" s="139">
        <f>Elec_Power_Sector!AC65</f>
        <v>0.9584689686034662</v>
      </c>
      <c r="U27" s="6">
        <f t="shared" si="10"/>
        <v>2005</v>
      </c>
      <c r="V27" s="139">
        <f>Elec_Power_Sector!AF65</f>
        <v>0.9647339322943187</v>
      </c>
      <c r="W27" s="139">
        <f>Elec_Power_Sector!AJ65</f>
        <v>0.99350601914047598</v>
      </c>
      <c r="Y27" s="6">
        <f t="shared" si="11"/>
        <v>2005</v>
      </c>
      <c r="Z27" s="139">
        <f t="shared" ref="Z27:AB28" si="15">Q27/Q$7</f>
        <v>1.508052722871096</v>
      </c>
      <c r="AA27" s="139">
        <f t="shared" si="15"/>
        <v>1.580138677832591</v>
      </c>
      <c r="AB27" s="139">
        <f t="shared" si="15"/>
        <v>0.95437998197704255</v>
      </c>
      <c r="AD27" s="6">
        <f t="shared" si="13"/>
        <v>2005</v>
      </c>
      <c r="AE27" s="139">
        <f t="shared" ref="AE27:AF30" si="16">V27/V$7</f>
        <v>0.96185756474871875</v>
      </c>
      <c r="AF27" s="139">
        <f t="shared" si="16"/>
        <v>0.99222592769405793</v>
      </c>
    </row>
    <row r="28" spans="4:32" x14ac:dyDescent="0.2">
      <c r="D28">
        <f t="shared" si="2"/>
        <v>1971</v>
      </c>
      <c r="E28" s="5">
        <f>'Electricity_Only&gt;Total'!T32</f>
        <v>10606.759430506499</v>
      </c>
      <c r="J28">
        <f t="shared" si="0"/>
        <v>1971</v>
      </c>
      <c r="K28" s="139">
        <f>Elec_Power_Sector!AF31</f>
        <v>1.0134178666894491</v>
      </c>
      <c r="L28" s="139"/>
      <c r="M28" s="139">
        <f>Elec_Power_Sector!AE31</f>
        <v>0.99855947119204358</v>
      </c>
      <c r="P28">
        <f t="shared" si="1"/>
        <v>2006</v>
      </c>
      <c r="Q28" s="139">
        <f>Elec_Power_Sector!AH66</f>
        <v>1.2832850057198719</v>
      </c>
      <c r="R28" s="139">
        <f>Elec_Power_Sector!AB66</f>
        <v>1.3454422951026632</v>
      </c>
      <c r="S28" s="139">
        <f>Elec_Power_Sector!AC66</f>
        <v>0.9538015940118425</v>
      </c>
      <c r="U28" s="6">
        <f t="shared" si="10"/>
        <v>2006</v>
      </c>
      <c r="V28" s="139">
        <f>Elec_Power_Sector!AF66</f>
        <v>0.96242205547414317</v>
      </c>
      <c r="W28" s="139">
        <f>Elec_Power_Sector!AJ66</f>
        <v>0.99104295104910745</v>
      </c>
      <c r="Y28" s="6">
        <f t="shared" si="11"/>
        <v>2006</v>
      </c>
      <c r="Z28" s="139">
        <f t="shared" si="15"/>
        <v>1.5029213421465095</v>
      </c>
      <c r="AA28" s="139">
        <f t="shared" si="15"/>
        <v>1.5824680231569539</v>
      </c>
      <c r="AB28" s="139">
        <f t="shared" si="15"/>
        <v>0.94973251917485679</v>
      </c>
      <c r="AD28" s="6">
        <f t="shared" si="13"/>
        <v>2006</v>
      </c>
      <c r="AE28" s="139">
        <f t="shared" si="16"/>
        <v>0.95955258082121797</v>
      </c>
      <c r="AF28" s="139">
        <f t="shared" si="16"/>
        <v>0.98976603316413236</v>
      </c>
    </row>
    <row r="29" spans="4:32" x14ac:dyDescent="0.2">
      <c r="D29">
        <f t="shared" si="2"/>
        <v>1972</v>
      </c>
      <c r="E29" s="5">
        <f>'Electricity_Only&gt;Total'!T33</f>
        <v>10529.467576255216</v>
      </c>
      <c r="J29">
        <f t="shared" si="0"/>
        <v>1972</v>
      </c>
      <c r="K29" s="139">
        <f>Elec_Power_Sector!AF32</f>
        <v>1.0048252514651197</v>
      </c>
      <c r="L29" s="139"/>
      <c r="M29" s="139">
        <f>Elec_Power_Sector!AE32</f>
        <v>0.99975974089310959</v>
      </c>
      <c r="P29">
        <f t="shared" si="1"/>
        <v>2007</v>
      </c>
      <c r="Q29" s="139">
        <f>Elec_Power_Sector!AH67</f>
        <v>1.313023317957009</v>
      </c>
      <c r="R29" s="139">
        <f>Elec_Power_Sector!AB67</f>
        <v>1.3791481803254702</v>
      </c>
      <c r="S29" s="139">
        <f>Elec_Power_Sector!AC67</f>
        <v>0.95205383778786112</v>
      </c>
      <c r="U29" s="6">
        <f t="shared" si="10"/>
        <v>2007</v>
      </c>
      <c r="V29" s="139">
        <f>Elec_Power_Sector!AF67</f>
        <v>0.9632999498422069</v>
      </c>
      <c r="W29" s="139">
        <f>Elec_Power_Sector!AJ67</f>
        <v>0.9883254306655076</v>
      </c>
      <c r="Y29" s="6">
        <f t="shared" si="11"/>
        <v>2007</v>
      </c>
      <c r="Z29" s="139">
        <f t="shared" ref="Z29:AB30" si="17">Q29/Q$7</f>
        <v>1.5377494153659408</v>
      </c>
      <c r="AA29" s="139">
        <f t="shared" si="17"/>
        <v>1.6221118531089627</v>
      </c>
      <c r="AB29" s="139">
        <f t="shared" si="17"/>
        <v>0.94799221916704957</v>
      </c>
      <c r="AD29" s="6">
        <f t="shared" si="13"/>
        <v>2007</v>
      </c>
      <c r="AE29" s="139">
        <f t="shared" si="16"/>
        <v>0.96042785773509642</v>
      </c>
      <c r="AF29" s="139">
        <f t="shared" si="16"/>
        <v>0.98705201419323818</v>
      </c>
    </row>
    <row r="30" spans="4:32" x14ac:dyDescent="0.2">
      <c r="D30">
        <f t="shared" si="2"/>
        <v>1973</v>
      </c>
      <c r="E30" s="5">
        <f>'Electricity_Only&gt;Total'!T34</f>
        <v>10577.257802754519</v>
      </c>
      <c r="J30">
        <f t="shared" si="0"/>
        <v>1973</v>
      </c>
      <c r="K30" s="139">
        <f>Elec_Power_Sector!AF33</f>
        <v>1.0097268318203378</v>
      </c>
      <c r="L30" s="139"/>
      <c r="M30" s="139">
        <f>Elec_Power_Sector!AE33</f>
        <v>0.99942213921947942</v>
      </c>
      <c r="P30">
        <f t="shared" si="1"/>
        <v>2008</v>
      </c>
      <c r="Q30" s="139">
        <f>Elec_Power_Sector!AH68</f>
        <v>1.3012564945046354</v>
      </c>
      <c r="R30" s="139">
        <f>Elec_Power_Sector!AB68</f>
        <v>1.3682281622904007</v>
      </c>
      <c r="S30" s="139">
        <f>Elec_Power_Sector!AC68</f>
        <v>0.95105226625824213</v>
      </c>
      <c r="U30" s="6">
        <f t="shared" si="10"/>
        <v>2008</v>
      </c>
      <c r="V30" s="139">
        <f>Elec_Power_Sector!AF68</f>
        <v>0.96207519174824707</v>
      </c>
      <c r="W30" s="139">
        <f>Elec_Power_Sector!AJ68</f>
        <v>0.98854255303062688</v>
      </c>
      <c r="Y30" s="6">
        <f t="shared" si="11"/>
        <v>2008</v>
      </c>
      <c r="Z30" s="139">
        <f t="shared" si="17"/>
        <v>1.5239686807535839</v>
      </c>
      <c r="AA30" s="139">
        <f t="shared" si="17"/>
        <v>1.6092680623230664</v>
      </c>
      <c r="AB30" s="139">
        <f t="shared" si="17"/>
        <v>0.94699492050668788</v>
      </c>
      <c r="AD30" s="6">
        <f t="shared" si="13"/>
        <v>2008</v>
      </c>
      <c r="AE30" s="139">
        <f t="shared" si="16"/>
        <v>0.9592067512743121</v>
      </c>
      <c r="AF30" s="139">
        <f t="shared" si="16"/>
        <v>0.98726885680516319</v>
      </c>
    </row>
    <row r="31" spans="4:32" x14ac:dyDescent="0.2">
      <c r="D31">
        <f t="shared" si="2"/>
        <v>1974</v>
      </c>
      <c r="E31" s="5">
        <f>'Electricity_Only&gt;Total'!T35</f>
        <v>10636.976241840437</v>
      </c>
      <c r="J31">
        <f t="shared" si="0"/>
        <v>1974</v>
      </c>
      <c r="K31" s="139">
        <f>Elec_Power_Sector!AF34</f>
        <v>1.0155066781511786</v>
      </c>
      <c r="L31" s="139"/>
      <c r="M31" s="139">
        <f>Elec_Power_Sector!AE34</f>
        <v>0.999344389467828</v>
      </c>
      <c r="P31">
        <v>2009</v>
      </c>
      <c r="Q31" s="139">
        <f>Elec_Power_Sector!AH69</f>
        <v>1.2384627642887045</v>
      </c>
      <c r="R31" s="139">
        <f>Elec_Power_Sector!AB69</f>
        <v>1.3111394071698586</v>
      </c>
      <c r="S31" s="139">
        <f>Elec_Power_Sector!AC69</f>
        <v>0.9445698584881761</v>
      </c>
      <c r="U31">
        <v>2009</v>
      </c>
      <c r="V31" s="139">
        <f>Elec_Power_Sector!AF69</f>
        <v>0.96019279648966127</v>
      </c>
      <c r="W31" s="139">
        <f>Elec_Power_Sector!AJ69</f>
        <v>0.98372937387303849</v>
      </c>
      <c r="Y31">
        <v>2009</v>
      </c>
      <c r="Z31" s="139">
        <f t="shared" ref="Z31:AB32" si="18">Q31/Q$7</f>
        <v>1.450427700477287</v>
      </c>
      <c r="AA31" s="139">
        <f t="shared" si="18"/>
        <v>1.5421220169007304</v>
      </c>
      <c r="AB31" s="139">
        <f t="shared" si="18"/>
        <v>0.94054016775681248</v>
      </c>
      <c r="AD31">
        <v>2009</v>
      </c>
      <c r="AE31" s="139">
        <f>V31/V$7</f>
        <v>0.9573299684031924</v>
      </c>
      <c r="AF31" s="139">
        <f>W31/W$7</f>
        <v>0.98246187923000206</v>
      </c>
    </row>
    <row r="32" spans="4:32" x14ac:dyDescent="0.2">
      <c r="D32">
        <f t="shared" si="2"/>
        <v>1975</v>
      </c>
      <c r="E32" s="5">
        <f>'Electricity_Only&gt;Total'!T36</f>
        <v>10558.497719935391</v>
      </c>
      <c r="J32">
        <f t="shared" si="0"/>
        <v>1975</v>
      </c>
      <c r="K32" s="139">
        <f>Elec_Power_Sector!AF35</f>
        <v>1.0075261500173009</v>
      </c>
      <c r="L32" s="139"/>
      <c r="M32" s="139">
        <f>Elec_Power_Sector!AE35</f>
        <v>0.99982864858709819</v>
      </c>
      <c r="P32">
        <v>2010</v>
      </c>
      <c r="Q32" s="139">
        <f>Elec_Power_Sector!AH70</f>
        <v>1.2899030079144722</v>
      </c>
      <c r="R32" s="139">
        <f>Elec_Power_Sector!AB70</f>
        <v>1.3673421574064508</v>
      </c>
      <c r="S32" s="139">
        <f>Elec_Power_Sector!AC70</f>
        <v>0.94336520009090941</v>
      </c>
      <c r="U32">
        <v>2010</v>
      </c>
      <c r="V32" s="139">
        <f>Elec_Power_Sector!AF70</f>
        <v>0.96003806446924633</v>
      </c>
      <c r="W32" s="139">
        <f>Elec_Power_Sector!AJ70</f>
        <v>0.98263312154445248</v>
      </c>
      <c r="Y32">
        <v>2010</v>
      </c>
      <c r="Z32" s="139">
        <f t="shared" si="18"/>
        <v>1.5106720262862792</v>
      </c>
      <c r="AA32" s="139">
        <f t="shared" si="18"/>
        <v>1.6082259705125779</v>
      </c>
      <c r="AB32" s="139">
        <f t="shared" si="18"/>
        <v>0.93934064863085998</v>
      </c>
      <c r="AD32">
        <v>2010</v>
      </c>
      <c r="AE32" s="139">
        <f>V32/V$7</f>
        <v>0.9571756977184338</v>
      </c>
      <c r="AF32" s="139">
        <f>W32/W$7</f>
        <v>0.98136703937723591</v>
      </c>
    </row>
    <row r="33" spans="4:32" x14ac:dyDescent="0.2">
      <c r="D33">
        <f t="shared" si="2"/>
        <v>1976</v>
      </c>
      <c r="E33" s="5">
        <f>'Electricity_Only&gt;Total'!T37</f>
        <v>10522.84137225101</v>
      </c>
      <c r="J33">
        <f t="shared" si="0"/>
        <v>1976</v>
      </c>
      <c r="K33" s="139">
        <f>Elec_Power_Sector!AF36</f>
        <v>1.0041482489814708</v>
      </c>
      <c r="L33" s="139"/>
      <c r="M33" s="139">
        <f>Elec_Power_Sector!AE36</f>
        <v>0.99980421068321013</v>
      </c>
      <c r="P33">
        <v>2011</v>
      </c>
      <c r="Q33" s="139">
        <f>Elec_Power_Sector!AH71</f>
        <v>1.277853049040941</v>
      </c>
      <c r="R33" s="139">
        <f>Elec_Power_Sector!AB71</f>
        <v>1.3590493377552477</v>
      </c>
      <c r="S33" s="139">
        <f>Elec_Power_Sector!AC71</f>
        <v>0.94025508386000234</v>
      </c>
      <c r="U33">
        <v>2011</v>
      </c>
      <c r="V33" s="139">
        <f>Elec_Power_Sector!AF71</f>
        <v>0.96024868963107146</v>
      </c>
      <c r="W33" s="139">
        <f>Elec_Power_Sector!AJ71</f>
        <v>0.97917872110947624</v>
      </c>
      <c r="Y33">
        <v>2011</v>
      </c>
      <c r="Z33" s="139">
        <f t="shared" ref="Z33:Z34" si="19">Q33/Q$7</f>
        <v>1.4965596971604052</v>
      </c>
      <c r="AA33" s="139">
        <f t="shared" ref="AA33:AA34" si="20">R33/R$7</f>
        <v>1.598472210007498</v>
      </c>
      <c r="AB33" s="139">
        <f>AB30/AB12</f>
        <v>0.95105226625824213</v>
      </c>
      <c r="AD33">
        <v>2011</v>
      </c>
      <c r="AE33" s="139">
        <f t="shared" ref="AE33:AE34" si="21">V33/V$7</f>
        <v>0.9573856948984294</v>
      </c>
      <c r="AF33" s="139">
        <f t="shared" ref="AF33:AF34" si="22">W33/W$7</f>
        <v>0.97791708979445791</v>
      </c>
    </row>
    <row r="34" spans="4:32" x14ac:dyDescent="0.2">
      <c r="D34">
        <f t="shared" si="2"/>
        <v>1977</v>
      </c>
      <c r="E34" s="5">
        <f>'Electricity_Only&gt;Total'!T38</f>
        <v>10588.13952447492</v>
      </c>
      <c r="J34">
        <f t="shared" si="0"/>
        <v>1977</v>
      </c>
      <c r="K34" s="139">
        <f>Elec_Power_Sector!AF37</f>
        <v>1.0087209174001315</v>
      </c>
      <c r="L34" s="139"/>
      <c r="M34" s="139">
        <f>Elec_Power_Sector!AE37</f>
        <v>1.0014479963366238</v>
      </c>
      <c r="P34">
        <v>2012</v>
      </c>
      <c r="Q34" s="139">
        <f>Elec_Power_Sector!AH72</f>
        <v>1.2452603864875109</v>
      </c>
      <c r="R34" s="139">
        <f>Elec_Power_Sector!AB72</f>
        <v>1.3394538975604406</v>
      </c>
      <c r="S34" s="139">
        <f>Elec_Power_Sector!AC72</f>
        <v>0.92967767592114581</v>
      </c>
      <c r="U34">
        <v>2012</v>
      </c>
      <c r="V34" s="139">
        <f>Elec_Power_Sector!AF72</f>
        <v>0.96231862802309387</v>
      </c>
      <c r="W34" s="139">
        <f>Elec_Power_Sector!AJ72</f>
        <v>0.96608093083576441</v>
      </c>
      <c r="Y34">
        <v>2012</v>
      </c>
      <c r="Z34" s="139">
        <f t="shared" si="19"/>
        <v>1.4583887468799948</v>
      </c>
      <c r="AA34" s="139">
        <f t="shared" si="20"/>
        <v>1.5754246533632343</v>
      </c>
      <c r="AB34" s="139">
        <f>AB31/AB13</f>
        <v>0.94647587750491591</v>
      </c>
      <c r="AD34">
        <v>2012</v>
      </c>
      <c r="AE34" s="139">
        <f t="shared" si="21"/>
        <v>0.95944946174054269</v>
      </c>
      <c r="AF34" s="139">
        <f t="shared" si="22"/>
        <v>0.96483617548221323</v>
      </c>
    </row>
    <row r="35" spans="4:32" x14ac:dyDescent="0.2">
      <c r="D35">
        <f t="shared" si="2"/>
        <v>1978</v>
      </c>
      <c r="E35" s="5">
        <f>'Electricity_Only&gt;Total'!T39</f>
        <v>10645.005137729817</v>
      </c>
      <c r="J35">
        <f t="shared" si="0"/>
        <v>1978</v>
      </c>
      <c r="K35" s="139">
        <f>Elec_Power_Sector!AF38</f>
        <v>1.014302511466675</v>
      </c>
      <c r="L35" s="139"/>
      <c r="M35" s="139">
        <f>Elec_Power_Sector!AE38</f>
        <v>1.0012860087032096</v>
      </c>
    </row>
    <row r="36" spans="4:32" x14ac:dyDescent="0.2">
      <c r="D36">
        <f t="shared" si="2"/>
        <v>1979</v>
      </c>
      <c r="E36" s="5">
        <f>'Electricity_Only&gt;Total'!T40</f>
        <v>10623.473787822848</v>
      </c>
      <c r="J36">
        <f t="shared" si="0"/>
        <v>1979</v>
      </c>
      <c r="K36" s="139">
        <f>Elec_Power_Sector!AF39</f>
        <v>1.0135030511979721</v>
      </c>
      <c r="L36" s="139"/>
      <c r="M36" s="139">
        <f>Elec_Power_Sector!AE39</f>
        <v>1.0000489617017396</v>
      </c>
    </row>
    <row r="37" spans="4:32" x14ac:dyDescent="0.2">
      <c r="D37">
        <f t="shared" si="2"/>
        <v>1980</v>
      </c>
      <c r="E37" s="5">
        <f>'Electricity_Only&gt;Total'!T41</f>
        <v>10597.970646506465</v>
      </c>
      <c r="J37">
        <f t="shared" si="0"/>
        <v>1980</v>
      </c>
      <c r="K37" s="139">
        <f>Elec_Power_Sector!AF40</f>
        <v>1.0117717023740886</v>
      </c>
      <c r="L37" s="139"/>
      <c r="M37" s="139">
        <f>Elec_Power_Sector!AE40</f>
        <v>0.99935538429458759</v>
      </c>
    </row>
    <row r="38" spans="4:32" x14ac:dyDescent="0.2">
      <c r="D38">
        <f t="shared" si="2"/>
        <v>1981</v>
      </c>
      <c r="E38" s="5">
        <f>'Electricity_Only&gt;Total'!T42</f>
        <v>10610.793944427814</v>
      </c>
      <c r="J38">
        <f t="shared" si="0"/>
        <v>1981</v>
      </c>
      <c r="K38" s="139">
        <f>Elec_Power_Sector!AF41</f>
        <v>1.0129812900975894</v>
      </c>
      <c r="L38" s="139"/>
      <c r="M38" s="139">
        <f>Elec_Power_Sector!AE41</f>
        <v>0.99936981996614482</v>
      </c>
    </row>
    <row r="39" spans="4:32" x14ac:dyDescent="0.2">
      <c r="D39">
        <f t="shared" si="2"/>
        <v>1982</v>
      </c>
      <c r="E39" s="5">
        <f>'Electricity_Only&gt;Total'!T43</f>
        <v>10668.266443916022</v>
      </c>
      <c r="J39">
        <f t="shared" ref="J39:J69" si="23">D39</f>
        <v>1982</v>
      </c>
      <c r="K39" s="139">
        <f>Elec_Power_Sector!AF42</f>
        <v>1.0191761735296634</v>
      </c>
      <c r="L39" s="139"/>
      <c r="M39" s="139">
        <f>Elec_Power_Sector!AE42</f>
        <v>0.99867542905015139</v>
      </c>
    </row>
    <row r="40" spans="4:32" x14ac:dyDescent="0.2">
      <c r="D40">
        <f t="shared" si="2"/>
        <v>1983</v>
      </c>
      <c r="E40" s="5">
        <f>'Electricity_Only&gt;Total'!T44</f>
        <v>10613.140547204604</v>
      </c>
      <c r="J40">
        <f t="shared" si="23"/>
        <v>1983</v>
      </c>
      <c r="K40" s="139">
        <f>Elec_Power_Sector!AF43</f>
        <v>1.0146293043495309</v>
      </c>
      <c r="L40" s="139"/>
      <c r="M40" s="139">
        <f>Elec_Power_Sector!AE43</f>
        <v>0.99796724504569034</v>
      </c>
    </row>
    <row r="41" spans="4:32" x14ac:dyDescent="0.2">
      <c r="D41">
        <f t="shared" si="2"/>
        <v>1984</v>
      </c>
      <c r="E41" s="5">
        <f>'Electricity_Only&gt;Total'!T45</f>
        <v>10562.309139741819</v>
      </c>
      <c r="J41">
        <f t="shared" si="23"/>
        <v>1984</v>
      </c>
      <c r="K41" s="139">
        <f>Elec_Power_Sector!AF44</f>
        <v>1.0095533497488474</v>
      </c>
      <c r="L41" s="139"/>
      <c r="M41" s="139">
        <f>Elec_Power_Sector!AE44</f>
        <v>0.99818117088825231</v>
      </c>
    </row>
    <row r="42" spans="4:32" x14ac:dyDescent="0.2">
      <c r="D42">
        <f t="shared" si="2"/>
        <v>1985</v>
      </c>
      <c r="E42" s="5">
        <f>'Electricity_Only&gt;Total'!T46</f>
        <v>10493.908055349584</v>
      </c>
      <c r="J42">
        <f t="shared" si="23"/>
        <v>1985</v>
      </c>
      <c r="K42" s="139">
        <f>Elec_Power_Sector!AF45</f>
        <v>1.0029904298214376</v>
      </c>
      <c r="L42" s="139">
        <f>Elec_Power_Sector!AD49</f>
        <v>1.0008007422024556</v>
      </c>
      <c r="M42" s="139">
        <f>Elec_Power_Sector!AE45</f>
        <v>0.99820614406281005</v>
      </c>
    </row>
    <row r="43" spans="4:32" x14ac:dyDescent="0.2">
      <c r="D43">
        <f t="shared" si="2"/>
        <v>1986</v>
      </c>
      <c r="E43" s="5">
        <f>'Electricity_Only&gt;Total'!T47</f>
        <v>10502.431213267979</v>
      </c>
      <c r="J43">
        <f t="shared" si="23"/>
        <v>1986</v>
      </c>
      <c r="K43" s="139">
        <f>Elec_Power_Sector!AF46</f>
        <v>1.0038418582721278</v>
      </c>
      <c r="L43" s="139">
        <f>Elec_Power_Sector!AD49</f>
        <v>1.0008007422024556</v>
      </c>
      <c r="M43" s="139">
        <f>Elec_Power_Sector!AE46</f>
        <v>0.99816955158847698</v>
      </c>
    </row>
    <row r="44" spans="4:32" x14ac:dyDescent="0.2">
      <c r="D44">
        <f t="shared" si="2"/>
        <v>1987</v>
      </c>
      <c r="E44" s="5">
        <f>'Electricity_Only&gt;Total'!T48</f>
        <v>10438.666642481849</v>
      </c>
      <c r="J44">
        <f t="shared" si="23"/>
        <v>1987</v>
      </c>
      <c r="K44" s="139">
        <f>Elec_Power_Sector!AF47</f>
        <v>0.9976559991844649</v>
      </c>
      <c r="L44" s="139">
        <f>Elec_Power_Sector!AD49</f>
        <v>1.0008007422024556</v>
      </c>
      <c r="M44" s="139">
        <f>Elec_Power_Sector!AE47</f>
        <v>0.99826072161834689</v>
      </c>
    </row>
    <row r="45" spans="4:32" x14ac:dyDescent="0.2">
      <c r="D45">
        <f t="shared" si="2"/>
        <v>1988</v>
      </c>
      <c r="E45" s="5">
        <f>'Electricity_Only&gt;Total'!T49</f>
        <v>10404.800121070368</v>
      </c>
      <c r="J45">
        <f t="shared" si="23"/>
        <v>1988</v>
      </c>
      <c r="K45" s="139">
        <f>Elec_Power_Sector!AF48</f>
        <v>0.99444917449909387</v>
      </c>
      <c r="L45" s="139">
        <f>Elec_Power_Sector!AD49</f>
        <v>1.0008007422024556</v>
      </c>
      <c r="M45" s="139">
        <f>Elec_Power_Sector!AE48</f>
        <v>0.99823070237677436</v>
      </c>
    </row>
    <row r="46" spans="4:32" x14ac:dyDescent="0.2">
      <c r="D46">
        <f t="shared" si="2"/>
        <v>1989</v>
      </c>
      <c r="E46" s="5">
        <f>'Electricity_Only&gt;Total'!T50</f>
        <v>10459.613820872446</v>
      </c>
      <c r="F46" s="5">
        <f>Elec_Power_Sector!M49</f>
        <v>8851.719176441622</v>
      </c>
      <c r="G46" s="5">
        <f>'Industrial_Sector&gt;Total'!T9</f>
        <v>10183.978902319064</v>
      </c>
      <c r="H46" s="5">
        <f>'Comm_Sector&gt;Total'!T9</f>
        <v>11099.895768669017</v>
      </c>
      <c r="J46">
        <f t="shared" si="23"/>
        <v>1989</v>
      </c>
      <c r="K46" s="139">
        <f>Elec_Power_Sector!AF49</f>
        <v>0.9984698192558189</v>
      </c>
      <c r="L46" s="139">
        <f>Elec_Power_Sector!AD49</f>
        <v>1.0008007422024556</v>
      </c>
      <c r="M46" s="139">
        <f>Elec_Power_Sector!AE49</f>
        <v>0.99944525746078694</v>
      </c>
    </row>
    <row r="47" spans="4:32" x14ac:dyDescent="0.2">
      <c r="D47">
        <f t="shared" si="2"/>
        <v>1990</v>
      </c>
      <c r="E47" s="5">
        <f>'Electricity_Only&gt;Total'!T51</f>
        <v>10472.335417406905</v>
      </c>
      <c r="F47" s="5">
        <f>Elec_Power_Sector!M50</f>
        <v>9372.6988648833394</v>
      </c>
      <c r="G47" s="5">
        <f>'Industrial_Sector&gt;Total'!T10</f>
        <v>10439.417047702485</v>
      </c>
      <c r="H47" s="5">
        <f>'Comm_Sector&gt;Total'!T10</f>
        <v>10739.954920864842</v>
      </c>
      <c r="J47">
        <f t="shared" si="23"/>
        <v>1990</v>
      </c>
      <c r="K47" s="139">
        <f>Elec_Power_Sector!AF50</f>
        <v>1</v>
      </c>
      <c r="L47" s="139">
        <f>Elec_Power_Sector!AD50</f>
        <v>1</v>
      </c>
      <c r="M47" s="139">
        <f>Elec_Power_Sector!AE50</f>
        <v>1</v>
      </c>
    </row>
    <row r="48" spans="4:32" x14ac:dyDescent="0.2">
      <c r="D48">
        <f t="shared" si="2"/>
        <v>1991</v>
      </c>
      <c r="E48" s="5">
        <f>'Electricity_Only&gt;Total'!T52</f>
        <v>10460.428745445433</v>
      </c>
      <c r="F48" s="5">
        <f>Elec_Power_Sector!M51</f>
        <v>9139.0917277105364</v>
      </c>
      <c r="G48" s="5">
        <f>'Industrial_Sector&gt;Total'!T11</f>
        <v>10364.447090074997</v>
      </c>
      <c r="H48" s="5">
        <f>'Comm_Sector&gt;Total'!T11</f>
        <v>10508.349142891073</v>
      </c>
      <c r="J48">
        <f t="shared" si="23"/>
        <v>1991</v>
      </c>
      <c r="K48" s="139">
        <f>Elec_Power_Sector!AF51</f>
        <v>0.99761144835153148</v>
      </c>
      <c r="L48" s="139">
        <f>Elec_Power_Sector!AD51</f>
        <v>0.99960768788359466</v>
      </c>
      <c r="M48" s="139">
        <f>Elec_Power_Sector!AE51</f>
        <v>1.0007682561750131</v>
      </c>
    </row>
    <row r="49" spans="4:13" x14ac:dyDescent="0.2">
      <c r="D49">
        <f t="shared" si="2"/>
        <v>1992</v>
      </c>
      <c r="E49" s="5">
        <f>'Electricity_Only&gt;Total'!T53</f>
        <v>10409.790639031202</v>
      </c>
      <c r="F49" s="5">
        <f>Elec_Power_Sector!M52</f>
        <v>9216.4179329968629</v>
      </c>
      <c r="G49" s="5">
        <f>'Industrial_Sector&gt;Total'!T12</f>
        <v>10181.185266779101</v>
      </c>
      <c r="H49" s="5">
        <f>'Comm_Sector&gt;Total'!T12</f>
        <v>10306.462725334453</v>
      </c>
      <c r="J49">
        <f t="shared" si="23"/>
        <v>1992</v>
      </c>
      <c r="K49" s="139">
        <f>Elec_Power_Sector!AF52</f>
        <v>0.9930036562447746</v>
      </c>
      <c r="L49" s="139">
        <f>Elec_Power_Sector!AD52</f>
        <v>0.99881106274671538</v>
      </c>
      <c r="M49" s="139">
        <f>Elec_Power_Sector!AE52</f>
        <v>1.0008691960402407</v>
      </c>
    </row>
    <row r="50" spans="4:13" x14ac:dyDescent="0.2">
      <c r="D50">
        <f t="shared" si="2"/>
        <v>1993</v>
      </c>
      <c r="E50" s="5">
        <f>'Electricity_Only&gt;Total'!T54</f>
        <v>10406.753186952121</v>
      </c>
      <c r="F50" s="5">
        <f>Elec_Power_Sector!M53</f>
        <v>9174.886154711683</v>
      </c>
      <c r="G50" s="5">
        <f>'Industrial_Sector&gt;Total'!T13</f>
        <v>9916.2323069312515</v>
      </c>
      <c r="H50" s="5">
        <f>'Comm_Sector&gt;Total'!T13</f>
        <v>10130.777867613657</v>
      </c>
      <c r="J50">
        <f t="shared" si="23"/>
        <v>1993</v>
      </c>
      <c r="K50" s="139">
        <f>Elec_Power_Sector!AF53</f>
        <v>0.99287708809688358</v>
      </c>
      <c r="L50" s="139">
        <f>Elec_Power_Sector!AD53</f>
        <v>0.99830285444294864</v>
      </c>
      <c r="M50" s="139">
        <f>Elec_Power_Sector!AE53</f>
        <v>1.0005802109497515</v>
      </c>
    </row>
    <row r="51" spans="4:13" x14ac:dyDescent="0.2">
      <c r="D51">
        <f t="shared" si="2"/>
        <v>1994</v>
      </c>
      <c r="E51" s="5">
        <f>'Electricity_Only&gt;Total'!T55</f>
        <v>10411.143400971076</v>
      </c>
      <c r="F51" s="5">
        <f>Elec_Power_Sector!M54</f>
        <v>9288.3206397564736</v>
      </c>
      <c r="G51" s="5">
        <f>'Industrial_Sector&gt;Total'!T14</f>
        <v>10063.519010015058</v>
      </c>
      <c r="H51" s="5">
        <f>'Comm_Sector&gt;Total'!T14</f>
        <v>9817.4289967749173</v>
      </c>
      <c r="J51">
        <f t="shared" si="23"/>
        <v>1994</v>
      </c>
      <c r="K51" s="139">
        <f>Elec_Power_Sector!AF54</f>
        <v>0.99340739993187144</v>
      </c>
      <c r="L51" s="139">
        <f>Elec_Power_Sector!AD54</f>
        <v>0.99779148021820496</v>
      </c>
      <c r="M51" s="139">
        <f>Elec_Power_Sector!AE54</f>
        <v>1.000866068317509</v>
      </c>
    </row>
    <row r="52" spans="4:13" x14ac:dyDescent="0.2">
      <c r="D52">
        <f t="shared" si="2"/>
        <v>1995</v>
      </c>
      <c r="E52" s="5">
        <f>'Electricity_Only&gt;Total'!T56</f>
        <v>10435.963855447102</v>
      </c>
      <c r="F52" s="5">
        <f>Elec_Power_Sector!M55</f>
        <v>8904.8390721839023</v>
      </c>
      <c r="G52" s="5">
        <f>'Industrial_Sector&gt;Total'!T15</f>
        <v>10176.64104426063</v>
      </c>
      <c r="H52" s="5">
        <f>'Comm_Sector&gt;Total'!T15</f>
        <v>10117.671439030195</v>
      </c>
      <c r="J52">
        <f t="shared" si="23"/>
        <v>1995</v>
      </c>
      <c r="K52" s="139">
        <f>Elec_Power_Sector!AF55</f>
        <v>0.9949392822650508</v>
      </c>
      <c r="L52" s="139">
        <f>Elec_Power_Sector!AD55</f>
        <v>0.99723873648520833</v>
      </c>
      <c r="M52" s="139">
        <f>Elec_Power_Sector!AE55</f>
        <v>1.0000629276543427</v>
      </c>
    </row>
    <row r="53" spans="4:13" x14ac:dyDescent="0.2">
      <c r="D53">
        <f t="shared" si="2"/>
        <v>1996</v>
      </c>
      <c r="E53" s="5">
        <f>'Electricity_Only&gt;Total'!T57</f>
        <v>10452.203329849905</v>
      </c>
      <c r="F53" s="5">
        <f>Elec_Power_Sector!M56</f>
        <v>8895.4564385547801</v>
      </c>
      <c r="G53" s="5">
        <f>'Industrial_Sector&gt;Total'!T16</f>
        <v>10643.733728398187</v>
      </c>
      <c r="H53" s="5">
        <f>'Comm_Sector&gt;Total'!T16</f>
        <v>10541.720862009108</v>
      </c>
      <c r="J53">
        <f t="shared" si="23"/>
        <v>1996</v>
      </c>
      <c r="K53" s="139">
        <f>Elec_Power_Sector!AF56</f>
        <v>0.99685069155907424</v>
      </c>
      <c r="L53" s="139">
        <f>Elec_Power_Sector!AD56</f>
        <v>0.9971894232421219</v>
      </c>
      <c r="M53" s="139">
        <f>Elec_Power_Sector!AE56</f>
        <v>0.9995991973601317</v>
      </c>
    </row>
    <row r="54" spans="4:13" x14ac:dyDescent="0.2">
      <c r="D54">
        <f t="shared" si="2"/>
        <v>1997</v>
      </c>
      <c r="E54" s="5">
        <f>'Electricity_Only&gt;Total'!T58</f>
        <v>10431.091422479431</v>
      </c>
      <c r="F54" s="5">
        <f>Elec_Power_Sector!M57</f>
        <v>8895.4660281951401</v>
      </c>
      <c r="G54" s="5">
        <f>'Industrial_Sector&gt;Total'!T17</f>
        <v>9983.2113111795406</v>
      </c>
      <c r="H54" s="5">
        <f>'Comm_Sector&gt;Total'!T17</f>
        <v>10821.164934322482</v>
      </c>
      <c r="J54">
        <f t="shared" si="23"/>
        <v>1997</v>
      </c>
      <c r="K54" s="139">
        <f>Elec_Power_Sector!AF57</f>
        <v>0.99503060131970933</v>
      </c>
      <c r="L54" s="139">
        <f>Elec_Power_Sector!AD57</f>
        <v>0.99721240956869295</v>
      </c>
      <c r="M54" s="139">
        <f>Elec_Power_Sector!AE57</f>
        <v>0.99948208250258608</v>
      </c>
    </row>
    <row r="55" spans="4:13" x14ac:dyDescent="0.2">
      <c r="D55">
        <f t="shared" si="2"/>
        <v>1998</v>
      </c>
      <c r="E55" s="5">
        <f>'Electricity_Only&gt;Total'!T59</f>
        <v>10456.98908566576</v>
      </c>
      <c r="F55" s="5">
        <f>Elec_Power_Sector!M58</f>
        <v>8628.6705193041453</v>
      </c>
      <c r="G55" s="5">
        <f>'Industrial_Sector&gt;Total'!T18</f>
        <v>9781.7408399658452</v>
      </c>
      <c r="H55" s="5">
        <f>'Comm_Sector&gt;Total'!T18</f>
        <v>10452.326790960326</v>
      </c>
      <c r="J55">
        <f t="shared" si="23"/>
        <v>1998</v>
      </c>
      <c r="K55" s="139">
        <f>Elec_Power_Sector!AF58</f>
        <v>0.99552997414912359</v>
      </c>
      <c r="L55" s="139">
        <f>Elec_Power_Sector!AD58</f>
        <v>0.99721375640011189</v>
      </c>
      <c r="M55" s="139">
        <f>Elec_Power_Sector!AE58</f>
        <v>1.0002236990715918</v>
      </c>
    </row>
    <row r="56" spans="4:13" x14ac:dyDescent="0.2">
      <c r="D56">
        <f t="shared" si="2"/>
        <v>1999</v>
      </c>
      <c r="E56" s="5">
        <f>'Electricity_Only&gt;Total'!T60</f>
        <v>10437.898716266034</v>
      </c>
      <c r="F56" s="5">
        <f>Elec_Power_Sector!M59</f>
        <v>8630.8541237847985</v>
      </c>
      <c r="G56" s="5">
        <f>'Industrial_Sector&gt;Total'!T19</f>
        <v>9870.9307809805396</v>
      </c>
      <c r="H56" s="5">
        <f>'Comm_Sector&gt;Total'!T19</f>
        <v>10695.130453426909</v>
      </c>
      <c r="J56">
        <f t="shared" si="23"/>
        <v>1999</v>
      </c>
      <c r="K56" s="139">
        <f>Elec_Power_Sector!AF59</f>
        <v>0.99371798378952436</v>
      </c>
      <c r="L56" s="139">
        <f>Elec_Power_Sector!AD59</f>
        <v>0.99729691862745473</v>
      </c>
      <c r="M56" s="139">
        <f>Elec_Power_Sector!AE59</f>
        <v>1.000294740538527</v>
      </c>
    </row>
    <row r="57" spans="4:13" x14ac:dyDescent="0.2">
      <c r="D57">
        <f t="shared" si="2"/>
        <v>2000</v>
      </c>
      <c r="E57" s="5">
        <f>'Electricity_Only&gt;Total'!T61</f>
        <v>10431.889646856762</v>
      </c>
      <c r="F57" s="5">
        <f>Elec_Power_Sector!M60</f>
        <v>8555.2851085256425</v>
      </c>
      <c r="G57" s="5">
        <f>'Industrial_Sector&gt;Total'!T20</f>
        <v>9829.939805501881</v>
      </c>
      <c r="H57" s="5">
        <f>'Comm_Sector&gt;Total'!T20</f>
        <v>10436.208981808162</v>
      </c>
      <c r="J57">
        <f t="shared" si="23"/>
        <v>2000</v>
      </c>
      <c r="K57" s="139">
        <f>Elec_Power_Sector!AF60</f>
        <v>0.99235274253787853</v>
      </c>
      <c r="L57" s="139">
        <f>Elec_Power_Sector!AD60</f>
        <v>0.99707778270561676</v>
      </c>
      <c r="M57" s="139">
        <f>Elec_Power_Sector!AE60</f>
        <v>1.0007899861306686</v>
      </c>
    </row>
    <row r="58" spans="4:13" x14ac:dyDescent="0.2">
      <c r="D58">
        <f t="shared" si="2"/>
        <v>2001</v>
      </c>
      <c r="E58" s="5">
        <f>'Electricity_Only&gt;Total'!T62</f>
        <v>10388.576582415018</v>
      </c>
      <c r="F58" s="5">
        <f>Elec_Power_Sector!M61</f>
        <v>8579.7957584478718</v>
      </c>
      <c r="G58" s="5">
        <f>'Industrial_Sector&gt;Total'!T21</f>
        <v>10084.553628721189</v>
      </c>
      <c r="H58" s="5">
        <f>'Comm_Sector&gt;Total'!T21</f>
        <v>10639.102771123571</v>
      </c>
      <c r="J58">
        <f t="shared" si="23"/>
        <v>2001</v>
      </c>
      <c r="K58" s="139">
        <f>Elec_Power_Sector!AF61</f>
        <v>0.98956026921956697</v>
      </c>
      <c r="L58" s="139">
        <f>Elec_Power_Sector!AD61</f>
        <v>0.99669911131215494</v>
      </c>
      <c r="M58" s="139">
        <f>Elec_Power_Sector!AE61</f>
        <v>0.99971646055479868</v>
      </c>
    </row>
    <row r="59" spans="4:13" x14ac:dyDescent="0.2">
      <c r="D59">
        <f>D58+1</f>
        <v>2002</v>
      </c>
      <c r="E59" s="5">
        <f>'Electricity_Only&gt;Total'!T63</f>
        <v>10276.209067485795</v>
      </c>
      <c r="F59" s="5">
        <f>Elec_Power_Sector!M62</f>
        <v>8502.3159342489726</v>
      </c>
      <c r="G59" s="5">
        <f>'Industrial_Sector&gt;Total'!T22</f>
        <v>10977.233904365286</v>
      </c>
      <c r="H59" s="5">
        <f>'Comm_Sector&gt;Total'!T22</f>
        <v>9889.9308396737179</v>
      </c>
      <c r="J59">
        <f t="shared" si="23"/>
        <v>2002</v>
      </c>
      <c r="K59" s="139">
        <f>Elec_Power_Sector!AF62</f>
        <v>0.97966656998093793</v>
      </c>
      <c r="L59" s="139">
        <f>Elec_Power_Sector!AD62</f>
        <v>0.99582151912160877</v>
      </c>
      <c r="M59" s="139">
        <f>Elec_Power_Sector!AE62</f>
        <v>0.99896486854899502</v>
      </c>
    </row>
    <row r="60" spans="4:13" x14ac:dyDescent="0.2">
      <c r="D60">
        <f>D59+1</f>
        <v>2003</v>
      </c>
      <c r="E60" s="5">
        <f>'Electricity_Only&gt;Total'!T64</f>
        <v>10230.499590848542</v>
      </c>
      <c r="F60" s="5">
        <f>Elec_Power_Sector!M63</f>
        <v>8653.7105731783759</v>
      </c>
      <c r="G60" s="5">
        <f>'Industrial_Sector&gt;Total'!T23</f>
        <v>10080.052546516124</v>
      </c>
      <c r="H60" s="5">
        <f>'Comm_Sector&gt;Total'!T23</f>
        <v>11914.339737536553</v>
      </c>
      <c r="J60">
        <f t="shared" si="23"/>
        <v>2003</v>
      </c>
      <c r="K60" s="139">
        <f>Elec_Power_Sector!AF63</f>
        <v>0.97466813493022031</v>
      </c>
      <c r="L60" s="139">
        <f>Elec_Power_Sector!AD63</f>
        <v>0.99578528949307932</v>
      </c>
      <c r="M60" s="139">
        <f>Elec_Power_Sector!AE63</f>
        <v>1.000600384337285</v>
      </c>
    </row>
    <row r="61" spans="4:13" x14ac:dyDescent="0.2">
      <c r="D61">
        <f>D60+1</f>
        <v>2004</v>
      </c>
      <c r="E61" s="5">
        <f>'Electricity_Only&gt;Total'!T65</f>
        <v>10143.646151425852</v>
      </c>
      <c r="F61" s="255">
        <f>Elec_Power_Sector!M64</f>
        <v>7724.959453999485</v>
      </c>
      <c r="G61" s="255">
        <f>'Industrial_Sector&gt;Total'!T24</f>
        <v>7523.3955063323338</v>
      </c>
      <c r="H61" s="255">
        <f>'Comm_Sector&gt;Total'!T24</f>
        <v>9382.4613425048628</v>
      </c>
      <c r="J61">
        <f t="shared" si="23"/>
        <v>2004</v>
      </c>
      <c r="K61" s="139">
        <f>Elec_Power_Sector!AF64</f>
        <v>0.96426510865031634</v>
      </c>
      <c r="L61" s="139">
        <f>Elec_Power_Sector!AD64</f>
        <v>0.99661543875948821</v>
      </c>
      <c r="M61" s="139">
        <f>Elec_Power_Sector!AE64</f>
        <v>0.99850750085337414</v>
      </c>
    </row>
    <row r="62" spans="4:13" x14ac:dyDescent="0.2">
      <c r="D62">
        <f>D61+1</f>
        <v>2005</v>
      </c>
      <c r="E62" s="5">
        <f>'Electricity_Only&gt;Total'!T66</f>
        <v>10126.071442263739</v>
      </c>
      <c r="F62" s="255">
        <f>Elec_Power_Sector!M65</f>
        <v>7726.6450920859834</v>
      </c>
      <c r="G62" s="255">
        <f>'Industrial_Sector&gt;Total'!T25</f>
        <v>7433.5774415986971</v>
      </c>
      <c r="H62" s="255">
        <f>'Comm_Sector&gt;Total'!T25</f>
        <v>9150.3855847572158</v>
      </c>
      <c r="J62">
        <f t="shared" si="23"/>
        <v>2005</v>
      </c>
      <c r="K62" s="139">
        <f>Elec_Power_Sector!AF65</f>
        <v>0.9647339322943187</v>
      </c>
      <c r="L62" s="139">
        <f>Elec_Power_Sector!AD65</f>
        <v>0.99713157048633649</v>
      </c>
      <c r="M62" s="139">
        <f>Elec_Power_Sector!AE65</f>
        <v>0.99636401909921257</v>
      </c>
    </row>
    <row r="63" spans="4:13" x14ac:dyDescent="0.2">
      <c r="D63">
        <f>D62+1</f>
        <v>2006</v>
      </c>
      <c r="E63" s="5">
        <f>'Electricity_Only&gt;Total'!T67</f>
        <v>10060.756937567794</v>
      </c>
      <c r="F63" s="255">
        <f>Elec_Power_Sector!M66</f>
        <v>7830.6557643515534</v>
      </c>
      <c r="G63" s="255">
        <f>'Industrial_Sector&gt;Total'!T26</f>
        <v>7206.2140267528212</v>
      </c>
      <c r="H63" s="255">
        <f>'Comm_Sector&gt;Total'!T26</f>
        <v>9225.398737915295</v>
      </c>
      <c r="J63">
        <f t="shared" si="23"/>
        <v>2006</v>
      </c>
      <c r="K63" s="139">
        <f>Elec_Power_Sector!AF66</f>
        <v>0.96242205547414317</v>
      </c>
      <c r="L63" s="139">
        <f>Elec_Power_Sector!AD66</f>
        <v>0.99803560824874005</v>
      </c>
      <c r="M63" s="139">
        <f>Elec_Power_Sector!AE66</f>
        <v>0.9929935794456245</v>
      </c>
    </row>
    <row r="64" spans="4:13" x14ac:dyDescent="0.2">
      <c r="D64">
        <v>2007</v>
      </c>
      <c r="E64" s="5">
        <f>'Electricity_Only&gt;Total'!T68</f>
        <v>10045.243393494356</v>
      </c>
      <c r="F64" s="255">
        <f>Elec_Power_Sector!M67</f>
        <v>7851.8408821779058</v>
      </c>
      <c r="G64" s="255">
        <f>'Industrial_Sector&gt;Total'!T27</f>
        <v>7334.1791864436518</v>
      </c>
      <c r="H64" s="255">
        <f>'Comm_Sector&gt;Total'!T27</f>
        <v>9069.1921436777902</v>
      </c>
      <c r="J64">
        <f t="shared" si="23"/>
        <v>2007</v>
      </c>
      <c r="K64" s="139">
        <f>Elec_Power_Sector!AF67</f>
        <v>0.9632999498422069</v>
      </c>
      <c r="L64" s="139">
        <f>Elec_Power_Sector!AD67</f>
        <v>0.99760095717697994</v>
      </c>
      <c r="M64" s="139">
        <f>Elec_Power_Sector!AE67</f>
        <v>0.99070216759041585</v>
      </c>
    </row>
    <row r="65" spans="2:13" x14ac:dyDescent="0.2">
      <c r="D65">
        <v>2008</v>
      </c>
      <c r="E65" s="5">
        <f>'Electricity_Only&gt;Total'!T69</f>
        <v>10024.390252985777</v>
      </c>
      <c r="F65" s="255">
        <f>Elec_Power_Sector!M68</f>
        <v>7959.5621963993062</v>
      </c>
      <c r="G65" s="255">
        <f>'Industrial_Sector&gt;Total'!T28</f>
        <v>7145.177801406433</v>
      </c>
      <c r="H65" s="255">
        <f>'Comm_Sector&gt;Total'!T28</f>
        <v>9506.569344355059</v>
      </c>
      <c r="J65">
        <f t="shared" si="23"/>
        <v>2008</v>
      </c>
      <c r="K65" s="139">
        <f>Elec_Power_Sector!AF68</f>
        <v>0.96207519174824707</v>
      </c>
      <c r="L65" s="139">
        <f>Elec_Power_Sector!AD68</f>
        <v>0.99808701869063132</v>
      </c>
      <c r="M65" s="139">
        <f>Elec_Power_Sector!AE68</f>
        <v>0.9904372409606873</v>
      </c>
    </row>
    <row r="66" spans="2:13" x14ac:dyDescent="0.2">
      <c r="D66">
        <v>2009</v>
      </c>
      <c r="E66" s="5">
        <f>'Electricity_Only&gt;Total'!T70</f>
        <v>9956.4557001960093</v>
      </c>
      <c r="F66" s="255">
        <f>Elec_Power_Sector!M69</f>
        <v>7885.9782059717691</v>
      </c>
      <c r="G66" s="255">
        <f>'Industrial_Sector&gt;Total'!T29</f>
        <v>7103.0024527256137</v>
      </c>
      <c r="H66" s="255">
        <f>'Comm_Sector&gt;Total'!T29</f>
        <v>9834.0684392692801</v>
      </c>
      <c r="J66">
        <f t="shared" si="23"/>
        <v>2009</v>
      </c>
      <c r="K66" s="139">
        <f>Elec_Power_Sector!AF69</f>
        <v>0.96019279648966127</v>
      </c>
      <c r="L66" s="139">
        <f>Elec_Power_Sector!AD69</f>
        <v>0.99813092168700335</v>
      </c>
      <c r="M66" s="139">
        <f>Elec_Power_Sector!AE69</f>
        <v>0.98557148415998985</v>
      </c>
    </row>
    <row r="67" spans="2:13" x14ac:dyDescent="0.2">
      <c r="D67">
        <v>2010</v>
      </c>
      <c r="E67" s="5">
        <f>'Electricity_Only&gt;Total'!T71</f>
        <v>9941.695564435473</v>
      </c>
      <c r="F67" s="255">
        <f>Elec_Power_Sector!M70</f>
        <v>7874.3668281580221</v>
      </c>
      <c r="G67" s="255">
        <f>'Industrial_Sector&gt;Total'!T30</f>
        <v>7308.5688611568512</v>
      </c>
      <c r="H67" s="255">
        <f>'Comm_Sector&gt;Total'!T30</f>
        <v>10127.003007256391</v>
      </c>
      <c r="J67">
        <f t="shared" si="23"/>
        <v>2010</v>
      </c>
      <c r="K67" s="139">
        <f>Elec_Power_Sector!AF70</f>
        <v>0.96003806446924633</v>
      </c>
      <c r="L67" s="139">
        <f>Elec_Power_Sector!AD70</f>
        <v>0.99833762727067177</v>
      </c>
      <c r="M67" s="139">
        <f>Elec_Power_Sector!AE70</f>
        <v>0.98426934406033217</v>
      </c>
    </row>
    <row r="68" spans="2:13" x14ac:dyDescent="0.2">
      <c r="B68">
        <f>E68/E57</f>
        <v>0.94992027551091185</v>
      </c>
      <c r="D68">
        <v>2011</v>
      </c>
      <c r="E68" s="5">
        <f>'Electricity_Only&gt;Total'!T72</f>
        <v>9909.4634874416042</v>
      </c>
      <c r="F68" s="255">
        <f>Elec_Power_Sector!M71</f>
        <v>7768.7952991462998</v>
      </c>
      <c r="G68" s="255">
        <f>'Industrial_Sector&gt;Total'!T31</f>
        <v>7407.5251003659014</v>
      </c>
      <c r="H68" s="255">
        <f>'Comm_Sector&gt;Total'!T31</f>
        <v>10448.411202782199</v>
      </c>
      <c r="J68">
        <f t="shared" si="23"/>
        <v>2011</v>
      </c>
      <c r="K68" s="139">
        <f>Elec_Power_Sector!AF71</f>
        <v>0.96024868963107146</v>
      </c>
      <c r="L68" s="139">
        <f>Elec_Power_Sector!AD71</f>
        <v>0.99860946757008029</v>
      </c>
      <c r="M68" s="139">
        <f>Elec_Power_Sector!AE71</f>
        <v>0.98054219683307731</v>
      </c>
    </row>
    <row r="69" spans="2:13" x14ac:dyDescent="0.2">
      <c r="D69">
        <v>2012</v>
      </c>
      <c r="E69" s="5">
        <f>'Electricity_Only&gt;Total'!T73</f>
        <v>9800.9682333753153</v>
      </c>
      <c r="F69" s="255">
        <f>Elec_Power_Sector!M72</f>
        <v>7747.9548072602984</v>
      </c>
      <c r="G69" s="255">
        <f>'Industrial_Sector&gt;Total'!T32</f>
        <v>7987.5979441293966</v>
      </c>
      <c r="H69" s="255">
        <f>'Comm_Sector&gt;Total'!T32</f>
        <v>11234.932300765675</v>
      </c>
      <c r="J69">
        <f t="shared" si="23"/>
        <v>2012</v>
      </c>
      <c r="K69" s="139">
        <f>Elec_Power_Sector!AF72</f>
        <v>0.96231862802309387</v>
      </c>
      <c r="L69" s="139">
        <f>Elec_Power_Sector!AD72</f>
        <v>0.9980361968242536</v>
      </c>
      <c r="M69" s="139">
        <f>Elec_Power_Sector!AE72</f>
        <v>0.96798185667997749</v>
      </c>
    </row>
  </sheetData>
  <mergeCells count="1">
    <mergeCell ref="F5:I5"/>
  </mergeCells>
  <phoneticPr fontId="0" type="noConversion"/>
  <pageMargins left="0.75" right="0.75" top="1" bottom="1" header="0.5" footer="0.5"/>
  <pageSetup scale="2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R147"/>
  <sheetViews>
    <sheetView workbookViewId="0">
      <selection activeCell="A6" sqref="A6"/>
    </sheetView>
  </sheetViews>
  <sheetFormatPr defaultRowHeight="12.75" x14ac:dyDescent="0.2"/>
  <cols>
    <col min="1" max="1" width="10.85546875" customWidth="1"/>
    <col min="11" max="11" width="12.42578125" customWidth="1"/>
    <col min="12" max="12" width="16.5703125" customWidth="1"/>
    <col min="13" max="13" width="13.85546875" customWidth="1"/>
    <col min="17" max="17" width="10.5703125" customWidth="1"/>
    <col min="18" max="18" width="11.42578125" customWidth="1"/>
  </cols>
  <sheetData>
    <row r="1" spans="1:1" x14ac:dyDescent="0.2">
      <c r="A1" s="359" t="s">
        <v>991</v>
      </c>
    </row>
    <row r="2" spans="1:1" x14ac:dyDescent="0.2">
      <c r="A2" t="s">
        <v>97</v>
      </c>
    </row>
    <row r="3" spans="1:1" x14ac:dyDescent="0.2">
      <c r="A3" t="s">
        <v>98</v>
      </c>
    </row>
    <row r="5" spans="1:1" x14ac:dyDescent="0.2">
      <c r="A5" s="212"/>
    </row>
    <row r="6" spans="1:1" x14ac:dyDescent="0.2">
      <c r="A6" s="213" t="s">
        <v>462</v>
      </c>
    </row>
    <row r="7" spans="1:1" x14ac:dyDescent="0.2">
      <c r="A7" s="7" t="s">
        <v>2</v>
      </c>
    </row>
    <row r="8" spans="1:1" x14ac:dyDescent="0.2">
      <c r="A8" s="7" t="s">
        <v>1</v>
      </c>
    </row>
    <row r="9" spans="1:1" x14ac:dyDescent="0.2">
      <c r="A9" s="7" t="s">
        <v>93</v>
      </c>
    </row>
    <row r="10" spans="1:1" x14ac:dyDescent="0.2">
      <c r="A10" s="7"/>
    </row>
    <row r="11" spans="1:1" x14ac:dyDescent="0.2">
      <c r="A11" s="7" t="s">
        <v>102</v>
      </c>
    </row>
    <row r="21" spans="9:9" x14ac:dyDescent="0.2">
      <c r="I21" s="7"/>
    </row>
    <row r="33" spans="1:14" x14ac:dyDescent="0.2">
      <c r="A33" s="213" t="s">
        <v>273</v>
      </c>
    </row>
    <row r="34" spans="1:14" x14ac:dyDescent="0.2">
      <c r="A34" s="7" t="s">
        <v>3</v>
      </c>
    </row>
    <row r="35" spans="1:14" x14ac:dyDescent="0.2">
      <c r="A35" s="7" t="s">
        <v>1</v>
      </c>
    </row>
    <row r="36" spans="1:14" x14ac:dyDescent="0.2">
      <c r="A36" s="7" t="s">
        <v>94</v>
      </c>
    </row>
    <row r="37" spans="1:14" x14ac:dyDescent="0.2">
      <c r="A37" s="7"/>
    </row>
    <row r="38" spans="1:14" x14ac:dyDescent="0.2">
      <c r="A38" s="7" t="s">
        <v>100</v>
      </c>
    </row>
    <row r="39" spans="1:14" ht="39" thickBot="1" x14ac:dyDescent="0.25">
      <c r="J39" s="45"/>
      <c r="K39" s="215" t="str">
        <f>Chart_Data!Z6</f>
        <v>Energy Consumption</v>
      </c>
      <c r="L39" s="215" t="str">
        <f>Chart_Data!AA6</f>
        <v>Electricity Generation</v>
      </c>
      <c r="M39" s="215" t="str">
        <f>Chart_Data!AB6</f>
        <v>Aggregate Intensity, Btu/kWh</v>
      </c>
      <c r="N39" s="68"/>
    </row>
    <row r="40" spans="1:14" x14ac:dyDescent="0.2">
      <c r="J40">
        <f>Chart_Data!Y7</f>
        <v>1985</v>
      </c>
      <c r="K40" s="139">
        <f>Chart_Data!Z7</f>
        <v>1</v>
      </c>
      <c r="L40" s="139">
        <f>Chart_Data!AA7</f>
        <v>1</v>
      </c>
      <c r="M40" s="139">
        <f>Chart_Data!AB7</f>
        <v>1</v>
      </c>
    </row>
    <row r="41" spans="1:14" x14ac:dyDescent="0.2">
      <c r="J41">
        <f>Chart_Data!Y8</f>
        <v>1986</v>
      </c>
      <c r="K41" s="139">
        <f>Chart_Data!Z8</f>
        <v>1.0080116305785536</v>
      </c>
      <c r="L41" s="139">
        <f>Chart_Data!AA8</f>
        <v>1.0071935873905766</v>
      </c>
      <c r="M41" s="139">
        <f>Chart_Data!AB8</f>
        <v>1.0008122005523252</v>
      </c>
    </row>
    <row r="42" spans="1:14" x14ac:dyDescent="0.2">
      <c r="J42">
        <f>Chart_Data!Y9</f>
        <v>1987</v>
      </c>
      <c r="K42" s="139">
        <f>Chart_Data!Z9</f>
        <v>1.0359392659579423</v>
      </c>
      <c r="L42" s="139">
        <f>Chart_Data!AA9</f>
        <v>1.0414214554608203</v>
      </c>
      <c r="M42" s="139">
        <f>Chart_Data!AB9</f>
        <v>0.99473585888390192</v>
      </c>
    </row>
    <row r="43" spans="1:14" x14ac:dyDescent="0.2">
      <c r="J43">
        <f>Chart_Data!Y10</f>
        <v>1988</v>
      </c>
      <c r="K43" s="139">
        <f>Chart_Data!Z10</f>
        <v>1.0855774675558589</v>
      </c>
      <c r="L43" s="139">
        <f>Chart_Data!AA10</f>
        <v>1.094874480905262</v>
      </c>
      <c r="M43" s="139">
        <f>Chart_Data!AB10</f>
        <v>0.99150860348693481</v>
      </c>
    </row>
    <row r="44" spans="1:14" x14ac:dyDescent="0.2">
      <c r="J44">
        <f>Chart_Data!Y11</f>
        <v>1989</v>
      </c>
      <c r="K44" s="139">
        <f>Chart_Data!Z11</f>
        <v>1.1468556496567153</v>
      </c>
      <c r="L44" s="139">
        <f>Chart_Data!AA11</f>
        <v>1.1532511773345717</v>
      </c>
      <c r="M44" s="139">
        <f>Chart_Data!AB11</f>
        <v>0.99445434975177061</v>
      </c>
    </row>
    <row r="45" spans="1:14" x14ac:dyDescent="0.2">
      <c r="J45">
        <f>Chart_Data!Y12</f>
        <v>1990</v>
      </c>
      <c r="K45" s="139">
        <f>Chart_Data!Z12</f>
        <v>1.1711516424236799</v>
      </c>
      <c r="L45" s="139">
        <f>Chart_Data!AA12</f>
        <v>1.1761693748717812</v>
      </c>
      <c r="M45" s="139">
        <f>Chart_Data!AB12</f>
        <v>0.99573383514712899</v>
      </c>
    </row>
    <row r="46" spans="1:14" x14ac:dyDescent="0.2">
      <c r="J46">
        <f>Chart_Data!Y13</f>
        <v>1991</v>
      </c>
      <c r="K46" s="139">
        <f>Chart_Data!Z13</f>
        <v>1.1829855852376454</v>
      </c>
      <c r="L46" s="139">
        <f>Chart_Data!AA13</f>
        <v>1.1904513578977414</v>
      </c>
      <c r="M46" s="139">
        <f>Chart_Data!AB13</f>
        <v>0.99372862014851238</v>
      </c>
    </row>
    <row r="47" spans="1:14" x14ac:dyDescent="0.2">
      <c r="J47">
        <f>Chart_Data!Y14</f>
        <v>1992</v>
      </c>
      <c r="K47" s="139">
        <f>Chart_Data!Z14</f>
        <v>1.1760807271695248</v>
      </c>
      <c r="L47" s="139">
        <f>Chart_Data!AA14</f>
        <v>1.1898229833703471</v>
      </c>
      <c r="M47" s="139">
        <f>Chart_Data!AB14</f>
        <v>0.98845016746785697</v>
      </c>
    </row>
    <row r="48" spans="1:14" x14ac:dyDescent="0.2">
      <c r="J48">
        <f>Chart_Data!Y15</f>
        <v>1993</v>
      </c>
      <c r="K48" s="139">
        <f>Chart_Data!Z15</f>
        <v>1.218730121055865</v>
      </c>
      <c r="L48" s="139">
        <f>Chart_Data!AA15</f>
        <v>1.2341119822899758</v>
      </c>
      <c r="M48" s="139">
        <f>Chart_Data!AB15</f>
        <v>0.98753608954872274</v>
      </c>
    </row>
    <row r="49" spans="1:13" x14ac:dyDescent="0.2">
      <c r="J49">
        <f>Chart_Data!Y16</f>
        <v>1994</v>
      </c>
      <c r="K49" s="139">
        <f>Chart_Data!Z16</f>
        <v>1.2367719525755254</v>
      </c>
      <c r="L49" s="139">
        <f>Chart_Data!AA16</f>
        <v>1.2519967890048123</v>
      </c>
      <c r="M49" s="139">
        <f>Chart_Data!AB16</f>
        <v>0.98783955632874376</v>
      </c>
    </row>
    <row r="50" spans="1:13" x14ac:dyDescent="0.2">
      <c r="J50">
        <f>Chart_Data!Y17</f>
        <v>1995</v>
      </c>
      <c r="K50" s="139">
        <f>Chart_Data!Z17</f>
        <v>1.2789457343843633</v>
      </c>
      <c r="L50" s="139">
        <f>Chart_Data!AA17</f>
        <v>1.2944515709713571</v>
      </c>
      <c r="M50" s="139">
        <f>Chart_Data!AB17</f>
        <v>0.98802130806998179</v>
      </c>
    </row>
    <row r="51" spans="1:13" x14ac:dyDescent="0.2">
      <c r="J51">
        <f>Chart_Data!Y18</f>
        <v>1996</v>
      </c>
      <c r="K51" s="139">
        <f>Chart_Data!Z18</f>
        <v>1.3169103152223971</v>
      </c>
      <c r="L51" s="139">
        <f>Chart_Data!AA18</f>
        <v>1.3310036854430658</v>
      </c>
      <c r="M51" s="139">
        <f>Chart_Data!AB18</f>
        <v>0.98941147167749799</v>
      </c>
    </row>
    <row r="52" spans="1:13" x14ac:dyDescent="0.2">
      <c r="J52">
        <f>Chart_Data!Y19</f>
        <v>1997</v>
      </c>
      <c r="K52" s="139">
        <f>Chart_Data!Z19</f>
        <v>1.3328492173697792</v>
      </c>
      <c r="L52" s="139">
        <f>Chart_Data!AA19</f>
        <v>1.3497043011960796</v>
      </c>
      <c r="M52" s="139">
        <f>Chart_Data!AB19</f>
        <v>0.98751201740161632</v>
      </c>
    </row>
    <row r="53" spans="1:13" x14ac:dyDescent="0.2">
      <c r="J53">
        <f>Chart_Data!Y20</f>
        <v>1998</v>
      </c>
      <c r="K53" s="139">
        <f>Chart_Data!Z20</f>
        <v>1.3859406244830779</v>
      </c>
      <c r="L53" s="139">
        <f>Chart_Data!AA20</f>
        <v>1.4017211240857685</v>
      </c>
      <c r="M53" s="139">
        <f>Chart_Data!AB20</f>
        <v>0.98874205479853694</v>
      </c>
    </row>
    <row r="54" spans="1:13" x14ac:dyDescent="0.2">
      <c r="J54">
        <f>Chart_Data!Y21</f>
        <v>1999</v>
      </c>
      <c r="K54" s="139">
        <f>Chart_Data!Z21</f>
        <v>1.4132862116769589</v>
      </c>
      <c r="L54" s="139">
        <f>Chart_Data!AA21</f>
        <v>1.4317633627541368</v>
      </c>
      <c r="M54" s="139">
        <f>Chart_Data!AB21</f>
        <v>0.98709482896556644</v>
      </c>
    </row>
    <row r="55" spans="1:13" x14ac:dyDescent="0.2">
      <c r="J55">
        <f>Chart_Data!Y22</f>
        <v>2000</v>
      </c>
      <c r="K55" s="139">
        <f>Chart_Data!Z22</f>
        <v>1.454446763624679</v>
      </c>
      <c r="L55" s="139">
        <f>Chart_Data!AA22</f>
        <v>1.4750831436061671</v>
      </c>
      <c r="M55" s="139">
        <f>Chart_Data!AB22</f>
        <v>0.98601002250555325</v>
      </c>
    </row>
    <row r="56" spans="1:13" x14ac:dyDescent="0.2">
      <c r="J56">
        <f>Chart_Data!Y23</f>
        <v>2001</v>
      </c>
      <c r="K56" s="139">
        <f>Chart_Data!Z23</f>
        <v>1.4243410968434171</v>
      </c>
      <c r="L56" s="139">
        <f>Chart_Data!AA23</f>
        <v>1.4507332885279847</v>
      </c>
      <c r="M56" s="139">
        <f>Chart_Data!AB23</f>
        <v>0.98180768864044821</v>
      </c>
    </row>
    <row r="57" spans="1:13" x14ac:dyDescent="0.2">
      <c r="J57">
        <f>Chart_Data!Y24</f>
        <v>2002</v>
      </c>
      <c r="K57" s="139">
        <f>Chart_Data!Z24</f>
        <v>1.4536230052491448</v>
      </c>
      <c r="L57" s="139">
        <f>Chart_Data!AA24</f>
        <v>1.4979541211452614</v>
      </c>
      <c r="M57" s="139">
        <f>Chart_Data!AB24</f>
        <v>0.97040555830760455</v>
      </c>
    </row>
    <row r="58" spans="1:13" x14ac:dyDescent="0.2">
      <c r="J58">
        <f>Chart_Data!Y25</f>
        <v>2003</v>
      </c>
      <c r="K58" s="139">
        <f>Chart_Data!Z25</f>
        <v>1.4573651627222191</v>
      </c>
      <c r="L58" s="139">
        <f>Chart_Data!AA25</f>
        <v>1.5070996870021101</v>
      </c>
      <c r="M58" s="139">
        <f>Chart_Data!AB25</f>
        <v>0.96699984433092023</v>
      </c>
    </row>
    <row r="59" spans="1:13" x14ac:dyDescent="0.2">
      <c r="J59">
        <f>Chart_Data!Y26</f>
        <v>2004</v>
      </c>
      <c r="K59" s="139">
        <f>Chart_Data!Z26</f>
        <v>1.473703352101982</v>
      </c>
      <c r="L59" s="139">
        <f>Chart_Data!AA26</f>
        <v>1.5423800953625826</v>
      </c>
      <c r="M59" s="139">
        <f>Chart_Data!AB26</f>
        <v>0.95547352856336221</v>
      </c>
    </row>
    <row r="60" spans="1:13" x14ac:dyDescent="0.2">
      <c r="J60">
        <f>Chart_Data!Y27</f>
        <v>2005</v>
      </c>
      <c r="K60" s="139">
        <f>Chart_Data!Z27</f>
        <v>1.508052722871096</v>
      </c>
      <c r="L60" s="139">
        <f>Chart_Data!AA27</f>
        <v>1.580138677832591</v>
      </c>
      <c r="M60" s="139">
        <f>Chart_Data!AB27</f>
        <v>0.95437998197704255</v>
      </c>
    </row>
    <row r="61" spans="1:13" x14ac:dyDescent="0.2">
      <c r="A61" s="213" t="s">
        <v>99</v>
      </c>
      <c r="J61">
        <f>Chart_Data!Y28</f>
        <v>2006</v>
      </c>
      <c r="K61" s="139">
        <f>Chart_Data!Z28</f>
        <v>1.5029213421465095</v>
      </c>
      <c r="L61" s="139">
        <f>Chart_Data!AA28</f>
        <v>1.5824680231569539</v>
      </c>
      <c r="M61" s="139">
        <f>Chart_Data!AB28</f>
        <v>0.94973251917485679</v>
      </c>
    </row>
    <row r="62" spans="1:13" x14ac:dyDescent="0.2">
      <c r="A62" s="7" t="s">
        <v>4</v>
      </c>
      <c r="J62">
        <f>Chart_Data!Y29</f>
        <v>2007</v>
      </c>
      <c r="K62" s="139">
        <f>Chart_Data!Z29</f>
        <v>1.5377494153659408</v>
      </c>
      <c r="L62" s="139">
        <f>Chart_Data!AA29</f>
        <v>1.6221118531089627</v>
      </c>
      <c r="M62" s="139">
        <f>Chart_Data!AB29</f>
        <v>0.94799221916704957</v>
      </c>
    </row>
    <row r="63" spans="1:13" x14ac:dyDescent="0.2">
      <c r="A63" s="7" t="s">
        <v>1</v>
      </c>
      <c r="J63">
        <f>Chart_Data!Y30</f>
        <v>2008</v>
      </c>
      <c r="K63" s="139">
        <f>Chart_Data!Z30</f>
        <v>1.5239686807535839</v>
      </c>
      <c r="L63" s="139">
        <f>Chart_Data!AA30</f>
        <v>1.6092680623230664</v>
      </c>
      <c r="M63" s="139">
        <f>Chart_Data!AB30</f>
        <v>0.94699492050668788</v>
      </c>
    </row>
    <row r="64" spans="1:13" x14ac:dyDescent="0.2">
      <c r="A64" s="7" t="s">
        <v>272</v>
      </c>
      <c r="J64">
        <v>2009</v>
      </c>
      <c r="K64" s="139">
        <f>Chart_Data!Z31</f>
        <v>1.450427700477287</v>
      </c>
      <c r="L64" s="139">
        <f>Chart_Data!AA31</f>
        <v>1.5421220169007304</v>
      </c>
      <c r="M64" s="139">
        <f>Chart_Data!AB31</f>
        <v>0.94054016775681248</v>
      </c>
    </row>
    <row r="65" spans="1:18" x14ac:dyDescent="0.2">
      <c r="A65" s="7"/>
      <c r="J65">
        <v>2010</v>
      </c>
      <c r="K65" s="139">
        <f>Chart_Data!Z32</f>
        <v>1.5106720262862792</v>
      </c>
      <c r="L65" s="139">
        <f>Chart_Data!AA32</f>
        <v>1.6082259705125779</v>
      </c>
      <c r="M65" s="139">
        <f>Chart_Data!AB32</f>
        <v>0.93934064863085998</v>
      </c>
    </row>
    <row r="66" spans="1:18" x14ac:dyDescent="0.2">
      <c r="A66" s="7" t="s">
        <v>100</v>
      </c>
      <c r="J66">
        <v>2011</v>
      </c>
      <c r="K66" s="139">
        <f>Chart_Data!Z33</f>
        <v>1.4965596971604052</v>
      </c>
      <c r="L66" s="139">
        <f>Chart_Data!AA33</f>
        <v>1.598472210007498</v>
      </c>
      <c r="M66" s="139">
        <f>Chart_Data!AB33</f>
        <v>0.95105226625824213</v>
      </c>
    </row>
    <row r="67" spans="1:18" x14ac:dyDescent="0.2">
      <c r="A67" s="7"/>
      <c r="J67">
        <v>2012</v>
      </c>
      <c r="K67" s="139">
        <f>Chart_Data!Z34</f>
        <v>1.4583887468799948</v>
      </c>
      <c r="L67" s="139">
        <f>Chart_Data!AA34</f>
        <v>1.5754246533632343</v>
      </c>
      <c r="M67" s="139">
        <f>Chart_Data!AB34</f>
        <v>0.94647587750491591</v>
      </c>
    </row>
    <row r="68" spans="1:18" x14ac:dyDescent="0.2">
      <c r="A68" s="7"/>
      <c r="K68" s="139"/>
      <c r="L68" s="139"/>
      <c r="M68" s="139"/>
    </row>
    <row r="69" spans="1:18" x14ac:dyDescent="0.2">
      <c r="A69" s="7"/>
      <c r="K69" s="139"/>
      <c r="L69" s="139"/>
      <c r="M69" s="139"/>
    </row>
    <row r="71" spans="1:18" ht="39" thickBot="1" x14ac:dyDescent="0.25">
      <c r="J71" s="45"/>
      <c r="K71" s="215" t="s">
        <v>618</v>
      </c>
      <c r="L71" s="215" t="s">
        <v>619</v>
      </c>
      <c r="M71" s="215" t="s">
        <v>620</v>
      </c>
      <c r="O71" s="45"/>
      <c r="P71" s="215" t="s">
        <v>618</v>
      </c>
      <c r="Q71" s="215" t="s">
        <v>177</v>
      </c>
      <c r="R71" s="215" t="s">
        <v>178</v>
      </c>
    </row>
    <row r="72" spans="1:18" x14ac:dyDescent="0.2">
      <c r="J72">
        <v>1985</v>
      </c>
      <c r="K72" s="46">
        <f>Chart_Data!K42</f>
        <v>1.0029904298214376</v>
      </c>
      <c r="L72" s="46"/>
      <c r="M72" s="46">
        <f>Chart_Data!M42</f>
        <v>0.99820614406281005</v>
      </c>
      <c r="O72">
        <f>J77</f>
        <v>1990</v>
      </c>
      <c r="P72" s="46">
        <f>K77</f>
        <v>1</v>
      </c>
      <c r="Q72" s="46">
        <f>L77</f>
        <v>1</v>
      </c>
      <c r="R72" s="46">
        <f>M77</f>
        <v>1</v>
      </c>
    </row>
    <row r="73" spans="1:18" x14ac:dyDescent="0.2">
      <c r="J73">
        <v>1986</v>
      </c>
      <c r="K73" s="46">
        <f>Chart_Data!K43</f>
        <v>1.0038418582721278</v>
      </c>
      <c r="L73" s="46"/>
      <c r="M73" s="46">
        <f>Chart_Data!M43</f>
        <v>0.99816955158847698</v>
      </c>
      <c r="O73">
        <f t="shared" ref="O73:O91" si="0">J78</f>
        <v>1991</v>
      </c>
      <c r="P73" s="46">
        <f t="shared" ref="P73:P91" si="1">K78</f>
        <v>0.99761144835153148</v>
      </c>
      <c r="Q73" s="46">
        <f t="shared" ref="Q73:Q91" si="2">L78</f>
        <v>0.99960768788359466</v>
      </c>
      <c r="R73" s="46">
        <f t="shared" ref="R73:R91" si="3">M78</f>
        <v>1.0007682561750131</v>
      </c>
    </row>
    <row r="74" spans="1:18" x14ac:dyDescent="0.2">
      <c r="J74">
        <v>1987</v>
      </c>
      <c r="K74" s="46">
        <f>Chart_Data!K44</f>
        <v>0.9976559991844649</v>
      </c>
      <c r="L74" s="46"/>
      <c r="M74" s="46">
        <f>Chart_Data!M44</f>
        <v>0.99826072161834689</v>
      </c>
      <c r="O74">
        <f t="shared" si="0"/>
        <v>1992</v>
      </c>
      <c r="P74" s="46">
        <f t="shared" si="1"/>
        <v>0.9930036562447746</v>
      </c>
      <c r="Q74" s="46">
        <f t="shared" si="2"/>
        <v>0.99881106274671538</v>
      </c>
      <c r="R74" s="46">
        <f t="shared" si="3"/>
        <v>1.0008691960402407</v>
      </c>
    </row>
    <row r="75" spans="1:18" x14ac:dyDescent="0.2">
      <c r="J75">
        <v>1988</v>
      </c>
      <c r="K75" s="46">
        <f>Chart_Data!K45</f>
        <v>0.99444917449909387</v>
      </c>
      <c r="L75" s="46"/>
      <c r="M75" s="46">
        <f>Chart_Data!M45</f>
        <v>0.99823070237677436</v>
      </c>
      <c r="O75">
        <f t="shared" si="0"/>
        <v>1993</v>
      </c>
      <c r="P75" s="46">
        <f t="shared" si="1"/>
        <v>0.99287708809688358</v>
      </c>
      <c r="Q75" s="46">
        <f t="shared" si="2"/>
        <v>0.99830285444294864</v>
      </c>
      <c r="R75" s="46">
        <f t="shared" si="3"/>
        <v>1.0005802109497515</v>
      </c>
    </row>
    <row r="76" spans="1:18" x14ac:dyDescent="0.2">
      <c r="J76">
        <v>1989</v>
      </c>
      <c r="K76" s="46">
        <f>Chart_Data!K46</f>
        <v>0.9984698192558189</v>
      </c>
      <c r="L76" s="46">
        <f>Chart_Data!L46</f>
        <v>1.0008007422024556</v>
      </c>
      <c r="M76" s="46">
        <f>Chart_Data!M46</f>
        <v>0.99944525746078694</v>
      </c>
      <c r="O76">
        <f t="shared" si="0"/>
        <v>1994</v>
      </c>
      <c r="P76" s="46">
        <f t="shared" si="1"/>
        <v>0.99340739993187144</v>
      </c>
      <c r="Q76" s="46">
        <f t="shared" si="2"/>
        <v>0.99779148021820496</v>
      </c>
      <c r="R76" s="46">
        <f t="shared" si="3"/>
        <v>1.000866068317509</v>
      </c>
    </row>
    <row r="77" spans="1:18" x14ac:dyDescent="0.2">
      <c r="J77">
        <v>1990</v>
      </c>
      <c r="K77" s="46">
        <f>Chart_Data!K47</f>
        <v>1</v>
      </c>
      <c r="L77" s="46">
        <f>Chart_Data!L47</f>
        <v>1</v>
      </c>
      <c r="M77" s="46">
        <f>Chart_Data!M47</f>
        <v>1</v>
      </c>
      <c r="O77">
        <f t="shared" si="0"/>
        <v>1995</v>
      </c>
      <c r="P77" s="46">
        <f t="shared" si="1"/>
        <v>0.9949392822650508</v>
      </c>
      <c r="Q77" s="46">
        <f t="shared" si="2"/>
        <v>0.99723873648520833</v>
      </c>
      <c r="R77" s="46">
        <f t="shared" si="3"/>
        <v>1.0000629276543427</v>
      </c>
    </row>
    <row r="78" spans="1:18" x14ac:dyDescent="0.2">
      <c r="J78">
        <v>1991</v>
      </c>
      <c r="K78" s="46">
        <f>Chart_Data!K48</f>
        <v>0.99761144835153148</v>
      </c>
      <c r="L78" s="46">
        <f>Chart_Data!L48</f>
        <v>0.99960768788359466</v>
      </c>
      <c r="M78" s="46">
        <f>Chart_Data!M48</f>
        <v>1.0007682561750131</v>
      </c>
      <c r="O78">
        <f t="shared" si="0"/>
        <v>1996</v>
      </c>
      <c r="P78" s="46">
        <f t="shared" si="1"/>
        <v>0.99685069155907424</v>
      </c>
      <c r="Q78" s="46">
        <f t="shared" si="2"/>
        <v>0.9971894232421219</v>
      </c>
      <c r="R78" s="46">
        <f t="shared" si="3"/>
        <v>0.9995991973601317</v>
      </c>
    </row>
    <row r="79" spans="1:18" x14ac:dyDescent="0.2">
      <c r="J79">
        <v>1992</v>
      </c>
      <c r="K79" s="46">
        <f>Chart_Data!K49</f>
        <v>0.9930036562447746</v>
      </c>
      <c r="L79" s="46">
        <f>Chart_Data!L49</f>
        <v>0.99881106274671538</v>
      </c>
      <c r="M79" s="46">
        <f>Chart_Data!M49</f>
        <v>1.0008691960402407</v>
      </c>
      <c r="O79">
        <f t="shared" si="0"/>
        <v>1997</v>
      </c>
      <c r="P79" s="46">
        <f t="shared" si="1"/>
        <v>0.99503060131970933</v>
      </c>
      <c r="Q79" s="46">
        <f t="shared" si="2"/>
        <v>0.99721240956869295</v>
      </c>
      <c r="R79" s="46">
        <f t="shared" si="3"/>
        <v>0.99948208250258608</v>
      </c>
    </row>
    <row r="80" spans="1:18" x14ac:dyDescent="0.2">
      <c r="J80">
        <v>1993</v>
      </c>
      <c r="K80" s="46">
        <f>Chart_Data!K50</f>
        <v>0.99287708809688358</v>
      </c>
      <c r="L80" s="46">
        <f>Chart_Data!L50</f>
        <v>0.99830285444294864</v>
      </c>
      <c r="M80" s="46">
        <f>Chart_Data!M50</f>
        <v>1.0005802109497515</v>
      </c>
      <c r="O80">
        <f t="shared" si="0"/>
        <v>1998</v>
      </c>
      <c r="P80" s="46">
        <f t="shared" si="1"/>
        <v>0.99552997414912359</v>
      </c>
      <c r="Q80" s="46">
        <f t="shared" si="2"/>
        <v>0.99721375640011189</v>
      </c>
      <c r="R80" s="46">
        <f t="shared" si="3"/>
        <v>1.0002236990715918</v>
      </c>
    </row>
    <row r="81" spans="10:18" x14ac:dyDescent="0.2">
      <c r="J81">
        <v>1994</v>
      </c>
      <c r="K81" s="46">
        <f>Chart_Data!K51</f>
        <v>0.99340739993187144</v>
      </c>
      <c r="L81" s="46">
        <f>Chart_Data!L51</f>
        <v>0.99779148021820496</v>
      </c>
      <c r="M81" s="46">
        <f>Chart_Data!M51</f>
        <v>1.000866068317509</v>
      </c>
      <c r="O81">
        <f t="shared" si="0"/>
        <v>1999</v>
      </c>
      <c r="P81" s="46">
        <f t="shared" si="1"/>
        <v>0.99371798378952436</v>
      </c>
      <c r="Q81" s="46">
        <f t="shared" si="2"/>
        <v>0.99729691862745473</v>
      </c>
      <c r="R81" s="46">
        <f t="shared" si="3"/>
        <v>1.000294740538527</v>
      </c>
    </row>
    <row r="82" spans="10:18" x14ac:dyDescent="0.2">
      <c r="J82">
        <v>1995</v>
      </c>
      <c r="K82" s="46">
        <f>Chart_Data!K52</f>
        <v>0.9949392822650508</v>
      </c>
      <c r="L82" s="46">
        <f>Chart_Data!L52</f>
        <v>0.99723873648520833</v>
      </c>
      <c r="M82" s="46">
        <f>Chart_Data!M52</f>
        <v>1.0000629276543427</v>
      </c>
      <c r="O82">
        <f t="shared" si="0"/>
        <v>2000</v>
      </c>
      <c r="P82" s="46">
        <f t="shared" si="1"/>
        <v>0.99235274253787853</v>
      </c>
      <c r="Q82" s="46">
        <f t="shared" si="2"/>
        <v>0.99707778270561676</v>
      </c>
      <c r="R82" s="46">
        <f t="shared" si="3"/>
        <v>1.0007899861306686</v>
      </c>
    </row>
    <row r="83" spans="10:18" x14ac:dyDescent="0.2">
      <c r="J83">
        <v>1996</v>
      </c>
      <c r="K83" s="46">
        <f>Chart_Data!K53</f>
        <v>0.99685069155907424</v>
      </c>
      <c r="L83" s="46">
        <f>Chart_Data!L53</f>
        <v>0.9971894232421219</v>
      </c>
      <c r="M83" s="46">
        <f>Chart_Data!M53</f>
        <v>0.9995991973601317</v>
      </c>
      <c r="O83">
        <f t="shared" si="0"/>
        <v>2001</v>
      </c>
      <c r="P83" s="46">
        <f t="shared" si="1"/>
        <v>0.98956026921956697</v>
      </c>
      <c r="Q83" s="46">
        <f t="shared" si="2"/>
        <v>0.99669911131215494</v>
      </c>
      <c r="R83" s="46">
        <f t="shared" si="3"/>
        <v>0.99971646055479868</v>
      </c>
    </row>
    <row r="84" spans="10:18" x14ac:dyDescent="0.2">
      <c r="J84">
        <v>1997</v>
      </c>
      <c r="K84" s="46">
        <f>Chart_Data!K54</f>
        <v>0.99503060131970933</v>
      </c>
      <c r="L84" s="46">
        <f>Chart_Data!L54</f>
        <v>0.99721240956869295</v>
      </c>
      <c r="M84" s="46">
        <f>Chart_Data!M54</f>
        <v>0.99948208250258608</v>
      </c>
      <c r="O84">
        <f t="shared" si="0"/>
        <v>2002</v>
      </c>
      <c r="P84" s="46">
        <f t="shared" si="1"/>
        <v>0.97966656998093793</v>
      </c>
      <c r="Q84" s="46">
        <f t="shared" si="2"/>
        <v>0.99582151912160877</v>
      </c>
      <c r="R84" s="46">
        <f t="shared" si="3"/>
        <v>0.99896486854899502</v>
      </c>
    </row>
    <row r="85" spans="10:18" x14ac:dyDescent="0.2">
      <c r="J85">
        <v>1998</v>
      </c>
      <c r="K85" s="46">
        <f>Chart_Data!K55</f>
        <v>0.99552997414912359</v>
      </c>
      <c r="L85" s="46">
        <f>Chart_Data!L55</f>
        <v>0.99721375640011189</v>
      </c>
      <c r="M85" s="46">
        <f>Chart_Data!M55</f>
        <v>1.0002236990715918</v>
      </c>
      <c r="O85">
        <f t="shared" si="0"/>
        <v>2003</v>
      </c>
      <c r="P85" s="46">
        <f t="shared" si="1"/>
        <v>0.97466813493022031</v>
      </c>
      <c r="Q85" s="46">
        <f t="shared" si="2"/>
        <v>0.99578528949307932</v>
      </c>
      <c r="R85" s="46">
        <f t="shared" si="3"/>
        <v>1.000600384337285</v>
      </c>
    </row>
    <row r="86" spans="10:18" x14ac:dyDescent="0.2">
      <c r="J86">
        <v>1999</v>
      </c>
      <c r="K86" s="46">
        <f>Chart_Data!K56</f>
        <v>0.99371798378952436</v>
      </c>
      <c r="L86" s="46">
        <f>Chart_Data!L56</f>
        <v>0.99729691862745473</v>
      </c>
      <c r="M86" s="46">
        <f>Chart_Data!M56</f>
        <v>1.000294740538527</v>
      </c>
      <c r="O86">
        <f t="shared" si="0"/>
        <v>2004</v>
      </c>
      <c r="P86" s="46">
        <f t="shared" si="1"/>
        <v>0.96426510865031634</v>
      </c>
      <c r="Q86" s="46">
        <f t="shared" si="2"/>
        <v>0.99661543875948821</v>
      </c>
      <c r="R86" s="46">
        <f t="shared" si="3"/>
        <v>0.99850750085337414</v>
      </c>
    </row>
    <row r="87" spans="10:18" x14ac:dyDescent="0.2">
      <c r="J87">
        <v>2000</v>
      </c>
      <c r="K87" s="46">
        <f>Chart_Data!K57</f>
        <v>0.99235274253787853</v>
      </c>
      <c r="L87" s="46">
        <f>Chart_Data!L57</f>
        <v>0.99707778270561676</v>
      </c>
      <c r="M87" s="46">
        <f>Chart_Data!M57</f>
        <v>1.0007899861306686</v>
      </c>
      <c r="O87">
        <f t="shared" si="0"/>
        <v>2005</v>
      </c>
      <c r="P87" s="46">
        <f t="shared" si="1"/>
        <v>0.9647339322943187</v>
      </c>
      <c r="Q87" s="46">
        <f t="shared" si="2"/>
        <v>0.99713157048633649</v>
      </c>
      <c r="R87" s="46">
        <f t="shared" si="3"/>
        <v>0.99636401909921257</v>
      </c>
    </row>
    <row r="88" spans="10:18" x14ac:dyDescent="0.2">
      <c r="J88">
        <v>2001</v>
      </c>
      <c r="K88" s="46">
        <f>Chart_Data!K58</f>
        <v>0.98956026921956697</v>
      </c>
      <c r="L88" s="46">
        <f>Chart_Data!L58</f>
        <v>0.99669911131215494</v>
      </c>
      <c r="M88" s="46">
        <f>Chart_Data!M58</f>
        <v>0.99971646055479868</v>
      </c>
      <c r="O88">
        <f t="shared" si="0"/>
        <v>2006</v>
      </c>
      <c r="P88" s="46">
        <f t="shared" si="1"/>
        <v>0.96242205547414317</v>
      </c>
      <c r="Q88" s="46">
        <f t="shared" si="2"/>
        <v>0.99803560824874005</v>
      </c>
      <c r="R88" s="46">
        <f t="shared" si="3"/>
        <v>0.9929935794456245</v>
      </c>
    </row>
    <row r="89" spans="10:18" x14ac:dyDescent="0.2">
      <c r="J89">
        <v>2002</v>
      </c>
      <c r="K89" s="46">
        <f>Chart_Data!K59</f>
        <v>0.97966656998093793</v>
      </c>
      <c r="L89" s="46">
        <f>Chart_Data!L59</f>
        <v>0.99582151912160877</v>
      </c>
      <c r="M89" s="46">
        <f>Chart_Data!M59</f>
        <v>0.99896486854899502</v>
      </c>
      <c r="O89">
        <f t="shared" si="0"/>
        <v>2007</v>
      </c>
      <c r="P89" s="46">
        <f t="shared" si="1"/>
        <v>0.9632999498422069</v>
      </c>
      <c r="Q89" s="46">
        <f t="shared" si="2"/>
        <v>0.99760095717697994</v>
      </c>
      <c r="R89" s="46">
        <f t="shared" si="3"/>
        <v>0.99070216759041585</v>
      </c>
    </row>
    <row r="90" spans="10:18" x14ac:dyDescent="0.2">
      <c r="J90">
        <v>2003</v>
      </c>
      <c r="K90" s="46">
        <f>Chart_Data!K60</f>
        <v>0.97466813493022031</v>
      </c>
      <c r="L90" s="46">
        <f>Chart_Data!L60</f>
        <v>0.99578528949307932</v>
      </c>
      <c r="M90" s="46">
        <f>Chart_Data!M60</f>
        <v>1.000600384337285</v>
      </c>
      <c r="O90">
        <f t="shared" si="0"/>
        <v>2008</v>
      </c>
      <c r="P90" s="46">
        <f t="shared" si="1"/>
        <v>0.96207519174824707</v>
      </c>
      <c r="Q90" s="46">
        <f t="shared" si="2"/>
        <v>0.99808701869063132</v>
      </c>
      <c r="R90" s="46">
        <f t="shared" si="3"/>
        <v>0.9904372409606873</v>
      </c>
    </row>
    <row r="91" spans="10:18" x14ac:dyDescent="0.2">
      <c r="J91">
        <v>2004</v>
      </c>
      <c r="K91" s="46">
        <f>Chart_Data!K61</f>
        <v>0.96426510865031634</v>
      </c>
      <c r="L91" s="46">
        <f>Chart_Data!L61</f>
        <v>0.99661543875948821</v>
      </c>
      <c r="M91" s="46">
        <f>Chart_Data!M61</f>
        <v>0.99850750085337414</v>
      </c>
      <c r="O91">
        <f t="shared" si="0"/>
        <v>2009</v>
      </c>
      <c r="P91" s="46">
        <f t="shared" si="1"/>
        <v>0.96019279648966127</v>
      </c>
      <c r="Q91" s="46">
        <f t="shared" si="2"/>
        <v>0.99813092168700335</v>
      </c>
      <c r="R91" s="46">
        <f t="shared" si="3"/>
        <v>0.98557148415998985</v>
      </c>
    </row>
    <row r="92" spans="10:18" x14ac:dyDescent="0.2">
      <c r="J92">
        <v>2005</v>
      </c>
      <c r="K92" s="46">
        <f>Chart_Data!K62</f>
        <v>0.9647339322943187</v>
      </c>
      <c r="L92" s="46">
        <f>Chart_Data!L62</f>
        <v>0.99713157048633649</v>
      </c>
      <c r="M92" s="46">
        <f>Chart_Data!M62</f>
        <v>0.99636401909921257</v>
      </c>
      <c r="O92">
        <v>2010</v>
      </c>
      <c r="P92" s="46">
        <f>K97</f>
        <v>0.96003806446924633</v>
      </c>
      <c r="Q92" s="46">
        <f>L97</f>
        <v>0.99833762727067177</v>
      </c>
      <c r="R92" s="46">
        <f>M97</f>
        <v>0.98426934406033217</v>
      </c>
    </row>
    <row r="93" spans="10:18" x14ac:dyDescent="0.2">
      <c r="J93">
        <v>2006</v>
      </c>
      <c r="K93" s="46">
        <f>Chart_Data!K63</f>
        <v>0.96242205547414317</v>
      </c>
      <c r="L93" s="46">
        <f>Chart_Data!L63</f>
        <v>0.99803560824874005</v>
      </c>
      <c r="M93" s="46">
        <f>Chart_Data!M63</f>
        <v>0.9929935794456245</v>
      </c>
      <c r="O93">
        <v>2011</v>
      </c>
      <c r="P93" s="46">
        <f t="shared" ref="P93:R93" si="4">K98</f>
        <v>0.96024868963107146</v>
      </c>
      <c r="Q93" s="46">
        <f t="shared" si="4"/>
        <v>0.99860946757008029</v>
      </c>
      <c r="R93" s="46">
        <f t="shared" si="4"/>
        <v>0.98054219683307731</v>
      </c>
    </row>
    <row r="94" spans="10:18" x14ac:dyDescent="0.2">
      <c r="J94">
        <v>2007</v>
      </c>
      <c r="K94" s="46">
        <f>Chart_Data!K64</f>
        <v>0.9632999498422069</v>
      </c>
      <c r="L94" s="46">
        <f>Chart_Data!L64</f>
        <v>0.99760095717697994</v>
      </c>
      <c r="M94" s="46">
        <f>Chart_Data!M64</f>
        <v>0.99070216759041585</v>
      </c>
      <c r="O94">
        <v>2012</v>
      </c>
      <c r="P94" s="46">
        <f t="shared" ref="P94:R94" si="5">K99</f>
        <v>0.96231862802309387</v>
      </c>
      <c r="Q94" s="46">
        <f t="shared" si="5"/>
        <v>0.9980361968242536</v>
      </c>
      <c r="R94" s="46">
        <f t="shared" si="5"/>
        <v>0.96798185667997749</v>
      </c>
    </row>
    <row r="95" spans="10:18" x14ac:dyDescent="0.2">
      <c r="J95">
        <v>2008</v>
      </c>
      <c r="K95" s="46">
        <f>Chart_Data!K65</f>
        <v>0.96207519174824707</v>
      </c>
      <c r="L95" s="46">
        <f>Chart_Data!L65</f>
        <v>0.99808701869063132</v>
      </c>
      <c r="M95" s="46">
        <f>Chart_Data!M65</f>
        <v>0.9904372409606873</v>
      </c>
    </row>
    <row r="96" spans="10:18" x14ac:dyDescent="0.2">
      <c r="J96">
        <v>2009</v>
      </c>
      <c r="K96" s="46">
        <f>Chart_Data!K66</f>
        <v>0.96019279648966127</v>
      </c>
      <c r="L96" s="46">
        <f>Chart_Data!L66</f>
        <v>0.99813092168700335</v>
      </c>
      <c r="M96" s="46">
        <f>Chart_Data!M66</f>
        <v>0.98557148415998985</v>
      </c>
    </row>
    <row r="97" spans="10:13" x14ac:dyDescent="0.2">
      <c r="J97">
        <v>2010</v>
      </c>
      <c r="K97" s="46">
        <f>Chart_Data!K67</f>
        <v>0.96003806446924633</v>
      </c>
      <c r="L97" s="46">
        <f>Chart_Data!L67</f>
        <v>0.99833762727067177</v>
      </c>
      <c r="M97" s="46">
        <f>Chart_Data!M67</f>
        <v>0.98426934406033217</v>
      </c>
    </row>
    <row r="98" spans="10:13" x14ac:dyDescent="0.2">
      <c r="J98">
        <v>2011</v>
      </c>
      <c r="K98" s="46">
        <f>Chart_Data!K68</f>
        <v>0.96024868963107146</v>
      </c>
      <c r="L98" s="46">
        <f>Chart_Data!L68</f>
        <v>0.99860946757008029</v>
      </c>
      <c r="M98" s="46">
        <f>Chart_Data!M68</f>
        <v>0.98054219683307731</v>
      </c>
    </row>
    <row r="99" spans="10:13" x14ac:dyDescent="0.2">
      <c r="J99">
        <v>2012</v>
      </c>
      <c r="K99" s="46">
        <f>Chart_Data!K69</f>
        <v>0.96231862802309387</v>
      </c>
      <c r="L99" s="46">
        <f>Chart_Data!L69</f>
        <v>0.9980361968242536</v>
      </c>
      <c r="M99" s="46">
        <f>Chart_Data!M69</f>
        <v>0.96798185667997749</v>
      </c>
    </row>
    <row r="100" spans="10:13" x14ac:dyDescent="0.2">
      <c r="K100" s="46"/>
      <c r="L100" s="46"/>
      <c r="M100" s="46"/>
    </row>
    <row r="101" spans="10:13" x14ac:dyDescent="0.2">
      <c r="K101" s="46"/>
      <c r="L101" s="46"/>
      <c r="M101" s="46"/>
    </row>
    <row r="102" spans="10:13" x14ac:dyDescent="0.2">
      <c r="K102" s="46"/>
      <c r="L102" s="46"/>
      <c r="M102" s="46"/>
    </row>
    <row r="103" spans="10:13" x14ac:dyDescent="0.2">
      <c r="K103" s="46"/>
      <c r="L103" s="46"/>
      <c r="M103" s="46"/>
    </row>
    <row r="104" spans="10:13" x14ac:dyDescent="0.2">
      <c r="K104" s="46"/>
      <c r="L104" s="46"/>
      <c r="M104" s="46"/>
    </row>
    <row r="105" spans="10:13" x14ac:dyDescent="0.2">
      <c r="K105" s="46"/>
      <c r="L105" s="46"/>
      <c r="M105" s="46"/>
    </row>
    <row r="106" spans="10:13" x14ac:dyDescent="0.2">
      <c r="K106" s="46"/>
      <c r="L106" s="46"/>
      <c r="M106" s="46"/>
    </row>
    <row r="107" spans="10:13" x14ac:dyDescent="0.2">
      <c r="K107" s="46"/>
      <c r="L107" s="46"/>
      <c r="M107" s="46"/>
    </row>
    <row r="108" spans="10:13" x14ac:dyDescent="0.2">
      <c r="K108" s="46"/>
      <c r="L108" s="46"/>
      <c r="M108" s="46"/>
    </row>
    <row r="109" spans="10:13" x14ac:dyDescent="0.2">
      <c r="K109" s="46"/>
      <c r="L109" s="46"/>
      <c r="M109" s="46"/>
    </row>
    <row r="110" spans="10:13" x14ac:dyDescent="0.2">
      <c r="K110" s="46"/>
      <c r="L110" s="46"/>
      <c r="M110" s="46"/>
    </row>
    <row r="111" spans="10:13" x14ac:dyDescent="0.2">
      <c r="K111" s="46"/>
      <c r="L111" s="46"/>
      <c r="M111" s="46"/>
    </row>
    <row r="112" spans="10:13" x14ac:dyDescent="0.2">
      <c r="K112" s="46"/>
      <c r="L112" s="46"/>
      <c r="M112" s="46"/>
    </row>
    <row r="113" spans="1:13" x14ac:dyDescent="0.2">
      <c r="K113" s="46"/>
      <c r="L113" s="46"/>
      <c r="M113" s="46"/>
    </row>
    <row r="114" spans="1:13" x14ac:dyDescent="0.2">
      <c r="K114" s="46"/>
      <c r="L114" s="46"/>
      <c r="M114" s="46"/>
    </row>
    <row r="115" spans="1:13" x14ac:dyDescent="0.2">
      <c r="K115" s="46"/>
      <c r="L115" s="46"/>
      <c r="M115" s="46"/>
    </row>
    <row r="116" spans="1:13" x14ac:dyDescent="0.2">
      <c r="K116" s="46"/>
      <c r="L116" s="46"/>
      <c r="M116" s="46"/>
    </row>
    <row r="117" spans="1:13" x14ac:dyDescent="0.2">
      <c r="K117" s="46"/>
      <c r="L117" s="46"/>
      <c r="M117" s="46"/>
    </row>
    <row r="118" spans="1:13" x14ac:dyDescent="0.2">
      <c r="K118" s="46"/>
      <c r="L118" s="46"/>
      <c r="M118" s="46"/>
    </row>
    <row r="119" spans="1:13" x14ac:dyDescent="0.2">
      <c r="K119" s="46"/>
      <c r="L119" s="46"/>
      <c r="M119" s="46"/>
    </row>
    <row r="120" spans="1:13" x14ac:dyDescent="0.2">
      <c r="K120" s="46"/>
      <c r="L120" s="46"/>
      <c r="M120" s="46"/>
    </row>
    <row r="121" spans="1:13" x14ac:dyDescent="0.2">
      <c r="K121" s="46"/>
      <c r="L121" s="46"/>
      <c r="M121" s="46"/>
    </row>
    <row r="123" spans="1:13" x14ac:dyDescent="0.2">
      <c r="A123" t="s">
        <v>342</v>
      </c>
    </row>
    <row r="126" spans="1:13" ht="38.25" x14ac:dyDescent="0.2">
      <c r="K126" s="69" t="s">
        <v>457</v>
      </c>
      <c r="L126" s="69" t="s">
        <v>343</v>
      </c>
      <c r="M126" s="69" t="s">
        <v>456</v>
      </c>
    </row>
    <row r="127" spans="1:13" x14ac:dyDescent="0.2">
      <c r="J127">
        <v>1990</v>
      </c>
      <c r="K127" s="46">
        <f>Elec_Power_Sector!V50</f>
        <v>1</v>
      </c>
      <c r="L127" s="46">
        <f>Elec_Power_Sector!W50</f>
        <v>1</v>
      </c>
      <c r="M127" s="46">
        <f>Elec_Power_Sector!AF50</f>
        <v>1</v>
      </c>
    </row>
    <row r="128" spans="1:13" x14ac:dyDescent="0.2">
      <c r="J128">
        <v>1991</v>
      </c>
      <c r="K128" s="46">
        <f>Elec_Power_Sector!V51</f>
        <v>0.99833993349289096</v>
      </c>
      <c r="L128" s="46">
        <f>Elec_Power_Sector!W51</f>
        <v>0.96283319977074411</v>
      </c>
      <c r="M128" s="46">
        <f>Elec_Power_Sector!AF51</f>
        <v>0.99761144835153148</v>
      </c>
    </row>
    <row r="129" spans="10:13" x14ac:dyDescent="0.2">
      <c r="J129">
        <v>1992</v>
      </c>
      <c r="K129" s="46">
        <f>Elec_Power_Sector!V52</f>
        <v>0.99325263200780567</v>
      </c>
      <c r="L129" s="46">
        <f>Elec_Power_Sector!W52</f>
        <v>0.97692705539949387</v>
      </c>
      <c r="M129" s="46">
        <f>Elec_Power_Sector!AF52</f>
        <v>0.9930036562447746</v>
      </c>
    </row>
    <row r="130" spans="10:13" x14ac:dyDescent="0.2">
      <c r="J130">
        <v>1993</v>
      </c>
      <c r="K130" s="46">
        <f>Elec_Power_Sector!V53</f>
        <v>0.99313054920557242</v>
      </c>
      <c r="L130" s="46">
        <f>Elec_Power_Sector!W53</f>
        <v>0.97665612750113029</v>
      </c>
      <c r="M130" s="46">
        <f>Elec_Power_Sector!AF53</f>
        <v>0.99287708809688358</v>
      </c>
    </row>
    <row r="131" spans="10:13" x14ac:dyDescent="0.2">
      <c r="J131">
        <v>1994</v>
      </c>
      <c r="K131" s="46">
        <f>Elec_Power_Sector!V54</f>
        <v>0.99319553435818253</v>
      </c>
      <c r="L131" s="46">
        <f>Elec_Power_Sector!W54</f>
        <v>0.99046487078205403</v>
      </c>
      <c r="M131" s="46">
        <f>Elec_Power_Sector!AF54</f>
        <v>0.99340739993187144</v>
      </c>
    </row>
    <row r="132" spans="10:13" x14ac:dyDescent="0.2">
      <c r="J132">
        <v>1995</v>
      </c>
      <c r="K132" s="46">
        <f>Elec_Power_Sector!V55</f>
        <v>0.99607352988384112</v>
      </c>
      <c r="L132" s="46">
        <f>Elec_Power_Sector!W55</f>
        <v>0.95756870582937537</v>
      </c>
      <c r="M132" s="46">
        <f>Elec_Power_Sector!AF55</f>
        <v>0.9949392822650508</v>
      </c>
    </row>
    <row r="133" spans="10:13" x14ac:dyDescent="0.2">
      <c r="J133">
        <v>1996</v>
      </c>
      <c r="K133" s="46">
        <f>Elec_Power_Sector!V56</f>
        <v>0.9980773116586894</v>
      </c>
      <c r="L133" s="46">
        <f>Elec_Power_Sector!W56</f>
        <v>0.95722208831824163</v>
      </c>
      <c r="M133" s="46">
        <f>Elec_Power_Sector!AF56</f>
        <v>0.99685069155907424</v>
      </c>
    </row>
    <row r="134" spans="10:13" x14ac:dyDescent="0.2">
      <c r="J134">
        <v>1997</v>
      </c>
      <c r="K134" s="46">
        <f>Elec_Power_Sector!V57</f>
        <v>0.99608861749369104</v>
      </c>
      <c r="L134" s="46">
        <f>Elec_Power_Sector!W57</f>
        <v>0.95950369614459807</v>
      </c>
      <c r="M134" s="46">
        <f>Elec_Power_Sector!AF57</f>
        <v>0.99503060131970933</v>
      </c>
    </row>
    <row r="135" spans="10:13" x14ac:dyDescent="0.2">
      <c r="J135">
        <v>1998</v>
      </c>
      <c r="K135" s="46">
        <f>Elec_Power_Sector!V58</f>
        <v>0.99768052348262803</v>
      </c>
      <c r="L135" s="46">
        <f>Elec_Power_Sector!W58</f>
        <v>0.93340542088202894</v>
      </c>
      <c r="M135" s="46">
        <f>Elec_Power_Sector!AF58</f>
        <v>0.99552997414912359</v>
      </c>
    </row>
    <row r="136" spans="10:13" x14ac:dyDescent="0.2">
      <c r="J136">
        <v>1999</v>
      </c>
      <c r="K136" s="46">
        <f>Elec_Power_Sector!V59</f>
        <v>0.99567201145620898</v>
      </c>
      <c r="L136" s="46">
        <f>Elec_Power_Sector!W59</f>
        <v>0.9364380046810179</v>
      </c>
      <c r="M136" s="46">
        <f>Elec_Power_Sector!AF59</f>
        <v>0.99371798378952436</v>
      </c>
    </row>
    <row r="137" spans="10:13" x14ac:dyDescent="0.2">
      <c r="J137">
        <v>2000</v>
      </c>
      <c r="K137" s="46">
        <f>Elec_Power_Sector!V60</f>
        <v>0.99483319200871445</v>
      </c>
      <c r="L137" s="46">
        <f>Elec_Power_Sector!W60</f>
        <v>0.92228781530058734</v>
      </c>
      <c r="M137" s="46">
        <f>Elec_Power_Sector!AF60</f>
        <v>0.99235274253787853</v>
      </c>
    </row>
    <row r="138" spans="10:13" x14ac:dyDescent="0.2">
      <c r="J138">
        <v>2001</v>
      </c>
      <c r="K138" s="46">
        <f>Elec_Power_Sector!V61</f>
        <v>0.99135457027839746</v>
      </c>
      <c r="L138" s="46">
        <f>Elec_Power_Sector!W61</f>
        <v>0.93561417342377606</v>
      </c>
      <c r="M138" s="46">
        <f>Elec_Power_Sector!AF61</f>
        <v>0.98956026921956697</v>
      </c>
    </row>
    <row r="139" spans="10:13" x14ac:dyDescent="0.2">
      <c r="J139">
        <v>2002</v>
      </c>
      <c r="K139" s="46">
        <f>Elec_Power_Sector!V62</f>
        <v>0.98128979642079661</v>
      </c>
      <c r="L139" s="46">
        <f>Elec_Power_Sector!W62</f>
        <v>0.92960262434886654</v>
      </c>
      <c r="M139" s="46">
        <f>Elec_Power_Sector!AF62</f>
        <v>0.97966656998093793</v>
      </c>
    </row>
    <row r="140" spans="10:13" x14ac:dyDescent="0.2">
      <c r="J140">
        <v>2003</v>
      </c>
      <c r="K140" s="46">
        <f>Elec_Power_Sector!V63</f>
        <v>0.97567926435504215</v>
      </c>
      <c r="L140" s="46">
        <f>Elec_Power_Sector!W63</f>
        <v>0.93729609394091529</v>
      </c>
      <c r="M140" s="46">
        <f>Elec_Power_Sector!AF63</f>
        <v>0.97466813493022031</v>
      </c>
    </row>
    <row r="141" spans="10:13" x14ac:dyDescent="0.2">
      <c r="J141">
        <v>2004</v>
      </c>
      <c r="K141" s="46">
        <f>Elec_Power_Sector!V64</f>
        <v>0.96947626273281196</v>
      </c>
      <c r="L141" s="46">
        <f>Elec_Power_Sector!W64</f>
        <v>0.83739220641705026</v>
      </c>
      <c r="M141" s="46">
        <f>Elec_Power_Sector!AF64</f>
        <v>0.96426510865031634</v>
      </c>
    </row>
    <row r="142" spans="10:13" x14ac:dyDescent="0.2">
      <c r="J142">
        <v>2005</v>
      </c>
      <c r="K142" s="46">
        <f>Elec_Power_Sector!V65</f>
        <v>0.97009754963636374</v>
      </c>
      <c r="L142" s="46">
        <f>Elec_Power_Sector!W65</f>
        <v>0.83438380843487514</v>
      </c>
      <c r="M142" s="46">
        <f>Elec_Power_Sector!AF65</f>
        <v>0.9647339322943187</v>
      </c>
    </row>
    <row r="143" spans="10:13" x14ac:dyDescent="0.2">
      <c r="J143">
        <v>2006</v>
      </c>
      <c r="K143" s="46">
        <f>Elec_Power_Sector!V66</f>
        <v>0.96746031582943626</v>
      </c>
      <c r="L143" s="46">
        <f>Elec_Power_Sector!W66</f>
        <v>0.8399564407105824</v>
      </c>
      <c r="M143" s="46">
        <f>Elec_Power_Sector!AF66</f>
        <v>0.96242205547414317</v>
      </c>
    </row>
    <row r="144" spans="10:13" x14ac:dyDescent="0.2">
      <c r="J144">
        <v>2007</v>
      </c>
      <c r="K144" s="46">
        <f>Elec_Power_Sector!V67</f>
        <v>0.96807475128926568</v>
      </c>
      <c r="L144" s="46">
        <f>Elec_Power_Sector!W67</f>
        <v>0.84734473103706676</v>
      </c>
      <c r="M144" s="46">
        <f>Elec_Power_Sector!AF67</f>
        <v>0.9632999498422069</v>
      </c>
    </row>
    <row r="145" spans="10:14" x14ac:dyDescent="0.2">
      <c r="J145">
        <v>2008</v>
      </c>
      <c r="K145" s="46">
        <f>Elec_Power_Sector!V68</f>
        <v>0.96657175005975382</v>
      </c>
      <c r="L145" s="46">
        <f>Elec_Power_Sector!W68</f>
        <v>0.85300544470801409</v>
      </c>
      <c r="M145" s="46">
        <f>Elec_Power_Sector!AF68</f>
        <v>0.96207519174824707</v>
      </c>
      <c r="N145">
        <f>M145/M135</f>
        <v>0.96639500239109299</v>
      </c>
    </row>
    <row r="146" spans="10:14" x14ac:dyDescent="0.2">
      <c r="J146">
        <v>2009</v>
      </c>
      <c r="K146" s="46">
        <f>Elec_Power_Sector!V69</f>
        <v>0.96451594886911174</v>
      </c>
      <c r="L146" s="46">
        <f>Elec_Power_Sector!W69</f>
        <v>0.85553686794640227</v>
      </c>
      <c r="M146" s="46">
        <f>Elec_Power_Sector!AF69</f>
        <v>0.96019279648966127</v>
      </c>
    </row>
    <row r="147" spans="10:14" x14ac:dyDescent="0.2">
      <c r="J147">
        <v>2010</v>
      </c>
      <c r="K147" s="46">
        <f>Elec_Power_Sector!V70</f>
        <v>0.96439212131812835</v>
      </c>
      <c r="L147" s="46">
        <f>Elec_Power_Sector!W70</f>
        <v>0.85457767126230599</v>
      </c>
      <c r="M147" s="46">
        <f>Elec_Power_Sector!AF70</f>
        <v>0.96003806446924633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I67"/>
  <sheetViews>
    <sheetView workbookViewId="0">
      <selection activeCell="A32" sqref="A32"/>
    </sheetView>
  </sheetViews>
  <sheetFormatPr defaultRowHeight="12.75" x14ac:dyDescent="0.2"/>
  <sheetData>
    <row r="1" spans="1:8" ht="14.25" x14ac:dyDescent="0.2">
      <c r="A1" s="473" t="s">
        <v>108</v>
      </c>
    </row>
    <row r="4" spans="1:8" x14ac:dyDescent="0.2">
      <c r="H4" t="s">
        <v>277</v>
      </c>
    </row>
    <row r="5" spans="1:8" x14ac:dyDescent="0.2">
      <c r="H5" t="s">
        <v>95</v>
      </c>
    </row>
    <row r="6" spans="1:8" x14ac:dyDescent="0.2">
      <c r="H6" t="s">
        <v>274</v>
      </c>
    </row>
    <row r="23" spans="8:8" x14ac:dyDescent="0.2">
      <c r="H23" t="s">
        <v>278</v>
      </c>
    </row>
    <row r="24" spans="8:8" x14ac:dyDescent="0.2">
      <c r="H24" t="s">
        <v>96</v>
      </c>
    </row>
    <row r="25" spans="8:8" x14ac:dyDescent="0.2">
      <c r="H25" t="s">
        <v>275</v>
      </c>
    </row>
    <row r="42" spans="8:8" x14ac:dyDescent="0.2">
      <c r="H42" t="s">
        <v>279</v>
      </c>
    </row>
    <row r="43" spans="8:8" x14ac:dyDescent="0.2">
      <c r="H43" t="s">
        <v>95</v>
      </c>
    </row>
    <row r="44" spans="8:8" x14ac:dyDescent="0.2">
      <c r="H44" t="s">
        <v>276</v>
      </c>
    </row>
    <row r="67" spans="9:9" x14ac:dyDescent="0.2">
      <c r="I67" t="s">
        <v>101</v>
      </c>
    </row>
  </sheetData>
  <phoneticPr fontId="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AB48"/>
  <sheetViews>
    <sheetView workbookViewId="0">
      <selection activeCell="A26" sqref="A26"/>
    </sheetView>
  </sheetViews>
  <sheetFormatPr defaultRowHeight="12.75" x14ac:dyDescent="0.2"/>
  <cols>
    <col min="4" max="4" width="19.140625" customWidth="1"/>
    <col min="5" max="5" width="12.140625" customWidth="1"/>
    <col min="7" max="7" width="13.5703125" customWidth="1"/>
    <col min="8" max="8" width="8.85546875" customWidth="1"/>
    <col min="9" max="9" width="13.7109375" customWidth="1"/>
    <col min="13" max="13" width="19.5703125" customWidth="1"/>
    <col min="14" max="14" width="14.5703125" customWidth="1"/>
    <col min="15" max="15" width="10" bestFit="1" customWidth="1"/>
    <col min="16" max="16" width="15" customWidth="1"/>
    <col min="18" max="18" width="14.5703125" customWidth="1"/>
    <col min="22" max="22" width="20.7109375" customWidth="1"/>
    <col min="23" max="23" width="14.5703125" customWidth="1"/>
    <col min="24" max="24" width="10" bestFit="1" customWidth="1"/>
    <col min="25" max="25" width="15" customWidth="1"/>
    <col min="27" max="27" width="14.5703125" customWidth="1"/>
  </cols>
  <sheetData>
    <row r="6" spans="4:28" x14ac:dyDescent="0.2">
      <c r="D6" s="99" t="s">
        <v>964</v>
      </c>
      <c r="M6" s="99" t="s">
        <v>708</v>
      </c>
      <c r="V6" s="48" t="s">
        <v>966</v>
      </c>
    </row>
    <row r="7" spans="4:28" x14ac:dyDescent="0.2">
      <c r="E7" s="490">
        <v>1970</v>
      </c>
      <c r="F7" s="489"/>
      <c r="G7" s="488">
        <v>1985</v>
      </c>
      <c r="H7" s="489"/>
      <c r="I7" s="488">
        <v>2011</v>
      </c>
      <c r="J7" s="489"/>
      <c r="N7" s="490">
        <v>1970</v>
      </c>
      <c r="O7" s="489"/>
      <c r="P7" s="488">
        <v>1985</v>
      </c>
      <c r="Q7" s="489"/>
      <c r="R7" s="488">
        <v>2011</v>
      </c>
      <c r="S7" s="489"/>
    </row>
    <row r="8" spans="4:28" ht="13.5" thickBot="1" x14ac:dyDescent="0.25">
      <c r="E8" s="216" t="s">
        <v>327</v>
      </c>
      <c r="F8" s="371" t="s">
        <v>711</v>
      </c>
      <c r="G8" s="372" t="s">
        <v>327</v>
      </c>
      <c r="H8" s="371" t="s">
        <v>711</v>
      </c>
      <c r="I8" s="372" t="s">
        <v>327</v>
      </c>
      <c r="J8" s="371" t="s">
        <v>711</v>
      </c>
      <c r="N8" s="216" t="s">
        <v>327</v>
      </c>
      <c r="O8" s="371" t="s">
        <v>711</v>
      </c>
      <c r="P8" s="372" t="s">
        <v>327</v>
      </c>
      <c r="Q8" s="371" t="s">
        <v>711</v>
      </c>
      <c r="R8" s="372" t="s">
        <v>327</v>
      </c>
      <c r="S8" s="371" t="s">
        <v>711</v>
      </c>
    </row>
    <row r="9" spans="4:28" x14ac:dyDescent="0.2">
      <c r="D9" s="359" t="s">
        <v>712</v>
      </c>
      <c r="E9" s="360">
        <f>'Electricity_Only&gt;Total'!$D$31</f>
        <v>13398.546001000002</v>
      </c>
      <c r="F9" s="364">
        <f>E9/E$13</f>
        <v>0.82469587107680919</v>
      </c>
      <c r="G9" s="360">
        <f>'Electricity_Only&gt;Total'!$D$46</f>
        <v>18792.426001000003</v>
      </c>
      <c r="H9" s="364">
        <f>G9/G$13</f>
        <v>0.72509487524325189</v>
      </c>
      <c r="I9" s="367">
        <f>'Electricity_Only&gt;Total'!$D$72</f>
        <v>24521.088</v>
      </c>
      <c r="J9" s="364">
        <f>I9/I$13</f>
        <v>0.65260003399650468</v>
      </c>
      <c r="M9" s="359" t="s">
        <v>712</v>
      </c>
      <c r="N9" s="360">
        <f>'Electricity_Only&gt;Total'!$D$31</f>
        <v>13398.546001000002</v>
      </c>
      <c r="O9" s="364">
        <f>N9/N$13</f>
        <v>0.82469587107680919</v>
      </c>
      <c r="P9" s="360">
        <f>'Electricity_Only&gt;Total'!$D$46</f>
        <v>18792.426001000003</v>
      </c>
      <c r="Q9" s="364">
        <f>P9/P$13</f>
        <v>0.72509487524325189</v>
      </c>
      <c r="R9" s="367">
        <f>'Electricity_Only&gt;Total'!$D$72</f>
        <v>24521.088</v>
      </c>
      <c r="S9" s="364">
        <f>R9/R$13</f>
        <v>0.65260003399650468</v>
      </c>
    </row>
    <row r="10" spans="4:28" x14ac:dyDescent="0.2">
      <c r="D10" s="359" t="s">
        <v>283</v>
      </c>
      <c r="E10" s="360">
        <f>'Electricity_Only&gt;Total'!$E$31</f>
        <v>239.34700000000001</v>
      </c>
      <c r="F10" s="364">
        <f t="shared" ref="F10:H12" si="0">E10/E$13</f>
        <v>1.4732082319968818E-2</v>
      </c>
      <c r="G10" s="360">
        <f>'Electricity_Only&gt;Total'!$E$46</f>
        <v>4075.5630000000001</v>
      </c>
      <c r="H10" s="364">
        <f t="shared" si="0"/>
        <v>0.15725323834579738</v>
      </c>
      <c r="I10" s="367">
        <f>'Electricity_Only&gt;Total'!$E$72</f>
        <v>8270.1110000000008</v>
      </c>
      <c r="J10" s="364">
        <f t="shared" ref="J10" si="1">I10/I$13</f>
        <v>0.22009931695342669</v>
      </c>
      <c r="M10" s="359" t="s">
        <v>283</v>
      </c>
      <c r="N10" s="360">
        <f>'Electricity_Only&gt;Total'!$E$31</f>
        <v>239.34700000000001</v>
      </c>
      <c r="O10" s="364">
        <f t="shared" ref="O10" si="2">N10/N$13</f>
        <v>1.4732082319968818E-2</v>
      </c>
      <c r="P10" s="360">
        <f>'Electricity_Only&gt;Total'!$E$46</f>
        <v>4075.5630000000001</v>
      </c>
      <c r="Q10" s="364">
        <f t="shared" ref="Q10" si="3">P10/P$13</f>
        <v>0.15725323834579738</v>
      </c>
      <c r="R10" s="367">
        <f>'Electricity_Only&gt;Total'!$E$72</f>
        <v>8270.1110000000008</v>
      </c>
      <c r="S10" s="364">
        <f t="shared" ref="S10:S12" si="4">R10/R$13</f>
        <v>0.22009931695342669</v>
      </c>
    </row>
    <row r="11" spans="4:28" x14ac:dyDescent="0.2">
      <c r="D11" s="359" t="s">
        <v>286</v>
      </c>
      <c r="E11" s="360">
        <f>'Electricity_Only&gt;Total'!$F$31</f>
        <v>2599.5070000000001</v>
      </c>
      <c r="F11" s="364">
        <f t="shared" si="0"/>
        <v>0.16000263682158197</v>
      </c>
      <c r="G11" s="360">
        <f>'Electricity_Only&gt;Total'!$F$46</f>
        <v>2937.1680000000001</v>
      </c>
      <c r="H11" s="364">
        <f t="shared" si="0"/>
        <v>0.11332892647363051</v>
      </c>
      <c r="I11" s="367">
        <f>'Electricity_Only&gt;Total'!$F$72</f>
        <v>3085.4270000000001</v>
      </c>
      <c r="J11" s="364">
        <f t="shared" ref="J11" si="5">I11/I$13</f>
        <v>8.211502544641304E-2</v>
      </c>
      <c r="M11" s="359" t="s">
        <v>286</v>
      </c>
      <c r="N11" s="360">
        <f>'Electricity_Only&gt;Total'!$F$31</f>
        <v>2599.5070000000001</v>
      </c>
      <c r="O11" s="364">
        <f t="shared" ref="O11" si="6">N11/N$13</f>
        <v>0.16000263682158197</v>
      </c>
      <c r="P11" s="360">
        <f>'Electricity_Only&gt;Total'!$F$46</f>
        <v>2937.1680000000001</v>
      </c>
      <c r="Q11" s="364">
        <f t="shared" ref="Q11" si="7">P11/P$13</f>
        <v>0.11332892647363051</v>
      </c>
      <c r="R11" s="367">
        <f>'Electricity_Only&gt;Total'!$F$72</f>
        <v>3085.4270000000001</v>
      </c>
      <c r="S11" s="364">
        <f t="shared" si="4"/>
        <v>8.211502544641304E-2</v>
      </c>
    </row>
    <row r="12" spans="4:28" x14ac:dyDescent="0.2">
      <c r="D12" s="370" t="s">
        <v>713</v>
      </c>
      <c r="E12" s="361">
        <f>'Electricity_Only&gt;Total'!$G$31</f>
        <v>9.2510019999999997</v>
      </c>
      <c r="F12" s="365">
        <f t="shared" si="0"/>
        <v>5.6940978164002961E-4</v>
      </c>
      <c r="G12" s="361">
        <f>'Electricity_Only&gt;Total'!$G$46</f>
        <v>112.03900000000002</v>
      </c>
      <c r="H12" s="365">
        <f t="shared" si="0"/>
        <v>4.322959937320266E-3</v>
      </c>
      <c r="I12" s="368">
        <f>'Electricity_Only&gt;Total'!$G$72</f>
        <v>1697.825</v>
      </c>
      <c r="J12" s="365">
        <f t="shared" ref="J12" si="8">I12/I$13</f>
        <v>4.5185623603655578E-2</v>
      </c>
      <c r="M12" s="370" t="s">
        <v>713</v>
      </c>
      <c r="N12" s="361">
        <f>'Electricity_Only&gt;Total'!$G$31</f>
        <v>9.2510019999999997</v>
      </c>
      <c r="O12" s="365">
        <f t="shared" ref="O12" si="9">N12/N$13</f>
        <v>5.6940978164002961E-4</v>
      </c>
      <c r="P12" s="361">
        <f>'Electricity_Only&gt;Total'!$G$46</f>
        <v>112.03900000000002</v>
      </c>
      <c r="Q12" s="365">
        <f t="shared" ref="Q12" si="10">P12/P$13</f>
        <v>4.322959937320266E-3</v>
      </c>
      <c r="R12" s="368">
        <f>'Electricity_Only&gt;Total'!$G$72</f>
        <v>1697.825</v>
      </c>
      <c r="S12" s="365">
        <f t="shared" si="4"/>
        <v>4.5185623603655578E-2</v>
      </c>
    </row>
    <row r="13" spans="4:28" x14ac:dyDescent="0.2">
      <c r="D13" s="359" t="s">
        <v>709</v>
      </c>
      <c r="E13" s="362">
        <f>SUM(E9:E12)</f>
        <v>16246.651003000003</v>
      </c>
      <c r="F13" s="366"/>
      <c r="G13" s="362">
        <f>SUM(G9:G12)</f>
        <v>25917.196001000004</v>
      </c>
      <c r="H13" s="366"/>
      <c r="I13" s="362">
        <f>SUM(I9:I12)</f>
        <v>37574.451000000001</v>
      </c>
      <c r="J13" s="71"/>
      <c r="M13" s="359" t="s">
        <v>709</v>
      </c>
      <c r="N13" s="362">
        <f>SUM(N9:N12)</f>
        <v>16246.651003000003</v>
      </c>
      <c r="O13" s="366"/>
      <c r="P13" s="362">
        <f>SUM(P9:P12)</f>
        <v>25917.196001000004</v>
      </c>
      <c r="Q13" s="366"/>
      <c r="R13" s="362">
        <f>SUM(R9:R12)</f>
        <v>37574.451000000001</v>
      </c>
      <c r="S13" s="71"/>
    </row>
    <row r="15" spans="4:28" x14ac:dyDescent="0.2">
      <c r="D15" s="47" t="s">
        <v>710</v>
      </c>
      <c r="M15" s="47" t="s">
        <v>710</v>
      </c>
      <c r="V15" s="47" t="s">
        <v>904</v>
      </c>
    </row>
    <row r="16" spans="4:28" x14ac:dyDescent="0.2">
      <c r="E16" s="490">
        <v>1970</v>
      </c>
      <c r="F16" s="489"/>
      <c r="G16" s="490">
        <v>1985</v>
      </c>
      <c r="H16" s="489"/>
      <c r="I16" s="488">
        <v>2011</v>
      </c>
      <c r="J16" s="489"/>
      <c r="N16" s="490">
        <v>1970</v>
      </c>
      <c r="O16" s="489"/>
      <c r="P16" s="490">
        <v>1985</v>
      </c>
      <c r="Q16" s="489"/>
      <c r="R16" s="488">
        <v>2011</v>
      </c>
      <c r="S16" s="489"/>
      <c r="W16" s="490">
        <v>1970</v>
      </c>
      <c r="X16" s="489"/>
      <c r="Y16" s="490">
        <v>1985</v>
      </c>
      <c r="Z16" s="489"/>
      <c r="AA16" s="488">
        <v>2011</v>
      </c>
      <c r="AB16" s="489"/>
    </row>
    <row r="17" spans="4:28" ht="13.5" thickBot="1" x14ac:dyDescent="0.25">
      <c r="E17" s="369" t="s">
        <v>714</v>
      </c>
      <c r="F17" s="371" t="s">
        <v>711</v>
      </c>
      <c r="G17" s="369" t="s">
        <v>714</v>
      </c>
      <c r="H17" s="371" t="s">
        <v>711</v>
      </c>
      <c r="I17" s="369" t="s">
        <v>714</v>
      </c>
      <c r="J17" s="371" t="s">
        <v>711</v>
      </c>
      <c r="N17" s="369" t="s">
        <v>715</v>
      </c>
      <c r="O17" s="72" t="s">
        <v>711</v>
      </c>
      <c r="P17" s="369" t="s">
        <v>715</v>
      </c>
      <c r="Q17" s="72" t="s">
        <v>711</v>
      </c>
      <c r="R17" s="369" t="s">
        <v>715</v>
      </c>
      <c r="S17" s="72" t="s">
        <v>711</v>
      </c>
      <c r="W17" s="369" t="s">
        <v>715</v>
      </c>
      <c r="X17" s="72" t="s">
        <v>711</v>
      </c>
      <c r="Y17" s="369" t="s">
        <v>715</v>
      </c>
      <c r="Z17" s="72" t="s">
        <v>711</v>
      </c>
      <c r="AA17" s="369" t="s">
        <v>715</v>
      </c>
      <c r="AB17" s="72" t="s">
        <v>711</v>
      </c>
    </row>
    <row r="18" spans="4:28" x14ac:dyDescent="0.2">
      <c r="D18" s="359" t="s">
        <v>712</v>
      </c>
      <c r="E18" s="360">
        <f>'Electricity_Only&gt;Total'!$J$31</f>
        <v>1261467.9440807502</v>
      </c>
      <c r="F18" s="364">
        <f>E18/E$22</f>
        <v>0.82343821015960106</v>
      </c>
      <c r="G18" s="360">
        <f>'Electricity_Only&gt;Total'!$J$46</f>
        <v>1794276.3630807502</v>
      </c>
      <c r="H18" s="364">
        <f>G18/G$22</f>
        <v>0.72650494981517022</v>
      </c>
      <c r="I18" s="360">
        <f>'Electricity_Only&gt;Total'!$J$72</f>
        <v>2523658.0210000002</v>
      </c>
      <c r="J18" s="364">
        <f>I18/I$22</f>
        <v>0.66556120843624933</v>
      </c>
      <c r="M18" s="359" t="s">
        <v>712</v>
      </c>
      <c r="N18" s="360">
        <f>E18*0.001</f>
        <v>1261.4679440807502</v>
      </c>
      <c r="O18" s="364">
        <f>N18/N$22</f>
        <v>0.82343821015960095</v>
      </c>
      <c r="P18" s="360">
        <f>G18*0.001</f>
        <v>1794.2763630807503</v>
      </c>
      <c r="Q18" s="364">
        <f>P18/P$22</f>
        <v>0.72650494981517022</v>
      </c>
      <c r="R18" s="360">
        <f>I18*0.001</f>
        <v>2523.6580210000002</v>
      </c>
      <c r="S18" s="364">
        <f>R18/R$22</f>
        <v>0.66556120843624944</v>
      </c>
      <c r="V18" s="359" t="s">
        <v>712</v>
      </c>
      <c r="W18" s="360">
        <v>1261.4679440807502</v>
      </c>
      <c r="X18" s="364">
        <v>0.82343821015960095</v>
      </c>
      <c r="Y18" s="360">
        <v>1794.2763630807503</v>
      </c>
      <c r="Z18" s="364">
        <v>0.72650494981517022</v>
      </c>
      <c r="AA18" s="360">
        <v>2523.6580210000002</v>
      </c>
      <c r="AB18" s="364">
        <v>0.66556120843624944</v>
      </c>
    </row>
    <row r="19" spans="4:28" x14ac:dyDescent="0.2">
      <c r="D19" s="359" t="s">
        <v>283</v>
      </c>
      <c r="E19" s="360">
        <f>'Electricity_Only&gt;Total'!$K$31</f>
        <v>21804.448</v>
      </c>
      <c r="F19" s="364">
        <f t="shared" ref="F19:H21" si="11">E19/E$22</f>
        <v>1.4233112873686124E-2</v>
      </c>
      <c r="G19" s="360">
        <f>'Electricity_Only&gt;Total'!$K$46</f>
        <v>383690.72700000001</v>
      </c>
      <c r="H19" s="364">
        <f t="shared" si="11"/>
        <v>0.15535689936028885</v>
      </c>
      <c r="I19" s="360">
        <f>'Electricity_Only&gt;Total'!$K$72</f>
        <v>790204.36699999997</v>
      </c>
      <c r="J19" s="364">
        <f t="shared" ref="J19" si="12">I19/I$22</f>
        <v>0.20839962032721129</v>
      </c>
      <c r="M19" s="359" t="s">
        <v>283</v>
      </c>
      <c r="N19" s="360">
        <f t="shared" ref="N19:R21" si="13">E19*0.001</f>
        <v>21.804448000000001</v>
      </c>
      <c r="O19" s="364">
        <f t="shared" ref="O19" si="14">N19/N$22</f>
        <v>1.4233112873686123E-2</v>
      </c>
      <c r="P19" s="360">
        <f t="shared" si="13"/>
        <v>383.69072700000004</v>
      </c>
      <c r="Q19" s="364">
        <f t="shared" ref="Q19" si="15">P19/P$22</f>
        <v>0.15535689936028885</v>
      </c>
      <c r="R19" s="360">
        <f t="shared" si="13"/>
        <v>790.20436699999993</v>
      </c>
      <c r="S19" s="364">
        <f t="shared" ref="S19:S21" si="16">R19/R$22</f>
        <v>0.20839962032721129</v>
      </c>
      <c r="V19" s="359" t="s">
        <v>283</v>
      </c>
      <c r="W19" s="360">
        <v>21.804448000000001</v>
      </c>
      <c r="X19" s="364">
        <v>1.4233112873686123E-2</v>
      </c>
      <c r="Y19" s="360">
        <v>383.69072700000004</v>
      </c>
      <c r="Z19" s="364">
        <v>0.15535689936028885</v>
      </c>
      <c r="AA19" s="360">
        <v>790.20436699999993</v>
      </c>
      <c r="AB19" s="364">
        <v>0.20839962032721129</v>
      </c>
    </row>
    <row r="20" spans="4:28" x14ac:dyDescent="0.2">
      <c r="D20" s="359" t="s">
        <v>286</v>
      </c>
      <c r="E20" s="360">
        <f>'Electricity_Only&gt;Total'!$L$31</f>
        <v>247713.68400000001</v>
      </c>
      <c r="F20" s="364">
        <f t="shared" si="11"/>
        <v>0.16169805466887383</v>
      </c>
      <c r="G20" s="360">
        <f>'Electricity_Only&gt;Total'!$L$46</f>
        <v>281149.41800000001</v>
      </c>
      <c r="H20" s="364">
        <f t="shared" si="11"/>
        <v>0.11383778330777794</v>
      </c>
      <c r="I20" s="360">
        <f>'Electricity_Only&gt;Total'!$L$72</f>
        <v>317530.522</v>
      </c>
      <c r="J20" s="364">
        <f t="shared" ref="J20" si="17">I20/I$22</f>
        <v>8.3741931822430962E-2</v>
      </c>
      <c r="M20" s="359" t="s">
        <v>286</v>
      </c>
      <c r="N20" s="360">
        <f t="shared" si="13"/>
        <v>247.713684</v>
      </c>
      <c r="O20" s="364">
        <f t="shared" ref="O20" si="18">N20/N$22</f>
        <v>0.1616980546688738</v>
      </c>
      <c r="P20" s="360">
        <f t="shared" si="13"/>
        <v>281.14941800000003</v>
      </c>
      <c r="Q20" s="364">
        <f t="shared" ref="Q20" si="19">P20/P$22</f>
        <v>0.11383778330777793</v>
      </c>
      <c r="R20" s="360">
        <f t="shared" si="13"/>
        <v>317.53052200000002</v>
      </c>
      <c r="S20" s="364">
        <f t="shared" si="16"/>
        <v>8.3741931822430976E-2</v>
      </c>
      <c r="V20" s="359" t="s">
        <v>286</v>
      </c>
      <c r="W20" s="360">
        <v>247.713684</v>
      </c>
      <c r="X20" s="364">
        <v>0.1616980546688738</v>
      </c>
      <c r="Y20" s="360">
        <v>281.14941800000003</v>
      </c>
      <c r="Z20" s="364">
        <v>0.11383778330777793</v>
      </c>
      <c r="AA20" s="360">
        <v>317.53052200000002</v>
      </c>
      <c r="AB20" s="364">
        <v>8.3741931822430976E-2</v>
      </c>
    </row>
    <row r="21" spans="4:28" x14ac:dyDescent="0.2">
      <c r="D21" s="370" t="s">
        <v>713</v>
      </c>
      <c r="E21" s="361">
        <f>'Electricity_Only&gt;Total'!$M$31</f>
        <v>966.0831908593583</v>
      </c>
      <c r="F21" s="365">
        <f t="shared" si="11"/>
        <v>6.3062229783905101E-4</v>
      </c>
      <c r="G21" s="361">
        <f>'Electricity_Only&gt;Total'!$M$46</f>
        <v>10620.777999999998</v>
      </c>
      <c r="H21" s="365">
        <f t="shared" si="11"/>
        <v>4.3003675167629721E-3</v>
      </c>
      <c r="I21" s="361">
        <f>'Electricity_Only&gt;Total'!$M$72</f>
        <v>160381.59400000001</v>
      </c>
      <c r="J21" s="365">
        <f t="shared" ref="J21" si="20">I21/I$22</f>
        <v>4.2297239414108366E-2</v>
      </c>
      <c r="M21" s="370" t="s">
        <v>713</v>
      </c>
      <c r="N21" s="361">
        <f t="shared" si="13"/>
        <v>0.96608319085935834</v>
      </c>
      <c r="O21" s="365">
        <f t="shared" ref="O21" si="21">N21/N$22</f>
        <v>6.3062229783905101E-4</v>
      </c>
      <c r="P21" s="361">
        <f t="shared" si="13"/>
        <v>10.620777999999998</v>
      </c>
      <c r="Q21" s="365">
        <f t="shared" ref="Q21" si="22">P21/P$22</f>
        <v>4.3003675167629721E-3</v>
      </c>
      <c r="R21" s="361">
        <f t="shared" si="13"/>
        <v>160.38159400000001</v>
      </c>
      <c r="S21" s="365">
        <f t="shared" si="16"/>
        <v>4.2297239414108366E-2</v>
      </c>
      <c r="V21" s="370" t="s">
        <v>713</v>
      </c>
      <c r="W21" s="361">
        <v>0.96608319085935834</v>
      </c>
      <c r="X21" s="365">
        <v>6.3062229783905101E-4</v>
      </c>
      <c r="Y21" s="361">
        <v>10.620777999999998</v>
      </c>
      <c r="Z21" s="365">
        <v>4.3003675167629721E-3</v>
      </c>
      <c r="AA21" s="361">
        <v>160.38159400000001</v>
      </c>
      <c r="AB21" s="365">
        <v>4.2297239414108366E-2</v>
      </c>
    </row>
    <row r="22" spans="4:28" x14ac:dyDescent="0.2">
      <c r="D22" s="359" t="s">
        <v>709</v>
      </c>
      <c r="E22" s="362">
        <f>SUM(E18:E21)</f>
        <v>1531952.1592716095</v>
      </c>
      <c r="F22" s="366"/>
      <c r="G22" s="362">
        <f>SUM(G18:G21)</f>
        <v>2469737.2860807502</v>
      </c>
      <c r="H22" s="366"/>
      <c r="I22" s="362">
        <f>SUM(I18:I21)</f>
        <v>3791774.5040000002</v>
      </c>
      <c r="J22" s="71"/>
      <c r="M22" s="359" t="s">
        <v>709</v>
      </c>
      <c r="N22" s="362">
        <f>SUM(N18:N21)</f>
        <v>1531.9521592716096</v>
      </c>
      <c r="O22" s="366"/>
      <c r="P22" s="362">
        <f>SUM(P18:P21)</f>
        <v>2469.7372860807504</v>
      </c>
      <c r="Q22" s="366"/>
      <c r="R22" s="362">
        <f>SUM(R18:R21)</f>
        <v>3791.774504</v>
      </c>
      <c r="S22" s="71"/>
      <c r="V22" s="359" t="s">
        <v>709</v>
      </c>
      <c r="W22" s="362">
        <v>1531.9521592716096</v>
      </c>
      <c r="X22" s="366"/>
      <c r="Y22" s="362">
        <v>2469.7372860807504</v>
      </c>
      <c r="Z22" s="366"/>
      <c r="AA22" s="362">
        <v>3791.774504</v>
      </c>
      <c r="AB22" s="71"/>
    </row>
    <row r="24" spans="4:28" x14ac:dyDescent="0.2">
      <c r="V24" s="47" t="s">
        <v>708</v>
      </c>
    </row>
    <row r="25" spans="4:28" x14ac:dyDescent="0.2">
      <c r="W25" s="490">
        <v>1970</v>
      </c>
      <c r="X25" s="489"/>
      <c r="Y25" s="488">
        <v>1985</v>
      </c>
      <c r="Z25" s="489"/>
      <c r="AA25" s="488">
        <v>2011</v>
      </c>
      <c r="AB25" s="489"/>
    </row>
    <row r="26" spans="4:28" ht="13.5" thickBot="1" x14ac:dyDescent="0.25">
      <c r="W26" s="216" t="s">
        <v>327</v>
      </c>
      <c r="X26" s="371" t="s">
        <v>711</v>
      </c>
      <c r="Y26" s="372" t="s">
        <v>327</v>
      </c>
      <c r="Z26" s="371" t="s">
        <v>711</v>
      </c>
      <c r="AA26" s="372" t="s">
        <v>327</v>
      </c>
      <c r="AB26" s="371" t="s">
        <v>711</v>
      </c>
    </row>
    <row r="27" spans="4:28" x14ac:dyDescent="0.2">
      <c r="V27" s="359" t="s">
        <v>712</v>
      </c>
      <c r="W27" s="360">
        <v>13398.546001000002</v>
      </c>
      <c r="X27" s="364">
        <v>0.82469587107680919</v>
      </c>
      <c r="Y27" s="360">
        <v>18792.426001000003</v>
      </c>
      <c r="Z27" s="364">
        <v>0.72509487524325189</v>
      </c>
      <c r="AA27" s="367">
        <v>24521.088</v>
      </c>
      <c r="AB27" s="364">
        <v>0.65260003399650468</v>
      </c>
    </row>
    <row r="28" spans="4:28" x14ac:dyDescent="0.2">
      <c r="V28" s="359" t="s">
        <v>283</v>
      </c>
      <c r="W28" s="360">
        <v>239.34700000000001</v>
      </c>
      <c r="X28" s="364">
        <v>1.4732082319968818E-2</v>
      </c>
      <c r="Y28" s="360">
        <v>4075.5630000000001</v>
      </c>
      <c r="Z28" s="364">
        <v>0.15725323834579738</v>
      </c>
      <c r="AA28" s="367">
        <v>8270.1110000000008</v>
      </c>
      <c r="AB28" s="364">
        <v>0.22009931695342669</v>
      </c>
    </row>
    <row r="29" spans="4:28" x14ac:dyDescent="0.2">
      <c r="D29" s="99" t="s">
        <v>965</v>
      </c>
      <c r="M29" s="47" t="s">
        <v>708</v>
      </c>
      <c r="V29" s="359" t="s">
        <v>286</v>
      </c>
      <c r="W29" s="360">
        <v>2599.5070000000001</v>
      </c>
      <c r="X29" s="364">
        <v>0.16000263682158197</v>
      </c>
      <c r="Y29" s="360">
        <v>2937.1680000000001</v>
      </c>
      <c r="Z29" s="364">
        <v>0.11332892647363051</v>
      </c>
      <c r="AA29" s="367">
        <v>3085.4270000000001</v>
      </c>
      <c r="AB29" s="364">
        <v>8.211502544641304E-2</v>
      </c>
    </row>
    <row r="30" spans="4:28" x14ac:dyDescent="0.2">
      <c r="E30" s="490">
        <v>1990</v>
      </c>
      <c r="F30" s="489"/>
      <c r="G30" s="488">
        <v>2000</v>
      </c>
      <c r="H30" s="489"/>
      <c r="I30" s="488">
        <v>2011</v>
      </c>
      <c r="J30" s="489"/>
      <c r="N30" s="490">
        <v>1990</v>
      </c>
      <c r="O30" s="489"/>
      <c r="P30" s="488">
        <v>2000</v>
      </c>
      <c r="Q30" s="489"/>
      <c r="R30" s="488">
        <v>2011</v>
      </c>
      <c r="S30" s="489"/>
      <c r="V30" s="370" t="s">
        <v>713</v>
      </c>
      <c r="W30" s="361">
        <v>9.2510019999999997</v>
      </c>
      <c r="X30" s="365">
        <v>5.6940978164002961E-4</v>
      </c>
      <c r="Y30" s="361">
        <v>112.03900000000002</v>
      </c>
      <c r="Z30" s="365">
        <v>4.322959937320266E-3</v>
      </c>
      <c r="AA30" s="368">
        <v>1697.825</v>
      </c>
      <c r="AB30" s="365">
        <v>4.5185623603655578E-2</v>
      </c>
    </row>
    <row r="31" spans="4:28" ht="13.5" thickBot="1" x14ac:dyDescent="0.25">
      <c r="E31" s="216" t="s">
        <v>327</v>
      </c>
      <c r="F31" s="371" t="s">
        <v>711</v>
      </c>
      <c r="G31" s="372" t="s">
        <v>327</v>
      </c>
      <c r="H31" s="371" t="s">
        <v>711</v>
      </c>
      <c r="I31" s="372" t="s">
        <v>327</v>
      </c>
      <c r="J31" s="371" t="s">
        <v>711</v>
      </c>
      <c r="N31" s="216" t="s">
        <v>327</v>
      </c>
      <c r="O31" s="371" t="s">
        <v>711</v>
      </c>
      <c r="P31" s="372" t="s">
        <v>327</v>
      </c>
      <c r="Q31" s="371" t="s">
        <v>711</v>
      </c>
      <c r="R31" s="372" t="s">
        <v>327</v>
      </c>
      <c r="S31" s="371" t="s">
        <v>711</v>
      </c>
      <c r="V31" s="359" t="s">
        <v>709</v>
      </c>
      <c r="W31" s="362">
        <v>16246.651003000003</v>
      </c>
      <c r="X31" s="366"/>
      <c r="Y31" s="362">
        <v>25917.196001000004</v>
      </c>
      <c r="Z31" s="366"/>
      <c r="AA31" s="362">
        <v>37574.451000000001</v>
      </c>
      <c r="AB31" s="71"/>
    </row>
    <row r="32" spans="4:28" x14ac:dyDescent="0.2">
      <c r="D32" s="359" t="s">
        <v>457</v>
      </c>
      <c r="E32" s="360">
        <f>Elec_Power_Sector!$D$50</f>
        <v>29778.650333471222</v>
      </c>
      <c r="F32" s="364">
        <f>E32/E$13</f>
        <v>1.8329100765426971</v>
      </c>
      <c r="G32" s="360">
        <f>Elec_Power_Sector!$D$60</f>
        <v>36286.933007907093</v>
      </c>
      <c r="H32" s="364">
        <f>G32/G$13</f>
        <v>1.4001102976767617</v>
      </c>
      <c r="I32" s="360">
        <f>Elec_Power_Sector!$D$71</f>
        <v>37574.451000000001</v>
      </c>
      <c r="J32" s="364">
        <f>I32/I$13</f>
        <v>1</v>
      </c>
      <c r="M32" s="359" t="s">
        <v>457</v>
      </c>
      <c r="N32" s="360">
        <f>Elec_Power_Sector!$D$50</f>
        <v>29778.650333471222</v>
      </c>
      <c r="O32" s="364">
        <f>N32/N$34</f>
        <v>0.98107874140835372</v>
      </c>
      <c r="P32" s="360">
        <f>Elec_Power_Sector!$D$60</f>
        <v>36286.933007907093</v>
      </c>
      <c r="Q32" s="364">
        <f>P32/P$34</f>
        <v>0.96264114482504259</v>
      </c>
      <c r="R32" s="360">
        <f>Elec_Power_Sector!$D$71</f>
        <v>37574.451000000001</v>
      </c>
      <c r="S32" s="364">
        <f>R32/R$34</f>
        <v>0.96874747899604896</v>
      </c>
    </row>
    <row r="33" spans="4:28" x14ac:dyDescent="0.2">
      <c r="D33" s="370" t="s">
        <v>343</v>
      </c>
      <c r="E33" s="361">
        <f>Elec_Power_Sector!$E$50</f>
        <v>574.31633128751696</v>
      </c>
      <c r="F33" s="365">
        <f t="shared" ref="F33" si="23">E33/E$13</f>
        <v>3.534982878511192E-2</v>
      </c>
      <c r="G33" s="361">
        <f>Elec_Power_Sector!$E$60</f>
        <v>1408.2488394282861</v>
      </c>
      <c r="H33" s="365">
        <f t="shared" ref="H33" si="24">G33/G$13</f>
        <v>5.4336466004036452E-2</v>
      </c>
      <c r="I33" s="361">
        <f>Elec_Power_Sector!$E$71</f>
        <v>1212.1799999999998</v>
      </c>
      <c r="J33" s="365">
        <f t="shared" ref="J33" si="25">I33/I$13</f>
        <v>3.2260750795800049E-2</v>
      </c>
      <c r="M33" s="370" t="s">
        <v>343</v>
      </c>
      <c r="N33" s="361">
        <f>Elec_Power_Sector!$E$50</f>
        <v>574.31633128751696</v>
      </c>
      <c r="O33" s="365">
        <f>N33/N$34</f>
        <v>1.8921258591646197E-2</v>
      </c>
      <c r="P33" s="361">
        <f>Elec_Power_Sector!$E$60</f>
        <v>1408.2488394282861</v>
      </c>
      <c r="Q33" s="365">
        <f>P33/P$34</f>
        <v>3.735885517495742E-2</v>
      </c>
      <c r="R33" s="361">
        <f>Elec_Power_Sector!$E$71</f>
        <v>1212.1799999999998</v>
      </c>
      <c r="S33" s="365">
        <f>R33/R$34</f>
        <v>3.1252521003951074E-2</v>
      </c>
    </row>
    <row r="34" spans="4:28" x14ac:dyDescent="0.2">
      <c r="D34" s="359" t="s">
        <v>709</v>
      </c>
      <c r="E34" s="362">
        <f>SUM(E32:E33)</f>
        <v>30352.96666475874</v>
      </c>
      <c r="F34" s="366"/>
      <c r="G34" s="360" t="s">
        <v>717</v>
      </c>
      <c r="H34" s="366"/>
      <c r="I34" s="362">
        <f>SUM(I32:I33)</f>
        <v>38786.631000000001</v>
      </c>
      <c r="J34" s="71"/>
      <c r="M34" s="359" t="s">
        <v>709</v>
      </c>
      <c r="N34" s="362">
        <f>SUM(N32:N33)</f>
        <v>30352.96666475874</v>
      </c>
      <c r="O34" s="366"/>
      <c r="P34" s="362">
        <f>SUM(P32:P33)</f>
        <v>37695.181847335378</v>
      </c>
      <c r="Q34" s="366"/>
      <c r="R34" s="362">
        <f>SUM(R32:R33)</f>
        <v>38786.631000000001</v>
      </c>
      <c r="S34" s="71"/>
    </row>
    <row r="36" spans="4:28" x14ac:dyDescent="0.2">
      <c r="D36" s="47" t="s">
        <v>710</v>
      </c>
      <c r="M36" s="47" t="s">
        <v>710</v>
      </c>
      <c r="V36" s="47" t="s">
        <v>904</v>
      </c>
    </row>
    <row r="37" spans="4:28" x14ac:dyDescent="0.2">
      <c r="E37" s="490">
        <v>1990</v>
      </c>
      <c r="F37" s="489"/>
      <c r="G37" s="488">
        <v>2000</v>
      </c>
      <c r="H37" s="489"/>
      <c r="I37" s="488">
        <v>2011</v>
      </c>
      <c r="J37" s="489"/>
      <c r="N37" s="490">
        <v>1990</v>
      </c>
      <c r="O37" s="489"/>
      <c r="P37" s="488">
        <v>2000</v>
      </c>
      <c r="Q37" s="489"/>
      <c r="R37" s="488">
        <v>2011</v>
      </c>
      <c r="S37" s="489"/>
      <c r="W37" s="490">
        <v>1990</v>
      </c>
      <c r="X37" s="489"/>
      <c r="Y37" s="488">
        <v>2000</v>
      </c>
      <c r="Z37" s="489"/>
      <c r="AA37" s="488">
        <v>2011</v>
      </c>
      <c r="AB37" s="489"/>
    </row>
    <row r="38" spans="4:28" ht="13.5" thickBot="1" x14ac:dyDescent="0.25">
      <c r="E38" s="363" t="s">
        <v>714</v>
      </c>
      <c r="F38" s="72" t="s">
        <v>711</v>
      </c>
      <c r="G38" s="363" t="s">
        <v>714</v>
      </c>
      <c r="H38" s="72" t="s">
        <v>711</v>
      </c>
      <c r="I38" s="363" t="s">
        <v>714</v>
      </c>
      <c r="J38" s="72" t="s">
        <v>711</v>
      </c>
      <c r="N38" s="369" t="s">
        <v>715</v>
      </c>
      <c r="O38" s="72" t="s">
        <v>711</v>
      </c>
      <c r="P38" s="369" t="s">
        <v>715</v>
      </c>
      <c r="Q38" s="72" t="s">
        <v>711</v>
      </c>
      <c r="R38" s="369" t="s">
        <v>715</v>
      </c>
      <c r="S38" s="72" t="s">
        <v>711</v>
      </c>
      <c r="W38" s="369" t="s">
        <v>715</v>
      </c>
      <c r="X38" s="72" t="s">
        <v>711</v>
      </c>
      <c r="Y38" s="369" t="s">
        <v>715</v>
      </c>
      <c r="Z38" s="72" t="s">
        <v>711</v>
      </c>
      <c r="AA38" s="369" t="s">
        <v>715</v>
      </c>
      <c r="AB38" s="72" t="s">
        <v>711</v>
      </c>
    </row>
    <row r="39" spans="4:28" x14ac:dyDescent="0.2">
      <c r="D39" s="359" t="s">
        <v>716</v>
      </c>
      <c r="E39" s="360">
        <f>Elec_Power_Sector!$H$50</f>
        <v>2843553.9109999998</v>
      </c>
      <c r="F39" s="364">
        <f>E39/E$41</f>
        <v>0.97890566315399674</v>
      </c>
      <c r="G39" s="360">
        <f>Elec_Power_Sector!$H$60</f>
        <v>3478462.1230000001</v>
      </c>
      <c r="H39" s="364">
        <f>G39/G$41</f>
        <v>0.95481673023140845</v>
      </c>
      <c r="I39" s="360">
        <f>Elec_Power_Sector!$H$71</f>
        <v>3791774.5040000002</v>
      </c>
      <c r="J39" s="364">
        <f>I39/I$41</f>
        <v>0.96047630063911615</v>
      </c>
      <c r="M39" s="359" t="s">
        <v>716</v>
      </c>
      <c r="N39" s="360">
        <f>E39*0.001</f>
        <v>2843.553911</v>
      </c>
      <c r="O39" s="364">
        <f>N39/N$41</f>
        <v>0.97890566315399674</v>
      </c>
      <c r="P39" s="360">
        <f>G39*0.001</f>
        <v>3478.4621230000002</v>
      </c>
      <c r="Q39" s="364">
        <f>P39/P$41</f>
        <v>0.95481673023140856</v>
      </c>
      <c r="R39" s="360">
        <f>I39*0.001</f>
        <v>3791.7745040000004</v>
      </c>
      <c r="S39" s="364">
        <f>R39/R$41</f>
        <v>0.96047630063911604</v>
      </c>
      <c r="V39" s="359" t="s">
        <v>457</v>
      </c>
      <c r="W39" s="360">
        <v>2843.553911</v>
      </c>
      <c r="X39" s="364">
        <v>0.97890566315399674</v>
      </c>
      <c r="Y39" s="360">
        <v>3478.4621230000002</v>
      </c>
      <c r="Z39" s="364">
        <v>0.95481673023140856</v>
      </c>
      <c r="AA39" s="360">
        <v>3791.7745040000004</v>
      </c>
      <c r="AB39" s="364">
        <v>0.96047630063911604</v>
      </c>
    </row>
    <row r="40" spans="4:28" x14ac:dyDescent="0.2">
      <c r="D40" s="370" t="s">
        <v>343</v>
      </c>
      <c r="E40" s="361">
        <f>Elec_Power_Sector!$I$50</f>
        <v>61275.449000000001</v>
      </c>
      <c r="F40" s="365">
        <f>E40/E$41</f>
        <v>2.1094336846003238E-2</v>
      </c>
      <c r="G40" s="361">
        <f>Elec_Power_Sector!$I$60</f>
        <v>164605.717</v>
      </c>
      <c r="H40" s="365">
        <f>G40/G$41</f>
        <v>4.5183269768591515E-2</v>
      </c>
      <c r="I40" s="361">
        <f>Elec_Power_Sector!$I$71</f>
        <v>156031.91400000002</v>
      </c>
      <c r="J40" s="365">
        <f>I40/I$41</f>
        <v>3.9523699360883915E-2</v>
      </c>
      <c r="M40" s="370" t="s">
        <v>343</v>
      </c>
      <c r="N40" s="361">
        <f>E40*0.001</f>
        <v>61.275449000000002</v>
      </c>
      <c r="O40" s="365">
        <f>N40/N$41</f>
        <v>2.1094336846003234E-2</v>
      </c>
      <c r="P40" s="361">
        <f>G40*0.001</f>
        <v>164.605717</v>
      </c>
      <c r="Q40" s="365">
        <f>P40/P$41</f>
        <v>4.5183269768591515E-2</v>
      </c>
      <c r="R40" s="361">
        <f>I40*0.001</f>
        <v>156.03191400000003</v>
      </c>
      <c r="S40" s="365">
        <f>R40/R$41</f>
        <v>3.9523699360883915E-2</v>
      </c>
      <c r="V40" s="370" t="s">
        <v>343</v>
      </c>
      <c r="W40" s="361">
        <v>61.275449000000002</v>
      </c>
      <c r="X40" s="365">
        <v>2.1094336846003234E-2</v>
      </c>
      <c r="Y40" s="361">
        <v>164.605717</v>
      </c>
      <c r="Z40" s="365">
        <v>4.5183269768591515E-2</v>
      </c>
      <c r="AA40" s="361">
        <v>156.03191400000003</v>
      </c>
      <c r="AB40" s="365">
        <v>3.9523699360883915E-2</v>
      </c>
    </row>
    <row r="41" spans="4:28" x14ac:dyDescent="0.2">
      <c r="D41" s="359" t="s">
        <v>709</v>
      </c>
      <c r="E41" s="362">
        <f>SUM(E39:E40)</f>
        <v>2904829.36</v>
      </c>
      <c r="F41" s="366"/>
      <c r="G41" s="362">
        <f>SUM(G39:G40)</f>
        <v>3643067.8400000003</v>
      </c>
      <c r="H41" s="366"/>
      <c r="I41" s="362">
        <f>SUM(I39:I40)</f>
        <v>3947806.4180000001</v>
      </c>
      <c r="J41" s="71"/>
      <c r="M41" s="359" t="s">
        <v>709</v>
      </c>
      <c r="N41" s="362">
        <f>SUM(N39:N40)</f>
        <v>2904.8293600000002</v>
      </c>
      <c r="O41" s="366"/>
      <c r="P41" s="362">
        <f>SUM(P39:P40)</f>
        <v>3643.0678400000002</v>
      </c>
      <c r="Q41" s="366"/>
      <c r="R41" s="362">
        <f>SUM(R39:R40)</f>
        <v>3947.8064180000006</v>
      </c>
      <c r="S41" s="71"/>
      <c r="V41" s="359" t="s">
        <v>709</v>
      </c>
      <c r="W41" s="362">
        <v>2904.8293600000002</v>
      </c>
      <c r="X41" s="366"/>
      <c r="Y41" s="362">
        <v>3643.0678400000002</v>
      </c>
      <c r="Z41" s="366"/>
      <c r="AA41" s="362">
        <v>3947.8064180000006</v>
      </c>
      <c r="AB41" s="71"/>
    </row>
    <row r="43" spans="4:28" x14ac:dyDescent="0.2">
      <c r="V43" s="47" t="s">
        <v>708</v>
      </c>
    </row>
    <row r="44" spans="4:28" x14ac:dyDescent="0.2">
      <c r="W44" s="490">
        <v>1990</v>
      </c>
      <c r="X44" s="489"/>
      <c r="Y44" s="488">
        <v>2000</v>
      </c>
      <c r="Z44" s="489"/>
      <c r="AA44" s="488">
        <v>2011</v>
      </c>
      <c r="AB44" s="489"/>
    </row>
    <row r="45" spans="4:28" ht="13.5" thickBot="1" x14ac:dyDescent="0.25">
      <c r="W45" s="216" t="s">
        <v>327</v>
      </c>
      <c r="X45" s="371" t="s">
        <v>711</v>
      </c>
      <c r="Y45" s="372" t="s">
        <v>327</v>
      </c>
      <c r="Z45" s="371" t="s">
        <v>711</v>
      </c>
      <c r="AA45" s="372" t="s">
        <v>327</v>
      </c>
      <c r="AB45" s="371" t="s">
        <v>711</v>
      </c>
    </row>
    <row r="46" spans="4:28" x14ac:dyDescent="0.2">
      <c r="V46" s="359" t="s">
        <v>457</v>
      </c>
      <c r="W46" s="360">
        <v>29778.650333471222</v>
      </c>
      <c r="X46" s="364">
        <v>0.98107874140835372</v>
      </c>
      <c r="Y46" s="360">
        <v>36286.933007907093</v>
      </c>
      <c r="Z46" s="364">
        <v>0.96264114482504259</v>
      </c>
      <c r="AA46" s="360">
        <v>37574.451000000001</v>
      </c>
      <c r="AB46" s="364">
        <v>0.96874747899604896</v>
      </c>
    </row>
    <row r="47" spans="4:28" x14ac:dyDescent="0.2">
      <c r="V47" s="370" t="s">
        <v>343</v>
      </c>
      <c r="W47" s="361">
        <v>574.31633128751696</v>
      </c>
      <c r="X47" s="365">
        <v>1.8921258591646197E-2</v>
      </c>
      <c r="Y47" s="361">
        <v>1408.2488394282861</v>
      </c>
      <c r="Z47" s="365">
        <v>3.735885517495742E-2</v>
      </c>
      <c r="AA47" s="361">
        <v>1212.1799999999998</v>
      </c>
      <c r="AB47" s="365">
        <v>3.1252521003951074E-2</v>
      </c>
    </row>
    <row r="48" spans="4:28" x14ac:dyDescent="0.2">
      <c r="V48" s="359" t="s">
        <v>709</v>
      </c>
      <c r="W48" s="362">
        <v>30352.96666475874</v>
      </c>
      <c r="X48" s="366"/>
      <c r="Y48" s="362">
        <v>37695.181847335378</v>
      </c>
      <c r="Z48" s="366"/>
      <c r="AA48" s="362">
        <v>38786.631000000001</v>
      </c>
      <c r="AB48" s="71"/>
    </row>
  </sheetData>
  <mergeCells count="36">
    <mergeCell ref="W44:X44"/>
    <mergeCell ref="Y44:Z44"/>
    <mergeCell ref="AA44:AB44"/>
    <mergeCell ref="W37:X37"/>
    <mergeCell ref="Y37:Z37"/>
    <mergeCell ref="AA37:AB37"/>
    <mergeCell ref="N30:O30"/>
    <mergeCell ref="P30:Q30"/>
    <mergeCell ref="R30:S30"/>
    <mergeCell ref="N37:O37"/>
    <mergeCell ref="P37:Q37"/>
    <mergeCell ref="R37:S37"/>
    <mergeCell ref="E30:F30"/>
    <mergeCell ref="G30:H30"/>
    <mergeCell ref="I30:J30"/>
    <mergeCell ref="E37:F37"/>
    <mergeCell ref="G37:H37"/>
    <mergeCell ref="I37:J37"/>
    <mergeCell ref="W25:X25"/>
    <mergeCell ref="Y25:Z25"/>
    <mergeCell ref="AA25:AB25"/>
    <mergeCell ref="W16:X16"/>
    <mergeCell ref="Y16:Z16"/>
    <mergeCell ref="AA16:AB16"/>
    <mergeCell ref="R7:S7"/>
    <mergeCell ref="N16:O16"/>
    <mergeCell ref="P16:Q16"/>
    <mergeCell ref="R16:S16"/>
    <mergeCell ref="E7:F7"/>
    <mergeCell ref="G7:H7"/>
    <mergeCell ref="I7:J7"/>
    <mergeCell ref="E16:F16"/>
    <mergeCell ref="G16:H16"/>
    <mergeCell ref="I16:J16"/>
    <mergeCell ref="N7:O7"/>
    <mergeCell ref="P7:Q7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AX69"/>
  <sheetViews>
    <sheetView workbookViewId="0">
      <selection activeCell="E8" sqref="E8"/>
    </sheetView>
  </sheetViews>
  <sheetFormatPr defaultRowHeight="12.75" x14ac:dyDescent="0.2"/>
  <cols>
    <col min="7" max="7" width="11.140625" customWidth="1"/>
    <col min="11" max="13" width="9.5703125" bestFit="1" customWidth="1"/>
    <col min="17" max="17" width="12.28515625" customWidth="1"/>
    <col min="18" max="18" width="10.85546875" customWidth="1"/>
    <col min="19" max="19" width="10.5703125" bestFit="1" customWidth="1"/>
    <col min="21" max="21" width="13.7109375" bestFit="1" customWidth="1"/>
    <col min="22" max="22" width="11.140625" customWidth="1"/>
    <col min="23" max="23" width="10.5703125" bestFit="1" customWidth="1"/>
    <col min="25" max="25" width="13.7109375" bestFit="1" customWidth="1"/>
    <col min="26" max="26" width="12.42578125" customWidth="1"/>
    <col min="27" max="28" width="10.5703125" bestFit="1" customWidth="1"/>
    <col min="30" max="30" width="10.5703125" customWidth="1"/>
    <col min="31" max="31" width="10.42578125" customWidth="1"/>
    <col min="32" max="32" width="10.5703125" bestFit="1" customWidth="1"/>
    <col min="35" max="35" width="23.7109375" customWidth="1"/>
  </cols>
  <sheetData>
    <row r="2" spans="4:50" x14ac:dyDescent="0.2">
      <c r="W2" t="s">
        <v>621</v>
      </c>
    </row>
    <row r="3" spans="4:50" x14ac:dyDescent="0.2">
      <c r="E3" t="s">
        <v>617</v>
      </c>
      <c r="F3" t="s">
        <v>967</v>
      </c>
      <c r="K3" s="359" t="s">
        <v>621</v>
      </c>
      <c r="L3" s="359" t="s">
        <v>970</v>
      </c>
    </row>
    <row r="4" spans="4:50" x14ac:dyDescent="0.2">
      <c r="AC4" t="s">
        <v>107</v>
      </c>
      <c r="AH4" t="s">
        <v>107</v>
      </c>
      <c r="AL4" t="s">
        <v>80</v>
      </c>
    </row>
    <row r="5" spans="4:50" ht="64.5" thickBot="1" x14ac:dyDescent="0.25">
      <c r="F5" s="467" t="s">
        <v>105</v>
      </c>
      <c r="G5" s="467" t="s">
        <v>103</v>
      </c>
      <c r="H5" s="467" t="s">
        <v>104</v>
      </c>
      <c r="I5" s="467"/>
      <c r="X5" s="68" t="s">
        <v>618</v>
      </c>
      <c r="Y5" s="68" t="s">
        <v>619</v>
      </c>
      <c r="Z5" s="68" t="s">
        <v>620</v>
      </c>
      <c r="AC5" s="214" t="s">
        <v>106</v>
      </c>
      <c r="AD5" s="214" t="s">
        <v>75</v>
      </c>
      <c r="AE5" s="214" t="s">
        <v>76</v>
      </c>
      <c r="AF5" s="214" t="s">
        <v>77</v>
      </c>
      <c r="AH5" s="45"/>
      <c r="AI5" s="215" t="s">
        <v>78</v>
      </c>
      <c r="AJ5" s="215" t="s">
        <v>79</v>
      </c>
      <c r="AK5" s="49"/>
      <c r="AL5" s="216"/>
      <c r="AM5" s="215" t="s">
        <v>75</v>
      </c>
      <c r="AN5" s="215" t="s">
        <v>76</v>
      </c>
      <c r="AO5" s="215" t="s">
        <v>77</v>
      </c>
      <c r="AP5" s="49"/>
      <c r="AQ5" s="216"/>
      <c r="AR5" s="215" t="s">
        <v>78</v>
      </c>
      <c r="AS5" s="215" t="s">
        <v>79</v>
      </c>
    </row>
    <row r="6" spans="4:50" ht="63.75" x14ac:dyDescent="0.2">
      <c r="D6" s="469"/>
      <c r="E6" s="470" t="s">
        <v>610</v>
      </c>
      <c r="F6" s="470" t="s">
        <v>611</v>
      </c>
      <c r="G6" s="470" t="s">
        <v>608</v>
      </c>
      <c r="H6" s="470" t="s">
        <v>609</v>
      </c>
      <c r="K6" s="468" t="s">
        <v>289</v>
      </c>
      <c r="L6" s="468" t="s">
        <v>288</v>
      </c>
      <c r="M6" s="468" t="s">
        <v>290</v>
      </c>
      <c r="W6" t="e">
        <f>#REF!</f>
        <v>#REF!</v>
      </c>
      <c r="X6" s="139">
        <f>Elec_Power_Sector!AF9</f>
        <v>1.4386433838951611</v>
      </c>
      <c r="Y6" s="139"/>
      <c r="Z6" s="139">
        <f>Elec_Power_Sector!AE9</f>
        <v>0.98586773472925127</v>
      </c>
      <c r="AC6">
        <f>W42</f>
        <v>1985</v>
      </c>
      <c r="AD6" s="139">
        <f>Elec_Power_Sector!AH45</f>
        <v>0.85386039158047522</v>
      </c>
      <c r="AE6" s="139">
        <f>Elec_Power_Sector!AB45</f>
        <v>0.85021768238865592</v>
      </c>
      <c r="AF6" s="139">
        <f>Elec_Power_Sector!AC45</f>
        <v>1.0042844429929818</v>
      </c>
      <c r="AG6" s="139"/>
      <c r="AH6" s="6">
        <f>AC6</f>
        <v>1985</v>
      </c>
      <c r="AI6" s="139">
        <f>Elec_Power_Sector!AF45</f>
        <v>1.0029904298214376</v>
      </c>
      <c r="AJ6" s="139">
        <f>Elec_Power_Sector!AJ45</f>
        <v>1.0012901209398881</v>
      </c>
      <c r="AK6" s="139"/>
      <c r="AL6" s="6">
        <f>AC6</f>
        <v>1985</v>
      </c>
      <c r="AM6" s="139">
        <f t="shared" ref="AM6:AM31" si="0">AD6/AD$6</f>
        <v>1</v>
      </c>
      <c r="AN6" s="139">
        <f t="shared" ref="AN6:AN31" si="1">AE6/AE$6</f>
        <v>1</v>
      </c>
      <c r="AO6" s="139">
        <f t="shared" ref="AO6:AO31" si="2">AF6/AF$6</f>
        <v>1</v>
      </c>
      <c r="AP6" s="139"/>
      <c r="AQ6" s="6">
        <f>AH6</f>
        <v>1985</v>
      </c>
      <c r="AR6" s="139">
        <f t="shared" ref="AR6:AR31" si="3">AI6/AI$6</f>
        <v>1</v>
      </c>
      <c r="AS6" s="139">
        <f t="shared" ref="AS6:AS31" si="4">AJ6/AJ$6</f>
        <v>1</v>
      </c>
      <c r="AV6" t="s">
        <v>458</v>
      </c>
      <c r="AW6">
        <f>Elec_Power_Sector!$H$68</f>
        <v>3807561.1620000005</v>
      </c>
      <c r="AX6">
        <f>AW6/AW$10</f>
        <v>0.92427568682810168</v>
      </c>
    </row>
    <row r="7" spans="4:50" x14ac:dyDescent="0.2">
      <c r="D7">
        <v>1950</v>
      </c>
      <c r="E7" s="5">
        <f>'Electricity_Only&gt;Total'!T11</f>
        <v>14181.263958434676</v>
      </c>
      <c r="J7">
        <f>D7</f>
        <v>1950</v>
      </c>
      <c r="K7" s="5">
        <f>'Electricity-Only&gt;Fossil'!Q11</f>
        <v>13981.797985479936</v>
      </c>
      <c r="L7" s="5">
        <f>'Electricity-Only&gt;Fossil'!P11</f>
        <v>14231.886392643788</v>
      </c>
      <c r="M7" s="5">
        <f>'Electricity-Only&gt;Fossil'!R11</f>
        <v>14608.242493984235</v>
      </c>
      <c r="W7">
        <f t="shared" ref="W7:W38" si="5">D7</f>
        <v>1950</v>
      </c>
      <c r="X7" s="139">
        <f>Elec_Power_Sector!AF10</f>
        <v>1.3718042476283951</v>
      </c>
      <c r="Y7" s="139"/>
      <c r="Z7" s="139">
        <f>Elec_Power_Sector!AE10</f>
        <v>0.98628532328340213</v>
      </c>
      <c r="AC7">
        <f t="shared" ref="AC7:AC29" si="6">W43</f>
        <v>1986</v>
      </c>
      <c r="AD7" s="139">
        <f>Elec_Power_Sector!AH46</f>
        <v>0.86070120560347718</v>
      </c>
      <c r="AE7" s="139">
        <f>Elec_Power_Sector!AB46</f>
        <v>0.85633379758793227</v>
      </c>
      <c r="AF7" s="139">
        <f>Elec_Power_Sector!AC46</f>
        <v>1.0051001233722723</v>
      </c>
      <c r="AG7" s="139"/>
      <c r="AH7" s="6">
        <f t="shared" ref="AH7:AH29" si="7">AC7</f>
        <v>1986</v>
      </c>
      <c r="AI7" s="139">
        <f>Elec_Power_Sector!AF46</f>
        <v>1.0038418582721278</v>
      </c>
      <c r="AJ7" s="139">
        <f>Elec_Power_Sector!AJ46</f>
        <v>1.0012534154124608</v>
      </c>
      <c r="AK7" s="139"/>
      <c r="AL7" s="6">
        <f t="shared" ref="AL7:AL29" si="8">AC7</f>
        <v>1986</v>
      </c>
      <c r="AM7" s="139">
        <f t="shared" si="0"/>
        <v>1.0080116305785536</v>
      </c>
      <c r="AN7" s="139">
        <f t="shared" si="1"/>
        <v>1.0071935873905766</v>
      </c>
      <c r="AO7" s="139">
        <f t="shared" si="2"/>
        <v>1.0008122005523252</v>
      </c>
      <c r="AP7" s="139"/>
      <c r="AQ7" s="6">
        <f t="shared" ref="AQ7:AQ29" si="9">AH7</f>
        <v>1986</v>
      </c>
      <c r="AR7" s="139">
        <f t="shared" si="3"/>
        <v>1.0008488899050032</v>
      </c>
      <c r="AS7" s="139">
        <f t="shared" si="4"/>
        <v>0.99996334176612789</v>
      </c>
      <c r="AV7" t="s">
        <v>459</v>
      </c>
      <c r="AW7">
        <f>Elec_Power_Sector!$I$68</f>
        <v>166908.17499999999</v>
      </c>
      <c r="AX7">
        <f>AW7/AW$10</f>
        <v>4.0516530535340607E-2</v>
      </c>
    </row>
    <row r="8" spans="4:50" x14ac:dyDescent="0.2">
      <c r="D8">
        <f t="shared" ref="D8:D58" si="10">D7+1</f>
        <v>1951</v>
      </c>
      <c r="E8" s="5">
        <f>'Electricity_Only&gt;Total'!T12</f>
        <v>13646.29380226912</v>
      </c>
      <c r="J8">
        <f t="shared" ref="J8:J67" si="11">D8</f>
        <v>1951</v>
      </c>
      <c r="K8" s="5">
        <f>'Electricity-Only&gt;Fossil'!Q12</f>
        <v>13927.848438617342</v>
      </c>
      <c r="L8" s="5">
        <f>'Electricity-Only&gt;Fossil'!P12</f>
        <v>13535.413072323943</v>
      </c>
      <c r="M8" s="5">
        <f>'Electricity-Only&gt;Fossil'!R12</f>
        <v>13964.948013163421</v>
      </c>
      <c r="W8">
        <f t="shared" si="5"/>
        <v>1951</v>
      </c>
      <c r="X8" s="139">
        <f>Elec_Power_Sector!AF11</f>
        <v>1.319241702304911</v>
      </c>
      <c r="Y8" s="139"/>
      <c r="Z8" s="139">
        <f>Elec_Power_Sector!AE11</f>
        <v>0.98689311501754362</v>
      </c>
      <c r="AC8">
        <f t="shared" si="6"/>
        <v>1987</v>
      </c>
      <c r="AD8" s="139">
        <f>Elec_Power_Sector!AH47</f>
        <v>0.88454750728443865</v>
      </c>
      <c r="AE8" s="139">
        <f>Elec_Power_Sector!AB47</f>
        <v>0.88543493625171943</v>
      </c>
      <c r="AF8" s="139">
        <f>Elec_Power_Sector!AC47</f>
        <v>0.9989977479643648</v>
      </c>
      <c r="AG8" s="139"/>
      <c r="AH8" s="6">
        <f t="shared" si="7"/>
        <v>1987</v>
      </c>
      <c r="AI8" s="139">
        <f>Elec_Power_Sector!AF47</f>
        <v>0.9976559991844649</v>
      </c>
      <c r="AJ8" s="139">
        <f>Elec_Power_Sector!AJ47</f>
        <v>1.0013448671141039</v>
      </c>
      <c r="AK8" s="139"/>
      <c r="AL8" s="6">
        <f t="shared" si="8"/>
        <v>1987</v>
      </c>
      <c r="AM8" s="139">
        <f t="shared" si="0"/>
        <v>1.0359392659579423</v>
      </c>
      <c r="AN8" s="139">
        <f t="shared" si="1"/>
        <v>1.0414214554608203</v>
      </c>
      <c r="AO8" s="139">
        <f t="shared" si="2"/>
        <v>0.99473585888390192</v>
      </c>
      <c r="AP8" s="139"/>
      <c r="AQ8" s="6">
        <f t="shared" si="9"/>
        <v>1987</v>
      </c>
      <c r="AR8" s="139">
        <f t="shared" si="3"/>
        <v>0.99468147404165919</v>
      </c>
      <c r="AS8" s="139">
        <f t="shared" si="4"/>
        <v>1.0000546756360329</v>
      </c>
      <c r="AV8" t="s">
        <v>460</v>
      </c>
      <c r="AW8">
        <f>'Elec_Generation&gt;Total'!$J$68</f>
        <v>7925.5721250000006</v>
      </c>
      <c r="AX8">
        <f>AW8/AW$10</f>
        <v>1.9239122650080314E-3</v>
      </c>
    </row>
    <row r="9" spans="4:50" x14ac:dyDescent="0.2">
      <c r="D9">
        <f t="shared" si="10"/>
        <v>1952</v>
      </c>
      <c r="E9" s="5">
        <f>'Electricity_Only&gt;Total'!T13</f>
        <v>13337.402318811522</v>
      </c>
      <c r="J9">
        <f t="shared" si="11"/>
        <v>1952</v>
      </c>
      <c r="K9" s="5">
        <f>'Electricity-Only&gt;Fossil'!Q13</f>
        <v>14130.063095296799</v>
      </c>
      <c r="L9" s="5">
        <f>'Electricity-Only&gt;Fossil'!P13</f>
        <v>13085.553761953757</v>
      </c>
      <c r="M9" s="5">
        <f>'Electricity-Only&gt;Fossil'!R13</f>
        <v>13760.825516008861</v>
      </c>
      <c r="W9">
        <f t="shared" si="5"/>
        <v>1952</v>
      </c>
      <c r="X9" s="139">
        <f>Elec_Power_Sector!AF12</f>
        <v>1.2888469813427179</v>
      </c>
      <c r="Y9" s="139"/>
      <c r="Z9" s="139">
        <f>Elec_Power_Sector!AE12</f>
        <v>0.98730120285531353</v>
      </c>
      <c r="AC9">
        <f t="shared" si="6"/>
        <v>1988</v>
      </c>
      <c r="AD9" s="139">
        <f>Elec_Power_Sector!AH48</f>
        <v>0.92693160153818632</v>
      </c>
      <c r="AE9" s="139">
        <f>Elec_Power_Sector!AB48</f>
        <v>0.93088164366175452</v>
      </c>
      <c r="AF9" s="139">
        <f>Elec_Power_Sector!AC48</f>
        <v>0.99575666557562559</v>
      </c>
      <c r="AG9" s="139"/>
      <c r="AH9" s="6">
        <f t="shared" si="7"/>
        <v>1988</v>
      </c>
      <c r="AI9" s="139">
        <f>Elec_Power_Sector!AF48</f>
        <v>0.99444917449909387</v>
      </c>
      <c r="AJ9" s="139">
        <f>Elec_Power_Sector!AJ48</f>
        <v>1.0013147551278367</v>
      </c>
      <c r="AK9" s="139"/>
      <c r="AL9" s="6">
        <f t="shared" si="8"/>
        <v>1988</v>
      </c>
      <c r="AM9" s="139">
        <f t="shared" si="0"/>
        <v>1.0855774675558589</v>
      </c>
      <c r="AN9" s="139">
        <f t="shared" si="1"/>
        <v>1.094874480905262</v>
      </c>
      <c r="AO9" s="139">
        <f t="shared" si="2"/>
        <v>0.99150860348693481</v>
      </c>
      <c r="AP9" s="139"/>
      <c r="AQ9" s="6">
        <f t="shared" si="9"/>
        <v>1988</v>
      </c>
      <c r="AR9" s="139">
        <f t="shared" si="3"/>
        <v>0.99148421054838543</v>
      </c>
      <c r="AS9" s="139">
        <f t="shared" si="4"/>
        <v>1.0000246024478154</v>
      </c>
      <c r="AV9" t="s">
        <v>461</v>
      </c>
      <c r="AW9">
        <f>'Elec_Generation&gt;Total'!$K$68</f>
        <v>137113.17300000001</v>
      </c>
      <c r="AX9">
        <f>AW9/AW$10</f>
        <v>3.3283870371549742E-2</v>
      </c>
    </row>
    <row r="10" spans="4:50" x14ac:dyDescent="0.2">
      <c r="D10">
        <f t="shared" si="10"/>
        <v>1953</v>
      </c>
      <c r="E10" s="5">
        <f>'Electricity_Only&gt;Total'!T14</f>
        <v>12920.101820559063</v>
      </c>
      <c r="J10">
        <f t="shared" si="11"/>
        <v>1953</v>
      </c>
      <c r="K10" s="5">
        <f>'Electricity-Only&gt;Fossil'!Q14</f>
        <v>13391.62553796827</v>
      </c>
      <c r="L10" s="5">
        <f>'Electricity-Only&gt;Fossil'!P14</f>
        <v>12690.91907300705</v>
      </c>
      <c r="M10" s="5">
        <f>'Electricity-Only&gt;Fossil'!R14</f>
        <v>13415.953370666291</v>
      </c>
      <c r="W10">
        <f t="shared" si="5"/>
        <v>1953</v>
      </c>
      <c r="X10" s="139">
        <f>Elec_Power_Sector!AF13</f>
        <v>1.2471143138468284</v>
      </c>
      <c r="Y10" s="139"/>
      <c r="Z10" s="139">
        <f>Elec_Power_Sector!AE13</f>
        <v>0.98841526832279381</v>
      </c>
      <c r="AC10">
        <f t="shared" si="6"/>
        <v>1989</v>
      </c>
      <c r="AD10" s="139">
        <f>Elec_Power_Sector!AH49</f>
        <v>0.97925461410216319</v>
      </c>
      <c r="AE10" s="139">
        <f>Elec_Power_Sector!AB49</f>
        <v>0.98051454320538833</v>
      </c>
      <c r="AF10" s="139">
        <f>Elec_Power_Sector!AC49</f>
        <v>0.99871503272240481</v>
      </c>
      <c r="AG10" s="139"/>
      <c r="AH10" s="6">
        <f t="shared" si="7"/>
        <v>1989</v>
      </c>
      <c r="AI10" s="139">
        <f>Elec_Power_Sector!AF49</f>
        <v>0.9984698192558189</v>
      </c>
      <c r="AJ10" s="139">
        <f>Elec_Power_Sector!AJ49</f>
        <v>1.0002455554574798</v>
      </c>
      <c r="AK10" s="139"/>
      <c r="AL10" s="6">
        <f t="shared" si="8"/>
        <v>1989</v>
      </c>
      <c r="AM10" s="139">
        <f t="shared" si="0"/>
        <v>1.1468556496567153</v>
      </c>
      <c r="AN10" s="139">
        <f t="shared" si="1"/>
        <v>1.1532511773345717</v>
      </c>
      <c r="AO10" s="139">
        <f t="shared" si="2"/>
        <v>0.99445434975177061</v>
      </c>
      <c r="AP10" s="139"/>
      <c r="AQ10" s="6">
        <f t="shared" si="9"/>
        <v>1989</v>
      </c>
      <c r="AR10" s="139">
        <f t="shared" si="3"/>
        <v>0.99549286769722867</v>
      </c>
      <c r="AS10" s="139">
        <f t="shared" si="4"/>
        <v>0.99895678039704638</v>
      </c>
      <c r="AW10">
        <f>SUM(AW6:AW9)</f>
        <v>4119508.0821250002</v>
      </c>
    </row>
    <row r="11" spans="4:50" x14ac:dyDescent="0.2">
      <c r="D11">
        <f t="shared" si="10"/>
        <v>1954</v>
      </c>
      <c r="E11" s="5">
        <f>'Electricity_Only&gt;Total'!T15</f>
        <v>12231.384047690302</v>
      </c>
      <c r="J11">
        <f t="shared" si="11"/>
        <v>1954</v>
      </c>
      <c r="K11" s="5">
        <f>'Electricity-Only&gt;Fossil'!Q15</f>
        <v>13242.59779649066</v>
      </c>
      <c r="L11" s="5">
        <f>'Electricity-Only&gt;Fossil'!P15</f>
        <v>11878.766125622205</v>
      </c>
      <c r="M11" s="5">
        <f>'Electricity-Only&gt;Fossil'!R15</f>
        <v>12875.581832436632</v>
      </c>
      <c r="W11">
        <f t="shared" si="5"/>
        <v>1954</v>
      </c>
      <c r="X11" s="139">
        <f>Elec_Power_Sector!AF14</f>
        <v>1.1809876991968782</v>
      </c>
      <c r="Y11" s="139"/>
      <c r="Z11" s="139">
        <f>Elec_Power_Sector!AE14</f>
        <v>0.98812070950616837</v>
      </c>
      <c r="AC11">
        <f t="shared" si="6"/>
        <v>1990</v>
      </c>
      <c r="AD11" s="139">
        <f>Elec_Power_Sector!AH50</f>
        <v>1</v>
      </c>
      <c r="AE11" s="139">
        <f>Elec_Power_Sector!AB50</f>
        <v>1</v>
      </c>
      <c r="AF11" s="139">
        <f>Elec_Power_Sector!AC50</f>
        <v>1</v>
      </c>
      <c r="AG11" s="139"/>
      <c r="AH11" s="6">
        <f t="shared" si="7"/>
        <v>1990</v>
      </c>
      <c r="AI11" s="139">
        <f>Elec_Power_Sector!AF50</f>
        <v>1</v>
      </c>
      <c r="AJ11" s="139">
        <f>Elec_Power_Sector!AJ50</f>
        <v>1</v>
      </c>
      <c r="AK11" s="139"/>
      <c r="AL11" s="6">
        <f t="shared" si="8"/>
        <v>1990</v>
      </c>
      <c r="AM11" s="139">
        <f t="shared" si="0"/>
        <v>1.1711516424236799</v>
      </c>
      <c r="AN11" s="139">
        <f t="shared" si="1"/>
        <v>1.1761693748717812</v>
      </c>
      <c r="AO11" s="139">
        <f t="shared" si="2"/>
        <v>0.99573383514712899</v>
      </c>
      <c r="AP11" s="139"/>
      <c r="AQ11" s="6">
        <f t="shared" si="9"/>
        <v>1990</v>
      </c>
      <c r="AR11" s="139">
        <f t="shared" si="3"/>
        <v>0.99701848618638367</v>
      </c>
      <c r="AS11" s="139">
        <f t="shared" si="4"/>
        <v>0.9987115413276253</v>
      </c>
    </row>
    <row r="12" spans="4:50" x14ac:dyDescent="0.2">
      <c r="D12">
        <f t="shared" si="10"/>
        <v>1955</v>
      </c>
      <c r="E12" s="5">
        <f>'Electricity_Only&gt;Total'!T16</f>
        <v>11782.371939520981</v>
      </c>
      <c r="J12">
        <f t="shared" si="11"/>
        <v>1955</v>
      </c>
      <c r="K12" s="5">
        <f>'Electricity-Only&gt;Fossil'!Q16</f>
        <v>12675.51014978927</v>
      </c>
      <c r="L12" s="5">
        <f>'Electricity-Only&gt;Fossil'!P16</f>
        <v>11475.444781158682</v>
      </c>
      <c r="M12" s="5">
        <f>'Electricity-Only&gt;Fossil'!R16</f>
        <v>12527.034429110738</v>
      </c>
      <c r="W12">
        <f t="shared" si="5"/>
        <v>1955</v>
      </c>
      <c r="X12" s="139">
        <f>Elec_Power_Sector!AF15</f>
        <v>1.1403287341797532</v>
      </c>
      <c r="Y12" s="139"/>
      <c r="Z12" s="139">
        <f>Elec_Power_Sector!AE15</f>
        <v>0.98578551729262953</v>
      </c>
      <c r="AC12">
        <f t="shared" si="6"/>
        <v>1991</v>
      </c>
      <c r="AD12" s="139">
        <f>Elec_Power_Sector!AH51</f>
        <v>1.0101045350450735</v>
      </c>
      <c r="AE12" s="139">
        <f>Elec_Power_Sector!AB51</f>
        <v>1.012142794508246</v>
      </c>
      <c r="AF12" s="139">
        <f>Elec_Power_Sector!AC51</f>
        <v>0.99798619377203313</v>
      </c>
      <c r="AG12" s="139"/>
      <c r="AH12" s="6">
        <f t="shared" si="7"/>
        <v>1991</v>
      </c>
      <c r="AI12" s="139">
        <f>Elec_Power_Sector!AF51</f>
        <v>0.99761144835153148</v>
      </c>
      <c r="AJ12" s="139">
        <f>Elec_Power_Sector!AJ51</f>
        <v>1.0003756426624018</v>
      </c>
      <c r="AK12" s="139"/>
      <c r="AL12" s="6">
        <f t="shared" si="8"/>
        <v>1991</v>
      </c>
      <c r="AM12" s="139">
        <f t="shared" si="0"/>
        <v>1.1829855852376454</v>
      </c>
      <c r="AN12" s="139">
        <f t="shared" si="1"/>
        <v>1.1904513578977414</v>
      </c>
      <c r="AO12" s="139">
        <f t="shared" si="2"/>
        <v>0.99372862014851238</v>
      </c>
      <c r="AP12" s="139"/>
      <c r="AQ12" s="6">
        <f t="shared" si="9"/>
        <v>1991</v>
      </c>
      <c r="AR12" s="139">
        <f t="shared" si="3"/>
        <v>0.99463705603764963</v>
      </c>
      <c r="AS12" s="139">
        <f t="shared" si="4"/>
        <v>0.99908669998998101</v>
      </c>
    </row>
    <row r="13" spans="4:50" x14ac:dyDescent="0.2">
      <c r="D13">
        <f t="shared" si="10"/>
        <v>1956</v>
      </c>
      <c r="E13" s="5">
        <f>'Electricity_Only&gt;Total'!T17</f>
        <v>11529.941666407181</v>
      </c>
      <c r="J13">
        <f t="shared" si="11"/>
        <v>1956</v>
      </c>
      <c r="K13" s="5">
        <f>'Electricity-Only&gt;Fossil'!Q17</f>
        <v>12649.786745802934</v>
      </c>
      <c r="L13" s="5">
        <f>'Electricity-Only&gt;Fossil'!P17</f>
        <v>11195.376647881118</v>
      </c>
      <c r="M13" s="5">
        <f>'Electricity-Only&gt;Fossil'!R17</f>
        <v>12329.117867138459</v>
      </c>
      <c r="W13">
        <f t="shared" si="5"/>
        <v>1956</v>
      </c>
      <c r="X13" s="139">
        <f>Elec_Power_Sector!AF16</f>
        <v>1.1169154908278307</v>
      </c>
      <c r="Y13" s="139"/>
      <c r="Z13" s="139">
        <f>Elec_Power_Sector!AE16</f>
        <v>0.98488737148795358</v>
      </c>
      <c r="AC13">
        <f t="shared" si="6"/>
        <v>1992</v>
      </c>
      <c r="AD13" s="139">
        <f>Elec_Power_Sector!AH52</f>
        <v>1.0042087502312205</v>
      </c>
      <c r="AE13" s="139">
        <f>Elec_Power_Sector!AB52</f>
        <v>1.0116085393738927</v>
      </c>
      <c r="AF13" s="139">
        <f>Elec_Power_Sector!AC52</f>
        <v>0.99268512586177637</v>
      </c>
      <c r="AG13" s="139"/>
      <c r="AH13" s="6">
        <f t="shared" si="7"/>
        <v>1992</v>
      </c>
      <c r="AI13" s="139">
        <f>Elec_Power_Sector!AF52</f>
        <v>0.9930036562447746</v>
      </c>
      <c r="AJ13" s="139">
        <f>Elec_Power_Sector!AJ52</f>
        <v>0.9996792253674035</v>
      </c>
      <c r="AK13" s="139"/>
      <c r="AL13" s="6">
        <f t="shared" si="8"/>
        <v>1992</v>
      </c>
      <c r="AM13" s="139">
        <f t="shared" si="0"/>
        <v>1.1760807271695248</v>
      </c>
      <c r="AN13" s="139">
        <f t="shared" si="1"/>
        <v>1.1898229833703471</v>
      </c>
      <c r="AO13" s="139">
        <f t="shared" si="2"/>
        <v>0.98845016746785697</v>
      </c>
      <c r="AP13" s="139"/>
      <c r="AQ13" s="6">
        <f t="shared" si="9"/>
        <v>1992</v>
      </c>
      <c r="AR13" s="139">
        <f t="shared" si="3"/>
        <v>0.99004300212670926</v>
      </c>
      <c r="AS13" s="139">
        <f t="shared" si="4"/>
        <v>0.99839117999988602</v>
      </c>
    </row>
    <row r="14" spans="4:50" x14ac:dyDescent="0.2">
      <c r="D14">
        <f t="shared" si="10"/>
        <v>1957</v>
      </c>
      <c r="E14" s="5">
        <f>'Electricity_Only&gt;Total'!T18</f>
        <v>11428.81030071299</v>
      </c>
      <c r="J14">
        <f t="shared" si="11"/>
        <v>1957</v>
      </c>
      <c r="K14" s="5">
        <f>'Electricity-Only&gt;Fossil'!Q18</f>
        <v>12305.923770592208</v>
      </c>
      <c r="L14" s="5">
        <f>'Electricity-Only&gt;Fossil'!P18</f>
        <v>11129.906220544168</v>
      </c>
      <c r="M14" s="5">
        <f>'Electricity-Only&gt;Fossil'!R18</f>
        <v>12108.181655208129</v>
      </c>
      <c r="W14">
        <f t="shared" si="5"/>
        <v>1957</v>
      </c>
      <c r="X14" s="139">
        <f>Elec_Power_Sector!AF17</f>
        <v>1.105741090762616</v>
      </c>
      <c r="Y14" s="139"/>
      <c r="Z14" s="139">
        <f>Elec_Power_Sector!AE17</f>
        <v>0.98611450837124581</v>
      </c>
      <c r="AC14">
        <f t="shared" si="6"/>
        <v>1993</v>
      </c>
      <c r="AD14" s="139">
        <f>Elec_Power_Sector!AH53</f>
        <v>1.0406253783956809</v>
      </c>
      <c r="AE14" s="139">
        <f>Elec_Power_Sector!AB53</f>
        <v>1.0492638293906531</v>
      </c>
      <c r="AF14" s="139">
        <f>Elec_Power_Sector!AC53</f>
        <v>0.99176713162790642</v>
      </c>
      <c r="AG14" s="139"/>
      <c r="AH14" s="6">
        <f t="shared" si="7"/>
        <v>1993</v>
      </c>
      <c r="AI14" s="139">
        <f>Elec_Power_Sector!AF53</f>
        <v>0.99287708809688358</v>
      </c>
      <c r="AJ14" s="139">
        <f>Elec_Power_Sector!AJ53</f>
        <v>0.99888208069026463</v>
      </c>
      <c r="AK14" s="139"/>
      <c r="AL14" s="6">
        <f t="shared" si="8"/>
        <v>1993</v>
      </c>
      <c r="AM14" s="139">
        <f t="shared" si="0"/>
        <v>1.218730121055865</v>
      </c>
      <c r="AN14" s="139">
        <f t="shared" si="1"/>
        <v>1.2341119822899758</v>
      </c>
      <c r="AO14" s="139">
        <f t="shared" si="2"/>
        <v>0.98753608954872274</v>
      </c>
      <c r="AP14" s="139"/>
      <c r="AQ14" s="6">
        <f t="shared" si="9"/>
        <v>1993</v>
      </c>
      <c r="AR14" s="139">
        <f t="shared" si="3"/>
        <v>0.98991681134349951</v>
      </c>
      <c r="AS14" s="139">
        <f t="shared" si="4"/>
        <v>0.9975950624107196</v>
      </c>
    </row>
    <row r="15" spans="4:50" x14ac:dyDescent="0.2">
      <c r="D15">
        <f t="shared" si="10"/>
        <v>1958</v>
      </c>
      <c r="E15" s="5">
        <f>'Electricity_Only&gt;Total'!T19</f>
        <v>11138.577095602974</v>
      </c>
      <c r="J15">
        <f t="shared" si="11"/>
        <v>1958</v>
      </c>
      <c r="K15" s="5">
        <f>'Electricity-Only&gt;Fossil'!Q19</f>
        <v>12031.074365753697</v>
      </c>
      <c r="L15" s="5">
        <f>'Electricity-Only&gt;Fossil'!P19</f>
        <v>10806.358254277302</v>
      </c>
      <c r="M15" s="5">
        <f>'Electricity-Only&gt;Fossil'!R19</f>
        <v>11864.656659405046</v>
      </c>
      <c r="W15">
        <f t="shared" si="5"/>
        <v>1958</v>
      </c>
      <c r="X15" s="139">
        <f>Elec_Power_Sector!AF18</f>
        <v>1.0770711947018379</v>
      </c>
      <c r="Y15" s="139"/>
      <c r="Z15" s="139">
        <f>Elec_Power_Sector!AE18</f>
        <v>0.98665444559644488</v>
      </c>
      <c r="AC15">
        <f t="shared" si="6"/>
        <v>1994</v>
      </c>
      <c r="AD15" s="139">
        <f>Elec_Power_Sector!AH54</f>
        <v>1.0560305837218871</v>
      </c>
      <c r="AE15" s="139">
        <f>Elec_Power_Sector!AB54</f>
        <v>1.0644698083057105</v>
      </c>
      <c r="AF15" s="139">
        <f>Elec_Power_Sector!AC54</f>
        <v>0.99207189859404665</v>
      </c>
      <c r="AG15" s="139"/>
      <c r="AH15" s="6">
        <f t="shared" si="7"/>
        <v>1994</v>
      </c>
      <c r="AI15" s="139">
        <f>Elec_Power_Sector!AF54</f>
        <v>0.99340739993187144</v>
      </c>
      <c r="AJ15" s="139">
        <f>Elec_Power_Sector!AJ54</f>
        <v>0.99865563580670236</v>
      </c>
      <c r="AK15" s="139"/>
      <c r="AL15" s="6">
        <f t="shared" si="8"/>
        <v>1994</v>
      </c>
      <c r="AM15" s="139">
        <f t="shared" si="0"/>
        <v>1.2367719525755254</v>
      </c>
      <c r="AN15" s="139">
        <f t="shared" si="1"/>
        <v>1.2519967890048123</v>
      </c>
      <c r="AO15" s="139">
        <f t="shared" si="2"/>
        <v>0.98783955632874376</v>
      </c>
      <c r="AP15" s="139"/>
      <c r="AQ15" s="6">
        <f t="shared" si="9"/>
        <v>1994</v>
      </c>
      <c r="AR15" s="139">
        <f t="shared" si="3"/>
        <v>0.99044554204642588</v>
      </c>
      <c r="AS15" s="139">
        <f t="shared" si="4"/>
        <v>0.99736890929203137</v>
      </c>
    </row>
    <row r="16" spans="4:50" x14ac:dyDescent="0.2">
      <c r="D16">
        <f t="shared" si="10"/>
        <v>1959</v>
      </c>
      <c r="E16" s="5">
        <f>'Electricity_Only&gt;Total'!T20</f>
        <v>10959.372060528975</v>
      </c>
      <c r="J16">
        <f t="shared" si="11"/>
        <v>1959</v>
      </c>
      <c r="K16" s="5">
        <f>'Electricity-Only&gt;Fossil'!Q20</f>
        <v>11784.378979728719</v>
      </c>
      <c r="L16" s="5">
        <f>'Electricity-Only&gt;Fossil'!P20</f>
        <v>10647.725207644615</v>
      </c>
      <c r="M16" s="5">
        <f>'Electricity-Only&gt;Fossil'!R20</f>
        <v>11495.798669631631</v>
      </c>
      <c r="W16">
        <f t="shared" si="5"/>
        <v>1959</v>
      </c>
      <c r="X16" s="139">
        <f>Elec_Power_Sector!AF19</f>
        <v>1.0580959748482834</v>
      </c>
      <c r="Y16" s="139"/>
      <c r="Z16" s="139">
        <f>Elec_Power_Sector!AE19</f>
        <v>0.98818983431856366</v>
      </c>
      <c r="AC16">
        <f t="shared" si="6"/>
        <v>1995</v>
      </c>
      <c r="AD16" s="139">
        <f>Elec_Power_Sector!AH55</f>
        <v>1.0920411055716108</v>
      </c>
      <c r="AE16" s="139">
        <f>Elec_Power_Sector!AB55</f>
        <v>1.100565614635622</v>
      </c>
      <c r="AF16" s="139">
        <f>Elec_Power_Sector!AC55</f>
        <v>0.99225442904025896</v>
      </c>
      <c r="AG16" s="139"/>
      <c r="AH16" s="6">
        <f t="shared" si="7"/>
        <v>1995</v>
      </c>
      <c r="AI16" s="139">
        <f>Elec_Power_Sector!AF55</f>
        <v>0.9949392822650508</v>
      </c>
      <c r="AJ16" s="139">
        <f>Elec_Power_Sector!AJ55</f>
        <v>0.99730149037971505</v>
      </c>
      <c r="AK16" s="139"/>
      <c r="AL16" s="6">
        <f t="shared" si="8"/>
        <v>1995</v>
      </c>
      <c r="AM16" s="139">
        <f t="shared" si="0"/>
        <v>1.2789457343843633</v>
      </c>
      <c r="AN16" s="139">
        <f t="shared" si="1"/>
        <v>1.2944515709713571</v>
      </c>
      <c r="AO16" s="139">
        <f t="shared" si="2"/>
        <v>0.98802130806998179</v>
      </c>
      <c r="AP16" s="139"/>
      <c r="AQ16" s="6">
        <f t="shared" si="9"/>
        <v>1995</v>
      </c>
      <c r="AR16" s="139">
        <f t="shared" si="3"/>
        <v>0.99197285705126803</v>
      </c>
      <c r="AS16" s="139">
        <f t="shared" si="4"/>
        <v>0.99601650862546309</v>
      </c>
    </row>
    <row r="17" spans="4:45" x14ac:dyDescent="0.2">
      <c r="D17">
        <f t="shared" si="10"/>
        <v>1960</v>
      </c>
      <c r="E17" s="5">
        <f>'Electricity_Only&gt;Total'!T21</f>
        <v>10775.797387824236</v>
      </c>
      <c r="J17">
        <f t="shared" si="11"/>
        <v>1960</v>
      </c>
      <c r="K17" s="5">
        <f>'Electricity-Only&gt;Fossil'!Q21</f>
        <v>11518.040978397996</v>
      </c>
      <c r="L17" s="5">
        <f>'Electricity-Only&gt;Fossil'!P21</f>
        <v>10488.44796429397</v>
      </c>
      <c r="M17" s="5">
        <f>'Electricity-Only&gt;Fossil'!R21</f>
        <v>11300.445698518288</v>
      </c>
      <c r="W17">
        <f t="shared" si="5"/>
        <v>1960</v>
      </c>
      <c r="X17" s="139">
        <f>Elec_Power_Sector!AF20</f>
        <v>1.0403895334521225</v>
      </c>
      <c r="Y17" s="139"/>
      <c r="Z17" s="139">
        <f>Elec_Power_Sector!AE20</f>
        <v>0.98817352833205074</v>
      </c>
      <c r="AC17">
        <f t="shared" si="6"/>
        <v>1996</v>
      </c>
      <c r="AD17" s="139">
        <f>Elec_Power_Sector!AH56</f>
        <v>1.1244575574321631</v>
      </c>
      <c r="AE17" s="139">
        <f>Elec_Power_Sector!AB56</f>
        <v>1.131642868688163</v>
      </c>
      <c r="AF17" s="139">
        <f>Elec_Power_Sector!AC56</f>
        <v>0.99365054872450242</v>
      </c>
      <c r="AG17" s="139"/>
      <c r="AH17" s="6">
        <f t="shared" si="7"/>
        <v>1996</v>
      </c>
      <c r="AI17" s="139">
        <f>Elec_Power_Sector!AF56</f>
        <v>0.99685069155907424</v>
      </c>
      <c r="AJ17" s="139">
        <f>Elec_Power_Sector!AJ56</f>
        <v>0.99678974708883772</v>
      </c>
      <c r="AK17" s="139"/>
      <c r="AL17" s="6">
        <f t="shared" si="8"/>
        <v>1996</v>
      </c>
      <c r="AM17" s="139">
        <f t="shared" si="0"/>
        <v>1.3169103152223971</v>
      </c>
      <c r="AN17" s="139">
        <f t="shared" si="1"/>
        <v>1.3310036854430658</v>
      </c>
      <c r="AO17" s="139">
        <f t="shared" si="2"/>
        <v>0.98941147167749799</v>
      </c>
      <c r="AP17" s="139"/>
      <c r="AQ17" s="6">
        <f t="shared" si="9"/>
        <v>1996</v>
      </c>
      <c r="AR17" s="139">
        <f t="shared" si="3"/>
        <v>0.99387856745207792</v>
      </c>
      <c r="AS17" s="139">
        <f t="shared" si="4"/>
        <v>0.99550542469466696</v>
      </c>
    </row>
    <row r="18" spans="4:45" x14ac:dyDescent="0.2">
      <c r="D18">
        <f t="shared" si="10"/>
        <v>1961</v>
      </c>
      <c r="E18" s="5">
        <f>'Electricity_Only&gt;Total'!T22</f>
        <v>10636.941851062547</v>
      </c>
      <c r="J18">
        <f t="shared" si="11"/>
        <v>1961</v>
      </c>
      <c r="K18" s="5">
        <f>'Electricity-Only&gt;Fossil'!Q22</f>
        <v>11485.658842768298</v>
      </c>
      <c r="L18" s="5">
        <f>'Electricity-Only&gt;Fossil'!P22</f>
        <v>10322.957531802242</v>
      </c>
      <c r="M18" s="5">
        <f>'Electricity-Only&gt;Fossil'!R22</f>
        <v>11158.607459076444</v>
      </c>
      <c r="W18">
        <f t="shared" si="5"/>
        <v>1961</v>
      </c>
      <c r="X18" s="139">
        <f>Elec_Power_Sector!AF21</f>
        <v>1.026751726241818</v>
      </c>
      <c r="Y18" s="139"/>
      <c r="Z18" s="139">
        <f>Elec_Power_Sector!AE21</f>
        <v>0.98839631258650285</v>
      </c>
      <c r="AC18">
        <f t="shared" si="6"/>
        <v>1997</v>
      </c>
      <c r="AD18" s="139">
        <f>Elec_Power_Sector!AH57</f>
        <v>1.1380671546610897</v>
      </c>
      <c r="AE18" s="139">
        <f>Elec_Power_Sector!AB57</f>
        <v>1.1475424628729312</v>
      </c>
      <c r="AF18" s="139">
        <f>Elec_Power_Sector!AC57</f>
        <v>0.99174295634505805</v>
      </c>
      <c r="AG18" s="139"/>
      <c r="AH18" s="6">
        <f t="shared" si="7"/>
        <v>1997</v>
      </c>
      <c r="AI18" s="139">
        <f>Elec_Power_Sector!AF57</f>
        <v>0.99503060131970933</v>
      </c>
      <c r="AJ18" s="139">
        <f>Elec_Power_Sector!AJ57</f>
        <v>0.99669593581313898</v>
      </c>
      <c r="AK18" s="139"/>
      <c r="AL18" s="6">
        <f t="shared" si="8"/>
        <v>1997</v>
      </c>
      <c r="AM18" s="139">
        <f t="shared" si="0"/>
        <v>1.3328492173697792</v>
      </c>
      <c r="AN18" s="139">
        <f t="shared" si="1"/>
        <v>1.3497043011960796</v>
      </c>
      <c r="AO18" s="139">
        <f t="shared" si="2"/>
        <v>0.98751201740161632</v>
      </c>
      <c r="AP18" s="139"/>
      <c r="AQ18" s="6">
        <f t="shared" si="9"/>
        <v>1997</v>
      </c>
      <c r="AR18" s="139">
        <f t="shared" si="3"/>
        <v>0.99206390383690368</v>
      </c>
      <c r="AS18" s="139">
        <f t="shared" si="4"/>
        <v>0.99541173429091989</v>
      </c>
    </row>
    <row r="19" spans="4:45" x14ac:dyDescent="0.2">
      <c r="D19">
        <f t="shared" si="10"/>
        <v>1962</v>
      </c>
      <c r="E19" s="5">
        <f>'Electricity_Only&gt;Total'!T23</f>
        <v>10561.316731045816</v>
      </c>
      <c r="J19">
        <f t="shared" si="11"/>
        <v>1962</v>
      </c>
      <c r="K19" s="5">
        <f>'Electricity-Only&gt;Fossil'!Q23</f>
        <v>11448.246971902516</v>
      </c>
      <c r="L19" s="5">
        <f>'Electricity-Only&gt;Fossil'!P23</f>
        <v>10266.26057277192</v>
      </c>
      <c r="M19" s="5">
        <f>'Electricity-Only&gt;Fossil'!R23</f>
        <v>11040.524821494333</v>
      </c>
      <c r="W19">
        <f t="shared" si="5"/>
        <v>1962</v>
      </c>
      <c r="X19" s="139">
        <f>Elec_Power_Sector!AF22</f>
        <v>1.0194694396467361</v>
      </c>
      <c r="Y19" s="139"/>
      <c r="Z19" s="139">
        <f>Elec_Power_Sector!AE22</f>
        <v>0.9883792715165749</v>
      </c>
      <c r="AC19">
        <f t="shared" si="6"/>
        <v>1998</v>
      </c>
      <c r="AD19" s="139">
        <f>Elec_Power_Sector!AH58</f>
        <v>1.1833998043284093</v>
      </c>
      <c r="AE19" s="139">
        <f>Elec_Power_Sector!AB58</f>
        <v>1.1917680854754238</v>
      </c>
      <c r="AF19" s="139">
        <f>Elec_Power_Sector!AC58</f>
        <v>0.99297826376708498</v>
      </c>
      <c r="AG19" s="139"/>
      <c r="AH19" s="6">
        <f t="shared" si="7"/>
        <v>1998</v>
      </c>
      <c r="AI19" s="139">
        <f>Elec_Power_Sector!AF58</f>
        <v>0.99552997414912359</v>
      </c>
      <c r="AJ19" s="139">
        <f>Elec_Power_Sector!AJ58</f>
        <v>0.99743683219159718</v>
      </c>
      <c r="AK19" s="139"/>
      <c r="AL19" s="6">
        <f t="shared" si="8"/>
        <v>1998</v>
      </c>
      <c r="AM19" s="139">
        <f t="shared" si="0"/>
        <v>1.3859406244830779</v>
      </c>
      <c r="AN19" s="139">
        <f t="shared" si="1"/>
        <v>1.4017211240857685</v>
      </c>
      <c r="AO19" s="139">
        <f t="shared" si="2"/>
        <v>0.98874205479853694</v>
      </c>
      <c r="AP19" s="139"/>
      <c r="AQ19" s="6">
        <f t="shared" si="9"/>
        <v>1998</v>
      </c>
      <c r="AR19" s="139">
        <f t="shared" si="3"/>
        <v>0.99256178777932891</v>
      </c>
      <c r="AS19" s="139">
        <f t="shared" si="4"/>
        <v>0.99615167605501398</v>
      </c>
    </row>
    <row r="20" spans="4:45" x14ac:dyDescent="0.2">
      <c r="D20">
        <f t="shared" si="10"/>
        <v>1963</v>
      </c>
      <c r="E20" s="5">
        <f>'Electricity_Only&gt;Total'!T24</f>
        <v>10497.34774200707</v>
      </c>
      <c r="J20">
        <f t="shared" si="11"/>
        <v>1963</v>
      </c>
      <c r="K20" s="5">
        <f>'Electricity-Only&gt;Fossil'!Q24</f>
        <v>11244.017252542757</v>
      </c>
      <c r="L20" s="5">
        <f>'Electricity-Only&gt;Fossil'!P24</f>
        <v>10224.619980519823</v>
      </c>
      <c r="M20" s="5">
        <f>'Electricity-Only&gt;Fossil'!R24</f>
        <v>10966.911039649876</v>
      </c>
      <c r="W20">
        <f t="shared" si="5"/>
        <v>1963</v>
      </c>
      <c r="X20" s="139">
        <f>Elec_Power_Sector!AF23</f>
        <v>1.0133426670384105</v>
      </c>
      <c r="Y20" s="139"/>
      <c r="Z20" s="139">
        <f>Elec_Power_Sector!AE23</f>
        <v>0.9883323893221414</v>
      </c>
      <c r="AC20">
        <f t="shared" si="6"/>
        <v>1999</v>
      </c>
      <c r="AD20" s="139">
        <f>Elec_Power_Sector!AH59</f>
        <v>1.2067491181177745</v>
      </c>
      <c r="AE20" s="139">
        <f>Elec_Power_Sector!AB59</f>
        <v>1.2173105280098107</v>
      </c>
      <c r="AF20" s="139">
        <f>Elec_Power_Sector!AC59</f>
        <v>0.99132398048893655</v>
      </c>
      <c r="AG20" s="139"/>
      <c r="AH20" s="6">
        <f t="shared" si="7"/>
        <v>1999</v>
      </c>
      <c r="AI20" s="139">
        <f>Elec_Power_Sector!AF59</f>
        <v>0.99371798378952436</v>
      </c>
      <c r="AJ20" s="139">
        <f>Elec_Power_Sector!AJ59</f>
        <v>0.99759086245832229</v>
      </c>
      <c r="AK20" s="139"/>
      <c r="AL20" s="6">
        <f t="shared" si="8"/>
        <v>1999</v>
      </c>
      <c r="AM20" s="139">
        <f t="shared" si="0"/>
        <v>1.4132862116769589</v>
      </c>
      <c r="AN20" s="139">
        <f t="shared" si="1"/>
        <v>1.4317633627541368</v>
      </c>
      <c r="AO20" s="139">
        <f t="shared" si="2"/>
        <v>0.98709482896556644</v>
      </c>
      <c r="AP20" s="139"/>
      <c r="AQ20" s="6">
        <f t="shared" si="9"/>
        <v>1999</v>
      </c>
      <c r="AR20" s="139">
        <f t="shared" si="3"/>
        <v>0.99075519989401695</v>
      </c>
      <c r="AS20" s="139">
        <f t="shared" si="4"/>
        <v>0.99630550786010608</v>
      </c>
    </row>
    <row r="21" spans="4:45" x14ac:dyDescent="0.2">
      <c r="D21">
        <f t="shared" si="10"/>
        <v>1964</v>
      </c>
      <c r="E21" s="5">
        <f>'Electricity_Only&gt;Total'!T25</f>
        <v>10473.618100800595</v>
      </c>
      <c r="J21">
        <f t="shared" si="11"/>
        <v>1964</v>
      </c>
      <c r="K21" s="5">
        <f>'Electricity-Only&gt;Fossil'!Q25</f>
        <v>11129.775000442465</v>
      </c>
      <c r="L21" s="5">
        <f>'Electricity-Only&gt;Fossil'!P25</f>
        <v>10222.816650070281</v>
      </c>
      <c r="M21" s="5">
        <f>'Electricity-Only&gt;Fossil'!R25</f>
        <v>10894.585396584205</v>
      </c>
      <c r="W21">
        <f t="shared" si="5"/>
        <v>1964</v>
      </c>
      <c r="X21" s="139">
        <f>Elec_Power_Sector!AF24</f>
        <v>1.0107327164015503</v>
      </c>
      <c r="Y21" s="139"/>
      <c r="Z21" s="139">
        <f>Elec_Power_Sector!AE24</f>
        <v>0.98864456612159968</v>
      </c>
      <c r="AC21">
        <f t="shared" si="6"/>
        <v>2000</v>
      </c>
      <c r="AD21" s="139">
        <f>Elec_Power_Sector!AH60</f>
        <v>1.2418944831215233</v>
      </c>
      <c r="AE21" s="139">
        <f>Elec_Power_Sector!AB60</f>
        <v>1.2541417716874084</v>
      </c>
      <c r="AF21" s="139">
        <f>Elec_Power_Sector!AC60</f>
        <v>0.99023452623748698</v>
      </c>
      <c r="AG21" s="139"/>
      <c r="AH21" s="6">
        <f t="shared" si="7"/>
        <v>2000</v>
      </c>
      <c r="AI21" s="139">
        <f>Elec_Power_Sector!AF60</f>
        <v>0.99235274253787853</v>
      </c>
      <c r="AJ21" s="139">
        <f>Elec_Power_Sector!AJ60</f>
        <v>0.997865460325152</v>
      </c>
      <c r="AK21" s="139"/>
      <c r="AL21" s="6">
        <f t="shared" si="8"/>
        <v>2000</v>
      </c>
      <c r="AM21" s="139">
        <f t="shared" si="0"/>
        <v>1.454446763624679</v>
      </c>
      <c r="AN21" s="139">
        <f t="shared" si="1"/>
        <v>1.4750831436061671</v>
      </c>
      <c r="AO21" s="139">
        <f t="shared" si="2"/>
        <v>0.98601002250555325</v>
      </c>
      <c r="AP21" s="139"/>
      <c r="AQ21" s="6">
        <f t="shared" si="9"/>
        <v>2000</v>
      </c>
      <c r="AR21" s="139">
        <f t="shared" si="3"/>
        <v>0.98939402912802177</v>
      </c>
      <c r="AS21" s="139">
        <f t="shared" si="4"/>
        <v>0.99657975191893289</v>
      </c>
    </row>
    <row r="22" spans="4:45" x14ac:dyDescent="0.2">
      <c r="D22">
        <f t="shared" si="10"/>
        <v>1965</v>
      </c>
      <c r="E22" s="5">
        <f>'Electricity_Only&gt;Total'!T26</f>
        <v>10434.785086539492</v>
      </c>
      <c r="J22">
        <f t="shared" si="11"/>
        <v>1965</v>
      </c>
      <c r="K22" s="5">
        <f>'Electricity-Only&gt;Fossil'!Q26</f>
        <v>11141.795716698192</v>
      </c>
      <c r="L22" s="5">
        <f>'Electricity-Only&gt;Fossil'!P26</f>
        <v>10195.824852249534</v>
      </c>
      <c r="M22" s="5">
        <f>'Electricity-Only&gt;Fossil'!R26</f>
        <v>10811.437620841729</v>
      </c>
      <c r="W22">
        <f t="shared" si="5"/>
        <v>1965</v>
      </c>
      <c r="X22" s="139">
        <f>Elec_Power_Sector!AF25</f>
        <v>1.0074670999138815</v>
      </c>
      <c r="Y22" s="139"/>
      <c r="Z22" s="139">
        <f>Elec_Power_Sector!AE25</f>
        <v>0.9881716936946412</v>
      </c>
      <c r="AC22">
        <f t="shared" si="6"/>
        <v>2001</v>
      </c>
      <c r="AD22" s="139">
        <f>Elec_Power_Sector!AH61</f>
        <v>1.2161884466948838</v>
      </c>
      <c r="AE22" s="139">
        <f>Elec_Power_Sector!AB61</f>
        <v>1.2334390943363365</v>
      </c>
      <c r="AF22" s="139">
        <f>Elec_Power_Sector!AC61</f>
        <v>0.98601418771249949</v>
      </c>
      <c r="AG22" s="139"/>
      <c r="AH22" s="6">
        <f t="shared" si="7"/>
        <v>2001</v>
      </c>
      <c r="AI22" s="139">
        <f>Elec_Power_Sector!AF61</f>
        <v>0.98956026921956697</v>
      </c>
      <c r="AJ22" s="139">
        <f>Elec_Power_Sector!AJ61</f>
        <v>0.99641650779910085</v>
      </c>
      <c r="AK22" s="139"/>
      <c r="AL22" s="6">
        <f t="shared" si="8"/>
        <v>2001</v>
      </c>
      <c r="AM22" s="139">
        <f t="shared" si="0"/>
        <v>1.4243410968434171</v>
      </c>
      <c r="AN22" s="139">
        <f t="shared" si="1"/>
        <v>1.4507332885279847</v>
      </c>
      <c r="AO22" s="139">
        <f t="shared" si="2"/>
        <v>0.98180768864044821</v>
      </c>
      <c r="AP22" s="139"/>
      <c r="AQ22" s="6">
        <f t="shared" si="9"/>
        <v>2001</v>
      </c>
      <c r="AR22" s="139">
        <f t="shared" si="3"/>
        <v>0.98660988160748297</v>
      </c>
      <c r="AS22" s="139">
        <f t="shared" si="4"/>
        <v>0.99513266630832975</v>
      </c>
    </row>
    <row r="23" spans="4:45" x14ac:dyDescent="0.2">
      <c r="D23">
        <f t="shared" si="10"/>
        <v>1966</v>
      </c>
      <c r="E23" s="5">
        <f>'Electricity_Only&gt;Total'!T27</f>
        <v>10466.395118695222</v>
      </c>
      <c r="J23">
        <f t="shared" si="11"/>
        <v>1966</v>
      </c>
      <c r="K23" s="5">
        <f>'Electricity-Only&gt;Fossil'!Q27</f>
        <v>11190.584537661347</v>
      </c>
      <c r="L23" s="5">
        <f>'Electricity-Only&gt;Fossil'!P27</f>
        <v>10272.050294486422</v>
      </c>
      <c r="M23" s="5">
        <f>'Electricity-Only&gt;Fossil'!R27</f>
        <v>10734.860569969302</v>
      </c>
      <c r="W23">
        <f t="shared" si="5"/>
        <v>1966</v>
      </c>
      <c r="X23" s="139">
        <f>Elec_Power_Sector!AF26</f>
        <v>1.0094282221323609</v>
      </c>
      <c r="Y23" s="139"/>
      <c r="Z23" s="139">
        <f>Elec_Power_Sector!AE26</f>
        <v>0.98923951566314916</v>
      </c>
      <c r="AC23">
        <f t="shared" si="6"/>
        <v>2002</v>
      </c>
      <c r="AD23" s="139">
        <f>Elec_Power_Sector!AH62</f>
        <v>1.2411911084724219</v>
      </c>
      <c r="AE23" s="139">
        <f>Elec_Power_Sector!AB62</f>
        <v>1.2735870812046601</v>
      </c>
      <c r="AF23" s="139">
        <f>Elec_Power_Sector!AC62</f>
        <v>0.97456320560224619</v>
      </c>
      <c r="AG23" s="139"/>
      <c r="AH23" s="6">
        <f t="shared" si="7"/>
        <v>2002</v>
      </c>
      <c r="AI23" s="139">
        <f>Elec_Power_Sector!AF62</f>
        <v>0.97966656998093793</v>
      </c>
      <c r="AJ23" s="139">
        <f>Elec_Power_Sector!AJ62</f>
        <v>0.99479071294757848</v>
      </c>
      <c r="AK23" s="139"/>
      <c r="AL23" s="6">
        <f t="shared" si="8"/>
        <v>2002</v>
      </c>
      <c r="AM23" s="139">
        <f t="shared" si="0"/>
        <v>1.4536230052491448</v>
      </c>
      <c r="AN23" s="139">
        <f t="shared" si="1"/>
        <v>1.4979541211452614</v>
      </c>
      <c r="AO23" s="139">
        <f t="shared" si="2"/>
        <v>0.97040555830760455</v>
      </c>
      <c r="AP23" s="139"/>
      <c r="AQ23" s="6">
        <f t="shared" si="9"/>
        <v>2002</v>
      </c>
      <c r="AR23" s="139">
        <f t="shared" si="3"/>
        <v>0.9767456805698016</v>
      </c>
      <c r="AS23" s="139">
        <f t="shared" si="4"/>
        <v>0.99350896622628337</v>
      </c>
    </row>
    <row r="24" spans="4:45" x14ac:dyDescent="0.2">
      <c r="D24">
        <f t="shared" si="10"/>
        <v>1967</v>
      </c>
      <c r="E24" s="5">
        <f>'Electricity_Only&gt;Total'!T28</f>
        <v>10453.253769169713</v>
      </c>
      <c r="J24">
        <f t="shared" si="11"/>
        <v>1967</v>
      </c>
      <c r="K24" s="5">
        <f>'Electricity-Only&gt;Fossil'!Q28</f>
        <v>11319.959721621615</v>
      </c>
      <c r="L24" s="5">
        <f>'Electricity-Only&gt;Fossil'!P28</f>
        <v>10222.287181906178</v>
      </c>
      <c r="M24" s="5">
        <f>'Electricity-Only&gt;Fossil'!R28</f>
        <v>10703.074330494705</v>
      </c>
      <c r="W24">
        <f t="shared" si="5"/>
        <v>1967</v>
      </c>
      <c r="X24" s="139">
        <f>Elec_Power_Sector!AF27</f>
        <v>1.0073679565420186</v>
      </c>
      <c r="Y24" s="139"/>
      <c r="Z24" s="139">
        <f>Elec_Power_Sector!AE27</f>
        <v>0.99001809983733691</v>
      </c>
      <c r="AC24">
        <f t="shared" si="6"/>
        <v>2003</v>
      </c>
      <c r="AD24" s="139">
        <f>Elec_Power_Sector!AH63</f>
        <v>1.2443863885177369</v>
      </c>
      <c r="AE24" s="139">
        <f>Elec_Power_Sector!AB63</f>
        <v>1.2813628030116027</v>
      </c>
      <c r="AF24" s="139">
        <f>Elec_Power_Sector!AC63</f>
        <v>0.97114290003817838</v>
      </c>
      <c r="AH24" s="6">
        <f t="shared" si="7"/>
        <v>2003</v>
      </c>
      <c r="AI24" s="139">
        <f>Elec_Power_Sector!AF63</f>
        <v>0.97466813493022031</v>
      </c>
      <c r="AJ24" s="139">
        <f>Elec_Power_Sector!AJ63</f>
        <v>0.99638314338418976</v>
      </c>
      <c r="AL24" s="6">
        <f t="shared" si="8"/>
        <v>2003</v>
      </c>
      <c r="AM24" s="139">
        <f t="shared" si="0"/>
        <v>1.4573651627222191</v>
      </c>
      <c r="AN24" s="139">
        <f t="shared" si="1"/>
        <v>1.5070996870021101</v>
      </c>
      <c r="AO24" s="139">
        <f t="shared" si="2"/>
        <v>0.96699984433092023</v>
      </c>
      <c r="AQ24" s="6">
        <f t="shared" si="9"/>
        <v>2003</v>
      </c>
      <c r="AR24" s="139">
        <f t="shared" si="3"/>
        <v>0.97176214842223418</v>
      </c>
      <c r="AS24" s="139">
        <f t="shared" si="4"/>
        <v>0.9950993448820884</v>
      </c>
    </row>
    <row r="25" spans="4:45" x14ac:dyDescent="0.2">
      <c r="D25">
        <f t="shared" si="10"/>
        <v>1968</v>
      </c>
      <c r="E25" s="5">
        <f>'Electricity_Only&gt;Total'!T29</f>
        <v>10442.045594749961</v>
      </c>
      <c r="J25">
        <f t="shared" si="11"/>
        <v>1968</v>
      </c>
      <c r="K25" s="5">
        <f>'Electricity-Only&gt;Fossil'!Q29</f>
        <v>11330.046147893156</v>
      </c>
      <c r="L25" s="5">
        <f>'Electricity-Only&gt;Fossil'!P29</f>
        <v>10211.114371581514</v>
      </c>
      <c r="M25" s="5">
        <f>'Electricity-Only&gt;Fossil'!R29</f>
        <v>10660.792203997071</v>
      </c>
      <c r="W25">
        <f t="shared" si="5"/>
        <v>1968</v>
      </c>
      <c r="X25" s="139">
        <f>Elec_Power_Sector!AF28</f>
        <v>1.0052087556822806</v>
      </c>
      <c r="Y25" s="139"/>
      <c r="Z25" s="139">
        <f>Elec_Power_Sector!AE28</f>
        <v>0.99108087488691277</v>
      </c>
      <c r="AC25">
        <f t="shared" si="6"/>
        <v>2004</v>
      </c>
      <c r="AD25" s="139">
        <f>Elec_Power_Sector!AH64</f>
        <v>1.2583369212992572</v>
      </c>
      <c r="AE25" s="139">
        <f>Elec_Power_Sector!AB64</f>
        <v>1.3113588300415691</v>
      </c>
      <c r="AF25" s="139">
        <f>Elec_Power_Sector!AC64</f>
        <v>0.95956720042779509</v>
      </c>
      <c r="AH25" s="6">
        <f t="shared" si="7"/>
        <v>2004</v>
      </c>
      <c r="AI25" s="139">
        <f>Elec_Power_Sector!AF64</f>
        <v>0.96426510865031634</v>
      </c>
      <c r="AJ25" s="139">
        <f>Elec_Power_Sector!AJ64</f>
        <v>0.99512799106762551</v>
      </c>
      <c r="AL25" s="6">
        <f t="shared" si="8"/>
        <v>2004</v>
      </c>
      <c r="AM25" s="139">
        <f t="shared" si="0"/>
        <v>1.473703352101982</v>
      </c>
      <c r="AN25" s="139">
        <f t="shared" si="1"/>
        <v>1.5423800953625826</v>
      </c>
      <c r="AO25" s="139">
        <f t="shared" si="2"/>
        <v>0.95547352856336221</v>
      </c>
      <c r="AQ25" s="6">
        <f t="shared" si="9"/>
        <v>2004</v>
      </c>
      <c r="AR25" s="139">
        <f t="shared" si="3"/>
        <v>0.96139013890888714</v>
      </c>
      <c r="AS25" s="139">
        <f t="shared" si="4"/>
        <v>0.99384580977741166</v>
      </c>
    </row>
    <row r="26" spans="4:45" x14ac:dyDescent="0.2">
      <c r="D26">
        <f t="shared" si="10"/>
        <v>1969</v>
      </c>
      <c r="E26" s="5">
        <f>'Electricity_Only&gt;Total'!T30</f>
        <v>10513.191979730111</v>
      </c>
      <c r="J26">
        <f t="shared" si="11"/>
        <v>1969</v>
      </c>
      <c r="K26" s="5">
        <f>'Electricity-Only&gt;Fossil'!Q30</f>
        <v>11398.813665733189</v>
      </c>
      <c r="L26" s="5">
        <f>'Electricity-Only&gt;Fossil'!P30</f>
        <v>10225.6123516157</v>
      </c>
      <c r="M26" s="5">
        <f>'Electricity-Only&gt;Fossil'!R30</f>
        <v>10789.037393286275</v>
      </c>
      <c r="W26">
        <f t="shared" si="5"/>
        <v>1969</v>
      </c>
      <c r="X26" s="139">
        <f>Elec_Power_Sector!AF29</f>
        <v>1.0098874048275814</v>
      </c>
      <c r="Y26" s="139"/>
      <c r="Z26" s="139">
        <f>Elec_Power_Sector!AE29</f>
        <v>0.99321075209441589</v>
      </c>
      <c r="AC26">
        <f t="shared" si="6"/>
        <v>2005</v>
      </c>
      <c r="AD26" s="139">
        <f>Elec_Power_Sector!AH65</f>
        <v>1.287666488474716</v>
      </c>
      <c r="AE26" s="139">
        <f>Elec_Power_Sector!AB65</f>
        <v>1.3434618445195006</v>
      </c>
      <c r="AF26" s="139">
        <f>Elec_Power_Sector!AC65</f>
        <v>0.9584689686034662</v>
      </c>
      <c r="AH26" s="6">
        <f t="shared" si="7"/>
        <v>2005</v>
      </c>
      <c r="AI26" s="139">
        <f>Elec_Power_Sector!AF65</f>
        <v>0.9647339322943187</v>
      </c>
      <c r="AJ26" s="139">
        <f>Elec_Power_Sector!AJ65</f>
        <v>0.99350601914047598</v>
      </c>
      <c r="AL26" s="6">
        <f t="shared" si="8"/>
        <v>2005</v>
      </c>
      <c r="AM26" s="139">
        <f t="shared" si="0"/>
        <v>1.508052722871096</v>
      </c>
      <c r="AN26" s="139">
        <f t="shared" si="1"/>
        <v>1.580138677832591</v>
      </c>
      <c r="AO26" s="139">
        <f t="shared" si="2"/>
        <v>0.95437998197704255</v>
      </c>
      <c r="AQ26" s="6">
        <f t="shared" si="9"/>
        <v>2005</v>
      </c>
      <c r="AR26" s="139">
        <f t="shared" si="3"/>
        <v>0.96185756474871875</v>
      </c>
      <c r="AS26" s="139">
        <f t="shared" si="4"/>
        <v>0.99222592769405793</v>
      </c>
    </row>
    <row r="27" spans="4:45" x14ac:dyDescent="0.2">
      <c r="D27">
        <f t="shared" si="10"/>
        <v>1970</v>
      </c>
      <c r="E27" s="5">
        <f>'Electricity_Only&gt;Total'!T31</f>
        <v>10605.194754074257</v>
      </c>
      <c r="J27">
        <f t="shared" si="11"/>
        <v>1970</v>
      </c>
      <c r="K27" s="5">
        <f>'Electricity-Only&gt;Fossil'!Q31</f>
        <v>11495.807857865497</v>
      </c>
      <c r="L27" s="5">
        <f>'Electricity-Only&gt;Fossil'!P31</f>
        <v>10260.531868819487</v>
      </c>
      <c r="M27" s="5">
        <f>'Electricity-Only&gt;Fossil'!R31</f>
        <v>10871.158559138114</v>
      </c>
      <c r="W27">
        <f t="shared" si="5"/>
        <v>1970</v>
      </c>
      <c r="X27" s="139">
        <f>Elec_Power_Sector!AF30</f>
        <v>1.0150239029722277</v>
      </c>
      <c r="Y27" s="139"/>
      <c r="Z27" s="139">
        <f>Elec_Power_Sector!AE30</f>
        <v>0.99683241465673655</v>
      </c>
      <c r="AC27">
        <f t="shared" si="6"/>
        <v>2006</v>
      </c>
      <c r="AD27" s="139">
        <f>Elec_Power_Sector!AH66</f>
        <v>1.2832850057198719</v>
      </c>
      <c r="AE27" s="139">
        <f>Elec_Power_Sector!AB66</f>
        <v>1.3454422951026632</v>
      </c>
      <c r="AF27" s="139">
        <f>Elec_Power_Sector!AC66</f>
        <v>0.9538015940118425</v>
      </c>
      <c r="AH27" s="6">
        <f t="shared" si="7"/>
        <v>2006</v>
      </c>
      <c r="AI27" s="139">
        <f>Elec_Power_Sector!AF66</f>
        <v>0.96242205547414317</v>
      </c>
      <c r="AJ27" s="139">
        <f>Elec_Power_Sector!AJ66</f>
        <v>0.99104295104910745</v>
      </c>
      <c r="AL27" s="6">
        <f t="shared" si="8"/>
        <v>2006</v>
      </c>
      <c r="AM27" s="139">
        <f t="shared" si="0"/>
        <v>1.5029213421465095</v>
      </c>
      <c r="AN27" s="139">
        <f t="shared" si="1"/>
        <v>1.5824680231569539</v>
      </c>
      <c r="AO27" s="139">
        <f t="shared" si="2"/>
        <v>0.94973251917485679</v>
      </c>
      <c r="AQ27" s="6">
        <f t="shared" si="9"/>
        <v>2006</v>
      </c>
      <c r="AR27" s="139">
        <f t="shared" si="3"/>
        <v>0.95955258082121797</v>
      </c>
      <c r="AS27" s="139">
        <f t="shared" si="4"/>
        <v>0.98976603316413236</v>
      </c>
    </row>
    <row r="28" spans="4:45" x14ac:dyDescent="0.2">
      <c r="D28">
        <f t="shared" si="10"/>
        <v>1971</v>
      </c>
      <c r="E28" s="5">
        <f>'Electricity_Only&gt;Total'!T32</f>
        <v>10606.759430506499</v>
      </c>
      <c r="J28">
        <f t="shared" si="11"/>
        <v>1971</v>
      </c>
      <c r="K28" s="5">
        <f>'Electricity-Only&gt;Fossil'!Q32</f>
        <v>11329.295982326255</v>
      </c>
      <c r="L28" s="5">
        <f>'Electricity-Only&gt;Fossil'!P32</f>
        <v>10235.739561765691</v>
      </c>
      <c r="M28" s="5">
        <f>'Electricity-Only&gt;Fossil'!R32</f>
        <v>10959.726245420483</v>
      </c>
      <c r="W28">
        <f t="shared" si="5"/>
        <v>1971</v>
      </c>
      <c r="X28" s="139">
        <f>Elec_Power_Sector!AF31</f>
        <v>1.0134178666894491</v>
      </c>
      <c r="Y28" s="139"/>
      <c r="Z28" s="139">
        <f>Elec_Power_Sector!AE31</f>
        <v>0.99855947119204358</v>
      </c>
      <c r="AC28">
        <f t="shared" si="6"/>
        <v>2007</v>
      </c>
      <c r="AD28" s="139">
        <f>Elec_Power_Sector!AH67</f>
        <v>1.313023317957009</v>
      </c>
      <c r="AE28" s="139">
        <f>Elec_Power_Sector!AB67</f>
        <v>1.3791481803254702</v>
      </c>
      <c r="AF28" s="139">
        <f>Elec_Power_Sector!AC67</f>
        <v>0.95205383778786112</v>
      </c>
      <c r="AH28" s="6">
        <f t="shared" si="7"/>
        <v>2007</v>
      </c>
      <c r="AI28" s="139">
        <f>Elec_Power_Sector!AF67</f>
        <v>0.9632999498422069</v>
      </c>
      <c r="AJ28" s="139">
        <f>Elec_Power_Sector!AJ67</f>
        <v>0.9883254306655076</v>
      </c>
      <c r="AL28" s="6">
        <f t="shared" si="8"/>
        <v>2007</v>
      </c>
      <c r="AM28" s="139">
        <f t="shared" si="0"/>
        <v>1.5377494153659408</v>
      </c>
      <c r="AN28" s="139">
        <f t="shared" si="1"/>
        <v>1.6221118531089627</v>
      </c>
      <c r="AO28" s="139">
        <f t="shared" si="2"/>
        <v>0.94799221916704957</v>
      </c>
      <c r="AQ28" s="6">
        <f t="shared" si="9"/>
        <v>2007</v>
      </c>
      <c r="AR28" s="139">
        <f t="shared" si="3"/>
        <v>0.96042785773509642</v>
      </c>
      <c r="AS28" s="139">
        <f t="shared" si="4"/>
        <v>0.98705201419323818</v>
      </c>
    </row>
    <row r="29" spans="4:45" x14ac:dyDescent="0.2">
      <c r="D29">
        <f t="shared" si="10"/>
        <v>1972</v>
      </c>
      <c r="E29" s="5">
        <f>'Electricity_Only&gt;Total'!T33</f>
        <v>10529.467576255216</v>
      </c>
      <c r="J29">
        <f t="shared" si="11"/>
        <v>1972</v>
      </c>
      <c r="K29" s="5">
        <f>'Electricity-Only&gt;Fossil'!Q33</f>
        <v>11291.044857929935</v>
      </c>
      <c r="L29" s="5">
        <f>'Electricity-Only&gt;Fossil'!P33</f>
        <v>10128.822879461384</v>
      </c>
      <c r="M29" s="5">
        <f>'Electricity-Only&gt;Fossil'!R33</f>
        <v>10869.761695155757</v>
      </c>
      <c r="W29">
        <f t="shared" si="5"/>
        <v>1972</v>
      </c>
      <c r="X29" s="139">
        <f>Elec_Power_Sector!AF32</f>
        <v>1.0048252514651197</v>
      </c>
      <c r="Y29" s="139"/>
      <c r="Z29" s="139">
        <f>Elec_Power_Sector!AE32</f>
        <v>0.99975974089310959</v>
      </c>
      <c r="AC29">
        <f t="shared" si="6"/>
        <v>2008</v>
      </c>
      <c r="AD29" s="139">
        <f>Elec_Power_Sector!AH68</f>
        <v>1.3012564945046354</v>
      </c>
      <c r="AE29" s="139">
        <f>Elec_Power_Sector!AB68</f>
        <v>1.3682281622904007</v>
      </c>
      <c r="AF29" s="139">
        <f>Elec_Power_Sector!AC68</f>
        <v>0.95105226625824213</v>
      </c>
      <c r="AH29" s="6">
        <f t="shared" si="7"/>
        <v>2008</v>
      </c>
      <c r="AI29" s="139">
        <f>Elec_Power_Sector!AF68</f>
        <v>0.96207519174824707</v>
      </c>
      <c r="AJ29" s="139">
        <f>Elec_Power_Sector!AJ68</f>
        <v>0.98854255303062688</v>
      </c>
      <c r="AL29" s="6">
        <f t="shared" si="8"/>
        <v>2008</v>
      </c>
      <c r="AM29" s="139">
        <f t="shared" si="0"/>
        <v>1.5239686807535839</v>
      </c>
      <c r="AN29" s="139">
        <f t="shared" si="1"/>
        <v>1.6092680623230664</v>
      </c>
      <c r="AO29" s="139">
        <f t="shared" si="2"/>
        <v>0.94699492050668788</v>
      </c>
      <c r="AQ29" s="6">
        <f t="shared" si="9"/>
        <v>2008</v>
      </c>
      <c r="AR29" s="139">
        <f t="shared" si="3"/>
        <v>0.9592067512743121</v>
      </c>
      <c r="AS29" s="139">
        <f t="shared" si="4"/>
        <v>0.98726885680516319</v>
      </c>
    </row>
    <row r="30" spans="4:45" x14ac:dyDescent="0.2">
      <c r="D30">
        <f t="shared" si="10"/>
        <v>1973</v>
      </c>
      <c r="E30" s="5">
        <f>'Electricity_Only&gt;Total'!T34</f>
        <v>10577.257802754519</v>
      </c>
      <c r="J30">
        <f t="shared" si="11"/>
        <v>1973</v>
      </c>
      <c r="K30" s="5">
        <f>'Electricity-Only&gt;Fossil'!Q34</f>
        <v>11181.470010239711</v>
      </c>
      <c r="L30" s="5">
        <f>'Electricity-Only&gt;Fossil'!P34</f>
        <v>10214.576752872263</v>
      </c>
      <c r="M30" s="5">
        <f>'Electricity-Only&gt;Fossil'!R34</f>
        <v>10995.821981007282</v>
      </c>
      <c r="W30">
        <f t="shared" si="5"/>
        <v>1973</v>
      </c>
      <c r="X30" s="139">
        <f>Elec_Power_Sector!AF33</f>
        <v>1.0097268318203378</v>
      </c>
      <c r="Y30" s="139"/>
      <c r="Z30" s="139">
        <f>Elec_Power_Sector!AE33</f>
        <v>0.99942213921947942</v>
      </c>
      <c r="AC30">
        <v>2009</v>
      </c>
      <c r="AD30" s="139">
        <f>Elec_Power_Sector!AH69</f>
        <v>1.2384627642887045</v>
      </c>
      <c r="AE30" s="139">
        <f>Elec_Power_Sector!AB69</f>
        <v>1.3111394071698586</v>
      </c>
      <c r="AF30" s="139">
        <f>Elec_Power_Sector!AC69</f>
        <v>0.9445698584881761</v>
      </c>
      <c r="AH30">
        <v>2009</v>
      </c>
      <c r="AI30" s="139">
        <f>Elec_Power_Sector!AF69</f>
        <v>0.96019279648966127</v>
      </c>
      <c r="AJ30" s="139">
        <f>Elec_Power_Sector!AJ69</f>
        <v>0.98372937387303849</v>
      </c>
      <c r="AL30">
        <v>2009</v>
      </c>
      <c r="AM30" s="139">
        <f t="shared" si="0"/>
        <v>1.450427700477287</v>
      </c>
      <c r="AN30" s="139">
        <f t="shared" si="1"/>
        <v>1.5421220169007304</v>
      </c>
      <c r="AO30" s="139">
        <f t="shared" si="2"/>
        <v>0.94054016775681248</v>
      </c>
      <c r="AQ30">
        <v>2009</v>
      </c>
      <c r="AR30" s="139">
        <f t="shared" si="3"/>
        <v>0.9573299684031924</v>
      </c>
      <c r="AS30" s="139">
        <f t="shared" si="4"/>
        <v>0.98246187923000206</v>
      </c>
    </row>
    <row r="31" spans="4:45" x14ac:dyDescent="0.2">
      <c r="D31">
        <f t="shared" si="10"/>
        <v>1974</v>
      </c>
      <c r="E31" s="5">
        <f>'Electricity_Only&gt;Total'!T35</f>
        <v>10636.976241840437</v>
      </c>
      <c r="J31">
        <f t="shared" si="11"/>
        <v>1974</v>
      </c>
      <c r="K31" s="5">
        <f>'Electricity-Only&gt;Fossil'!Q35</f>
        <v>11182.085481799792</v>
      </c>
      <c r="L31" s="5">
        <f>'Electricity-Only&gt;Fossil'!P35</f>
        <v>10301.414615076603</v>
      </c>
      <c r="M31" s="5">
        <f>'Electricity-Only&gt;Fossil'!R35</f>
        <v>10995.21357355914</v>
      </c>
      <c r="W31">
        <f t="shared" si="5"/>
        <v>1974</v>
      </c>
      <c r="X31" s="139">
        <f>Elec_Power_Sector!AF34</f>
        <v>1.0155066781511786</v>
      </c>
      <c r="Y31" s="139"/>
      <c r="Z31" s="139">
        <f>Elec_Power_Sector!AE34</f>
        <v>0.999344389467828</v>
      </c>
      <c r="AC31">
        <v>2010</v>
      </c>
      <c r="AD31" s="139">
        <f>Elec_Power_Sector!AH70</f>
        <v>1.2899030079144722</v>
      </c>
      <c r="AE31" s="139">
        <f>Elec_Power_Sector!AB70</f>
        <v>1.3673421574064508</v>
      </c>
      <c r="AF31" s="139">
        <f>Elec_Power_Sector!AC70</f>
        <v>0.94336520009090941</v>
      </c>
      <c r="AH31">
        <v>2010</v>
      </c>
      <c r="AI31" s="139">
        <f>Elec_Power_Sector!AF70</f>
        <v>0.96003806446924633</v>
      </c>
      <c r="AJ31" s="139">
        <f>Elec_Power_Sector!AJ70</f>
        <v>0.98263312154445248</v>
      </c>
      <c r="AL31">
        <v>2010</v>
      </c>
      <c r="AM31" s="139">
        <f t="shared" si="0"/>
        <v>1.5106720262862792</v>
      </c>
      <c r="AN31" s="139">
        <f t="shared" si="1"/>
        <v>1.6082259705125779</v>
      </c>
      <c r="AO31" s="139">
        <f t="shared" si="2"/>
        <v>0.93934064863085998</v>
      </c>
      <c r="AQ31">
        <v>2010</v>
      </c>
      <c r="AR31" s="139">
        <f t="shared" si="3"/>
        <v>0.9571756977184338</v>
      </c>
      <c r="AS31" s="139">
        <f t="shared" si="4"/>
        <v>0.98136703937723591</v>
      </c>
    </row>
    <row r="32" spans="4:45" x14ac:dyDescent="0.2">
      <c r="D32">
        <f t="shared" si="10"/>
        <v>1975</v>
      </c>
      <c r="E32" s="5">
        <f>'Electricity_Only&gt;Total'!T36</f>
        <v>10558.497719935391</v>
      </c>
      <c r="J32">
        <f t="shared" si="11"/>
        <v>1975</v>
      </c>
      <c r="K32" s="5">
        <f>'Electricity-Only&gt;Fossil'!Q36</f>
        <v>10950.296944013886</v>
      </c>
      <c r="L32" s="5">
        <f>'Electricity-Only&gt;Fossil'!P36</f>
        <v>10302.510492483072</v>
      </c>
      <c r="M32" s="5">
        <f>'Electricity-Only&gt;Fossil'!R36</f>
        <v>10807.212639544074</v>
      </c>
      <c r="W32">
        <f t="shared" si="5"/>
        <v>1975</v>
      </c>
      <c r="X32" s="139">
        <f>Elec_Power_Sector!AF35</f>
        <v>1.0075261500173009</v>
      </c>
      <c r="Y32" s="139"/>
      <c r="Z32" s="139">
        <f>Elec_Power_Sector!AE35</f>
        <v>0.99982864858709819</v>
      </c>
      <c r="AO32" s="139">
        <f>AO29/AO11</f>
        <v>0.95105226625824213</v>
      </c>
    </row>
    <row r="33" spans="4:26" x14ac:dyDescent="0.2">
      <c r="D33">
        <f t="shared" si="10"/>
        <v>1976</v>
      </c>
      <c r="E33" s="5">
        <f>'Electricity_Only&gt;Total'!T37</f>
        <v>10522.84137225101</v>
      </c>
      <c r="J33">
        <f t="shared" si="11"/>
        <v>1976</v>
      </c>
      <c r="K33" s="5">
        <f>'Electricity-Only&gt;Fossil'!Q37</f>
        <v>10866.440339317955</v>
      </c>
      <c r="L33" s="5">
        <f>'Electricity-Only&gt;Fossil'!P37</f>
        <v>10292.594986661419</v>
      </c>
      <c r="M33" s="5">
        <f>'Electricity-Only&gt;Fossil'!R37</f>
        <v>10697.461687011546</v>
      </c>
      <c r="W33">
        <f t="shared" si="5"/>
        <v>1976</v>
      </c>
      <c r="X33" s="139">
        <f>Elec_Power_Sector!AF36</f>
        <v>1.0041482489814708</v>
      </c>
      <c r="Y33" s="139"/>
      <c r="Z33" s="139">
        <f>Elec_Power_Sector!AE36</f>
        <v>0.99980421068321013</v>
      </c>
    </row>
    <row r="34" spans="4:26" x14ac:dyDescent="0.2">
      <c r="D34">
        <f t="shared" si="10"/>
        <v>1977</v>
      </c>
      <c r="E34" s="5">
        <f>'Electricity_Only&gt;Total'!T38</f>
        <v>10588.13952447492</v>
      </c>
      <c r="J34">
        <f t="shared" si="11"/>
        <v>1977</v>
      </c>
      <c r="K34" s="5">
        <f>'Electricity-Only&gt;Fossil'!Q38</f>
        <v>10890.160892873784</v>
      </c>
      <c r="L34" s="5">
        <f>'Electricity-Only&gt;Fossil'!P38</f>
        <v>10415.987925587226</v>
      </c>
      <c r="M34" s="5">
        <f>'Electricity-Only&gt;Fossil'!R38</f>
        <v>10748.585180440616</v>
      </c>
      <c r="W34">
        <f t="shared" si="5"/>
        <v>1977</v>
      </c>
      <c r="X34" s="139">
        <f>Elec_Power_Sector!AF37</f>
        <v>1.0087209174001315</v>
      </c>
      <c r="Y34" s="139"/>
      <c r="Z34" s="139">
        <f>Elec_Power_Sector!AE37</f>
        <v>1.0014479963366238</v>
      </c>
    </row>
    <row r="35" spans="4:26" x14ac:dyDescent="0.2">
      <c r="D35">
        <f t="shared" si="10"/>
        <v>1978</v>
      </c>
      <c r="E35" s="5">
        <f>'Electricity_Only&gt;Total'!T39</f>
        <v>10645.005137729817</v>
      </c>
      <c r="J35">
        <f t="shared" si="11"/>
        <v>1978</v>
      </c>
      <c r="K35" s="5">
        <f>'Electricity-Only&gt;Fossil'!Q39</f>
        <v>10921.103883726477</v>
      </c>
      <c r="L35" s="5">
        <f>'Electricity-Only&gt;Fossil'!P39</f>
        <v>10492.804582663472</v>
      </c>
      <c r="M35" s="5">
        <f>'Electricity-Only&gt;Fossil'!R39</f>
        <v>10795.23879360938</v>
      </c>
      <c r="W35">
        <f t="shared" si="5"/>
        <v>1978</v>
      </c>
      <c r="X35" s="139">
        <f>Elec_Power_Sector!AF38</f>
        <v>1.014302511466675</v>
      </c>
      <c r="Y35" s="139"/>
      <c r="Z35" s="139">
        <f>Elec_Power_Sector!AE38</f>
        <v>1.0012860087032096</v>
      </c>
    </row>
    <row r="36" spans="4:26" x14ac:dyDescent="0.2">
      <c r="D36">
        <f t="shared" si="10"/>
        <v>1979</v>
      </c>
      <c r="E36" s="5">
        <f>'Electricity_Only&gt;Total'!T40</f>
        <v>10623.473787822848</v>
      </c>
      <c r="J36">
        <f t="shared" si="11"/>
        <v>1979</v>
      </c>
      <c r="K36" s="5">
        <f>'Electricity-Only&gt;Fossil'!Q40</f>
        <v>10817.440866995663</v>
      </c>
      <c r="L36" s="5">
        <f>'Electricity-Only&gt;Fossil'!P40</f>
        <v>10473.985590139979</v>
      </c>
      <c r="M36" s="5">
        <f>'Electricity-Only&gt;Fossil'!R40</f>
        <v>10964.656438932761</v>
      </c>
      <c r="W36">
        <f t="shared" si="5"/>
        <v>1979</v>
      </c>
      <c r="X36" s="139">
        <f>Elec_Power_Sector!AF39</f>
        <v>1.0135030511979721</v>
      </c>
      <c r="Y36" s="139"/>
      <c r="Z36" s="139">
        <f>Elec_Power_Sector!AE39</f>
        <v>1.0000489617017396</v>
      </c>
    </row>
    <row r="37" spans="4:26" x14ac:dyDescent="0.2">
      <c r="D37">
        <f t="shared" si="10"/>
        <v>1980</v>
      </c>
      <c r="E37" s="5">
        <f>'Electricity_Only&gt;Total'!T41</f>
        <v>10597.970646506465</v>
      </c>
      <c r="J37">
        <f t="shared" si="11"/>
        <v>1980</v>
      </c>
      <c r="K37" s="5">
        <f>'Electricity-Only&gt;Fossil'!Q41</f>
        <v>10705.785411865969</v>
      </c>
      <c r="L37" s="5">
        <f>'Electricity-Only&gt;Fossil'!P41</f>
        <v>10436.533012749946</v>
      </c>
      <c r="M37" s="5">
        <f>'Electricity-Only&gt;Fossil'!R41</f>
        <v>11005.233654469053</v>
      </c>
      <c r="W37">
        <f t="shared" si="5"/>
        <v>1980</v>
      </c>
      <c r="X37" s="139">
        <f>Elec_Power_Sector!AF40</f>
        <v>1.0117717023740886</v>
      </c>
      <c r="Y37" s="139"/>
      <c r="Z37" s="139">
        <f>Elec_Power_Sector!AE40</f>
        <v>0.99935538429458759</v>
      </c>
    </row>
    <row r="38" spans="4:26" x14ac:dyDescent="0.2">
      <c r="D38">
        <f t="shared" si="10"/>
        <v>1981</v>
      </c>
      <c r="E38" s="5">
        <f>'Electricity_Only&gt;Total'!T42</f>
        <v>10610.793944427814</v>
      </c>
      <c r="J38">
        <f t="shared" si="11"/>
        <v>1981</v>
      </c>
      <c r="K38" s="5">
        <f>'Electricity-Only&gt;Fossil'!Q42</f>
        <v>10665.898333149849</v>
      </c>
      <c r="L38" s="5">
        <f>'Electricity-Only&gt;Fossil'!P42</f>
        <v>10458.30053089485</v>
      </c>
      <c r="M38" s="5">
        <f>'Electricity-Only&gt;Fossil'!R42</f>
        <v>10895.915908248808</v>
      </c>
      <c r="W38">
        <f t="shared" si="5"/>
        <v>1981</v>
      </c>
      <c r="X38" s="139">
        <f>Elec_Power_Sector!AF41</f>
        <v>1.0129812900975894</v>
      </c>
      <c r="Y38" s="139"/>
      <c r="Z38" s="139">
        <f>Elec_Power_Sector!AE41</f>
        <v>0.99936981996614482</v>
      </c>
    </row>
    <row r="39" spans="4:26" x14ac:dyDescent="0.2">
      <c r="D39">
        <f t="shared" si="10"/>
        <v>1982</v>
      </c>
      <c r="E39" s="5">
        <f>'Electricity_Only&gt;Total'!T43</f>
        <v>10668.266443916022</v>
      </c>
      <c r="J39">
        <f t="shared" si="11"/>
        <v>1982</v>
      </c>
      <c r="K39" s="5">
        <f>'Electricity-Only&gt;Fossil'!Q43</f>
        <v>10679.024552804003</v>
      </c>
      <c r="L39" s="5">
        <f>'Electricity-Only&gt;Fossil'!P43</f>
        <v>10555.457738972875</v>
      </c>
      <c r="M39" s="5">
        <f>'Electricity-Only&gt;Fossil'!R43</f>
        <v>10946.864140938542</v>
      </c>
      <c r="W39">
        <f t="shared" ref="W39:W67" si="12">D39</f>
        <v>1982</v>
      </c>
      <c r="X39" s="139">
        <f>Elec_Power_Sector!AF42</f>
        <v>1.0191761735296634</v>
      </c>
      <c r="Y39" s="139"/>
      <c r="Z39" s="139">
        <f>Elec_Power_Sector!AE42</f>
        <v>0.99867542905015139</v>
      </c>
    </row>
    <row r="40" spans="4:26" x14ac:dyDescent="0.2">
      <c r="D40">
        <f t="shared" si="10"/>
        <v>1983</v>
      </c>
      <c r="E40" s="5">
        <f>'Electricity_Only&gt;Total'!T44</f>
        <v>10613.140547204604</v>
      </c>
      <c r="J40">
        <f t="shared" si="11"/>
        <v>1983</v>
      </c>
      <c r="K40" s="5">
        <f>'Electricity-Only&gt;Fossil'!Q44</f>
        <v>10683.031356575217</v>
      </c>
      <c r="L40" s="5">
        <f>'Electricity-Only&gt;Fossil'!P44</f>
        <v>10490.976885478955</v>
      </c>
      <c r="M40" s="5">
        <f>'Electricity-Only&gt;Fossil'!R44</f>
        <v>10938.00389055819</v>
      </c>
      <c r="W40">
        <f t="shared" si="12"/>
        <v>1983</v>
      </c>
      <c r="X40" s="139">
        <f>Elec_Power_Sector!AF43</f>
        <v>1.0146293043495309</v>
      </c>
      <c r="Y40" s="139"/>
      <c r="Z40" s="139">
        <f>Elec_Power_Sector!AE43</f>
        <v>0.99796724504569034</v>
      </c>
    </row>
    <row r="41" spans="4:26" x14ac:dyDescent="0.2">
      <c r="D41">
        <f t="shared" si="10"/>
        <v>1984</v>
      </c>
      <c r="E41" s="5">
        <f>'Electricity_Only&gt;Total'!T45</f>
        <v>10562.309139741819</v>
      </c>
      <c r="J41">
        <f t="shared" si="11"/>
        <v>1984</v>
      </c>
      <c r="K41" s="5">
        <f>'Electricity-Only&gt;Fossil'!Q45</f>
        <v>10734.816822992318</v>
      </c>
      <c r="L41" s="5">
        <f>'Electricity-Only&gt;Fossil'!P45</f>
        <v>10449.19589037974</v>
      </c>
      <c r="M41" s="5">
        <f>'Electricity-Only&gt;Fossil'!R45</f>
        <v>10828.205594581801</v>
      </c>
      <c r="W41">
        <f t="shared" si="12"/>
        <v>1984</v>
      </c>
      <c r="X41" s="139">
        <f>Elec_Power_Sector!AF44</f>
        <v>1.0095533497488474</v>
      </c>
      <c r="Y41" s="139"/>
      <c r="Z41" s="139">
        <f>Elec_Power_Sector!AE44</f>
        <v>0.99818117088825231</v>
      </c>
    </row>
    <row r="42" spans="4:26" x14ac:dyDescent="0.2">
      <c r="D42">
        <f t="shared" si="10"/>
        <v>1985</v>
      </c>
      <c r="E42" s="5">
        <f>'Electricity_Only&gt;Total'!T46</f>
        <v>10493.908055349584</v>
      </c>
      <c r="J42">
        <f t="shared" si="11"/>
        <v>1985</v>
      </c>
      <c r="K42" s="5">
        <f>'Electricity-Only&gt;Fossil'!Q46</f>
        <v>10882.577484045696</v>
      </c>
      <c r="L42" s="5">
        <f>'Electricity-Only&gt;Fossil'!P46</f>
        <v>10371.526496553231</v>
      </c>
      <c r="M42" s="5">
        <f>'Electricity-Only&gt;Fossil'!R46</f>
        <v>10823.091869072414</v>
      </c>
      <c r="W42">
        <f t="shared" si="12"/>
        <v>1985</v>
      </c>
      <c r="X42" s="139">
        <f>Elec_Power_Sector!AF45</f>
        <v>1.0029904298214376</v>
      </c>
      <c r="Y42" s="139">
        <f>Elec_Power_Sector!AD49</f>
        <v>1.0008007422024556</v>
      </c>
      <c r="Z42" s="139">
        <f>Elec_Power_Sector!AE45</f>
        <v>0.99820614406281005</v>
      </c>
    </row>
    <row r="43" spans="4:26" x14ac:dyDescent="0.2">
      <c r="D43">
        <f t="shared" si="10"/>
        <v>1986</v>
      </c>
      <c r="E43" s="5">
        <f>'Electricity_Only&gt;Total'!T47</f>
        <v>10502.431213267979</v>
      </c>
      <c r="J43">
        <f t="shared" si="11"/>
        <v>1986</v>
      </c>
      <c r="K43" s="5">
        <f>'Electricity-Only&gt;Fossil'!Q47</f>
        <v>10629.596322702428</v>
      </c>
      <c r="L43" s="5">
        <f>'Electricity-Only&gt;Fossil'!P47</f>
        <v>10422.418959502731</v>
      </c>
      <c r="M43" s="5">
        <f>'Electricity-Only&gt;Fossil'!R47</f>
        <v>10828.00679041745</v>
      </c>
      <c r="W43">
        <f t="shared" si="12"/>
        <v>1986</v>
      </c>
      <c r="X43" s="139">
        <f>Elec_Power_Sector!AF46</f>
        <v>1.0038418582721278</v>
      </c>
      <c r="Y43" s="139">
        <f>Elec_Power_Sector!AD49</f>
        <v>1.0008007422024556</v>
      </c>
      <c r="Z43" s="139">
        <f>Elec_Power_Sector!AE46</f>
        <v>0.99816955158847698</v>
      </c>
    </row>
    <row r="44" spans="4:26" x14ac:dyDescent="0.2">
      <c r="D44">
        <f t="shared" si="10"/>
        <v>1987</v>
      </c>
      <c r="E44" s="5">
        <f>'Electricity_Only&gt;Total'!T48</f>
        <v>10438.666642481849</v>
      </c>
      <c r="J44">
        <f t="shared" si="11"/>
        <v>1987</v>
      </c>
      <c r="K44" s="5">
        <f>'Electricity-Only&gt;Fossil'!Q48</f>
        <v>10607.070041547162</v>
      </c>
      <c r="L44" s="5">
        <f>'Electricity-Only&gt;Fossil'!P48</f>
        <v>10365.900366417376</v>
      </c>
      <c r="M44" s="5">
        <f>'Electricity-Only&gt;Fossil'!R48</f>
        <v>10766.093297729742</v>
      </c>
      <c r="W44">
        <f t="shared" si="12"/>
        <v>1987</v>
      </c>
      <c r="X44" s="139">
        <f>Elec_Power_Sector!AF47</f>
        <v>0.9976559991844649</v>
      </c>
      <c r="Y44" s="139">
        <f>Elec_Power_Sector!AD49</f>
        <v>1.0008007422024556</v>
      </c>
      <c r="Z44" s="139">
        <f>Elec_Power_Sector!AE47</f>
        <v>0.99826072161834689</v>
      </c>
    </row>
    <row r="45" spans="4:26" x14ac:dyDescent="0.2">
      <c r="D45">
        <f t="shared" si="10"/>
        <v>1988</v>
      </c>
      <c r="E45" s="5">
        <f>'Electricity_Only&gt;Total'!T49</f>
        <v>10404.800121070368</v>
      </c>
      <c r="J45">
        <f t="shared" si="11"/>
        <v>1988</v>
      </c>
      <c r="K45" s="5">
        <f>'Electricity-Only&gt;Fossil'!Q49</f>
        <v>10499.863058696325</v>
      </c>
      <c r="L45" s="5">
        <f>'Electricity-Only&gt;Fossil'!P49</f>
        <v>10287.824919075505</v>
      </c>
      <c r="M45" s="5">
        <f>'Electricity-Only&gt;Fossil'!R49</f>
        <v>10717.573001695439</v>
      </c>
      <c r="W45">
        <f t="shared" si="12"/>
        <v>1988</v>
      </c>
      <c r="X45" s="139">
        <f>Elec_Power_Sector!AF48</f>
        <v>0.99444917449909387</v>
      </c>
      <c r="Y45" s="139">
        <f>Elec_Power_Sector!AD49</f>
        <v>1.0008007422024556</v>
      </c>
      <c r="Z45" s="139">
        <f>Elec_Power_Sector!AE48</f>
        <v>0.99823070237677436</v>
      </c>
    </row>
    <row r="46" spans="4:26" x14ac:dyDescent="0.2">
      <c r="D46">
        <f t="shared" si="10"/>
        <v>1989</v>
      </c>
      <c r="E46" s="5">
        <f>'Electricity_Only&gt;Total'!T50</f>
        <v>10459.613820872446</v>
      </c>
      <c r="F46" s="5">
        <f>Elec_Power_Sector!M49</f>
        <v>8851.719176441622</v>
      </c>
      <c r="G46" s="5">
        <f>'Comm_Sector&gt;Total'!T9</f>
        <v>11099.895768669017</v>
      </c>
      <c r="H46" s="5">
        <f>'Industrial_Sector&gt;Total'!T9</f>
        <v>10183.978902319064</v>
      </c>
      <c r="J46">
        <f t="shared" si="11"/>
        <v>1989</v>
      </c>
      <c r="K46" s="5">
        <f>'Electricity-Only&gt;Fossil'!Q50</f>
        <v>10670.931922335345</v>
      </c>
      <c r="L46" s="5">
        <f>'Electricity-Only&gt;Fossil'!P50</f>
        <v>10317.852864581306</v>
      </c>
      <c r="M46" s="5">
        <f>'Electricity-Only&gt;Fossil'!R50</f>
        <v>10744.997730167772</v>
      </c>
      <c r="W46">
        <f t="shared" si="12"/>
        <v>1989</v>
      </c>
      <c r="X46" s="139">
        <f>Elec_Power_Sector!AF49</f>
        <v>0.9984698192558189</v>
      </c>
      <c r="Y46" s="139">
        <f>Elec_Power_Sector!AD49</f>
        <v>1.0008007422024556</v>
      </c>
      <c r="Z46" s="139">
        <f>Elec_Power_Sector!AE49</f>
        <v>0.99944525746078694</v>
      </c>
    </row>
    <row r="47" spans="4:26" x14ac:dyDescent="0.2">
      <c r="D47">
        <f t="shared" si="10"/>
        <v>1990</v>
      </c>
      <c r="E47" s="5">
        <f>'Electricity_Only&gt;Total'!T51</f>
        <v>10472.335417406905</v>
      </c>
      <c r="F47" s="5">
        <f>Elec_Power_Sector!M50</f>
        <v>9372.6988648833394</v>
      </c>
      <c r="G47" s="5">
        <f>'Comm_Sector&gt;Total'!T10</f>
        <v>10739.954920864842</v>
      </c>
      <c r="H47" s="5">
        <f>'Industrial_Sector&gt;Total'!T10</f>
        <v>10439.417047702485</v>
      </c>
      <c r="J47">
        <f t="shared" si="11"/>
        <v>1990</v>
      </c>
      <c r="K47" s="5">
        <f>'Electricity-Only&gt;Fossil'!Q51</f>
        <v>10717.124287833243</v>
      </c>
      <c r="L47" s="5">
        <f>'Electricity-Only&gt;Fossil'!P51</f>
        <v>10311.413424050419</v>
      </c>
      <c r="M47" s="5">
        <f>'Electricity-Only&gt;Fossil'!R51</f>
        <v>10844.611855429608</v>
      </c>
      <c r="W47">
        <f t="shared" si="12"/>
        <v>1990</v>
      </c>
      <c r="X47" s="139">
        <f>Elec_Power_Sector!AF50</f>
        <v>1</v>
      </c>
      <c r="Y47" s="139">
        <f>Elec_Power_Sector!AD50</f>
        <v>1</v>
      </c>
      <c r="Z47" s="139">
        <f>Elec_Power_Sector!AE50</f>
        <v>1</v>
      </c>
    </row>
    <row r="48" spans="4:26" x14ac:dyDescent="0.2">
      <c r="D48">
        <f t="shared" si="10"/>
        <v>1991</v>
      </c>
      <c r="E48" s="5">
        <f>'Electricity_Only&gt;Total'!T52</f>
        <v>10460.428745445433</v>
      </c>
      <c r="F48" s="5">
        <f>Elec_Power_Sector!M51</f>
        <v>9139.0917277105364</v>
      </c>
      <c r="G48" s="5">
        <f>'Comm_Sector&gt;Total'!T11</f>
        <v>10508.349142891073</v>
      </c>
      <c r="H48" s="5">
        <f>'Industrial_Sector&gt;Total'!T11</f>
        <v>10364.447090074997</v>
      </c>
      <c r="J48">
        <f t="shared" si="11"/>
        <v>1991</v>
      </c>
      <c r="K48" s="5">
        <f>'Electricity-Only&gt;Fossil'!Q52</f>
        <v>10639.583300866127</v>
      </c>
      <c r="L48" s="5">
        <f>'Electricity-Only&gt;Fossil'!P52</f>
        <v>10327.070979667122</v>
      </c>
      <c r="M48" s="5">
        <f>'Electricity-Only&gt;Fossil'!R52</f>
        <v>10802.077861285909</v>
      </c>
      <c r="W48">
        <f t="shared" si="12"/>
        <v>1991</v>
      </c>
      <c r="X48" s="139">
        <f>Elec_Power_Sector!AF51</f>
        <v>0.99761144835153148</v>
      </c>
      <c r="Y48" s="139">
        <f>Elec_Power_Sector!AD51</f>
        <v>0.99960768788359466</v>
      </c>
      <c r="Z48" s="139">
        <f>Elec_Power_Sector!AE51</f>
        <v>1.0007682561750131</v>
      </c>
    </row>
    <row r="49" spans="4:26" x14ac:dyDescent="0.2">
      <c r="D49">
        <f t="shared" si="10"/>
        <v>1992</v>
      </c>
      <c r="E49" s="5">
        <f>'Electricity_Only&gt;Total'!T53</f>
        <v>10409.790639031202</v>
      </c>
      <c r="F49" s="5">
        <f>Elec_Power_Sector!M52</f>
        <v>9216.4179329968629</v>
      </c>
      <c r="G49" s="5">
        <f>'Comm_Sector&gt;Total'!T12</f>
        <v>10306.462725334453</v>
      </c>
      <c r="H49" s="5">
        <f>'Industrial_Sector&gt;Total'!T12</f>
        <v>10181.185266779101</v>
      </c>
      <c r="J49">
        <f t="shared" si="11"/>
        <v>1992</v>
      </c>
      <c r="K49" s="5">
        <f>'Electricity-Only&gt;Fossil'!Q53</f>
        <v>10767.915447827967</v>
      </c>
      <c r="L49" s="5">
        <f>'Electricity-Only&gt;Fossil'!P53</f>
        <v>10258.378908547422</v>
      </c>
      <c r="M49" s="5">
        <f>'Electricity-Only&gt;Fossil'!R53</f>
        <v>10702.908788789493</v>
      </c>
      <c r="W49">
        <f t="shared" si="12"/>
        <v>1992</v>
      </c>
      <c r="X49" s="139">
        <f>Elec_Power_Sector!AF52</f>
        <v>0.9930036562447746</v>
      </c>
      <c r="Y49" s="139">
        <f>Elec_Power_Sector!AD52</f>
        <v>0.99881106274671538</v>
      </c>
      <c r="Z49" s="139">
        <f>Elec_Power_Sector!AE52</f>
        <v>1.0008691960402407</v>
      </c>
    </row>
    <row r="50" spans="4:26" x14ac:dyDescent="0.2">
      <c r="D50">
        <f t="shared" si="10"/>
        <v>1993</v>
      </c>
      <c r="E50" s="5">
        <f>'Electricity_Only&gt;Total'!T54</f>
        <v>10406.753186952121</v>
      </c>
      <c r="F50" s="5">
        <f>Elec_Power_Sector!M53</f>
        <v>9174.886154711683</v>
      </c>
      <c r="G50" s="5">
        <f>'Comm_Sector&gt;Total'!T13</f>
        <v>10130.777867613657</v>
      </c>
      <c r="H50" s="5">
        <f>'Industrial_Sector&gt;Total'!T13</f>
        <v>9916.2323069312515</v>
      </c>
      <c r="J50">
        <f t="shared" si="11"/>
        <v>1993</v>
      </c>
      <c r="K50" s="5">
        <f>'Electricity-Only&gt;Fossil'!Q54</f>
        <v>10633.463394136352</v>
      </c>
      <c r="L50" s="5">
        <f>'Electricity-Only&gt;Fossil'!P54</f>
        <v>10282.301143843284</v>
      </c>
      <c r="M50" s="5">
        <f>'Electricity-Only&gt;Fossil'!R54</f>
        <v>10563.006523943877</v>
      </c>
      <c r="W50">
        <f t="shared" si="12"/>
        <v>1993</v>
      </c>
      <c r="X50" s="139">
        <f>Elec_Power_Sector!AF53</f>
        <v>0.99287708809688358</v>
      </c>
      <c r="Y50" s="139">
        <f>Elec_Power_Sector!AD53</f>
        <v>0.99830285444294864</v>
      </c>
      <c r="Z50" s="139">
        <f>Elec_Power_Sector!AE53</f>
        <v>1.0005802109497515</v>
      </c>
    </row>
    <row r="51" spans="4:26" x14ac:dyDescent="0.2">
      <c r="D51">
        <f t="shared" si="10"/>
        <v>1994</v>
      </c>
      <c r="E51" s="5">
        <f>'Electricity_Only&gt;Total'!T55</f>
        <v>10411.143400971076</v>
      </c>
      <c r="F51" s="5">
        <f>Elec_Power_Sector!M54</f>
        <v>9288.3206397564736</v>
      </c>
      <c r="G51" s="5">
        <f>'Comm_Sector&gt;Total'!T14</f>
        <v>9817.4289967749173</v>
      </c>
      <c r="H51" s="5">
        <f>'Industrial_Sector&gt;Total'!T14</f>
        <v>10063.519010015058</v>
      </c>
      <c r="J51">
        <f t="shared" si="11"/>
        <v>1994</v>
      </c>
      <c r="K51" s="5">
        <f>'Electricity-Only&gt;Fossil'!Q55</f>
        <v>10684.789171399107</v>
      </c>
      <c r="L51" s="5">
        <f>'Electricity-Only&gt;Fossil'!P55</f>
        <v>10310.57830936935</v>
      </c>
      <c r="M51" s="5">
        <f>'Electricity-Only&gt;Fossil'!R55</f>
        <v>10475.503621480182</v>
      </c>
      <c r="W51">
        <f t="shared" si="12"/>
        <v>1994</v>
      </c>
      <c r="X51" s="139">
        <f>Elec_Power_Sector!AF54</f>
        <v>0.99340739993187144</v>
      </c>
      <c r="Y51" s="139">
        <f>Elec_Power_Sector!AD54</f>
        <v>0.99779148021820496</v>
      </c>
      <c r="Z51" s="139">
        <f>Elec_Power_Sector!AE54</f>
        <v>1.000866068317509</v>
      </c>
    </row>
    <row r="52" spans="4:26" x14ac:dyDescent="0.2">
      <c r="D52">
        <f t="shared" si="10"/>
        <v>1995</v>
      </c>
      <c r="E52" s="5">
        <f>'Electricity_Only&gt;Total'!T56</f>
        <v>10435.963855447102</v>
      </c>
      <c r="F52" s="5">
        <f>Elec_Power_Sector!M55</f>
        <v>8904.8390721839023</v>
      </c>
      <c r="G52" s="5">
        <f>'Comm_Sector&gt;Total'!T15</f>
        <v>10117.671439030195</v>
      </c>
      <c r="H52" s="5">
        <f>'Industrial_Sector&gt;Total'!T15</f>
        <v>10176.64104426063</v>
      </c>
      <c r="J52">
        <f t="shared" si="11"/>
        <v>1995</v>
      </c>
      <c r="K52" s="5">
        <f>'Electricity-Only&gt;Fossil'!Q56</f>
        <v>10871.597883555198</v>
      </c>
      <c r="L52" s="5">
        <f>'Electricity-Only&gt;Fossil'!P56</f>
        <v>10319.639775638827</v>
      </c>
      <c r="M52" s="5">
        <f>'Electricity-Only&gt;Fossil'!R56</f>
        <v>10572.300389729104</v>
      </c>
      <c r="W52">
        <f t="shared" si="12"/>
        <v>1995</v>
      </c>
      <c r="X52" s="139">
        <f>Elec_Power_Sector!AF55</f>
        <v>0.9949392822650508</v>
      </c>
      <c r="Y52" s="139">
        <f>Elec_Power_Sector!AD55</f>
        <v>0.99723873648520833</v>
      </c>
      <c r="Z52" s="139">
        <f>Elec_Power_Sector!AE55</f>
        <v>1.0000629276543427</v>
      </c>
    </row>
    <row r="53" spans="4:26" x14ac:dyDescent="0.2">
      <c r="D53">
        <f t="shared" si="10"/>
        <v>1996</v>
      </c>
      <c r="E53" s="5">
        <f>'Electricity_Only&gt;Total'!T57</f>
        <v>10452.203329849905</v>
      </c>
      <c r="F53" s="5">
        <f>Elec_Power_Sector!M56</f>
        <v>8895.4564385547801</v>
      </c>
      <c r="G53" s="5">
        <f>'Comm_Sector&gt;Total'!T16</f>
        <v>10541.720862009108</v>
      </c>
      <c r="H53" s="5">
        <f>'Industrial_Sector&gt;Total'!T16</f>
        <v>10643.733728398187</v>
      </c>
      <c r="J53">
        <f t="shared" si="11"/>
        <v>1996</v>
      </c>
      <c r="K53" s="5">
        <f>'Electricity-Only&gt;Fossil'!Q57</f>
        <v>10815.020448978155</v>
      </c>
      <c r="L53" s="5">
        <f>'Electricity-Only&gt;Fossil'!P57</f>
        <v>10360.033871755171</v>
      </c>
      <c r="M53" s="5">
        <f>'Electricity-Only&gt;Fossil'!R57</f>
        <v>10548.239041971066</v>
      </c>
      <c r="W53">
        <f t="shared" si="12"/>
        <v>1996</v>
      </c>
      <c r="X53" s="139">
        <f>Elec_Power_Sector!AF56</f>
        <v>0.99685069155907424</v>
      </c>
      <c r="Y53" s="139">
        <f>Elec_Power_Sector!AD56</f>
        <v>0.9971894232421219</v>
      </c>
      <c r="Z53" s="139">
        <f>Elec_Power_Sector!AE56</f>
        <v>0.9995991973601317</v>
      </c>
    </row>
    <row r="54" spans="4:26" x14ac:dyDescent="0.2">
      <c r="D54">
        <f t="shared" si="10"/>
        <v>1997</v>
      </c>
      <c r="E54" s="5">
        <f>'Electricity_Only&gt;Total'!T58</f>
        <v>10431.091422479431</v>
      </c>
      <c r="F54" s="5">
        <f>Elec_Power_Sector!M57</f>
        <v>8895.4660281951401</v>
      </c>
      <c r="G54" s="5">
        <f>'Comm_Sector&gt;Total'!T17</f>
        <v>10821.164934322482</v>
      </c>
      <c r="H54" s="5">
        <f>'Industrial_Sector&gt;Total'!T17</f>
        <v>9983.2113111795406</v>
      </c>
      <c r="J54">
        <f t="shared" si="11"/>
        <v>1997</v>
      </c>
      <c r="K54" s="5">
        <f>'Electricity-Only&gt;Fossil'!Q58</f>
        <v>10581.574014620139</v>
      </c>
      <c r="L54" s="5">
        <f>'Electricity-Only&gt;Fossil'!P58</f>
        <v>10346.014861640033</v>
      </c>
      <c r="M54" s="5">
        <f>'Electricity-Only&gt;Fossil'!R58</f>
        <v>10648.561302587266</v>
      </c>
      <c r="W54">
        <f t="shared" si="12"/>
        <v>1997</v>
      </c>
      <c r="X54" s="139">
        <f>Elec_Power_Sector!AF57</f>
        <v>0.99503060131970933</v>
      </c>
      <c r="Y54" s="139">
        <f>Elec_Power_Sector!AD57</f>
        <v>0.99721240956869295</v>
      </c>
      <c r="Z54" s="139">
        <f>Elec_Power_Sector!AE57</f>
        <v>0.99948208250258608</v>
      </c>
    </row>
    <row r="55" spans="4:26" x14ac:dyDescent="0.2">
      <c r="D55">
        <f t="shared" si="10"/>
        <v>1998</v>
      </c>
      <c r="E55" s="5">
        <f>'Electricity_Only&gt;Total'!T59</f>
        <v>10456.98908566576</v>
      </c>
      <c r="F55" s="5">
        <f>Elec_Power_Sector!M58</f>
        <v>8628.6705193041453</v>
      </c>
      <c r="G55" s="5">
        <f>'Comm_Sector&gt;Total'!T18</f>
        <v>10452.326790960326</v>
      </c>
      <c r="H55" s="5">
        <f>'Industrial_Sector&gt;Total'!T18</f>
        <v>9781.7408399658452</v>
      </c>
      <c r="J55">
        <f t="shared" si="11"/>
        <v>1998</v>
      </c>
      <c r="K55" s="5">
        <f>'Electricity-Only&gt;Fossil'!Q59</f>
        <v>10643.838380951056</v>
      </c>
      <c r="L55" s="5">
        <f>'Electricity-Only&gt;Fossil'!P59</f>
        <v>10356.015273627327</v>
      </c>
      <c r="M55" s="5">
        <f>'Electricity-Only&gt;Fossil'!R59</f>
        <v>10800.652755832987</v>
      </c>
      <c r="W55">
        <f t="shared" si="12"/>
        <v>1998</v>
      </c>
      <c r="X55" s="139">
        <f>Elec_Power_Sector!AF58</f>
        <v>0.99552997414912359</v>
      </c>
      <c r="Y55" s="139">
        <f>Elec_Power_Sector!AD58</f>
        <v>0.99721375640011189</v>
      </c>
      <c r="Z55" s="139">
        <f>Elec_Power_Sector!AE58</f>
        <v>1.0002236990715918</v>
      </c>
    </row>
    <row r="56" spans="4:26" x14ac:dyDescent="0.2">
      <c r="D56">
        <f t="shared" si="10"/>
        <v>1999</v>
      </c>
      <c r="E56" s="5">
        <f>'Electricity_Only&gt;Total'!T60</f>
        <v>10437.898716266034</v>
      </c>
      <c r="F56" s="5">
        <f>Elec_Power_Sector!M59</f>
        <v>8630.8541237847985</v>
      </c>
      <c r="G56" s="5">
        <f>'Comm_Sector&gt;Total'!T19</f>
        <v>10695.130453426909</v>
      </c>
      <c r="H56" s="5">
        <f>'Industrial_Sector&gt;Total'!T19</f>
        <v>9870.9307809805396</v>
      </c>
      <c r="J56">
        <f t="shared" si="11"/>
        <v>1999</v>
      </c>
      <c r="K56" s="5">
        <f>'Electricity-Only&gt;Fossil'!Q60</f>
        <v>10831.650669703129</v>
      </c>
      <c r="L56" s="5">
        <f>'Electricity-Only&gt;Fossil'!P60</f>
        <v>10340.035466917492</v>
      </c>
      <c r="M56" s="5">
        <f>'Electricity-Only&gt;Fossil'!R60</f>
        <v>10676.629707958635</v>
      </c>
      <c r="W56">
        <f t="shared" si="12"/>
        <v>1999</v>
      </c>
      <c r="X56" s="139">
        <f>Elec_Power_Sector!AF59</f>
        <v>0.99371798378952436</v>
      </c>
      <c r="Y56" s="139">
        <f>Elec_Power_Sector!AD59</f>
        <v>0.99729691862745473</v>
      </c>
      <c r="Z56" s="139">
        <f>Elec_Power_Sector!AE59</f>
        <v>1.000294740538527</v>
      </c>
    </row>
    <row r="57" spans="4:26" x14ac:dyDescent="0.2">
      <c r="D57">
        <f t="shared" si="10"/>
        <v>2000</v>
      </c>
      <c r="E57" s="5">
        <f>'Electricity_Only&gt;Total'!T61</f>
        <v>10431.889646856762</v>
      </c>
      <c r="F57" s="5">
        <f>Elec_Power_Sector!M60</f>
        <v>8555.2851085256425</v>
      </c>
      <c r="G57" s="5">
        <f>'Comm_Sector&gt;Total'!T20</f>
        <v>10436.208981808162</v>
      </c>
      <c r="H57" s="5">
        <f>'Industrial_Sector&gt;Total'!T20</f>
        <v>9829.939805501881</v>
      </c>
      <c r="J57">
        <f t="shared" si="11"/>
        <v>2000</v>
      </c>
      <c r="K57" s="5">
        <f>'Electricity-Only&gt;Fossil'!Q61</f>
        <v>10873.906014684046</v>
      </c>
      <c r="L57" s="5">
        <f>'Electricity-Only&gt;Fossil'!P61</f>
        <v>10380.398763058374</v>
      </c>
      <c r="M57" s="5">
        <f>'Electricity-Only&gt;Fossil'!R61</f>
        <v>10463.652635722454</v>
      </c>
      <c r="W57">
        <f t="shared" si="12"/>
        <v>2000</v>
      </c>
      <c r="X57" s="139">
        <f>Elec_Power_Sector!AF60</f>
        <v>0.99235274253787853</v>
      </c>
      <c r="Y57" s="139">
        <f>Elec_Power_Sector!AD60</f>
        <v>0.99707778270561676</v>
      </c>
      <c r="Z57" s="139">
        <f>Elec_Power_Sector!AE60</f>
        <v>1.0007899861306686</v>
      </c>
    </row>
    <row r="58" spans="4:26" x14ac:dyDescent="0.2">
      <c r="D58">
        <f t="shared" si="10"/>
        <v>2001</v>
      </c>
      <c r="E58" s="5">
        <f>'Electricity_Only&gt;Total'!T62</f>
        <v>10388.576582415018</v>
      </c>
      <c r="F58" s="5">
        <f>Elec_Power_Sector!M61</f>
        <v>8579.7957584478718</v>
      </c>
      <c r="G58" s="5">
        <f>'Comm_Sector&gt;Total'!T21</f>
        <v>10639.102771123571</v>
      </c>
      <c r="H58" s="5">
        <f>'Industrial_Sector&gt;Total'!T21</f>
        <v>10084.553628721189</v>
      </c>
      <c r="J58">
        <f t="shared" si="11"/>
        <v>2001</v>
      </c>
      <c r="K58" s="5">
        <f>'Electricity-Only&gt;Fossil'!Q62</f>
        <v>10706.667232162374</v>
      </c>
      <c r="L58" s="5">
        <f>'Electricity-Only&gt;Fossil'!P62</f>
        <v>10387.016773061947</v>
      </c>
      <c r="M58" s="5">
        <f>'Electricity-Only&gt;Fossil'!R62</f>
        <v>10032.657234250401</v>
      </c>
      <c r="W58">
        <f t="shared" si="12"/>
        <v>2001</v>
      </c>
      <c r="X58" s="139">
        <f>Elec_Power_Sector!AF61</f>
        <v>0.98956026921956697</v>
      </c>
      <c r="Y58" s="139">
        <f>Elec_Power_Sector!AD61</f>
        <v>0.99669911131215494</v>
      </c>
      <c r="Z58" s="139">
        <f>Elec_Power_Sector!AE61</f>
        <v>0.99971646055479868</v>
      </c>
    </row>
    <row r="59" spans="4:26" x14ac:dyDescent="0.2">
      <c r="D59">
        <f>D58+1</f>
        <v>2002</v>
      </c>
      <c r="E59" s="5">
        <f>'Electricity_Only&gt;Total'!T63</f>
        <v>10276.209067485795</v>
      </c>
      <c r="F59" s="5">
        <f>Elec_Power_Sector!M62</f>
        <v>8502.3159342489726</v>
      </c>
      <c r="G59" s="5">
        <f>'Comm_Sector&gt;Total'!T22</f>
        <v>9889.9308396737179</v>
      </c>
      <c r="H59" s="5">
        <f>'Industrial_Sector&gt;Total'!T22</f>
        <v>10977.233904365286</v>
      </c>
      <c r="J59">
        <f t="shared" si="11"/>
        <v>2002</v>
      </c>
      <c r="K59" s="5">
        <f>'Electricity-Only&gt;Fossil'!Q63</f>
        <v>10607.401245854839</v>
      </c>
      <c r="L59" s="5">
        <f>'Electricity-Only&gt;Fossil'!P63</f>
        <v>10326.290631925624</v>
      </c>
      <c r="M59" s="5">
        <f>'Electricity-Only&gt;Fossil'!R63</f>
        <v>9517.9184054056859</v>
      </c>
      <c r="W59">
        <f t="shared" si="12"/>
        <v>2002</v>
      </c>
      <c r="X59" s="139">
        <f>Elec_Power_Sector!AF62</f>
        <v>0.97966656998093793</v>
      </c>
      <c r="Y59" s="139">
        <f>Elec_Power_Sector!AD62</f>
        <v>0.99582151912160877</v>
      </c>
      <c r="Z59" s="139">
        <f>Elec_Power_Sector!AE62</f>
        <v>0.99896486854899502</v>
      </c>
    </row>
    <row r="60" spans="4:26" x14ac:dyDescent="0.2">
      <c r="D60">
        <f>D59+1</f>
        <v>2003</v>
      </c>
      <c r="E60" s="5">
        <f>'Electricity_Only&gt;Total'!T64</f>
        <v>10230.499590848542</v>
      </c>
      <c r="F60" s="5">
        <f>Elec_Power_Sector!M63</f>
        <v>8653.7105731783759</v>
      </c>
      <c r="G60" s="5">
        <f>'Comm_Sector&gt;Total'!T23</f>
        <v>11914.339737536553</v>
      </c>
      <c r="H60" s="5">
        <f>'Industrial_Sector&gt;Total'!T23</f>
        <v>10080.052546516124</v>
      </c>
      <c r="J60">
        <f t="shared" si="11"/>
        <v>2003</v>
      </c>
      <c r="K60" s="5">
        <f>'Electricity-Only&gt;Fossil'!Q64</f>
        <v>10588.550160682631</v>
      </c>
      <c r="L60" s="5">
        <f>'Electricity-Only&gt;Fossil'!P64</f>
        <v>10306.672695788562</v>
      </c>
      <c r="M60" s="5">
        <f>'Electricity-Only&gt;Fossil'!R64</f>
        <v>9157.4312757479856</v>
      </c>
      <c r="W60">
        <f t="shared" si="12"/>
        <v>2003</v>
      </c>
      <c r="X60" s="139">
        <f>Elec_Power_Sector!AF63</f>
        <v>0.97466813493022031</v>
      </c>
      <c r="Y60" s="139">
        <f>Elec_Power_Sector!AD63</f>
        <v>0.99578528949307932</v>
      </c>
      <c r="Z60" s="139">
        <f>Elec_Power_Sector!AE63</f>
        <v>1.000600384337285</v>
      </c>
    </row>
    <row r="61" spans="4:26" x14ac:dyDescent="0.2">
      <c r="D61">
        <f>D60+1</f>
        <v>2004</v>
      </c>
      <c r="E61" s="5">
        <f>'Electricity_Only&gt;Total'!T65</f>
        <v>10143.646151425852</v>
      </c>
      <c r="F61" s="255">
        <f>Elec_Power_Sector!M64</f>
        <v>7724.959453999485</v>
      </c>
      <c r="G61" s="255">
        <f>'Comm_Sector&gt;Total'!T24</f>
        <v>9382.4613425048628</v>
      </c>
      <c r="H61" s="255">
        <f>'Industrial_Sector&gt;Total'!T24</f>
        <v>7523.3955063323338</v>
      </c>
      <c r="J61">
        <f t="shared" si="11"/>
        <v>2004</v>
      </c>
      <c r="K61" s="5">
        <f>'Electricity-Only&gt;Fossil'!Q65</f>
        <v>10543.904950738706</v>
      </c>
      <c r="L61" s="5">
        <f>'Electricity-Only&gt;Fossil'!P65</f>
        <v>10340.016006907708</v>
      </c>
      <c r="M61" s="5">
        <f>'Electricity-Only&gt;Fossil'!R65</f>
        <v>8653.2349373572142</v>
      </c>
      <c r="W61">
        <f t="shared" si="12"/>
        <v>2004</v>
      </c>
      <c r="X61" s="139">
        <f>Elec_Power_Sector!AF64</f>
        <v>0.96426510865031634</v>
      </c>
      <c r="Y61" s="139">
        <f>Elec_Power_Sector!AD64</f>
        <v>0.99661543875948821</v>
      </c>
      <c r="Z61" s="139">
        <f>Elec_Power_Sector!AE64</f>
        <v>0.99850750085337414</v>
      </c>
    </row>
    <row r="62" spans="4:26" x14ac:dyDescent="0.2">
      <c r="D62">
        <f>D61+1</f>
        <v>2005</v>
      </c>
      <c r="E62" s="5">
        <f>'Electricity_Only&gt;Total'!T66</f>
        <v>10126.071442263739</v>
      </c>
      <c r="F62" s="255">
        <f>Elec_Power_Sector!M65</f>
        <v>7726.6450920859834</v>
      </c>
      <c r="G62" s="255">
        <f>'Comm_Sector&gt;Total'!T25</f>
        <v>9150.3855847572158</v>
      </c>
      <c r="H62" s="255">
        <f>'Industrial_Sector&gt;Total'!T25</f>
        <v>7433.5774415986971</v>
      </c>
      <c r="J62">
        <f t="shared" si="11"/>
        <v>2005</v>
      </c>
      <c r="K62" s="5">
        <f>'Electricity-Only&gt;Fossil'!Q66</f>
        <v>10632.39199766109</v>
      </c>
      <c r="L62" s="5">
        <f>'Electricity-Only&gt;Fossil'!P66</f>
        <v>10372.777381961758</v>
      </c>
      <c r="M62" s="5">
        <f>'Electricity-Only&gt;Fossil'!R66</f>
        <v>8551.1988183101184</v>
      </c>
      <c r="W62">
        <f t="shared" si="12"/>
        <v>2005</v>
      </c>
      <c r="X62" s="139">
        <f>Elec_Power_Sector!AF65</f>
        <v>0.9647339322943187</v>
      </c>
      <c r="Y62" s="139">
        <f>Elec_Power_Sector!AD65</f>
        <v>0.99713157048633649</v>
      </c>
      <c r="Z62" s="139">
        <f>Elec_Power_Sector!AE65</f>
        <v>0.99636401909921257</v>
      </c>
    </row>
    <row r="63" spans="4:26" x14ac:dyDescent="0.2">
      <c r="D63">
        <f>D62+1</f>
        <v>2006</v>
      </c>
      <c r="E63" s="5">
        <f>'Electricity_Only&gt;Total'!T67</f>
        <v>10060.756937567794</v>
      </c>
      <c r="F63" s="255">
        <f>Elec_Power_Sector!M66</f>
        <v>7830.6557643515534</v>
      </c>
      <c r="G63" s="255">
        <f>'Comm_Sector&gt;Total'!T26</f>
        <v>9225.398737915295</v>
      </c>
      <c r="H63" s="255">
        <f>'Industrial_Sector&gt;Total'!T26</f>
        <v>7206.2140267528212</v>
      </c>
      <c r="J63">
        <f t="shared" si="11"/>
        <v>2006</v>
      </c>
      <c r="K63" s="5">
        <f>'Electricity-Only&gt;Fossil'!Q67</f>
        <v>10808.640540565981</v>
      </c>
      <c r="L63" s="5">
        <f>'Electricity-Only&gt;Fossil'!P67</f>
        <v>10351.428960163448</v>
      </c>
      <c r="M63" s="5">
        <f>'Electricity-Only&gt;Fossil'!R67</f>
        <v>8470.8985120677171</v>
      </c>
      <c r="W63">
        <f t="shared" si="12"/>
        <v>2006</v>
      </c>
      <c r="X63" s="139">
        <f>Elec_Power_Sector!AF66</f>
        <v>0.96242205547414317</v>
      </c>
      <c r="Y63" s="139">
        <f>Elec_Power_Sector!AD66</f>
        <v>0.99803560824874005</v>
      </c>
      <c r="Z63" s="139">
        <f>Elec_Power_Sector!AE66</f>
        <v>0.9929935794456245</v>
      </c>
    </row>
    <row r="64" spans="4:26" x14ac:dyDescent="0.2">
      <c r="D64">
        <v>2007</v>
      </c>
      <c r="E64" s="5">
        <f>'Electricity_Only&gt;Total'!T68</f>
        <v>10045.243393494356</v>
      </c>
      <c r="F64" s="255">
        <f>Elec_Power_Sector!M67</f>
        <v>7851.8408821779058</v>
      </c>
      <c r="G64" s="255">
        <f>'Comm_Sector&gt;Total'!T27</f>
        <v>9069.1921436777902</v>
      </c>
      <c r="H64" s="255">
        <f>'Industrial_Sector&gt;Total'!T27</f>
        <v>7334.1791864436518</v>
      </c>
      <c r="J64">
        <f t="shared" si="11"/>
        <v>2007</v>
      </c>
      <c r="K64" s="5">
        <f>'Electricity-Only&gt;Fossil'!Q68</f>
        <v>10794.544360314474</v>
      </c>
      <c r="L64" s="5">
        <f>'Electricity-Only&gt;Fossil'!P68</f>
        <v>10374.764491943875</v>
      </c>
      <c r="M64" s="5">
        <f>'Electricity-Only&gt;Fossil'!R68</f>
        <v>8405.9930978827942</v>
      </c>
      <c r="W64">
        <f t="shared" si="12"/>
        <v>2007</v>
      </c>
      <c r="X64" s="139">
        <f>Elec_Power_Sector!AF67</f>
        <v>0.9632999498422069</v>
      </c>
      <c r="Y64" s="139">
        <f>Elec_Power_Sector!AD67</f>
        <v>0.99760095717697994</v>
      </c>
      <c r="Z64" s="139">
        <f>Elec_Power_Sector!AE67</f>
        <v>0.99070216759041585</v>
      </c>
    </row>
    <row r="65" spans="3:26" x14ac:dyDescent="0.2">
      <c r="D65">
        <v>2008</v>
      </c>
      <c r="E65" s="5">
        <f>'Electricity_Only&gt;Total'!T69</f>
        <v>10024.390252985777</v>
      </c>
      <c r="F65" s="255">
        <f>Elec_Power_Sector!M68</f>
        <v>7959.5621963993062</v>
      </c>
      <c r="G65" s="255">
        <f>'Comm_Sector&gt;Total'!T28</f>
        <v>9506.569344355059</v>
      </c>
      <c r="H65" s="255">
        <f>'Industrial_Sector&gt;Total'!T28</f>
        <v>7145.177801406433</v>
      </c>
      <c r="J65">
        <f t="shared" si="11"/>
        <v>2008</v>
      </c>
      <c r="K65" s="5">
        <f>'Electricity-Only&gt;Fossil'!Q69</f>
        <v>11013.747321208364</v>
      </c>
      <c r="L65" s="5">
        <f>'Electricity-Only&gt;Fossil'!P69</f>
        <v>10377.477192415638</v>
      </c>
      <c r="M65" s="5">
        <f>'Electricity-Only&gt;Fossil'!R69</f>
        <v>8304.6468891084405</v>
      </c>
      <c r="W65">
        <f t="shared" si="12"/>
        <v>2008</v>
      </c>
      <c r="X65" s="139">
        <f>Elec_Power_Sector!AF68</f>
        <v>0.96207519174824707</v>
      </c>
      <c r="Y65" s="139">
        <f>Elec_Power_Sector!AD68</f>
        <v>0.99808701869063132</v>
      </c>
      <c r="Z65" s="139">
        <f>Elec_Power_Sector!AE68</f>
        <v>0.9904372409606873</v>
      </c>
    </row>
    <row r="66" spans="3:26" x14ac:dyDescent="0.2">
      <c r="D66">
        <v>2009</v>
      </c>
      <c r="E66" s="5">
        <f>'Electricity_Only&gt;Total'!T70</f>
        <v>9956.4557001960093</v>
      </c>
      <c r="F66" s="255">
        <f>Elec_Power_Sector!M69</f>
        <v>7885.9782059717691</v>
      </c>
      <c r="G66" s="255">
        <f>'Comm_Sector&gt;Total'!T29</f>
        <v>9834.0684392692801</v>
      </c>
      <c r="H66" s="255">
        <f>'Industrial_Sector&gt;Total'!T29</f>
        <v>7103.0024527256137</v>
      </c>
      <c r="J66">
        <f t="shared" si="11"/>
        <v>2009</v>
      </c>
      <c r="K66" s="5">
        <f>'Electricity-Only&gt;Fossil'!Q70</f>
        <v>10921.418170600387</v>
      </c>
      <c r="L66" s="5">
        <f>'Electricity-Only&gt;Fossil'!P70</f>
        <v>10413.551144342908</v>
      </c>
      <c r="M66" s="5">
        <f>'Electricity-Only&gt;Fossil'!R70</f>
        <v>8159.0398395093735</v>
      </c>
      <c r="W66">
        <f t="shared" si="12"/>
        <v>2009</v>
      </c>
      <c r="X66" s="139">
        <f>Elec_Power_Sector!AF69</f>
        <v>0.96019279648966127</v>
      </c>
      <c r="Y66" s="139">
        <f>Elec_Power_Sector!AD69</f>
        <v>0.99813092168700335</v>
      </c>
      <c r="Z66" s="139">
        <f>Elec_Power_Sector!AE69</f>
        <v>0.98557148415998985</v>
      </c>
    </row>
    <row r="67" spans="3:26" x14ac:dyDescent="0.2">
      <c r="D67">
        <v>2010</v>
      </c>
      <c r="E67" s="5">
        <f>'Electricity_Only&gt;Total'!T71</f>
        <v>9941.695564435473</v>
      </c>
      <c r="F67" s="255">
        <f>Elec_Power_Sector!M70</f>
        <v>7874.3668281580221</v>
      </c>
      <c r="G67" s="255">
        <f>'Comm_Sector&gt;Total'!T30</f>
        <v>10127.003007256391</v>
      </c>
      <c r="H67" s="255">
        <f>'Industrial_Sector&gt;Total'!T30</f>
        <v>7308.5688611568512</v>
      </c>
      <c r="J67">
        <f t="shared" si="11"/>
        <v>2010</v>
      </c>
      <c r="K67" s="5">
        <f>'Electricity-Only&gt;Fossil'!Q71</f>
        <v>10986.2420868634</v>
      </c>
      <c r="L67" s="5">
        <f>'Electricity-Only&gt;Fossil'!P71</f>
        <v>10415.205831108857</v>
      </c>
      <c r="M67" s="5">
        <f>'Electricity-Only&gt;Fossil'!R71</f>
        <v>8182.6267863556841</v>
      </c>
      <c r="W67">
        <f t="shared" si="12"/>
        <v>2010</v>
      </c>
      <c r="X67" s="139">
        <f>Elec_Power_Sector!AF70</f>
        <v>0.96003806446924633</v>
      </c>
      <c r="Y67" s="139">
        <f>Elec_Power_Sector!AD70</f>
        <v>0.99833762727067177</v>
      </c>
      <c r="Z67" s="139">
        <f>Elec_Power_Sector!AE70</f>
        <v>0.98426934406033217</v>
      </c>
    </row>
    <row r="68" spans="3:26" x14ac:dyDescent="0.2">
      <c r="D68">
        <v>2011</v>
      </c>
      <c r="E68" s="5">
        <f>'Electricity_Only&gt;Total'!T72</f>
        <v>9909.4634874416042</v>
      </c>
      <c r="F68" s="255">
        <f>Elec_Power_Sector!M71</f>
        <v>7768.7952991462998</v>
      </c>
      <c r="G68" s="255">
        <f>'Comm_Sector&gt;Total'!T31</f>
        <v>10448.411202782199</v>
      </c>
      <c r="H68" s="255">
        <f>'Industrial_Sector&gt;Total'!T31</f>
        <v>7407.5251003659014</v>
      </c>
      <c r="J68">
        <f t="shared" ref="J68:J69" si="13">D68</f>
        <v>2011</v>
      </c>
      <c r="K68" s="5">
        <f>'Electricity-Only&gt;Fossil'!Q72</f>
        <v>10791.21411930889</v>
      </c>
      <c r="L68" s="5">
        <f>'Electricity-Only&gt;Fossil'!P72</f>
        <v>10443.60407436228</v>
      </c>
      <c r="M68" s="5">
        <f>'Electricity-Only&gt;Fossil'!R72</f>
        <v>8153.8560202512599</v>
      </c>
    </row>
    <row r="69" spans="3:26" x14ac:dyDescent="0.2">
      <c r="C69">
        <f>E69/E57</f>
        <v>0.93951993024853842</v>
      </c>
      <c r="D69">
        <v>2012</v>
      </c>
      <c r="E69" s="5">
        <f>'Electricity_Only&gt;Total'!T73</f>
        <v>9800.9682333753153</v>
      </c>
      <c r="F69" s="255">
        <f>Elec_Power_Sector!M72</f>
        <v>7747.9548072602984</v>
      </c>
      <c r="G69" s="255">
        <f>'Comm_Sector&gt;Total'!T32</f>
        <v>11234.932300765675</v>
      </c>
      <c r="H69" s="255">
        <f>'Industrial_Sector&gt;Total'!T32</f>
        <v>7987.5979441293966</v>
      </c>
      <c r="J69">
        <f t="shared" si="13"/>
        <v>2012</v>
      </c>
      <c r="K69" s="5">
        <f>'Electricity-Only&gt;Fossil'!Q73</f>
        <v>10989.986267776856</v>
      </c>
      <c r="L69" s="5">
        <f>'Electricity-Only&gt;Fossil'!P73</f>
        <v>10497.823972860209</v>
      </c>
      <c r="M69" s="5">
        <f>'Electricity-Only&gt;Fossil'!R73</f>
        <v>8181.882564682146</v>
      </c>
    </row>
  </sheetData>
  <pageMargins left="0.75" right="0.75" top="1" bottom="1" header="0.5" footer="0.5"/>
  <pageSetup scale="2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CZ736"/>
  <sheetViews>
    <sheetView topLeftCell="B38" workbookViewId="0">
      <selection activeCell="B54" sqref="B54"/>
    </sheetView>
  </sheetViews>
  <sheetFormatPr defaultRowHeight="12.75" x14ac:dyDescent="0.2"/>
  <cols>
    <col min="1" max="1" width="6.5703125" style="10" customWidth="1"/>
    <col min="2" max="2" width="6.85546875" style="10" customWidth="1"/>
    <col min="3" max="3" width="9.140625" style="10"/>
    <col min="4" max="4" width="11" style="10" customWidth="1"/>
    <col min="5" max="5" width="10.5703125" style="10" customWidth="1"/>
    <col min="6" max="6" width="12.28515625" style="10" customWidth="1"/>
    <col min="7" max="7" width="11.28515625" style="10" customWidth="1"/>
    <col min="8" max="8" width="10.5703125" style="10" customWidth="1"/>
    <col min="9" max="9" width="9.140625" style="10"/>
    <col min="10" max="10" width="12" style="10" customWidth="1"/>
    <col min="11" max="11" width="11.85546875" style="10" customWidth="1"/>
    <col min="12" max="13" width="12.140625" style="10" customWidth="1"/>
    <col min="14" max="14" width="15.7109375" style="10" customWidth="1"/>
    <col min="15" max="15" width="11" style="10" bestFit="1" customWidth="1"/>
    <col min="16" max="16" width="10.42578125" style="10" customWidth="1"/>
    <col min="17" max="17" width="11" style="10" customWidth="1"/>
    <col min="18" max="18" width="12.140625" style="10" customWidth="1"/>
    <col min="19" max="19" width="14.28515625" style="10" customWidth="1"/>
    <col min="20" max="23" width="9.85546875" style="10" customWidth="1"/>
    <col min="24" max="24" width="11.85546875" style="10" customWidth="1"/>
    <col min="25" max="25" width="12.42578125" style="10" customWidth="1"/>
    <col min="26" max="26" width="9.85546875" style="10" customWidth="1"/>
    <col min="27" max="28" width="9.140625" style="10"/>
    <col min="29" max="29" width="10" style="10" customWidth="1"/>
    <col min="30" max="30" width="11.140625" style="10" customWidth="1"/>
    <col min="31" max="31" width="13.42578125" style="10" customWidth="1"/>
    <col min="32" max="32" width="12.42578125" style="10" customWidth="1"/>
    <col min="33" max="35" width="10.140625" style="10" customWidth="1"/>
    <col min="36" max="36" width="12.140625" style="10" customWidth="1"/>
    <col min="37" max="37" width="10.140625" style="10" customWidth="1"/>
    <col min="38" max="41" width="9.140625" style="10"/>
    <col min="42" max="42" width="12.42578125" style="10" customWidth="1"/>
    <col min="43" max="43" width="10.140625" style="10" customWidth="1"/>
    <col min="44" max="44" width="9.140625" style="10"/>
    <col min="45" max="45" width="10.140625" style="10" customWidth="1"/>
    <col min="46" max="46" width="9.140625" style="10"/>
    <col min="47" max="48" width="10.7109375" style="10" customWidth="1"/>
    <col min="49" max="49" width="10.42578125" style="10" customWidth="1"/>
    <col min="50" max="50" width="10.28515625" style="10" customWidth="1"/>
    <col min="51" max="51" width="9.5703125" style="10" bestFit="1" customWidth="1"/>
    <col min="52" max="52" width="4.85546875" style="10" customWidth="1"/>
    <col min="53" max="54" width="9.140625" style="10"/>
    <col min="55" max="55" width="6.42578125" style="10" customWidth="1"/>
    <col min="56" max="56" width="9.140625" style="10"/>
    <col min="57" max="57" width="10.28515625" style="10" customWidth="1"/>
    <col min="58" max="58" width="9.85546875" style="10" customWidth="1"/>
    <col min="59" max="59" width="12.42578125" style="10" customWidth="1"/>
    <col min="60" max="60" width="10.5703125" style="10" customWidth="1"/>
    <col min="61" max="61" width="9.140625" style="10"/>
    <col min="62" max="62" width="11.140625" style="10" customWidth="1"/>
    <col min="63" max="63" width="9.140625" style="10"/>
    <col min="64" max="64" width="11.5703125" style="10" customWidth="1"/>
    <col min="65" max="65" width="10.7109375" style="10" customWidth="1"/>
    <col min="66" max="66" width="9.5703125" style="10" customWidth="1"/>
    <col min="67" max="67" width="9.140625" style="10"/>
    <col min="68" max="68" width="11.42578125" style="10" customWidth="1"/>
    <col min="69" max="70" width="9.140625" style="10"/>
    <col min="71" max="71" width="10.28515625" style="10" customWidth="1"/>
    <col min="72" max="73" width="9.140625" style="10"/>
    <col min="74" max="74" width="11.7109375" style="10" customWidth="1"/>
    <col min="75" max="75" width="10.85546875" style="10" customWidth="1"/>
    <col min="76" max="76" width="11.5703125" style="10" customWidth="1"/>
    <col min="77" max="77" width="10.85546875" style="10" customWidth="1"/>
    <col min="78" max="78" width="7.140625" style="10" customWidth="1"/>
    <col min="79" max="79" width="12.85546875" style="10" customWidth="1"/>
    <col min="80" max="80" width="11" style="10" customWidth="1"/>
    <col min="81" max="81" width="13" style="10" customWidth="1"/>
    <col min="82" max="82" width="11" style="10" customWidth="1"/>
    <col min="83" max="83" width="9.140625" style="10"/>
    <col min="84" max="84" width="11.140625" style="10" customWidth="1"/>
    <col min="85" max="85" width="9.42578125" style="10" customWidth="1"/>
    <col min="86" max="86" width="9.140625" style="10"/>
    <col min="87" max="87" width="10.7109375" style="10" customWidth="1"/>
    <col min="88" max="88" width="9.140625" style="10"/>
    <col min="89" max="89" width="10" style="10" customWidth="1"/>
    <col min="90" max="90" width="9.85546875" style="10" customWidth="1"/>
    <col min="91" max="91" width="11.7109375" style="10" customWidth="1"/>
    <col min="92" max="92" width="10.85546875" style="10" customWidth="1"/>
    <col min="93" max="16384" width="9.140625" style="10"/>
  </cols>
  <sheetData>
    <row r="1" spans="1:104" ht="15.75" x14ac:dyDescent="0.25">
      <c r="A1" s="9"/>
      <c r="B1" s="9"/>
      <c r="D1" s="11" t="s">
        <v>616</v>
      </c>
      <c r="AC1" s="479" t="s">
        <v>577</v>
      </c>
      <c r="AD1" s="480"/>
      <c r="AE1" s="480"/>
      <c r="AF1" s="480"/>
      <c r="AG1" s="480"/>
      <c r="AH1" s="480"/>
      <c r="AI1" s="480"/>
      <c r="AJ1" s="480"/>
      <c r="AK1" s="480"/>
      <c r="AL1" s="49"/>
      <c r="AM1" s="49"/>
      <c r="BC1" s="12"/>
    </row>
    <row r="2" spans="1:104" x14ac:dyDescent="0.2">
      <c r="A2" s="9"/>
      <c r="B2" s="9"/>
      <c r="AD2" s="77" t="s">
        <v>543</v>
      </c>
      <c r="AF2" s="85"/>
      <c r="BC2" s="12"/>
    </row>
    <row r="3" spans="1:104" x14ac:dyDescent="0.2">
      <c r="A3" s="9"/>
      <c r="B3" s="9"/>
      <c r="D3" s="131" t="s">
        <v>975</v>
      </c>
      <c r="BC3" s="12"/>
      <c r="CX3" s="77"/>
    </row>
    <row r="4" spans="1:104" x14ac:dyDescent="0.2">
      <c r="A4" s="9"/>
      <c r="B4" s="9"/>
      <c r="D4" s="131"/>
      <c r="BC4" s="12"/>
      <c r="CX4" s="77"/>
    </row>
    <row r="5" spans="1:104" x14ac:dyDescent="0.2">
      <c r="A5" s="9"/>
      <c r="B5" s="9"/>
      <c r="D5" s="13" t="s">
        <v>60</v>
      </c>
      <c r="J5" s="13" t="s">
        <v>345</v>
      </c>
      <c r="P5" s="13" t="s">
        <v>576</v>
      </c>
      <c r="V5" s="13" t="s">
        <v>575</v>
      </c>
      <c r="AC5" s="13" t="s">
        <v>296</v>
      </c>
      <c r="AH5" s="13" t="s">
        <v>297</v>
      </c>
      <c r="AN5" s="131" t="s">
        <v>545</v>
      </c>
      <c r="AS5" s="13" t="s">
        <v>613</v>
      </c>
      <c r="AT5" s="13"/>
      <c r="AU5" s="13" t="str">
        <f>index_label</f>
        <v>1990 = 1</v>
      </c>
      <c r="BC5" s="12"/>
      <c r="BE5" s="13" t="s">
        <v>298</v>
      </c>
      <c r="BJ5" s="13" t="s">
        <v>299</v>
      </c>
      <c r="BP5" s="13" t="s">
        <v>300</v>
      </c>
      <c r="BQ5" s="13"/>
      <c r="BR5" s="13"/>
      <c r="BS5" s="13"/>
      <c r="BV5" s="13" t="s">
        <v>301</v>
      </c>
      <c r="CA5" s="13" t="s">
        <v>302</v>
      </c>
      <c r="CF5" s="13" t="s">
        <v>303</v>
      </c>
      <c r="CK5" s="13" t="s">
        <v>304</v>
      </c>
      <c r="CP5" s="13" t="s">
        <v>305</v>
      </c>
      <c r="CT5" s="13" t="s">
        <v>306</v>
      </c>
      <c r="CX5" s="13" t="s">
        <v>306</v>
      </c>
    </row>
    <row r="6" spans="1:104" x14ac:dyDescent="0.2">
      <c r="A6" s="198"/>
      <c r="B6" s="9"/>
      <c r="V6" s="77" t="s">
        <v>578</v>
      </c>
      <c r="AS6" s="14" t="s">
        <v>308</v>
      </c>
      <c r="AT6" s="14" t="s">
        <v>309</v>
      </c>
      <c r="AU6" s="14" t="s">
        <v>310</v>
      </c>
      <c r="AV6" s="94" t="s">
        <v>548</v>
      </c>
      <c r="AW6" s="14" t="s">
        <v>311</v>
      </c>
      <c r="AX6" s="14" t="s">
        <v>312</v>
      </c>
      <c r="AY6" s="14" t="s">
        <v>313</v>
      </c>
      <c r="AZ6" s="93"/>
      <c r="BA6" s="14"/>
      <c r="BC6" s="12"/>
      <c r="BP6" s="13" t="s">
        <v>314</v>
      </c>
      <c r="BQ6" s="13"/>
      <c r="BR6" s="13"/>
      <c r="BS6" s="13"/>
      <c r="CT6" s="10" t="s">
        <v>315</v>
      </c>
      <c r="CX6" s="10" t="s">
        <v>316</v>
      </c>
    </row>
    <row r="7" spans="1:104" ht="56.45" customHeight="1" x14ac:dyDescent="0.2">
      <c r="A7" s="9"/>
      <c r="B7" s="9"/>
      <c r="D7" s="209" t="s">
        <v>281</v>
      </c>
      <c r="E7" s="209" t="s">
        <v>283</v>
      </c>
      <c r="F7" s="209" t="s">
        <v>286</v>
      </c>
      <c r="G7" s="209" t="s">
        <v>295</v>
      </c>
      <c r="H7" s="15" t="s">
        <v>282</v>
      </c>
      <c r="I7" s="16"/>
      <c r="J7" s="15" t="str">
        <f>D7</f>
        <v>Fossil Fuels</v>
      </c>
      <c r="K7" s="15" t="str">
        <f>E7</f>
        <v>Nuclear</v>
      </c>
      <c r="L7" s="15" t="str">
        <f>F7</f>
        <v>Hydroelectric</v>
      </c>
      <c r="M7" s="15" t="str">
        <f>G7</f>
        <v>Renewable</v>
      </c>
      <c r="N7" s="15" t="str">
        <f>H7</f>
        <v>Total</v>
      </c>
      <c r="O7" s="16"/>
      <c r="P7" s="37" t="str">
        <f>D7</f>
        <v>Fossil Fuels</v>
      </c>
      <c r="Q7" s="37" t="str">
        <f>E7</f>
        <v>Nuclear</v>
      </c>
      <c r="R7" s="37" t="str">
        <f>F7</f>
        <v>Hydroelectric</v>
      </c>
      <c r="S7" s="37" t="str">
        <f>G7</f>
        <v>Renewable</v>
      </c>
      <c r="T7" s="37" t="s">
        <v>282</v>
      </c>
      <c r="U7" s="17"/>
      <c r="V7" s="37" t="str">
        <f>J7</f>
        <v>Fossil Fuels</v>
      </c>
      <c r="W7" s="37" t="str">
        <f>K7</f>
        <v>Nuclear</v>
      </c>
      <c r="X7" s="37" t="str">
        <f>L7</f>
        <v>Hydroelectric</v>
      </c>
      <c r="Y7" s="37" t="str">
        <f>M7</f>
        <v>Renewable</v>
      </c>
      <c r="Z7" s="37" t="s">
        <v>282</v>
      </c>
      <c r="AA7" s="16"/>
      <c r="AB7" s="16"/>
      <c r="AC7" s="37" t="str">
        <f>D7</f>
        <v>Fossil Fuels</v>
      </c>
      <c r="AD7" s="37" t="str">
        <f>E7</f>
        <v>Nuclear</v>
      </c>
      <c r="AE7" s="37" t="str">
        <f>F7</f>
        <v>Hydroelectric</v>
      </c>
      <c r="AF7" s="37" t="str">
        <f>G7</f>
        <v>Renewable</v>
      </c>
      <c r="AG7" s="17"/>
      <c r="AH7" s="37" t="str">
        <f>D7</f>
        <v>Fossil Fuels</v>
      </c>
      <c r="AI7" s="37" t="str">
        <f>E7</f>
        <v>Nuclear</v>
      </c>
      <c r="AJ7" s="37" t="str">
        <f>F7</f>
        <v>Hydroelectric</v>
      </c>
      <c r="AK7" s="37" t="str">
        <f>G7</f>
        <v>Renewable</v>
      </c>
      <c r="AL7" s="16"/>
      <c r="AM7" s="16"/>
      <c r="AN7" s="37" t="str">
        <f>D7</f>
        <v>Fossil Fuels</v>
      </c>
      <c r="AO7" s="37" t="str">
        <f>E7</f>
        <v>Nuclear</v>
      </c>
      <c r="AP7" s="37" t="str">
        <f>F7</f>
        <v>Hydroelectric</v>
      </c>
      <c r="AQ7" s="37" t="str">
        <f>G7</f>
        <v>Renewable</v>
      </c>
      <c r="AR7" s="89"/>
      <c r="AS7" s="43" t="s">
        <v>347</v>
      </c>
      <c r="AT7" s="18" t="s">
        <v>317</v>
      </c>
      <c r="AU7" s="44" t="s">
        <v>544</v>
      </c>
      <c r="AV7" s="44" t="s">
        <v>590</v>
      </c>
      <c r="AW7" s="43" t="s">
        <v>91</v>
      </c>
      <c r="AX7" s="19" t="s">
        <v>319</v>
      </c>
      <c r="AY7" s="18" t="s">
        <v>320</v>
      </c>
      <c r="AZ7" s="18"/>
      <c r="BA7" s="91" t="s">
        <v>546</v>
      </c>
      <c r="BC7" s="12"/>
      <c r="BE7" s="15" t="str">
        <f>D7</f>
        <v>Fossil Fuels</v>
      </c>
      <c r="BF7" s="15" t="str">
        <f>E7</f>
        <v>Nuclear</v>
      </c>
      <c r="BG7" s="15" t="str">
        <f>F7</f>
        <v>Hydroelectric</v>
      </c>
      <c r="BH7" s="15" t="str">
        <f>G7</f>
        <v>Renewable</v>
      </c>
      <c r="BJ7" s="15" t="str">
        <f>D7</f>
        <v>Fossil Fuels</v>
      </c>
      <c r="BK7" s="15" t="str">
        <f>E7</f>
        <v>Nuclear</v>
      </c>
      <c r="BL7" s="15" t="str">
        <f>F7</f>
        <v>Hydroelectric</v>
      </c>
      <c r="BM7" s="15" t="str">
        <f>G7</f>
        <v>Renewable</v>
      </c>
      <c r="BN7" s="15" t="s">
        <v>282</v>
      </c>
      <c r="BO7" s="16"/>
      <c r="BP7" s="15" t="str">
        <f>D7</f>
        <v>Fossil Fuels</v>
      </c>
      <c r="BQ7" s="15" t="str">
        <f>E7</f>
        <v>Nuclear</v>
      </c>
      <c r="BR7" s="15" t="str">
        <f>F7</f>
        <v>Hydroelectric</v>
      </c>
      <c r="BS7" s="15" t="str">
        <f>G7</f>
        <v>Renewable</v>
      </c>
      <c r="BT7" s="16"/>
      <c r="BU7" s="16"/>
      <c r="BV7" s="15" t="str">
        <f>D7</f>
        <v>Fossil Fuels</v>
      </c>
      <c r="BW7" s="15" t="str">
        <f>E7</f>
        <v>Nuclear</v>
      </c>
      <c r="BX7" s="15" t="str">
        <f>F7</f>
        <v>Hydroelectric</v>
      </c>
      <c r="BY7" s="15" t="str">
        <f>G7</f>
        <v>Renewable</v>
      </c>
      <c r="BZ7" s="16"/>
      <c r="CA7" s="15" t="str">
        <f>D7</f>
        <v>Fossil Fuels</v>
      </c>
      <c r="CB7" s="15" t="str">
        <f>E7</f>
        <v>Nuclear</v>
      </c>
      <c r="CC7" s="15" t="str">
        <f>F7</f>
        <v>Hydroelectric</v>
      </c>
      <c r="CD7" s="15" t="str">
        <f>G7</f>
        <v>Renewable</v>
      </c>
      <c r="CE7" s="16"/>
      <c r="CF7" s="15" t="str">
        <f>D7</f>
        <v>Fossil Fuels</v>
      </c>
      <c r="CG7" s="15" t="str">
        <f>E7</f>
        <v>Nuclear</v>
      </c>
      <c r="CH7" s="15" t="str">
        <f>F7</f>
        <v>Hydroelectric</v>
      </c>
      <c r="CI7" s="15" t="str">
        <f>G7</f>
        <v>Renewable</v>
      </c>
      <c r="CJ7" s="16"/>
      <c r="CK7" s="15" t="str">
        <f>D7</f>
        <v>Fossil Fuels</v>
      </c>
      <c r="CL7" s="15" t="str">
        <f>E7</f>
        <v>Nuclear</v>
      </c>
      <c r="CM7" s="15" t="str">
        <f>F7</f>
        <v>Hydroelectric</v>
      </c>
      <c r="CN7" s="15" t="str">
        <f>G7</f>
        <v>Renewable</v>
      </c>
      <c r="CO7" s="16"/>
      <c r="CP7" s="20" t="s">
        <v>321</v>
      </c>
      <c r="CQ7" s="20" t="s">
        <v>322</v>
      </c>
      <c r="CR7" s="20" t="s">
        <v>322</v>
      </c>
      <c r="CT7" s="20" t="s">
        <v>321</v>
      </c>
      <c r="CU7" s="20" t="s">
        <v>322</v>
      </c>
      <c r="CV7" s="20" t="s">
        <v>322</v>
      </c>
      <c r="CX7" s="20" t="s">
        <v>321</v>
      </c>
      <c r="CY7" s="20" t="s">
        <v>322</v>
      </c>
      <c r="CZ7" s="20" t="s">
        <v>322</v>
      </c>
    </row>
    <row r="8" spans="1:104" ht="28.5" customHeight="1" x14ac:dyDescent="0.2">
      <c r="A8" s="198" t="s">
        <v>379</v>
      </c>
      <c r="B8" s="9"/>
      <c r="D8" s="21" t="str">
        <f>$A8</f>
        <v>Primary</v>
      </c>
      <c r="E8" s="21" t="str">
        <f>$A8</f>
        <v>Primary</v>
      </c>
      <c r="F8" s="21" t="str">
        <f>$A8</f>
        <v>Primary</v>
      </c>
      <c r="G8" s="21" t="str">
        <f>$A8</f>
        <v>Primary</v>
      </c>
      <c r="H8" s="21" t="str">
        <f>$A8</f>
        <v>Primary</v>
      </c>
      <c r="I8" s="16"/>
      <c r="J8" s="21"/>
      <c r="K8" s="21"/>
      <c r="L8" s="21"/>
      <c r="M8" s="21"/>
      <c r="N8" s="21"/>
      <c r="O8" s="16"/>
      <c r="P8" s="21"/>
      <c r="Q8" s="21"/>
      <c r="R8" s="21"/>
      <c r="S8" s="21"/>
      <c r="T8" s="21"/>
      <c r="U8" s="17"/>
      <c r="V8" s="21"/>
      <c r="W8" s="21"/>
      <c r="X8" s="21"/>
      <c r="Y8" s="21"/>
      <c r="Z8" s="21"/>
      <c r="AA8" s="16"/>
      <c r="AB8" s="16"/>
      <c r="AC8" s="21"/>
      <c r="AD8" s="21"/>
      <c r="AE8" s="21"/>
      <c r="AF8" s="21"/>
      <c r="AG8" s="17"/>
      <c r="AH8" s="22"/>
      <c r="AI8" s="21"/>
      <c r="AJ8" s="21"/>
      <c r="AK8" s="21"/>
      <c r="AL8" s="16"/>
      <c r="AM8" s="16"/>
      <c r="AN8" s="16"/>
      <c r="AO8" s="16"/>
      <c r="AP8" s="16"/>
      <c r="AQ8" s="16"/>
      <c r="AR8" s="16"/>
      <c r="AS8" s="23"/>
      <c r="AT8" s="23"/>
      <c r="AU8" s="23"/>
      <c r="AV8" s="23"/>
      <c r="AW8" s="23"/>
      <c r="AX8" s="24" t="s">
        <v>323</v>
      </c>
      <c r="AY8" s="25" t="s">
        <v>324</v>
      </c>
      <c r="AZ8" s="25"/>
      <c r="BA8" s="92" t="s">
        <v>547</v>
      </c>
      <c r="BC8" s="12"/>
      <c r="CP8" s="10" t="s">
        <v>325</v>
      </c>
      <c r="CQ8" s="10" t="s">
        <v>325</v>
      </c>
      <c r="CR8" s="10" t="str">
        <f>index_label</f>
        <v>1990 = 1</v>
      </c>
      <c r="CT8" s="10" t="s">
        <v>325</v>
      </c>
      <c r="CU8" s="10" t="s">
        <v>325</v>
      </c>
      <c r="CV8" s="10" t="str">
        <f>index_label</f>
        <v>1990 = 1</v>
      </c>
      <c r="CX8" s="10" t="s">
        <v>325</v>
      </c>
      <c r="CY8" s="10" t="s">
        <v>325</v>
      </c>
      <c r="CZ8" s="10" t="str">
        <f>index_label</f>
        <v>1990 = 1</v>
      </c>
    </row>
    <row r="9" spans="1:104" ht="22.5" customHeight="1" thickBot="1" x14ac:dyDescent="0.25">
      <c r="A9" s="9"/>
      <c r="B9" s="9"/>
      <c r="D9" s="21" t="s">
        <v>326</v>
      </c>
      <c r="E9" s="21" t="s">
        <v>327</v>
      </c>
      <c r="F9" s="21" t="s">
        <v>327</v>
      </c>
      <c r="G9" s="21" t="s">
        <v>327</v>
      </c>
      <c r="H9" s="21" t="s">
        <v>327</v>
      </c>
      <c r="I9" s="16"/>
      <c r="J9" s="40" t="s">
        <v>331</v>
      </c>
      <c r="K9" s="40" t="s">
        <v>331</v>
      </c>
      <c r="L9" s="40" t="s">
        <v>331</v>
      </c>
      <c r="M9" s="40" t="s">
        <v>331</v>
      </c>
      <c r="N9" s="40" t="s">
        <v>331</v>
      </c>
      <c r="O9" s="16"/>
      <c r="P9" s="40" t="s">
        <v>346</v>
      </c>
      <c r="Q9" s="40" t="s">
        <v>346</v>
      </c>
      <c r="R9" s="40" t="s">
        <v>346</v>
      </c>
      <c r="S9" s="40" t="s">
        <v>346</v>
      </c>
      <c r="T9" s="40" t="s">
        <v>346</v>
      </c>
      <c r="U9" s="108"/>
      <c r="V9" s="40" t="s">
        <v>346</v>
      </c>
      <c r="W9" s="40" t="s">
        <v>346</v>
      </c>
      <c r="X9" s="40" t="s">
        <v>346</v>
      </c>
      <c r="Y9" s="40" t="s">
        <v>346</v>
      </c>
      <c r="Z9" s="40" t="s">
        <v>346</v>
      </c>
      <c r="AA9" s="16"/>
      <c r="AB9" s="16"/>
      <c r="AC9" s="38" t="str">
        <f>index_label</f>
        <v>1990 = 1</v>
      </c>
      <c r="AD9" s="38" t="str">
        <f>index_label</f>
        <v>1990 = 1</v>
      </c>
      <c r="AE9" s="38" t="str">
        <f>index_label</f>
        <v>1990 = 1</v>
      </c>
      <c r="AF9" s="38" t="str">
        <f>index_label</f>
        <v>1990 = 1</v>
      </c>
      <c r="AG9" s="17"/>
      <c r="AH9" s="38" t="str">
        <f>index_label</f>
        <v>1990 = 1</v>
      </c>
      <c r="AI9" s="38" t="str">
        <f>index_label</f>
        <v>1990 = 1</v>
      </c>
      <c r="AJ9" s="38" t="str">
        <f>index_label</f>
        <v>1990 = 1</v>
      </c>
      <c r="AK9" s="38" t="str">
        <f>index_label</f>
        <v>1990 = 1</v>
      </c>
      <c r="AL9" s="16"/>
      <c r="AM9" s="16"/>
      <c r="AN9" s="16"/>
      <c r="AO9" s="16"/>
      <c r="AP9" s="16"/>
      <c r="AQ9" s="16"/>
      <c r="AR9" s="16"/>
      <c r="AS9" s="26"/>
      <c r="AT9" s="26"/>
      <c r="AU9" s="26"/>
      <c r="AV9" s="26"/>
      <c r="AW9" s="26"/>
      <c r="AX9" s="27"/>
      <c r="AY9" s="26"/>
      <c r="AZ9" s="23"/>
      <c r="BA9" s="88"/>
      <c r="BC9" s="12"/>
      <c r="CP9" s="28"/>
      <c r="CQ9" s="28"/>
      <c r="CR9" s="28"/>
      <c r="CT9" s="28"/>
      <c r="CU9" s="28"/>
      <c r="CV9" s="28"/>
      <c r="CX9" s="28"/>
      <c r="CY9" s="28"/>
      <c r="CZ9" s="28"/>
    </row>
    <row r="10" spans="1:104" x14ac:dyDescent="0.2">
      <c r="A10" s="198" t="s">
        <v>379</v>
      </c>
      <c r="B10" s="9">
        <v>1949</v>
      </c>
      <c r="D10" s="29">
        <f>'Electricity-Only&gt;Fossil'!H10</f>
        <v>2979.0620009999998</v>
      </c>
      <c r="E10" s="78">
        <v>9.9999999999999995E-7</v>
      </c>
      <c r="F10" s="29">
        <f>Table8.4b11!N9*0.001</f>
        <v>1349.1849999999999</v>
      </c>
      <c r="G10" s="29">
        <f>'Electricity-Only&gt;Renewable'!I10</f>
        <v>5.8030040000000005</v>
      </c>
      <c r="H10" s="29">
        <f t="shared" ref="H10:H41" si="0">SUM(D10:G10)</f>
        <v>4334.0500060000004</v>
      </c>
      <c r="J10" s="29">
        <f>'Electricity-Only&gt;Fossil'!N10</f>
        <v>200965.26108075</v>
      </c>
      <c r="K10" s="78">
        <f t="shared" ref="K10:K17" si="1">E10/K$77*1000000</f>
        <v>8.6339285714285701E-5</v>
      </c>
      <c r="L10" s="29">
        <f>Table8.2b11!O9*0.001</f>
        <v>89748.245999999999</v>
      </c>
      <c r="M10" s="29">
        <f>'Electricity-Only&gt;Renewable'!P10</f>
        <v>829.0003791155558</v>
      </c>
      <c r="N10" s="29">
        <f t="shared" ref="N10:N41" si="2">SUM(J10:M10)</f>
        <v>291542.50754620484</v>
      </c>
      <c r="O10" s="35"/>
      <c r="P10" s="41">
        <f t="shared" ref="P10:P41" si="3">D10/J10*1000000</f>
        <v>14823.765983131685</v>
      </c>
      <c r="Q10" s="79">
        <f t="shared" ref="Q10:Q41" si="4">E10/K10*1000000</f>
        <v>11582.21302998966</v>
      </c>
      <c r="R10" s="41">
        <f t="shared" ref="R10:R41" si="5">F10/L10*1000000</f>
        <v>15032.995742334619</v>
      </c>
      <c r="S10" s="41">
        <f t="shared" ref="S10:S41" si="6">G10/M10*1000000</f>
        <v>7000.0016238727312</v>
      </c>
      <c r="T10" s="41">
        <f t="shared" ref="T10:T41" si="7">H10/N10*1000000</f>
        <v>14865.928273986332</v>
      </c>
      <c r="U10" s="41"/>
      <c r="V10" s="98">
        <f t="shared" ref="V10:V41" si="8">P10/P$75</f>
        <v>1.4241809159903511</v>
      </c>
      <c r="W10" s="112">
        <f t="shared" ref="W10:W41" si="9">Q10/Q$75</f>
        <v>1.0945202754483767</v>
      </c>
      <c r="X10" s="98">
        <f t="shared" ref="X10:X41" si="10">R10/R$75</f>
        <v>1.4452024343035643</v>
      </c>
      <c r="Y10" s="98">
        <f t="shared" ref="Y10:Y41" si="11">S10/S$75</f>
        <v>0.54626119182958</v>
      </c>
      <c r="Z10" s="98">
        <f t="shared" ref="Z10:Z41" si="12">T10/T$75</f>
        <v>1.4195427936042313</v>
      </c>
      <c r="AC10" s="109">
        <f>'Electricity-Only&gt;Fossil'!AE10</f>
        <v>1.429672858787298</v>
      </c>
      <c r="AD10" s="110">
        <f t="shared" ref="AD10:AD41" si="13">Q10/Q$75</f>
        <v>1.0945202754483767</v>
      </c>
      <c r="AE10" s="111">
        <f t="shared" ref="AE10:AE41" si="14">R10/R$75</f>
        <v>1.4452024343035643</v>
      </c>
      <c r="AF10" s="109">
        <f>'Electricity-Only&gt;Renewable'!AI10</f>
        <v>0.91836119555594176</v>
      </c>
      <c r="AG10" s="32"/>
      <c r="AH10" s="87">
        <f>'Electricity-Only&gt;Fossil'!AD10</f>
        <v>0.99615855233031114</v>
      </c>
      <c r="AI10" s="33">
        <v>1</v>
      </c>
      <c r="AJ10" s="33">
        <v>1</v>
      </c>
      <c r="AK10" s="87">
        <f>'Electricity-Only&gt;Renewable'!AH10</f>
        <v>0.59482172643291409</v>
      </c>
      <c r="AN10" s="31">
        <f>AC10*AH10</f>
        <v>1.424180845315492</v>
      </c>
      <c r="AO10" s="31">
        <f>AD10*AI10</f>
        <v>1.0945202754483767</v>
      </c>
      <c r="AP10" s="31">
        <f>AE10*AJ10</f>
        <v>1.4452024343035643</v>
      </c>
      <c r="AQ10" s="31">
        <f>AF10*AK10</f>
        <v>0.54626119182958033</v>
      </c>
      <c r="AS10" s="34">
        <f t="shared" ref="AS10:AS41" si="15">N10/N$75</f>
        <v>0.10252751193441496</v>
      </c>
      <c r="AT10" s="34">
        <f t="shared" ref="AT10:AT41" si="16">T10/T$75</f>
        <v>1.4195427936042313</v>
      </c>
      <c r="AU10" s="34">
        <f t="shared" ref="AU10:AU41" si="17">CV10</f>
        <v>0.99051575486211774</v>
      </c>
      <c r="AV10" s="34">
        <f>CZ10</f>
        <v>0.99525454382729095</v>
      </c>
      <c r="AW10" s="34">
        <f t="shared" ref="AW10:AW41" si="18">CR10</f>
        <v>1.4399682543785253</v>
      </c>
      <c r="AX10" s="34">
        <f>AS10*AU10*AV10*AW10</f>
        <v>0.1455421857266806</v>
      </c>
      <c r="AY10" s="34">
        <f t="shared" ref="AY10:AY41" si="19">AS10*AT10</f>
        <v>0.14554219071267058</v>
      </c>
      <c r="AZ10" s="34"/>
      <c r="BA10" s="34">
        <f>AU10*AV10</f>
        <v>0.98581530575904175</v>
      </c>
      <c r="BC10" s="12"/>
      <c r="BE10" s="31">
        <f t="shared" ref="BE10:BE41" si="20">D10/$H10</f>
        <v>0.68736216630537872</v>
      </c>
      <c r="BF10" s="31">
        <f t="shared" ref="BF10:BF41" si="21">E10/$H10</f>
        <v>2.3073107108030905E-10</v>
      </c>
      <c r="BG10" s="31">
        <f t="shared" ref="BG10:BG41" si="22">F10/$H10</f>
        <v>0.31129890013548678</v>
      </c>
      <c r="BH10" s="31">
        <f t="shared" ref="BH10:BH41" si="23">G10/$H10</f>
        <v>1.3389333284033178E-3</v>
      </c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CA10" s="31">
        <f t="shared" ref="CA10:CA41" si="24">J10/$N10</f>
        <v>0.68931718661608965</v>
      </c>
      <c r="CB10" s="31">
        <f t="shared" ref="CB10:CB41" si="25">K10/$N10</f>
        <v>2.9614647428592312E-10</v>
      </c>
      <c r="CC10" s="31">
        <f t="shared" ref="CC10:CC41" si="26">L10/$N10</f>
        <v>0.3078393156297331</v>
      </c>
      <c r="CD10" s="31">
        <f t="shared" ref="CD10:CD41" si="27">M10/$N10</f>
        <v>2.8434974580307899E-3</v>
      </c>
      <c r="CF10" s="31"/>
      <c r="CG10" s="31"/>
      <c r="CH10" s="31"/>
      <c r="CI10" s="31"/>
      <c r="CP10" s="31"/>
      <c r="CQ10" s="31">
        <v>1</v>
      </c>
      <c r="CR10" s="31">
        <f t="shared" ref="CR10:CR41" si="28">CQ10/CQ$75</f>
        <v>1.4399682543785253</v>
      </c>
      <c r="CS10" s="31"/>
      <c r="CT10" s="31"/>
      <c r="CU10" s="31">
        <v>1</v>
      </c>
      <c r="CV10" s="31">
        <f t="shared" ref="CV10:CV41" si="29">CU10/CU$75</f>
        <v>0.99051575486211774</v>
      </c>
      <c r="CW10" s="31"/>
      <c r="CX10" s="31"/>
      <c r="CY10" s="31">
        <v>1</v>
      </c>
      <c r="CZ10" s="31">
        <f t="shared" ref="CZ10:CZ41" si="30">CY10/CY$75</f>
        <v>0.99525454382729095</v>
      </c>
    </row>
    <row r="11" spans="1:104" x14ac:dyDescent="0.2">
      <c r="A11" s="198" t="s">
        <v>379</v>
      </c>
      <c r="B11" s="9">
        <f t="shared" ref="B11:B42" si="31">B10+1</f>
        <v>1950</v>
      </c>
      <c r="D11" s="29">
        <f>'Electricity-Only&gt;Fossil'!H11</f>
        <v>3321.708001</v>
      </c>
      <c r="E11" s="78">
        <v>9.9999999999999995E-7</v>
      </c>
      <c r="F11" s="29">
        <f>Table8.4b11!N10*0.001</f>
        <v>1346.0150000000001</v>
      </c>
      <c r="G11" s="29">
        <f>'Electricity-Only&gt;Renewable'!I11</f>
        <v>5.4660040000000008</v>
      </c>
      <c r="H11" s="29">
        <f t="shared" si="0"/>
        <v>4673.1890059999996</v>
      </c>
      <c r="J11" s="29">
        <f>'Electricity-Only&gt;Fossil'!N11</f>
        <v>232813.44108075</v>
      </c>
      <c r="K11" s="78">
        <f t="shared" si="1"/>
        <v>8.6339285714285701E-5</v>
      </c>
      <c r="L11" s="29">
        <f>Table8.2b11!O10*0.001</f>
        <v>95938.316999999995</v>
      </c>
      <c r="M11" s="29">
        <f>'Electricity-Only&gt;Renewable'!P11</f>
        <v>780.85752197269869</v>
      </c>
      <c r="N11" s="29">
        <f t="shared" si="2"/>
        <v>329532.61568906193</v>
      </c>
      <c r="O11" s="35"/>
      <c r="P11" s="41">
        <f t="shared" si="3"/>
        <v>14267.681391504731</v>
      </c>
      <c r="Q11" s="79">
        <f t="shared" si="4"/>
        <v>11582.21302998966</v>
      </c>
      <c r="R11" s="41">
        <f t="shared" si="5"/>
        <v>14030.004299533419</v>
      </c>
      <c r="S11" s="41">
        <f t="shared" si="6"/>
        <v>7000.0017239907056</v>
      </c>
      <c r="T11" s="41">
        <f t="shared" si="7"/>
        <v>14181.263958434676</v>
      </c>
      <c r="U11" s="41"/>
      <c r="V11" s="98">
        <f t="shared" si="8"/>
        <v>1.3707555540430167</v>
      </c>
      <c r="W11" s="112">
        <f t="shared" si="9"/>
        <v>1.0945202754483767</v>
      </c>
      <c r="X11" s="98">
        <f t="shared" si="10"/>
        <v>1.3487794924251264</v>
      </c>
      <c r="Y11" s="98">
        <f t="shared" si="11"/>
        <v>0.54626119964251585</v>
      </c>
      <c r="Z11" s="98">
        <f t="shared" si="12"/>
        <v>1.3541644144497955</v>
      </c>
      <c r="AC11" s="109">
        <f>'Electricity-Only&gt;Fossil'!AE11</f>
        <v>1.3757355046484563</v>
      </c>
      <c r="AD11" s="110">
        <f t="shared" si="13"/>
        <v>1.0945202754483767</v>
      </c>
      <c r="AE11" s="111">
        <f t="shared" si="14"/>
        <v>1.3487794924251264</v>
      </c>
      <c r="AF11" s="109">
        <f>'Electricity-Only&gt;Renewable'!AI11</f>
        <v>0.91836119555594176</v>
      </c>
      <c r="AG11" s="31"/>
      <c r="AH11" s="87">
        <f>'Electricity-Only&gt;Fossil'!AD11</f>
        <v>0.99638010459696447</v>
      </c>
      <c r="AI11" s="33">
        <v>1</v>
      </c>
      <c r="AJ11" s="33">
        <v>1</v>
      </c>
      <c r="AK11" s="87">
        <f>'Electricity-Only&gt;Renewable'!AH11</f>
        <v>0.59482173494039026</v>
      </c>
      <c r="AN11" s="31">
        <f t="shared" ref="AN11:AN62" si="32">AC11*AH11</f>
        <v>1.3707554860193865</v>
      </c>
      <c r="AO11" s="31">
        <f t="shared" ref="AO11:AO62" si="33">AD11*AI11</f>
        <v>1.0945202754483767</v>
      </c>
      <c r="AP11" s="31">
        <f t="shared" ref="AP11:AP62" si="34">AE11*AJ11</f>
        <v>1.3487794924251264</v>
      </c>
      <c r="AQ11" s="31">
        <f t="shared" ref="AQ11:AQ62" si="35">AF11*AK11</f>
        <v>0.54626119964251629</v>
      </c>
      <c r="AS11" s="34">
        <f t="shared" si="15"/>
        <v>0.11588759207775116</v>
      </c>
      <c r="AT11" s="34">
        <f t="shared" si="16"/>
        <v>1.3541644144497955</v>
      </c>
      <c r="AU11" s="34">
        <f t="shared" si="17"/>
        <v>0.99078125111672921</v>
      </c>
      <c r="AV11" s="34">
        <f t="shared" ref="AV11:AV69" si="36">CZ11</f>
        <v>0.99540930048292853</v>
      </c>
      <c r="AW11" s="34">
        <f t="shared" si="18"/>
        <v>1.3730675648313211</v>
      </c>
      <c r="AX11" s="34">
        <f t="shared" ref="AX11:AX69" si="37">AS11*AU11*AV11*AW11</f>
        <v>0.15693084789182149</v>
      </c>
      <c r="AY11" s="34">
        <f t="shared" si="19"/>
        <v>0.15693085326796466</v>
      </c>
      <c r="AZ11" s="34"/>
      <c r="BA11" s="34">
        <f t="shared" ref="BA11:BA69" si="38">AU11*AV11</f>
        <v>0.98623287210570421</v>
      </c>
      <c r="BC11" s="12"/>
      <c r="BE11" s="31">
        <f t="shared" si="20"/>
        <v>0.71080112461430378</v>
      </c>
      <c r="BF11" s="31">
        <f t="shared" si="21"/>
        <v>2.1398663711569984E-10</v>
      </c>
      <c r="BG11" s="31">
        <f t="shared" si="22"/>
        <v>0.28802922335728876</v>
      </c>
      <c r="BH11" s="31">
        <f t="shared" si="23"/>
        <v>1.1696518144209639E-3</v>
      </c>
      <c r="BJ11" s="31">
        <f t="shared" ref="BJ11:BJ42" si="39">(BE11-BE10)/LN(BE11/BE10)</f>
        <v>0.69901615168565745</v>
      </c>
      <c r="BK11" s="31">
        <f t="shared" ref="BK11:BK42" si="40">(BF11-BF10)/LN(BF11/BF10)</f>
        <v>2.2225373792485778E-10</v>
      </c>
      <c r="BL11" s="31">
        <f t="shared" ref="BL11:BL42" si="41">(BG11-BG10)/LN(BG11/BG10)</f>
        <v>0.2995134220329872</v>
      </c>
      <c r="BM11" s="31">
        <f t="shared" ref="BM11:BM42" si="42">(BH11-BH10)/LN(BH11/BH10)</f>
        <v>1.2523863766063948E-3</v>
      </c>
      <c r="BN11" s="31">
        <f t="shared" ref="BN11:BN42" si="43">SUM(BJ11:BM11)</f>
        <v>0.99978196031750477</v>
      </c>
      <c r="BO11" s="31"/>
      <c r="BP11" s="31">
        <f t="shared" ref="BP11:BP42" si="44">BJ11/$BN11</f>
        <v>0.69916859818481625</v>
      </c>
      <c r="BQ11" s="31">
        <f t="shared" ref="BQ11:BQ42" si="45">BK11/$BN11</f>
        <v>2.2230220862784498E-10</v>
      </c>
      <c r="BR11" s="31">
        <f t="shared" ref="BR11:BR42" si="46">BL11/$BN11</f>
        <v>0.29957874208679414</v>
      </c>
      <c r="BS11" s="31">
        <f t="shared" ref="BS11:BS42" si="47">BM11/$BN11</f>
        <v>1.2526595060873768E-3</v>
      </c>
      <c r="BV11" s="31">
        <f t="shared" ref="BV11:BV42" si="48">LN(AC11/AC10)</f>
        <v>-3.8457147445676264E-2</v>
      </c>
      <c r="BW11" s="31">
        <f t="shared" ref="BW11:BW42" si="49">LN(AD11/AD10)</f>
        <v>0</v>
      </c>
      <c r="BX11" s="31">
        <f t="shared" ref="BX11:BX42" si="50">LN(AE11/AE10)</f>
        <v>-6.9049300857217277E-2</v>
      </c>
      <c r="BY11" s="31">
        <f t="shared" ref="BY11:BY42" si="51">LN(AF11/AF10)</f>
        <v>0</v>
      </c>
      <c r="CA11" s="31">
        <f t="shared" si="24"/>
        <v>0.70649589751208863</v>
      </c>
      <c r="CB11" s="31">
        <f t="shared" si="25"/>
        <v>2.620052814309377E-10</v>
      </c>
      <c r="CC11" s="31">
        <f t="shared" si="26"/>
        <v>0.29113451122096151</v>
      </c>
      <c r="CD11" s="31">
        <f t="shared" si="27"/>
        <v>2.3695910049446964E-3</v>
      </c>
      <c r="CF11" s="31">
        <f t="shared" ref="CF11:CF42" si="52">LN(CA11/CA10)</f>
        <v>2.4615872315956338E-2</v>
      </c>
      <c r="CG11" s="31">
        <f t="shared" ref="CG11:CG42" si="53">LN(CB11/CB10)</f>
        <v>-0.12248951579764902</v>
      </c>
      <c r="CH11" s="31">
        <f t="shared" ref="CH11:CH42" si="54">LN(CC11/CC10)</f>
        <v>-5.5792546093411714E-2</v>
      </c>
      <c r="CI11" s="31">
        <f t="shared" ref="CI11:CI42" si="55">LN(CD11/CD10)</f>
        <v>-0.18231742530491646</v>
      </c>
      <c r="CK11" s="31">
        <f>LN(AH11/AH10)</f>
        <v>2.2238190139614415E-4</v>
      </c>
      <c r="CL11" s="31">
        <f>LN(AI11/AI10)</f>
        <v>0</v>
      </c>
      <c r="CM11" s="31">
        <f>LN(AJ11/AJ10)</f>
        <v>0</v>
      </c>
      <c r="CN11" s="31">
        <f>LN(AK11/AK10)</f>
        <v>1.4302564585869488E-8</v>
      </c>
      <c r="CP11" s="31">
        <f t="shared" ref="CP11:CP42" si="56">EXP(SUMPRODUCT($BP11:$BS11,BV11:BY11))</f>
        <v>0.9535401635808437</v>
      </c>
      <c r="CQ11" s="31">
        <f t="shared" ref="CQ11:CQ42" si="57">IF(ISERR(CP11),CQ10,CP11*CQ10)</f>
        <v>0.9535401635808437</v>
      </c>
      <c r="CR11" s="31">
        <f t="shared" si="28"/>
        <v>1.3730675648313211</v>
      </c>
      <c r="CS11" s="31"/>
      <c r="CT11" s="31">
        <f t="shared" ref="CT11:CT42" si="58">EXP(SUMPRODUCT($BP11:$BS11,CF11:CI11))</f>
        <v>1.0002680383964699</v>
      </c>
      <c r="CU11" s="31">
        <f t="shared" ref="CU11:CU42" si="59">IF(ISERR(CT11),CU10,CT11*CU10)</f>
        <v>1.0002680383964699</v>
      </c>
      <c r="CV11" s="31">
        <f t="shared" si="29"/>
        <v>0.99078125111672921</v>
      </c>
      <c r="CW11" s="31"/>
      <c r="CX11" s="31">
        <f>EXP(SUMPRODUCT($BP11:$BS11,CK11:CN11))</f>
        <v>1.0001554945482012</v>
      </c>
      <c r="CY11" s="31">
        <f t="shared" ref="CY11:CY42" si="60">IF(ISERR(CX11),CY10,CX11*CY10)</f>
        <v>1.0001554945482012</v>
      </c>
      <c r="CZ11" s="31">
        <f t="shared" si="30"/>
        <v>0.99540930048292853</v>
      </c>
    </row>
    <row r="12" spans="1:104" x14ac:dyDescent="0.2">
      <c r="A12" s="198" t="s">
        <v>379</v>
      </c>
      <c r="B12" s="9">
        <f t="shared" si="31"/>
        <v>1951</v>
      </c>
      <c r="D12" s="29">
        <f>'Electricity-Only&gt;Fossil'!H12</f>
        <v>3697.3410010000002</v>
      </c>
      <c r="E12" s="78">
        <v>9.9999999999999995E-7</v>
      </c>
      <c r="F12" s="29">
        <f>Table8.4b11!N11*0.001</f>
        <v>1360.6980000000001</v>
      </c>
      <c r="G12" s="29">
        <f>'Electricity-Only&gt;Renewable'!I12</f>
        <v>5.331004000000001</v>
      </c>
      <c r="H12" s="29">
        <f t="shared" si="0"/>
        <v>5063.3700060000001</v>
      </c>
      <c r="J12" s="29">
        <f>'Electricity-Only&gt;Fossil'!N12</f>
        <v>270531.45108074998</v>
      </c>
      <c r="K12" s="78">
        <f t="shared" si="1"/>
        <v>8.6339285714285701E-5</v>
      </c>
      <c r="L12" s="29">
        <f>Table8.2b11!O11*0.001</f>
        <v>99750.578999999998</v>
      </c>
      <c r="M12" s="29">
        <f>'Electricity-Only&gt;Renewable'!P12</f>
        <v>761.57180768698447</v>
      </c>
      <c r="N12" s="29">
        <f t="shared" si="2"/>
        <v>371043.60197477631</v>
      </c>
      <c r="O12" s="35"/>
      <c r="P12" s="41">
        <f t="shared" si="3"/>
        <v>13666.954382676911</v>
      </c>
      <c r="Q12" s="79">
        <f t="shared" si="4"/>
        <v>11582.21302998966</v>
      </c>
      <c r="R12" s="41">
        <f t="shared" si="5"/>
        <v>13641.003527408098</v>
      </c>
      <c r="S12" s="41">
        <f t="shared" si="6"/>
        <v>7000.0017676482976</v>
      </c>
      <c r="T12" s="41">
        <f t="shared" si="7"/>
        <v>13646.29380226912</v>
      </c>
      <c r="U12" s="41"/>
      <c r="V12" s="98">
        <f t="shared" si="8"/>
        <v>1.313041209208776</v>
      </c>
      <c r="W12" s="112">
        <f t="shared" si="9"/>
        <v>1.0945202754483767</v>
      </c>
      <c r="X12" s="98">
        <f t="shared" si="10"/>
        <v>1.3113827637585769</v>
      </c>
      <c r="Y12" s="98">
        <f t="shared" si="11"/>
        <v>0.54626120304943626</v>
      </c>
      <c r="Z12" s="98">
        <f t="shared" si="12"/>
        <v>1.3030802832753547</v>
      </c>
      <c r="AC12" s="109">
        <f>'Electricity-Only&gt;Fossil'!AE12</f>
        <v>1.3173584759857113</v>
      </c>
      <c r="AD12" s="110">
        <f t="shared" si="13"/>
        <v>1.0945202754483767</v>
      </c>
      <c r="AE12" s="111">
        <f t="shared" si="14"/>
        <v>1.3113827637585769</v>
      </c>
      <c r="AF12" s="109">
        <f>'Electricity-Only&gt;Renewable'!AI12</f>
        <v>0.91836119555594176</v>
      </c>
      <c r="AG12" s="31"/>
      <c r="AH12" s="87">
        <f>'Electricity-Only&gt;Fossil'!AD12</f>
        <v>0.99672273567506708</v>
      </c>
      <c r="AI12" s="33">
        <v>1</v>
      </c>
      <c r="AJ12" s="33">
        <v>1</v>
      </c>
      <c r="AK12" s="87">
        <f>'Electricity-Only&gt;Renewable'!AH12</f>
        <v>0.59482173865017274</v>
      </c>
      <c r="AN12" s="31">
        <f t="shared" si="32"/>
        <v>1.3130411440492153</v>
      </c>
      <c r="AO12" s="31">
        <f t="shared" si="33"/>
        <v>1.0945202754483767</v>
      </c>
      <c r="AP12" s="31">
        <f t="shared" si="34"/>
        <v>1.3113827637585769</v>
      </c>
      <c r="AQ12" s="31">
        <f t="shared" si="35"/>
        <v>0.54626120304943659</v>
      </c>
      <c r="AS12" s="34">
        <f t="shared" si="15"/>
        <v>0.13048586859543326</v>
      </c>
      <c r="AT12" s="34">
        <f t="shared" si="16"/>
        <v>1.3030802832753547</v>
      </c>
      <c r="AU12" s="34">
        <f t="shared" si="17"/>
        <v>0.99114623032418792</v>
      </c>
      <c r="AV12" s="34">
        <f t="shared" si="36"/>
        <v>0.9956559398853827</v>
      </c>
      <c r="AW12" s="34">
        <f t="shared" si="18"/>
        <v>1.3204566137805589</v>
      </c>
      <c r="AX12" s="34">
        <f t="shared" si="37"/>
        <v>0.17003355678775156</v>
      </c>
      <c r="AY12" s="34">
        <f t="shared" si="19"/>
        <v>0.17003356261276789</v>
      </c>
      <c r="AZ12" s="34"/>
      <c r="BA12" s="34">
        <f t="shared" si="38"/>
        <v>0.9868406315172833</v>
      </c>
      <c r="BC12" s="12"/>
      <c r="BE12" s="31">
        <f t="shared" si="20"/>
        <v>0.73021347375734325</v>
      </c>
      <c r="BF12" s="31">
        <f t="shared" si="21"/>
        <v>1.9749692375137872E-10</v>
      </c>
      <c r="BG12" s="31">
        <f t="shared" si="22"/>
        <v>0.26873366915465352</v>
      </c>
      <c r="BH12" s="31">
        <f t="shared" si="23"/>
        <v>1.052856890506295E-3</v>
      </c>
      <c r="BJ12" s="31">
        <f t="shared" si="39"/>
        <v>0.72046371212593463</v>
      </c>
      <c r="BK12" s="31">
        <f t="shared" si="40"/>
        <v>2.0563159896072949E-10</v>
      </c>
      <c r="BL12" s="31">
        <f t="shared" si="41"/>
        <v>0.27826995722364067</v>
      </c>
      <c r="BM12" s="31">
        <f t="shared" si="42"/>
        <v>1.1102306508525613E-3</v>
      </c>
      <c r="BN12" s="31">
        <f t="shared" si="43"/>
        <v>0.99984390020605951</v>
      </c>
      <c r="BO12" s="31"/>
      <c r="BP12" s="31">
        <f t="shared" si="44"/>
        <v>0.72057619392132422</v>
      </c>
      <c r="BQ12" s="31">
        <f t="shared" si="45"/>
        <v>2.0566370302239231E-10</v>
      </c>
      <c r="BR12" s="31">
        <f t="shared" si="46"/>
        <v>0.27831340188832632</v>
      </c>
      <c r="BS12" s="31">
        <f t="shared" si="47"/>
        <v>1.1104039846857616E-3</v>
      </c>
      <c r="BV12" s="31">
        <f t="shared" si="48"/>
        <v>-4.3359923518543078E-2</v>
      </c>
      <c r="BW12" s="31">
        <f t="shared" si="49"/>
        <v>0</v>
      </c>
      <c r="BX12" s="31">
        <f t="shared" si="50"/>
        <v>-2.8117978467544453E-2</v>
      </c>
      <c r="BY12" s="31">
        <f t="shared" si="51"/>
        <v>0</v>
      </c>
      <c r="CA12" s="31">
        <f t="shared" si="24"/>
        <v>0.72910959693394961</v>
      </c>
      <c r="CB12" s="31">
        <f t="shared" si="25"/>
        <v>2.3269309928743923E-10</v>
      </c>
      <c r="CC12" s="31">
        <f t="shared" si="26"/>
        <v>0.26883788985743268</v>
      </c>
      <c r="CD12" s="31">
        <f t="shared" si="27"/>
        <v>2.0525129759244747E-3</v>
      </c>
      <c r="CF12" s="31">
        <f t="shared" si="52"/>
        <v>3.15066641078433E-2</v>
      </c>
      <c r="CG12" s="31">
        <f t="shared" si="53"/>
        <v>-0.11864424679722264</v>
      </c>
      <c r="CH12" s="31">
        <f t="shared" si="54"/>
        <v>-7.9676840238985497E-2</v>
      </c>
      <c r="CI12" s="31">
        <f t="shared" si="55"/>
        <v>-0.14365248416757814</v>
      </c>
      <c r="CK12" s="31">
        <f t="shared" ref="CK12:CK65" si="61">LN(AH12/AH11)</f>
        <v>3.4381676103690227E-4</v>
      </c>
      <c r="CL12" s="31">
        <f t="shared" ref="CL12:CL65" si="62">LN(AI12/AI11)</f>
        <v>0</v>
      </c>
      <c r="CM12" s="31">
        <f t="shared" ref="CM12:CM65" si="63">LN(AJ12/AJ11)</f>
        <v>0</v>
      </c>
      <c r="CN12" s="31">
        <f t="shared" ref="CN12:CN65" si="64">LN(AK12/AK11)</f>
        <v>6.236797059335843E-9</v>
      </c>
      <c r="CP12" s="31">
        <f t="shared" si="56"/>
        <v>0.96168364004926066</v>
      </c>
      <c r="CQ12" s="31">
        <f t="shared" si="57"/>
        <v>0.9170039754455932</v>
      </c>
      <c r="CR12" s="31">
        <f t="shared" si="28"/>
        <v>1.3204566137805589</v>
      </c>
      <c r="CS12" s="31"/>
      <c r="CT12" s="31">
        <f t="shared" si="58"/>
        <v>1.0003683751656052</v>
      </c>
      <c r="CU12" s="31">
        <f t="shared" si="59"/>
        <v>1.0006365123007639</v>
      </c>
      <c r="CV12" s="31">
        <f t="shared" si="29"/>
        <v>0.99114623032418792</v>
      </c>
      <c r="CW12" s="31"/>
      <c r="CX12" s="31">
        <f t="shared" ref="CX12:CX69" si="65">EXP(SUMPRODUCT($BP12:$BS12,CK12:CN12))</f>
        <v>1.0002477768716191</v>
      </c>
      <c r="CY12" s="31">
        <f t="shared" si="60"/>
        <v>1.0004033099477729</v>
      </c>
      <c r="CZ12" s="31">
        <f t="shared" si="30"/>
        <v>0.9956559398853827</v>
      </c>
    </row>
    <row r="13" spans="1:104" x14ac:dyDescent="0.2">
      <c r="A13" s="198" t="s">
        <v>379</v>
      </c>
      <c r="B13" s="9">
        <f t="shared" si="31"/>
        <v>1952</v>
      </c>
      <c r="D13" s="29">
        <f>'Electricity-Only&gt;Fossil'!H13</f>
        <v>3919.7340009999998</v>
      </c>
      <c r="E13" s="78">
        <v>9.9999999999999995E-7</v>
      </c>
      <c r="F13" s="29">
        <f>Table8.4b11!N12*0.001</f>
        <v>1404.2740000000001</v>
      </c>
      <c r="G13" s="29">
        <f>'Electricity-Only&gt;Renewable'!I13</f>
        <v>6.4350040000000011</v>
      </c>
      <c r="H13" s="29">
        <f t="shared" si="0"/>
        <v>5330.4430059999995</v>
      </c>
      <c r="J13" s="29">
        <f>'Electricity-Only&gt;Fossil'!N13</f>
        <v>293639.51508074999</v>
      </c>
      <c r="K13" s="78">
        <f t="shared" si="1"/>
        <v>8.6339285714285701E-5</v>
      </c>
      <c r="L13" s="29">
        <f>Table8.2b11!O12*0.001</f>
        <v>105102.458</v>
      </c>
      <c r="M13" s="29">
        <f>'Electricity-Only&gt;Renewable'!P13</f>
        <v>919.28609340127014</v>
      </c>
      <c r="N13" s="29">
        <f t="shared" si="2"/>
        <v>399661.25926049054</v>
      </c>
      <c r="O13" s="35"/>
      <c r="P13" s="41">
        <f t="shared" si="3"/>
        <v>13348.796056695859</v>
      </c>
      <c r="Q13" s="79">
        <f t="shared" si="4"/>
        <v>11582.21302998966</v>
      </c>
      <c r="R13" s="41">
        <f t="shared" si="5"/>
        <v>13361.000558141086</v>
      </c>
      <c r="S13" s="41">
        <f t="shared" si="6"/>
        <v>7000.0014643875502</v>
      </c>
      <c r="T13" s="41">
        <f t="shared" si="7"/>
        <v>13337.402318811522</v>
      </c>
      <c r="U13" s="41"/>
      <c r="V13" s="98">
        <f t="shared" si="8"/>
        <v>1.2824744141958715</v>
      </c>
      <c r="W13" s="112">
        <f t="shared" si="9"/>
        <v>1.0945202754483767</v>
      </c>
      <c r="X13" s="98">
        <f t="shared" si="10"/>
        <v>1.284464577940341</v>
      </c>
      <c r="Y13" s="98">
        <f t="shared" si="11"/>
        <v>0.54626117938378782</v>
      </c>
      <c r="Z13" s="98">
        <f t="shared" si="12"/>
        <v>1.2735843331223293</v>
      </c>
      <c r="AC13" s="109">
        <f>'Electricity-Only&gt;Fossil'!AE13</f>
        <v>1.2857610250495026</v>
      </c>
      <c r="AD13" s="110">
        <f t="shared" si="13"/>
        <v>1.0945202754483767</v>
      </c>
      <c r="AE13" s="111">
        <f t="shared" si="14"/>
        <v>1.284464577940341</v>
      </c>
      <c r="AF13" s="109">
        <f>'Electricity-Only&gt;Renewable'!AI13</f>
        <v>0.91836119555594176</v>
      </c>
      <c r="AG13" s="31"/>
      <c r="AH13" s="87">
        <f>'Electricity-Only&gt;Fossil'!AD13</f>
        <v>0.99744379053938892</v>
      </c>
      <c r="AI13" s="33">
        <v>1</v>
      </c>
      <c r="AJ13" s="33">
        <v>1</v>
      </c>
      <c r="AK13" s="87">
        <f>'Electricity-Only&gt;Renewable'!AH13</f>
        <v>0.59482171288073848</v>
      </c>
      <c r="AN13" s="31">
        <f t="shared" si="32"/>
        <v>1.2824743505531861</v>
      </c>
      <c r="AO13" s="31">
        <f t="shared" si="33"/>
        <v>1.0945202754483767</v>
      </c>
      <c r="AP13" s="31">
        <f t="shared" si="34"/>
        <v>1.284464577940341</v>
      </c>
      <c r="AQ13" s="31">
        <f t="shared" si="35"/>
        <v>0.54626117938378815</v>
      </c>
      <c r="AS13" s="34">
        <f t="shared" si="15"/>
        <v>0.1405499145679783</v>
      </c>
      <c r="AT13" s="34">
        <f t="shared" si="16"/>
        <v>1.2735843331223293</v>
      </c>
      <c r="AU13" s="34">
        <f t="shared" si="17"/>
        <v>0.99103076475700713</v>
      </c>
      <c r="AV13" s="34">
        <f t="shared" si="36"/>
        <v>0.99618370363595077</v>
      </c>
      <c r="AW13" s="34">
        <f t="shared" si="18"/>
        <v>1.2900339018119658</v>
      </c>
      <c r="AX13" s="34">
        <f t="shared" si="37"/>
        <v>0.17900216308319586</v>
      </c>
      <c r="AY13" s="34">
        <f t="shared" si="19"/>
        <v>0.179002169215459</v>
      </c>
      <c r="AZ13" s="34"/>
      <c r="BA13" s="34">
        <f t="shared" si="38"/>
        <v>0.98724869765280399</v>
      </c>
      <c r="BC13" s="12"/>
      <c r="BE13" s="31">
        <f t="shared" si="20"/>
        <v>0.73534863736239342</v>
      </c>
      <c r="BF13" s="31">
        <f t="shared" si="21"/>
        <v>1.8760166816799093E-10</v>
      </c>
      <c r="BG13" s="31">
        <f t="shared" si="22"/>
        <v>0.26344414496493734</v>
      </c>
      <c r="BH13" s="31">
        <f t="shared" si="23"/>
        <v>1.2072174850676946E-3</v>
      </c>
      <c r="BJ13" s="31">
        <f t="shared" si="39"/>
        <v>0.73277805671146123</v>
      </c>
      <c r="BK13" s="31">
        <f t="shared" si="40"/>
        <v>1.9250691143318138E-10</v>
      </c>
      <c r="BL13" s="31">
        <f t="shared" si="41"/>
        <v>0.26608014438607386</v>
      </c>
      <c r="BM13" s="31">
        <f t="shared" si="42"/>
        <v>1.1282778868964413E-3</v>
      </c>
      <c r="BN13" s="31">
        <f t="shared" si="43"/>
        <v>0.99998647917693839</v>
      </c>
      <c r="BO13" s="31"/>
      <c r="BP13" s="31">
        <f t="shared" si="44"/>
        <v>0.73278796460787232</v>
      </c>
      <c r="BQ13" s="31">
        <f t="shared" si="45"/>
        <v>1.9250951432026219E-10</v>
      </c>
      <c r="BR13" s="31">
        <f t="shared" si="46"/>
        <v>0.26608374205726981</v>
      </c>
      <c r="BS13" s="31">
        <f t="shared" si="47"/>
        <v>1.1282931423483805E-3</v>
      </c>
      <c r="BV13" s="31">
        <f t="shared" si="48"/>
        <v>-2.4277796620479582E-2</v>
      </c>
      <c r="BW13" s="31">
        <f t="shared" si="49"/>
        <v>0</v>
      </c>
      <c r="BX13" s="31">
        <f t="shared" si="50"/>
        <v>-2.0740164718966794E-2</v>
      </c>
      <c r="BY13" s="31">
        <f t="shared" si="51"/>
        <v>0</v>
      </c>
      <c r="CA13" s="31">
        <f t="shared" si="24"/>
        <v>0.73472098752849624</v>
      </c>
      <c r="CB13" s="31">
        <f t="shared" si="25"/>
        <v>2.1603116067352334E-10</v>
      </c>
      <c r="CC13" s="31">
        <f t="shared" si="26"/>
        <v>0.26297884912456948</v>
      </c>
      <c r="CD13" s="31">
        <f t="shared" si="27"/>
        <v>2.3001631309030614E-3</v>
      </c>
      <c r="CF13" s="31">
        <f t="shared" si="52"/>
        <v>7.6667588997863887E-3</v>
      </c>
      <c r="CG13" s="31">
        <f t="shared" si="53"/>
        <v>-7.4297755237279925E-2</v>
      </c>
      <c r="CH13" s="31">
        <f t="shared" si="54"/>
        <v>-2.203495064201904E-2</v>
      </c>
      <c r="CI13" s="31">
        <f t="shared" si="55"/>
        <v>0.11391516256558136</v>
      </c>
      <c r="CK13" s="31">
        <f t="shared" si="61"/>
        <v>7.2316417537565355E-4</v>
      </c>
      <c r="CL13" s="31">
        <f t="shared" si="62"/>
        <v>0</v>
      </c>
      <c r="CM13" s="31">
        <f t="shared" si="63"/>
        <v>0</v>
      </c>
      <c r="CN13" s="31">
        <f t="shared" si="64"/>
        <v>-4.3322953941239249E-8</v>
      </c>
      <c r="CP13" s="31">
        <f t="shared" si="56"/>
        <v>0.97696046075948617</v>
      </c>
      <c r="CQ13" s="31">
        <f t="shared" si="57"/>
        <v>0.8958766263696073</v>
      </c>
      <c r="CR13" s="31">
        <f t="shared" si="28"/>
        <v>1.2900339018119658</v>
      </c>
      <c r="CS13" s="31"/>
      <c r="CT13" s="31">
        <f t="shared" si="58"/>
        <v>0.99988350299517048</v>
      </c>
      <c r="CU13" s="31">
        <f t="shared" si="59"/>
        <v>1.0005199411441579</v>
      </c>
      <c r="CV13" s="31">
        <f t="shared" si="29"/>
        <v>0.99103076475700713</v>
      </c>
      <c r="CW13" s="31"/>
      <c r="CX13" s="31">
        <f t="shared" si="65"/>
        <v>1.0005300663908345</v>
      </c>
      <c r="CY13" s="31">
        <f t="shared" si="60"/>
        <v>1.0009335901196559</v>
      </c>
      <c r="CZ13" s="31">
        <f t="shared" si="30"/>
        <v>0.99618370363595077</v>
      </c>
    </row>
    <row r="14" spans="1:104" x14ac:dyDescent="0.2">
      <c r="A14" s="198" t="s">
        <v>379</v>
      </c>
      <c r="B14" s="9">
        <f t="shared" si="31"/>
        <v>1953</v>
      </c>
      <c r="D14" s="29">
        <f>'Electricity-Only&gt;Fossil'!H14</f>
        <v>4362.1310009999997</v>
      </c>
      <c r="E14" s="78">
        <v>9.9999999999999995E-7</v>
      </c>
      <c r="F14" s="29">
        <f>Table8.4b11!N13*0.001</f>
        <v>1356.3530000000001</v>
      </c>
      <c r="G14" s="29">
        <f>'Electricity-Only&gt;Renewable'!I14</f>
        <v>5.0190040000000007</v>
      </c>
      <c r="H14" s="29">
        <f t="shared" si="0"/>
        <v>5723.5030059999999</v>
      </c>
      <c r="J14" s="29">
        <f>'Electricity-Only&gt;Fossil'!N14</f>
        <v>337041.74908074999</v>
      </c>
      <c r="K14" s="78">
        <f t="shared" si="1"/>
        <v>8.6339285714285701E-5</v>
      </c>
      <c r="L14" s="29">
        <f>Table8.2b11!O13*0.001</f>
        <v>105233.348</v>
      </c>
      <c r="M14" s="29">
        <f>'Electricity-Only&gt;Renewable'!P14</f>
        <v>717.0003791155558</v>
      </c>
      <c r="N14" s="29">
        <f t="shared" si="2"/>
        <v>442992.09754620487</v>
      </c>
      <c r="O14" s="35"/>
      <c r="P14" s="41">
        <f t="shared" si="3"/>
        <v>12942.405541441991</v>
      </c>
      <c r="Q14" s="79">
        <f t="shared" si="4"/>
        <v>11582.21302998966</v>
      </c>
      <c r="R14" s="41">
        <f t="shared" si="5"/>
        <v>12889.003588482237</v>
      </c>
      <c r="S14" s="41">
        <f t="shared" si="6"/>
        <v>7000.0018775319368</v>
      </c>
      <c r="T14" s="41">
        <f t="shared" si="7"/>
        <v>12920.101820559063</v>
      </c>
      <c r="U14" s="41"/>
      <c r="V14" s="98">
        <f t="shared" si="8"/>
        <v>1.2434307854093241</v>
      </c>
      <c r="W14" s="112">
        <f t="shared" si="9"/>
        <v>1.0945202754483767</v>
      </c>
      <c r="X14" s="98">
        <f t="shared" si="10"/>
        <v>1.2390889800737153</v>
      </c>
      <c r="Y14" s="98">
        <f t="shared" si="11"/>
        <v>0.54626121162445818</v>
      </c>
      <c r="Z14" s="98">
        <f t="shared" si="12"/>
        <v>1.233736440401205</v>
      </c>
      <c r="AC14" s="109">
        <f>'Electricity-Only&gt;Fossil'!AE14</f>
        <v>1.2453393046054866</v>
      </c>
      <c r="AD14" s="110">
        <f t="shared" si="13"/>
        <v>1.0945202754483767</v>
      </c>
      <c r="AE14" s="111">
        <f t="shared" si="14"/>
        <v>1.2390889800737153</v>
      </c>
      <c r="AF14" s="109">
        <f>'Electricity-Only&gt;Renewable'!AI14</f>
        <v>0.91836119555594176</v>
      </c>
      <c r="AG14" s="31"/>
      <c r="AH14" s="87">
        <f>'Electricity-Only&gt;Fossil'!AD14</f>
        <v>0.99846742097173591</v>
      </c>
      <c r="AI14" s="33">
        <v>1</v>
      </c>
      <c r="AJ14" s="33">
        <v>1</v>
      </c>
      <c r="AK14" s="87">
        <f>'Electricity-Only&gt;Renewable'!AH14</f>
        <v>0.59482174798748122</v>
      </c>
      <c r="AN14" s="31">
        <f t="shared" si="32"/>
        <v>1.2434307237041753</v>
      </c>
      <c r="AO14" s="31">
        <f t="shared" si="33"/>
        <v>1.0945202754483767</v>
      </c>
      <c r="AP14" s="31">
        <f t="shared" si="34"/>
        <v>1.2390889800737153</v>
      </c>
      <c r="AQ14" s="31">
        <f t="shared" si="35"/>
        <v>0.5462612116244584</v>
      </c>
      <c r="AS14" s="34">
        <f t="shared" si="15"/>
        <v>0.15578818317195778</v>
      </c>
      <c r="AT14" s="34">
        <f t="shared" si="16"/>
        <v>1.233736440401205</v>
      </c>
      <c r="AU14" s="34">
        <f t="shared" si="17"/>
        <v>0.99138718718648022</v>
      </c>
      <c r="AV14" s="34">
        <f t="shared" si="36"/>
        <v>0.99694924107182503</v>
      </c>
      <c r="AW14" s="34">
        <f t="shared" si="18"/>
        <v>1.2482628020059621</v>
      </c>
      <c r="AX14" s="34">
        <f t="shared" si="37"/>
        <v>0.19220155197869368</v>
      </c>
      <c r="AY14" s="34">
        <f t="shared" si="19"/>
        <v>0.19220155856314208</v>
      </c>
      <c r="AZ14" s="34"/>
      <c r="BA14" s="34">
        <f t="shared" si="38"/>
        <v>0.9883627038738928</v>
      </c>
      <c r="BC14" s="12"/>
      <c r="BE14" s="31">
        <f t="shared" si="20"/>
        <v>0.76214356774638514</v>
      </c>
      <c r="BF14" s="31">
        <f t="shared" si="21"/>
        <v>1.7471817503226449E-10</v>
      </c>
      <c r="BG14" s="31">
        <f t="shared" si="22"/>
        <v>0.23697952085953705</v>
      </c>
      <c r="BH14" s="31">
        <f t="shared" si="23"/>
        <v>8.7691121935963578E-4</v>
      </c>
      <c r="BJ14" s="31">
        <f t="shared" si="39"/>
        <v>0.74866618788097028</v>
      </c>
      <c r="BK14" s="31">
        <f t="shared" si="40"/>
        <v>1.8108354322849742E-10</v>
      </c>
      <c r="BL14" s="31">
        <f t="shared" si="41"/>
        <v>0.24997839756310317</v>
      </c>
      <c r="BM14" s="31">
        <f t="shared" si="42"/>
        <v>1.03328028305831E-3</v>
      </c>
      <c r="BN14" s="31">
        <f t="shared" si="43"/>
        <v>0.99967786590821528</v>
      </c>
      <c r="BO14" s="31"/>
      <c r="BP14" s="31">
        <f t="shared" si="44"/>
        <v>0.74890743649785729</v>
      </c>
      <c r="BQ14" s="31">
        <f t="shared" si="45"/>
        <v>1.8114189520839453E-10</v>
      </c>
      <c r="BR14" s="31">
        <f t="shared" si="46"/>
        <v>0.25005895007587853</v>
      </c>
      <c r="BS14" s="31">
        <f t="shared" si="47"/>
        <v>1.0336132451222841E-3</v>
      </c>
      <c r="BV14" s="31">
        <f t="shared" si="48"/>
        <v>-3.1942753830694816E-2</v>
      </c>
      <c r="BW14" s="31">
        <f t="shared" si="49"/>
        <v>0</v>
      </c>
      <c r="BX14" s="31">
        <f t="shared" si="50"/>
        <v>-3.5965544543727648E-2</v>
      </c>
      <c r="BY14" s="31">
        <f t="shared" si="51"/>
        <v>0</v>
      </c>
      <c r="CA14" s="31">
        <f t="shared" si="24"/>
        <v>0.76083016141297177</v>
      </c>
      <c r="CB14" s="31">
        <f t="shared" si="25"/>
        <v>1.9490028420942737E-10</v>
      </c>
      <c r="CC14" s="31">
        <f t="shared" si="26"/>
        <v>0.23755129850600545</v>
      </c>
      <c r="CD14" s="31">
        <f t="shared" si="27"/>
        <v>1.6185398861223962E-3</v>
      </c>
      <c r="CF14" s="31">
        <f t="shared" si="52"/>
        <v>3.4919336445773282E-2</v>
      </c>
      <c r="CG14" s="31">
        <f t="shared" si="53"/>
        <v>-0.1029345949122656</v>
      </c>
      <c r="CH14" s="31">
        <f t="shared" si="54"/>
        <v>-0.10169001350328251</v>
      </c>
      <c r="CI14" s="31">
        <f t="shared" si="55"/>
        <v>-0.35145560893740924</v>
      </c>
      <c r="CK14" s="31">
        <f t="shared" si="61"/>
        <v>1.0257275135202349E-3</v>
      </c>
      <c r="CL14" s="31">
        <f t="shared" si="62"/>
        <v>0</v>
      </c>
      <c r="CM14" s="31">
        <f t="shared" si="63"/>
        <v>0</v>
      </c>
      <c r="CN14" s="31">
        <f t="shared" si="64"/>
        <v>5.9020612209971637E-8</v>
      </c>
      <c r="CP14" s="31">
        <f t="shared" si="56"/>
        <v>0.96762015343369467</v>
      </c>
      <c r="CQ14" s="31">
        <f t="shared" si="57"/>
        <v>0.86686827866542016</v>
      </c>
      <c r="CR14" s="31">
        <f t="shared" si="28"/>
        <v>1.2482628020059621</v>
      </c>
      <c r="CS14" s="31"/>
      <c r="CT14" s="31">
        <f t="shared" si="58"/>
        <v>1.0003596481987727</v>
      </c>
      <c r="CU14" s="31">
        <f t="shared" si="59"/>
        <v>1.0008797763388264</v>
      </c>
      <c r="CV14" s="31">
        <f t="shared" si="29"/>
        <v>0.99138718718648022</v>
      </c>
      <c r="CW14" s="31"/>
      <c r="CX14" s="31">
        <f t="shared" si="65"/>
        <v>1.0007684701456974</v>
      </c>
      <c r="CY14" s="31">
        <f t="shared" si="60"/>
        <v>1.0017027777014884</v>
      </c>
      <c r="CZ14" s="31">
        <f t="shared" si="30"/>
        <v>0.99694924107182503</v>
      </c>
    </row>
    <row r="15" spans="1:104" x14ac:dyDescent="0.2">
      <c r="A15" s="198" t="s">
        <v>379</v>
      </c>
      <c r="B15" s="9">
        <f t="shared" si="31"/>
        <v>1954</v>
      </c>
      <c r="D15" s="29">
        <f>'Electricity-Only&gt;Fossil'!H15</f>
        <v>4464.4590010000002</v>
      </c>
      <c r="E15" s="78">
        <v>9.9999999999999995E-7</v>
      </c>
      <c r="F15" s="29">
        <f>Table8.4b11!N14*0.001</f>
        <v>1304.0940000000001</v>
      </c>
      <c r="G15" s="29">
        <f>'Electricity-Only&gt;Renewable'!I15</f>
        <v>3.2090040000000006</v>
      </c>
      <c r="H15" s="29">
        <f t="shared" si="0"/>
        <v>5771.7620060000008</v>
      </c>
      <c r="J15" s="29">
        <f>'Electricity-Only&gt;Fossil'!N15</f>
        <v>364354.41208074999</v>
      </c>
      <c r="K15" s="78">
        <f t="shared" si="1"/>
        <v>8.6339285714285701E-5</v>
      </c>
      <c r="L15" s="29">
        <f>Table8.2b11!O14*0.001</f>
        <v>107068.508</v>
      </c>
      <c r="M15" s="29">
        <f>'Electricity-Only&gt;Renewable'!P15</f>
        <v>458.4289505441273</v>
      </c>
      <c r="N15" s="29">
        <f t="shared" si="2"/>
        <v>471881.34911763348</v>
      </c>
      <c r="O15" s="35"/>
      <c r="P15" s="41">
        <f t="shared" si="3"/>
        <v>12253.066939698716</v>
      </c>
      <c r="Q15" s="79">
        <f t="shared" si="4"/>
        <v>11582.21302998966</v>
      </c>
      <c r="R15" s="41">
        <f t="shared" si="5"/>
        <v>12179.996007789705</v>
      </c>
      <c r="S15" s="41">
        <f t="shared" si="6"/>
        <v>7000.0029365316213</v>
      </c>
      <c r="T15" s="41">
        <f t="shared" si="7"/>
        <v>12231.384047690302</v>
      </c>
      <c r="U15" s="41"/>
      <c r="V15" s="98">
        <f t="shared" si="8"/>
        <v>1.1772031559138643</v>
      </c>
      <c r="W15" s="112">
        <f t="shared" si="9"/>
        <v>1.0945202754483767</v>
      </c>
      <c r="X15" s="98">
        <f t="shared" si="10"/>
        <v>1.1709282821583309</v>
      </c>
      <c r="Y15" s="98">
        <f t="shared" si="11"/>
        <v>0.54626129426592906</v>
      </c>
      <c r="Z15" s="98">
        <f t="shared" si="12"/>
        <v>1.1679709978883548</v>
      </c>
      <c r="AC15" s="109">
        <f>'Electricity-Only&gt;Fossil'!AE15</f>
        <v>1.1799939230624279</v>
      </c>
      <c r="AD15" s="110">
        <f t="shared" si="13"/>
        <v>1.0945202754483767</v>
      </c>
      <c r="AE15" s="111">
        <f t="shared" si="14"/>
        <v>1.1709282821583309</v>
      </c>
      <c r="AF15" s="109">
        <f>'Electricity-Only&gt;Renewable'!AI15</f>
        <v>0.91836119555594176</v>
      </c>
      <c r="AG15" s="31"/>
      <c r="AH15" s="87">
        <f>'Electricity-Only&gt;Fossil'!AD15</f>
        <v>0.99763488140690681</v>
      </c>
      <c r="AI15" s="33">
        <v>1</v>
      </c>
      <c r="AJ15" s="33">
        <v>1</v>
      </c>
      <c r="AK15" s="87">
        <f>'Electricity-Only&gt;Renewable'!AH15</f>
        <v>0.5948218379754634</v>
      </c>
      <c r="AN15" s="31">
        <f t="shared" si="32"/>
        <v>1.1772030974952559</v>
      </c>
      <c r="AO15" s="31">
        <f t="shared" si="33"/>
        <v>1.0945202754483767</v>
      </c>
      <c r="AP15" s="31">
        <f t="shared" si="34"/>
        <v>1.1709282821583309</v>
      </c>
      <c r="AQ15" s="31">
        <f t="shared" si="35"/>
        <v>0.54626129426592929</v>
      </c>
      <c r="AS15" s="34">
        <f t="shared" si="15"/>
        <v>0.16594774141338006</v>
      </c>
      <c r="AT15" s="34">
        <f t="shared" si="16"/>
        <v>1.1679709978883548</v>
      </c>
      <c r="AU15" s="34">
        <f t="shared" si="17"/>
        <v>0.99172676350775502</v>
      </c>
      <c r="AV15" s="34">
        <f t="shared" si="36"/>
        <v>0.99631087622078063</v>
      </c>
      <c r="AW15" s="34">
        <f t="shared" si="18"/>
        <v>1.1820752902537497</v>
      </c>
      <c r="AX15" s="34">
        <f t="shared" si="37"/>
        <v>0.19382214249593746</v>
      </c>
      <c r="AY15" s="34">
        <f t="shared" si="19"/>
        <v>0.19382214913590418</v>
      </c>
      <c r="AZ15" s="34"/>
      <c r="BA15" s="34">
        <f t="shared" si="38"/>
        <v>0.98806816072201031</v>
      </c>
      <c r="BC15" s="12"/>
      <c r="BE15" s="31">
        <f t="shared" si="20"/>
        <v>0.77350018873941762</v>
      </c>
      <c r="BF15" s="31">
        <f t="shared" si="21"/>
        <v>1.732573170828E-10</v>
      </c>
      <c r="BG15" s="31">
        <f t="shared" si="22"/>
        <v>0.22594382766377699</v>
      </c>
      <c r="BH15" s="31">
        <f t="shared" si="23"/>
        <v>5.5598342354797362E-4</v>
      </c>
      <c r="BJ15" s="31">
        <f t="shared" si="39"/>
        <v>0.7678078803434516</v>
      </c>
      <c r="BK15" s="31">
        <f t="shared" si="40"/>
        <v>1.7398672389934932E-10</v>
      </c>
      <c r="BL15" s="31">
        <f t="shared" si="41"/>
        <v>0.23141782071416653</v>
      </c>
      <c r="BM15" s="31">
        <f t="shared" si="42"/>
        <v>7.0430292763370235E-4</v>
      </c>
      <c r="BN15" s="31">
        <f t="shared" si="43"/>
        <v>0.99993000415923849</v>
      </c>
      <c r="BO15" s="31"/>
      <c r="BP15" s="31">
        <f t="shared" si="44"/>
        <v>0.76786162746365438</v>
      </c>
      <c r="BQ15" s="31">
        <f t="shared" si="45"/>
        <v>1.739989030988633E-10</v>
      </c>
      <c r="BR15" s="31">
        <f t="shared" si="46"/>
        <v>0.23143402013298656</v>
      </c>
      <c r="BS15" s="31">
        <f t="shared" si="47"/>
        <v>7.0435222936018861E-4</v>
      </c>
      <c r="BV15" s="31">
        <f t="shared" si="48"/>
        <v>-5.3898738088526146E-2</v>
      </c>
      <c r="BW15" s="31">
        <f t="shared" si="49"/>
        <v>0</v>
      </c>
      <c r="BX15" s="31">
        <f t="shared" si="50"/>
        <v>-5.657957832290781E-2</v>
      </c>
      <c r="BY15" s="31">
        <f t="shared" si="51"/>
        <v>0</v>
      </c>
      <c r="CA15" s="31">
        <f t="shared" si="24"/>
        <v>0.77213141134323893</v>
      </c>
      <c r="CB15" s="31">
        <f t="shared" si="25"/>
        <v>1.8296820985981057E-10</v>
      </c>
      <c r="CC15" s="31">
        <f t="shared" si="26"/>
        <v>0.22689709648454301</v>
      </c>
      <c r="CD15" s="31">
        <f t="shared" si="27"/>
        <v>9.7149198924971144E-4</v>
      </c>
      <c r="CF15" s="31">
        <f t="shared" si="52"/>
        <v>1.4744602701683717E-2</v>
      </c>
      <c r="CG15" s="31">
        <f t="shared" si="53"/>
        <v>-6.3175643606620702E-2</v>
      </c>
      <c r="CH15" s="31">
        <f t="shared" si="54"/>
        <v>-4.5886998611184629E-2</v>
      </c>
      <c r="CI15" s="31">
        <f t="shared" si="55"/>
        <v>-0.51044669391504738</v>
      </c>
      <c r="CK15" s="31">
        <f t="shared" si="61"/>
        <v>-8.3416527510904491E-4</v>
      </c>
      <c r="CL15" s="31">
        <f t="shared" si="62"/>
        <v>0</v>
      </c>
      <c r="CM15" s="31">
        <f t="shared" si="63"/>
        <v>0</v>
      </c>
      <c r="CN15" s="31">
        <f t="shared" si="64"/>
        <v>1.512856174695307E-7</v>
      </c>
      <c r="CP15" s="31">
        <f t="shared" si="56"/>
        <v>0.94697630046665748</v>
      </c>
      <c r="CQ15" s="31">
        <f t="shared" si="57"/>
        <v>0.82090371552247909</v>
      </c>
      <c r="CR15" s="31">
        <f t="shared" si="28"/>
        <v>1.1820752902537497</v>
      </c>
      <c r="CS15" s="31"/>
      <c r="CT15" s="31">
        <f t="shared" si="58"/>
        <v>1.0003425264373635</v>
      </c>
      <c r="CU15" s="31">
        <f t="shared" si="59"/>
        <v>1.0012226041228449</v>
      </c>
      <c r="CV15" s="31">
        <f t="shared" si="29"/>
        <v>0.99172676350775502</v>
      </c>
      <c r="CW15" s="31"/>
      <c r="CX15" s="31">
        <f t="shared" si="65"/>
        <v>0.99935968169216094</v>
      </c>
      <c r="CY15" s="31">
        <f t="shared" si="60"/>
        <v>1.001061369073913</v>
      </c>
      <c r="CZ15" s="31">
        <f t="shared" si="30"/>
        <v>0.99631087622078063</v>
      </c>
    </row>
    <row r="16" spans="1:104" x14ac:dyDescent="0.2">
      <c r="A16" s="198" t="s">
        <v>379</v>
      </c>
      <c r="B16" s="9">
        <f t="shared" si="31"/>
        <v>1955</v>
      </c>
      <c r="D16" s="29">
        <f>'Electricity-Only&gt;Fossil'!H16</f>
        <v>5122.6620010000006</v>
      </c>
      <c r="E16" s="78">
        <v>9.9999999999999995E-7</v>
      </c>
      <c r="F16" s="29">
        <f>Table8.4b11!N15*0.001</f>
        <v>1321.6949999999999</v>
      </c>
      <c r="G16" s="29">
        <f>'Electricity-Only&gt;Renewable'!I16</f>
        <v>3.2340040000000005</v>
      </c>
      <c r="H16" s="29">
        <f t="shared" si="0"/>
        <v>6447.5910060000006</v>
      </c>
      <c r="J16" s="29">
        <f>'Electricity-Only&gt;Fossil'!N16</f>
        <v>433786.44708075002</v>
      </c>
      <c r="K16" s="78">
        <f t="shared" si="1"/>
        <v>8.6339285714285701E-5</v>
      </c>
      <c r="L16" s="29">
        <f>Table8.2b11!O15*0.001</f>
        <v>112975.069</v>
      </c>
      <c r="M16" s="29">
        <f>'Electricity-Only&gt;Renewable'!P16</f>
        <v>462.00037911555586</v>
      </c>
      <c r="N16" s="29">
        <f t="shared" si="2"/>
        <v>547223.51654620492</v>
      </c>
      <c r="O16" s="35"/>
      <c r="P16" s="41">
        <f t="shared" si="3"/>
        <v>11809.179460248119</v>
      </c>
      <c r="Q16" s="79">
        <f t="shared" si="4"/>
        <v>11582.21302998966</v>
      </c>
      <c r="R16" s="41">
        <f t="shared" si="5"/>
        <v>11698.997059253843</v>
      </c>
      <c r="S16" s="41">
        <f t="shared" si="6"/>
        <v>7000.0029138311793</v>
      </c>
      <c r="T16" s="41">
        <f t="shared" si="7"/>
        <v>11782.371939520981</v>
      </c>
      <c r="U16" s="41"/>
      <c r="V16" s="98">
        <f t="shared" si="8"/>
        <v>1.1345570376602458</v>
      </c>
      <c r="W16" s="112">
        <f t="shared" si="9"/>
        <v>1.0945202754483767</v>
      </c>
      <c r="X16" s="98">
        <f t="shared" si="10"/>
        <v>1.1246872758255819</v>
      </c>
      <c r="Y16" s="98">
        <f t="shared" si="11"/>
        <v>0.54626129249444799</v>
      </c>
      <c r="Z16" s="98">
        <f t="shared" si="12"/>
        <v>1.1250949735563818</v>
      </c>
      <c r="AC16" s="109">
        <f>'Electricity-Only&gt;Fossil'!AE16</f>
        <v>1.140988442917892</v>
      </c>
      <c r="AD16" s="110">
        <f t="shared" si="13"/>
        <v>1.0945202754483767</v>
      </c>
      <c r="AE16" s="111">
        <f t="shared" si="14"/>
        <v>1.1246872758255819</v>
      </c>
      <c r="AF16" s="109">
        <f>'Electricity-Only&gt;Renewable'!AI16</f>
        <v>0.91836119555594176</v>
      </c>
      <c r="AG16" s="31"/>
      <c r="AH16" s="87">
        <f>'Electricity-Only&gt;Fossil'!AD16</f>
        <v>0.99436325442219464</v>
      </c>
      <c r="AI16" s="33">
        <v>1</v>
      </c>
      <c r="AJ16" s="33">
        <v>1</v>
      </c>
      <c r="AK16" s="87">
        <f>'Electricity-Only&gt;Renewable'!AH16</f>
        <v>0.5948218360465044</v>
      </c>
      <c r="AN16" s="31">
        <f t="shared" si="32"/>
        <v>1.1345569813579477</v>
      </c>
      <c r="AO16" s="31">
        <f t="shared" si="33"/>
        <v>1.0945202754483767</v>
      </c>
      <c r="AP16" s="31">
        <f t="shared" si="34"/>
        <v>1.1246872758255819</v>
      </c>
      <c r="AQ16" s="31">
        <f t="shared" si="35"/>
        <v>0.5462612924944481</v>
      </c>
      <c r="AS16" s="34">
        <f t="shared" si="15"/>
        <v>0.19244351739888815</v>
      </c>
      <c r="AT16" s="34">
        <f t="shared" si="16"/>
        <v>1.1250949735563818</v>
      </c>
      <c r="AU16" s="34">
        <f t="shared" si="17"/>
        <v>0.99193466819220355</v>
      </c>
      <c r="AV16" s="34">
        <f t="shared" si="36"/>
        <v>0.99374800004857711</v>
      </c>
      <c r="AW16" s="34">
        <f t="shared" si="18"/>
        <v>1.141378881718365</v>
      </c>
      <c r="AX16" s="34">
        <f t="shared" si="37"/>
        <v>0.21651722670154339</v>
      </c>
      <c r="AY16" s="34">
        <f t="shared" si="19"/>
        <v>0.21651723411899917</v>
      </c>
      <c r="AZ16" s="34"/>
      <c r="BA16" s="34">
        <f t="shared" si="38"/>
        <v>0.98573309269485121</v>
      </c>
      <c r="BC16" s="12"/>
      <c r="BE16" s="31">
        <f t="shared" si="20"/>
        <v>0.79450790166946894</v>
      </c>
      <c r="BF16" s="31">
        <f t="shared" si="21"/>
        <v>1.5509668635455006E-10</v>
      </c>
      <c r="BG16" s="31">
        <f t="shared" si="22"/>
        <v>0.20499051487137704</v>
      </c>
      <c r="BH16" s="31">
        <f t="shared" si="23"/>
        <v>5.0158330405736045E-4</v>
      </c>
      <c r="BJ16" s="31">
        <f t="shared" si="39"/>
        <v>0.78395713376185261</v>
      </c>
      <c r="BK16" s="31">
        <f t="shared" si="40"/>
        <v>1.6400945999473868E-10</v>
      </c>
      <c r="BL16" s="31">
        <f t="shared" si="41"/>
        <v>0.21529726199087185</v>
      </c>
      <c r="BM16" s="31">
        <f t="shared" si="42"/>
        <v>5.2831665345576533E-4</v>
      </c>
      <c r="BN16" s="31">
        <f t="shared" si="43"/>
        <v>0.99978271257018969</v>
      </c>
      <c r="BO16" s="31"/>
      <c r="BP16" s="31">
        <f t="shared" si="44"/>
        <v>0.78412751481419007</v>
      </c>
      <c r="BQ16" s="31">
        <f t="shared" si="45"/>
        <v>1.6404510493396274E-10</v>
      </c>
      <c r="BR16" s="31">
        <f t="shared" si="46"/>
        <v>0.21534405354679195</v>
      </c>
      <c r="BS16" s="31">
        <f t="shared" si="47"/>
        <v>5.2843147497279308E-4</v>
      </c>
      <c r="BV16" s="31">
        <f t="shared" si="48"/>
        <v>-3.3614346594893707E-2</v>
      </c>
      <c r="BW16" s="31">
        <f t="shared" si="49"/>
        <v>0</v>
      </c>
      <c r="BX16" s="31">
        <f t="shared" si="50"/>
        <v>-4.0291817815898058E-2</v>
      </c>
      <c r="BY16" s="31">
        <f t="shared" si="51"/>
        <v>0</v>
      </c>
      <c r="CA16" s="31">
        <f t="shared" si="24"/>
        <v>0.79270432275752389</v>
      </c>
      <c r="CB16" s="31">
        <f t="shared" si="25"/>
        <v>1.577770017253921E-10</v>
      </c>
      <c r="CC16" s="31">
        <f t="shared" si="26"/>
        <v>0.20645141442941065</v>
      </c>
      <c r="CD16" s="31">
        <f t="shared" si="27"/>
        <v>8.4426265528840224E-4</v>
      </c>
      <c r="CF16" s="31">
        <f t="shared" si="52"/>
        <v>2.6295535549798913E-2</v>
      </c>
      <c r="CG16" s="31">
        <f t="shared" si="53"/>
        <v>-0.14812976653277601</v>
      </c>
      <c r="CH16" s="31">
        <f t="shared" si="54"/>
        <v>-9.443149174511245E-2</v>
      </c>
      <c r="CI16" s="31">
        <f t="shared" si="55"/>
        <v>-0.14036937389850521</v>
      </c>
      <c r="CK16" s="31">
        <f t="shared" si="61"/>
        <v>-3.2847720763689954E-3</v>
      </c>
      <c r="CL16" s="31">
        <f t="shared" si="62"/>
        <v>0</v>
      </c>
      <c r="CM16" s="31">
        <f t="shared" si="63"/>
        <v>0</v>
      </c>
      <c r="CN16" s="31">
        <f t="shared" si="64"/>
        <v>-3.2429189386465005E-9</v>
      </c>
      <c r="CP16" s="31">
        <f t="shared" si="56"/>
        <v>0.96557206730321821</v>
      </c>
      <c r="CQ16" s="31">
        <f t="shared" si="57"/>
        <v>0.79264169765393311</v>
      </c>
      <c r="CR16" s="31">
        <f t="shared" si="28"/>
        <v>1.141378881718365</v>
      </c>
      <c r="CS16" s="31"/>
      <c r="CT16" s="31">
        <f t="shared" si="58"/>
        <v>1.0002096390781199</v>
      </c>
      <c r="CU16" s="31">
        <f t="shared" si="59"/>
        <v>1.001432499506566</v>
      </c>
      <c r="CV16" s="31">
        <f t="shared" si="29"/>
        <v>0.99193466819220355</v>
      </c>
      <c r="CW16" s="31"/>
      <c r="CX16" s="31">
        <f t="shared" si="65"/>
        <v>0.99742763405140666</v>
      </c>
      <c r="CY16" s="31">
        <f t="shared" si="60"/>
        <v>0.99848627289565506</v>
      </c>
      <c r="CZ16" s="31">
        <f t="shared" si="30"/>
        <v>0.99374800004857711</v>
      </c>
    </row>
    <row r="17" spans="1:104" x14ac:dyDescent="0.2">
      <c r="A17" s="198" t="s">
        <v>379</v>
      </c>
      <c r="B17" s="9">
        <f t="shared" si="31"/>
        <v>1956</v>
      </c>
      <c r="D17" s="29">
        <f>'Electricity-Only&gt;Fossil'!H17</f>
        <v>5527.0800010000003</v>
      </c>
      <c r="E17" s="78">
        <v>9.9999999999999995E-7</v>
      </c>
      <c r="F17" s="29">
        <f>Table8.4b11!N16*0.001</f>
        <v>1397.96</v>
      </c>
      <c r="G17" s="29">
        <f>'Electricity-Only&gt;Renewable'!I17</f>
        <v>1.7380039999999997</v>
      </c>
      <c r="H17" s="29">
        <f t="shared" si="0"/>
        <v>6926.7780060000005</v>
      </c>
      <c r="J17" s="29">
        <f>'Electricity-Only&gt;Fossil'!N17</f>
        <v>478487.46408074995</v>
      </c>
      <c r="K17" s="78">
        <f t="shared" si="1"/>
        <v>8.6339285714285701E-5</v>
      </c>
      <c r="L17" s="29">
        <f>Table8.2b11!O16*0.001</f>
        <v>122028.60800000001</v>
      </c>
      <c r="M17" s="29">
        <f>'Electricity-Only&gt;Renewable'!P17</f>
        <v>248.28609340127014</v>
      </c>
      <c r="N17" s="29">
        <f t="shared" si="2"/>
        <v>600764.35826049047</v>
      </c>
      <c r="O17" s="35"/>
      <c r="P17" s="41">
        <f t="shared" si="3"/>
        <v>11551.149018330909</v>
      </c>
      <c r="Q17" s="79">
        <f t="shared" si="4"/>
        <v>11582.21302998966</v>
      </c>
      <c r="R17" s="41">
        <f t="shared" si="5"/>
        <v>11456.002185979209</v>
      </c>
      <c r="S17" s="41">
        <f t="shared" si="6"/>
        <v>7000.0054219351969</v>
      </c>
      <c r="T17" s="41">
        <f t="shared" si="7"/>
        <v>11529.941666407181</v>
      </c>
      <c r="U17" s="41"/>
      <c r="V17" s="98">
        <f t="shared" si="8"/>
        <v>1.1097669788087223</v>
      </c>
      <c r="W17" s="112">
        <f t="shared" si="9"/>
        <v>1.0945202754483767</v>
      </c>
      <c r="X17" s="98">
        <f t="shared" si="10"/>
        <v>1.1013268765812163</v>
      </c>
      <c r="Y17" s="98">
        <f t="shared" si="11"/>
        <v>0.54626148822010112</v>
      </c>
      <c r="Z17" s="98">
        <f t="shared" si="12"/>
        <v>1.1009904865386899</v>
      </c>
      <c r="AC17" s="109">
        <f>'Electricity-Only&gt;Fossil'!AE17</f>
        <v>1.1176206614643742</v>
      </c>
      <c r="AD17" s="110">
        <f t="shared" si="13"/>
        <v>1.0945202754483767</v>
      </c>
      <c r="AE17" s="111">
        <f t="shared" si="14"/>
        <v>1.1013268765812163</v>
      </c>
      <c r="AF17" s="109">
        <f>'Electricity-Only&gt;Renewable'!AI17</f>
        <v>0.91836119555594176</v>
      </c>
      <c r="AG17" s="31"/>
      <c r="AH17" s="87">
        <f>'Electricity-Only&gt;Fossil'!AD17</f>
        <v>0.99297280553362766</v>
      </c>
      <c r="AI17" s="33">
        <v>1</v>
      </c>
      <c r="AJ17" s="33">
        <v>1</v>
      </c>
      <c r="AK17" s="87">
        <f>'Electricity-Only&gt;Renewable'!AH17</f>
        <v>0.59482204917142101</v>
      </c>
      <c r="AN17" s="31">
        <f t="shared" si="32"/>
        <v>1.1097669237366283</v>
      </c>
      <c r="AO17" s="31">
        <f t="shared" si="33"/>
        <v>1.0945202754483767</v>
      </c>
      <c r="AP17" s="31">
        <f t="shared" si="34"/>
        <v>1.1013268765812163</v>
      </c>
      <c r="AQ17" s="31">
        <f t="shared" si="35"/>
        <v>0.54626148822010134</v>
      </c>
      <c r="AS17" s="34">
        <f t="shared" si="15"/>
        <v>0.21127236446493752</v>
      </c>
      <c r="AT17" s="34">
        <f t="shared" si="16"/>
        <v>1.1009904865386899</v>
      </c>
      <c r="AU17" s="34">
        <f t="shared" si="17"/>
        <v>0.99213571858161931</v>
      </c>
      <c r="AV17" s="34">
        <f t="shared" si="36"/>
        <v>0.99264140601837769</v>
      </c>
      <c r="AW17" s="34">
        <f t="shared" si="18"/>
        <v>1.1179440767210165</v>
      </c>
      <c r="AX17" s="34">
        <f t="shared" ref="AX17:AX18" si="66">AS17*AU17*AV17*AW17</f>
        <v>0.23260885537570747</v>
      </c>
      <c r="AY17" s="34">
        <f t="shared" ref="AY17:AY18" si="67">AS17*AT17</f>
        <v>0.23260886334443098</v>
      </c>
      <c r="AZ17" s="34"/>
      <c r="BA17" s="34">
        <f t="shared" si="38"/>
        <v>0.98483499465391211</v>
      </c>
      <c r="BC17" s="12"/>
      <c r="BE17" s="31">
        <f t="shared" si="20"/>
        <v>0.79792942638156206</v>
      </c>
      <c r="BF17" s="31">
        <f t="shared" si="21"/>
        <v>1.4436726557914751E-10</v>
      </c>
      <c r="BG17" s="31">
        <f t="shared" si="22"/>
        <v>0.20181966258902509</v>
      </c>
      <c r="BH17" s="31">
        <f t="shared" si="23"/>
        <v>2.5091088504562069E-4</v>
      </c>
      <c r="BJ17" s="31">
        <f t="shared" si="39"/>
        <v>0.79621743877102402</v>
      </c>
      <c r="BK17" s="31">
        <f t="shared" si="40"/>
        <v>1.4966788372025062E-10</v>
      </c>
      <c r="BL17" s="31">
        <f t="shared" si="41"/>
        <v>0.2034009695006245</v>
      </c>
      <c r="BM17" s="31">
        <f t="shared" si="42"/>
        <v>3.6189201693933166E-4</v>
      </c>
      <c r="BN17" s="31">
        <f t="shared" si="43"/>
        <v>0.9999803004382557</v>
      </c>
      <c r="BO17" s="31"/>
      <c r="BP17" s="31">
        <f t="shared" si="44"/>
        <v>0.79623312421461734</v>
      </c>
      <c r="BQ17" s="31">
        <f t="shared" si="45"/>
        <v>1.4967083217005027E-10</v>
      </c>
      <c r="BR17" s="31">
        <f t="shared" si="46"/>
        <v>0.20340497648951794</v>
      </c>
      <c r="BS17" s="31">
        <f t="shared" si="47"/>
        <v>3.6189914619390729E-4</v>
      </c>
      <c r="BV17" s="31">
        <f t="shared" si="48"/>
        <v>-2.0692925780795308E-2</v>
      </c>
      <c r="BW17" s="31">
        <f t="shared" si="49"/>
        <v>0</v>
      </c>
      <c r="BX17" s="31">
        <f t="shared" si="50"/>
        <v>-2.0989315664627091E-2</v>
      </c>
      <c r="BY17" s="31">
        <f t="shared" si="51"/>
        <v>0</v>
      </c>
      <c r="CA17" s="31">
        <f t="shared" si="24"/>
        <v>0.79646446647768432</v>
      </c>
      <c r="CB17" s="31">
        <f t="shared" si="25"/>
        <v>1.4371572568699077E-10</v>
      </c>
      <c r="CC17" s="31">
        <f t="shared" si="26"/>
        <v>0.20312224971756496</v>
      </c>
      <c r="CD17" s="31">
        <f t="shared" si="27"/>
        <v>4.1328366103505376E-4</v>
      </c>
      <c r="CF17" s="31">
        <f t="shared" si="52"/>
        <v>4.7322232385428814E-3</v>
      </c>
      <c r="CG17" s="31">
        <f t="shared" si="53"/>
        <v>-9.3345433360144281E-2</v>
      </c>
      <c r="CH17" s="31">
        <f t="shared" si="54"/>
        <v>-1.6257090364263281E-2</v>
      </c>
      <c r="CI17" s="31">
        <f t="shared" si="55"/>
        <v>-0.71432946133651087</v>
      </c>
      <c r="CK17" s="31">
        <f t="shared" si="61"/>
        <v>-1.399309501263261E-3</v>
      </c>
      <c r="CL17" s="31">
        <f t="shared" si="62"/>
        <v>0</v>
      </c>
      <c r="CM17" s="31">
        <f t="shared" si="63"/>
        <v>0</v>
      </c>
      <c r="CN17" s="31">
        <f t="shared" si="64"/>
        <v>3.5830036069568977E-7</v>
      </c>
      <c r="CP17" s="31">
        <f t="shared" si="56"/>
        <v>0.97946798791119472</v>
      </c>
      <c r="CQ17" s="31">
        <f t="shared" si="57"/>
        <v>0.7763671687356114</v>
      </c>
      <c r="CR17" s="31">
        <f t="shared" si="28"/>
        <v>1.1179440767210165</v>
      </c>
      <c r="CS17" s="31"/>
      <c r="CT17" s="31">
        <f t="shared" si="58"/>
        <v>1.0002026851120973</v>
      </c>
      <c r="CU17" s="31">
        <f t="shared" si="59"/>
        <v>1.0016354749649863</v>
      </c>
      <c r="CV17" s="31">
        <f t="shared" si="29"/>
        <v>0.99213571858161931</v>
      </c>
      <c r="CW17" s="31"/>
      <c r="CX17" s="31">
        <f t="shared" si="65"/>
        <v>0.99888644401785431</v>
      </c>
      <c r="CY17" s="31">
        <f t="shared" si="60"/>
        <v>0.99737440253338172</v>
      </c>
      <c r="CZ17" s="31">
        <f t="shared" si="30"/>
        <v>0.99264140601837769</v>
      </c>
    </row>
    <row r="18" spans="1:104" x14ac:dyDescent="0.2">
      <c r="A18" s="198" t="s">
        <v>379</v>
      </c>
      <c r="B18" s="9">
        <f t="shared" si="31"/>
        <v>1957</v>
      </c>
      <c r="D18" s="29">
        <f>'Electricity-Only&gt;Fossil'!H18</f>
        <v>5736.534001</v>
      </c>
      <c r="E18" s="29">
        <f>Table8.4b11!L17*0.001</f>
        <v>0.112</v>
      </c>
      <c r="F18" s="29">
        <f>Table8.4b11!N17*0.001</f>
        <v>1480.0920000000001</v>
      </c>
      <c r="G18" s="29">
        <f>'Electricity-Only&gt;Renewable'!I18</f>
        <v>2.0080040000000006</v>
      </c>
      <c r="H18" s="29">
        <f t="shared" si="0"/>
        <v>7218.746005</v>
      </c>
      <c r="J18" s="29">
        <f>'Electricity-Only&gt;Fossil'!N18</f>
        <v>501098.08908075001</v>
      </c>
      <c r="K18" s="29">
        <f>Table8.2b11!L17*0.001</f>
        <v>9.67</v>
      </c>
      <c r="L18" s="29">
        <f>Table8.2b11!O17*0.001</f>
        <v>130232.45700000001</v>
      </c>
      <c r="M18" s="29">
        <f>'Electricity-Only&gt;Renewable'!P18</f>
        <v>286.85752197269869</v>
      </c>
      <c r="N18" s="29">
        <f t="shared" si="2"/>
        <v>631627.07360272272</v>
      </c>
      <c r="O18" s="35"/>
      <c r="P18" s="41">
        <f t="shared" si="3"/>
        <v>11447.926316229834</v>
      </c>
      <c r="Q18" s="86">
        <f t="shared" si="4"/>
        <v>11582.21302998966</v>
      </c>
      <c r="R18" s="41">
        <f t="shared" si="5"/>
        <v>11365.000968998074</v>
      </c>
      <c r="S18" s="41">
        <f t="shared" si="6"/>
        <v>7000.0046928910924</v>
      </c>
      <c r="T18" s="41">
        <f t="shared" si="7"/>
        <v>11428.81030071299</v>
      </c>
      <c r="U18" s="41"/>
      <c r="V18" s="98">
        <f t="shared" si="8"/>
        <v>1.0998499440554355</v>
      </c>
      <c r="W18" s="98">
        <f t="shared" si="9"/>
        <v>1.0945202754483767</v>
      </c>
      <c r="X18" s="98">
        <f t="shared" si="10"/>
        <v>1.0925784419671252</v>
      </c>
      <c r="Y18" s="98">
        <f t="shared" si="11"/>
        <v>0.54626143132747118</v>
      </c>
      <c r="Z18" s="98">
        <f t="shared" si="12"/>
        <v>1.0913334843836506</v>
      </c>
      <c r="AC18" s="109">
        <f>'Electricity-Only&gt;Fossil'!AE18</f>
        <v>1.1058477892270502</v>
      </c>
      <c r="AD18" s="111">
        <f t="shared" si="13"/>
        <v>1.0945202754483767</v>
      </c>
      <c r="AE18" s="111">
        <f t="shared" si="14"/>
        <v>1.0925784419671252</v>
      </c>
      <c r="AF18" s="109">
        <f>'Electricity-Only&gt;Renewable'!AI18</f>
        <v>0.91836119555594176</v>
      </c>
      <c r="AG18" s="31"/>
      <c r="AH18" s="87">
        <f>'Electricity-Only&gt;Fossil'!AD18</f>
        <v>0.99457619772810801</v>
      </c>
      <c r="AI18" s="33">
        <v>1</v>
      </c>
      <c r="AJ18" s="33">
        <v>1</v>
      </c>
      <c r="AK18" s="87">
        <f>'Electricity-Only&gt;Renewable'!AH18</f>
        <v>0.59482198722125323</v>
      </c>
      <c r="AN18" s="31">
        <f t="shared" si="32"/>
        <v>1.0998498894754738</v>
      </c>
      <c r="AO18" s="31">
        <f t="shared" si="33"/>
        <v>1.0945202754483767</v>
      </c>
      <c r="AP18" s="31">
        <f t="shared" si="34"/>
        <v>1.0925784419671252</v>
      </c>
      <c r="AQ18" s="31">
        <f t="shared" si="35"/>
        <v>0.54626143132747118</v>
      </c>
      <c r="AS18" s="34">
        <f t="shared" si="15"/>
        <v>0.22212593584364182</v>
      </c>
      <c r="AT18" s="34">
        <f t="shared" si="16"/>
        <v>1.0913334843836506</v>
      </c>
      <c r="AU18" s="34">
        <f t="shared" si="17"/>
        <v>0.99209642748111382</v>
      </c>
      <c r="AV18" s="34">
        <f t="shared" si="36"/>
        <v>0.99391756583697355</v>
      </c>
      <c r="AW18" s="34">
        <f t="shared" si="18"/>
        <v>1.1067593859649447</v>
      </c>
      <c r="AX18" s="34">
        <f t="shared" si="66"/>
        <v>0.24241346323161078</v>
      </c>
      <c r="AY18" s="34">
        <f t="shared" si="67"/>
        <v>0.24241347153622086</v>
      </c>
      <c r="AZ18" s="34"/>
      <c r="BA18" s="34">
        <f t="shared" si="38"/>
        <v>0.98606206627758619</v>
      </c>
      <c r="BC18" s="12"/>
      <c r="BE18" s="31">
        <f t="shared" si="20"/>
        <v>0.79467181654911268</v>
      </c>
      <c r="BF18" s="31">
        <f t="shared" si="21"/>
        <v>1.5515160101550076E-5</v>
      </c>
      <c r="BG18" s="31">
        <f t="shared" si="22"/>
        <v>0.20503450308056656</v>
      </c>
      <c r="BH18" s="31">
        <f t="shared" si="23"/>
        <v>2.7816521021922292E-4</v>
      </c>
      <c r="BJ18" s="31">
        <f t="shared" si="39"/>
        <v>0.79629951090970397</v>
      </c>
      <c r="BK18" s="31">
        <f t="shared" si="40"/>
        <v>1.3392368611147247E-6</v>
      </c>
      <c r="BL18" s="31">
        <f t="shared" si="41"/>
        <v>0.20342284897889096</v>
      </c>
      <c r="BM18" s="31">
        <f t="shared" si="42"/>
        <v>2.6430388957148843E-4</v>
      </c>
      <c r="BN18" s="31">
        <f t="shared" si="43"/>
        <v>0.99998800301502744</v>
      </c>
      <c r="BO18" s="31"/>
      <c r="BP18" s="31">
        <f t="shared" si="44"/>
        <v>0.79630906421758085</v>
      </c>
      <c r="BQ18" s="31">
        <f t="shared" si="45"/>
        <v>1.3392529281119777E-6</v>
      </c>
      <c r="BR18" s="31">
        <f t="shared" si="46"/>
        <v>0.20342528946903177</v>
      </c>
      <c r="BS18" s="31">
        <f t="shared" si="47"/>
        <v>2.643070604593209E-4</v>
      </c>
      <c r="BV18" s="31">
        <f t="shared" si="48"/>
        <v>-1.0589745272618698E-2</v>
      </c>
      <c r="BW18" s="31">
        <f t="shared" si="49"/>
        <v>0</v>
      </c>
      <c r="BX18" s="31">
        <f t="shared" si="50"/>
        <v>-7.9752584673939437E-3</v>
      </c>
      <c r="BY18" s="31">
        <f t="shared" si="51"/>
        <v>0</v>
      </c>
      <c r="CA18" s="31">
        <f t="shared" si="24"/>
        <v>0.7933448549356007</v>
      </c>
      <c r="CB18" s="31">
        <f t="shared" si="25"/>
        <v>1.5309666738703133E-5</v>
      </c>
      <c r="CC18" s="31">
        <f t="shared" si="26"/>
        <v>0.20618567892786827</v>
      </c>
      <c r="CD18" s="31">
        <f t="shared" si="27"/>
        <v>4.5415646979237107E-4</v>
      </c>
      <c r="CF18" s="31">
        <f t="shared" si="52"/>
        <v>-3.924515354186176E-3</v>
      </c>
      <c r="CG18" s="31">
        <f t="shared" si="53"/>
        <v>11.576157778595038</v>
      </c>
      <c r="CH18" s="31">
        <f t="shared" si="54"/>
        <v>1.4969103692409667E-2</v>
      </c>
      <c r="CI18" s="31">
        <f t="shared" si="55"/>
        <v>9.4307597989735231E-2</v>
      </c>
      <c r="CK18" s="31">
        <f t="shared" si="61"/>
        <v>1.6134369916670668E-3</v>
      </c>
      <c r="CL18" s="31">
        <f t="shared" si="62"/>
        <v>0</v>
      </c>
      <c r="CM18" s="31">
        <f t="shared" si="63"/>
        <v>0</v>
      </c>
      <c r="CN18" s="31">
        <f t="shared" si="64"/>
        <v>-1.0414908300789674E-7</v>
      </c>
      <c r="CP18" s="31">
        <f t="shared" si="56"/>
        <v>0.9899953038895497</v>
      </c>
      <c r="CQ18" s="31">
        <f t="shared" si="57"/>
        <v>0.76859985114228091</v>
      </c>
      <c r="CR18" s="31">
        <f t="shared" si="28"/>
        <v>1.1067593859649447</v>
      </c>
      <c r="CS18" s="31"/>
      <c r="CT18" s="31">
        <f t="shared" si="58"/>
        <v>0.99996039745392729</v>
      </c>
      <c r="CU18" s="31">
        <f t="shared" si="59"/>
        <v>1.0015958076499409</v>
      </c>
      <c r="CV18" s="31">
        <f t="shared" si="29"/>
        <v>0.99209642748111382</v>
      </c>
      <c r="CW18" s="31"/>
      <c r="CX18" s="31">
        <f t="shared" si="65"/>
        <v>1.0012856201754818</v>
      </c>
      <c r="CY18" s="31">
        <f t="shared" si="60"/>
        <v>0.99865664718778779</v>
      </c>
      <c r="CZ18" s="31">
        <f t="shared" si="30"/>
        <v>0.99391756583697355</v>
      </c>
    </row>
    <row r="19" spans="1:104" x14ac:dyDescent="0.2">
      <c r="A19" s="198" t="s">
        <v>379</v>
      </c>
      <c r="B19" s="9">
        <f t="shared" si="31"/>
        <v>1958</v>
      </c>
      <c r="D19" s="29">
        <f>'Electricity-Only&gt;Fossil'!H19</f>
        <v>5627.9560010000005</v>
      </c>
      <c r="E19" s="29">
        <f>Table8.4b11!L18*0.001</f>
        <v>1.915</v>
      </c>
      <c r="F19" s="29">
        <f>Table8.4b11!N18*0.001</f>
        <v>1554.8050000000001</v>
      </c>
      <c r="G19" s="29">
        <f>'Electricity-Only&gt;Renewable'!I19</f>
        <v>1.9400039999999996</v>
      </c>
      <c r="H19" s="29">
        <f t="shared" si="0"/>
        <v>7186.6160050000008</v>
      </c>
      <c r="J19" s="29">
        <f>'Electricity-Only&gt;Fossil'!N19</f>
        <v>504496.62308075</v>
      </c>
      <c r="K19" s="29">
        <f>Table8.2b11!L18*0.001</f>
        <v>164.691</v>
      </c>
      <c r="L19" s="29">
        <f>Table8.2b11!O18*0.001</f>
        <v>140262.087</v>
      </c>
      <c r="M19" s="29">
        <f>'Electricity-Only&gt;Renewable'!P19</f>
        <v>277.14323625841303</v>
      </c>
      <c r="N19" s="29">
        <f t="shared" si="2"/>
        <v>645200.54431700835</v>
      </c>
      <c r="O19" s="35"/>
      <c r="P19" s="41">
        <f t="shared" si="3"/>
        <v>11155.587061480066</v>
      </c>
      <c r="Q19" s="41">
        <f t="shared" si="4"/>
        <v>11627.836372357931</v>
      </c>
      <c r="R19" s="41">
        <f t="shared" si="5"/>
        <v>11084.998328878422</v>
      </c>
      <c r="S19" s="41">
        <f t="shared" si="6"/>
        <v>7000.0048573839531</v>
      </c>
      <c r="T19" s="41">
        <f t="shared" si="7"/>
        <v>11138.577095602974</v>
      </c>
      <c r="U19" s="41"/>
      <c r="V19" s="98">
        <f t="shared" si="8"/>
        <v>1.0717636947121021</v>
      </c>
      <c r="W19" s="98">
        <f t="shared" si="9"/>
        <v>1.098831685808944</v>
      </c>
      <c r="X19" s="98">
        <f t="shared" si="10"/>
        <v>1.0656602877915888</v>
      </c>
      <c r="Y19" s="98">
        <f t="shared" si="11"/>
        <v>0.54626144416404909</v>
      </c>
      <c r="Z19" s="98">
        <f t="shared" si="12"/>
        <v>1.0636192073344648</v>
      </c>
      <c r="AC19" s="109">
        <f>'Electricity-Only&gt;Fossil'!AE19</f>
        <v>1.0767807989340963</v>
      </c>
      <c r="AD19" s="111">
        <f t="shared" si="13"/>
        <v>1.098831685808944</v>
      </c>
      <c r="AE19" s="111">
        <f t="shared" si="14"/>
        <v>1.0656602877915888</v>
      </c>
      <c r="AF19" s="109">
        <f>'Electricity-Only&gt;Renewable'!AI19</f>
        <v>0.91836119555594176</v>
      </c>
      <c r="AG19" s="31"/>
      <c r="AH19" s="87">
        <f>'Electricity-Only&gt;Fossil'!AD19</f>
        <v>0.99534059539959774</v>
      </c>
      <c r="AI19" s="33">
        <v>1</v>
      </c>
      <c r="AJ19" s="33">
        <v>1</v>
      </c>
      <c r="AK19" s="87">
        <f>'Electricity-Only&gt;Renewable'!AH19</f>
        <v>0.59482200119895423</v>
      </c>
      <c r="AN19" s="31">
        <f t="shared" si="32"/>
        <v>1.071763641525918</v>
      </c>
      <c r="AO19" s="31">
        <f t="shared" si="33"/>
        <v>1.098831685808944</v>
      </c>
      <c r="AP19" s="31">
        <f t="shared" si="34"/>
        <v>1.0656602877915888</v>
      </c>
      <c r="AQ19" s="31">
        <f t="shared" si="35"/>
        <v>0.54626144416404943</v>
      </c>
      <c r="AS19" s="34">
        <f t="shared" si="15"/>
        <v>0.22689935359449859</v>
      </c>
      <c r="AT19" s="34">
        <f t="shared" si="16"/>
        <v>1.0636192073344648</v>
      </c>
      <c r="AU19" s="34">
        <f t="shared" si="17"/>
        <v>0.99203813898154647</v>
      </c>
      <c r="AV19" s="34">
        <f t="shared" si="36"/>
        <v>0.99452020645253014</v>
      </c>
      <c r="AW19" s="34">
        <f t="shared" si="18"/>
        <v>1.0780630873202328</v>
      </c>
      <c r="AX19" s="34">
        <f t="shared" si="37"/>
        <v>0.241334502347236</v>
      </c>
      <c r="AY19" s="34">
        <f t="shared" si="19"/>
        <v>0.24133451061488304</v>
      </c>
      <c r="AZ19" s="34"/>
      <c r="BA19" s="34">
        <f t="shared" si="38"/>
        <v>0.98660197478871137</v>
      </c>
      <c r="BC19" s="12"/>
      <c r="BE19" s="31">
        <f t="shared" si="20"/>
        <v>0.78311628130463884</v>
      </c>
      <c r="BF19" s="31">
        <f t="shared" si="21"/>
        <v>2.6646755561555844E-4</v>
      </c>
      <c r="BG19" s="31">
        <f t="shared" si="22"/>
        <v>0.21634730433882418</v>
      </c>
      <c r="BH19" s="31">
        <f t="shared" si="23"/>
        <v>2.6994680092136067E-4</v>
      </c>
      <c r="BJ19" s="31">
        <f t="shared" si="39"/>
        <v>0.78887994349397872</v>
      </c>
      <c r="BK19" s="31">
        <f t="shared" si="40"/>
        <v>8.8256776187478199E-5</v>
      </c>
      <c r="BL19" s="31">
        <f t="shared" si="41"/>
        <v>0.21064027500937593</v>
      </c>
      <c r="BM19" s="31">
        <f t="shared" si="42"/>
        <v>2.7403546648953125E-4</v>
      </c>
      <c r="BN19" s="31">
        <f t="shared" si="43"/>
        <v>0.99988251074603174</v>
      </c>
      <c r="BO19" s="31"/>
      <c r="BP19" s="31">
        <f t="shared" si="44"/>
        <v>0.78897263930077155</v>
      </c>
      <c r="BQ19" s="31">
        <f t="shared" si="45"/>
        <v>8.8267146628685512E-5</v>
      </c>
      <c r="BR19" s="31">
        <f t="shared" si="46"/>
        <v>0.2106650258861045</v>
      </c>
      <c r="BS19" s="31">
        <f t="shared" si="47"/>
        <v>2.7406766649520458E-4</v>
      </c>
      <c r="BV19" s="31">
        <f t="shared" si="48"/>
        <v>-2.6636422718661436E-2</v>
      </c>
      <c r="BW19" s="31">
        <f t="shared" si="49"/>
        <v>3.9313489030849708E-3</v>
      </c>
      <c r="BX19" s="31">
        <f t="shared" si="50"/>
        <v>-2.4945850253055256E-2</v>
      </c>
      <c r="BY19" s="31">
        <f t="shared" si="51"/>
        <v>0</v>
      </c>
      <c r="CA19" s="31">
        <f t="shared" si="24"/>
        <v>0.78192219074271907</v>
      </c>
      <c r="CB19" s="31">
        <f t="shared" si="25"/>
        <v>2.5525551931196428E-4</v>
      </c>
      <c r="CC19" s="31">
        <f t="shared" si="26"/>
        <v>0.2173930078569255</v>
      </c>
      <c r="CD19" s="31">
        <f t="shared" si="27"/>
        <v>4.2954588104352777E-4</v>
      </c>
      <c r="CF19" s="31">
        <f t="shared" si="52"/>
        <v>-1.4502765654199407E-2</v>
      </c>
      <c r="CG19" s="31">
        <f t="shared" si="53"/>
        <v>2.8137806380967358</v>
      </c>
      <c r="CH19" s="31">
        <f t="shared" si="54"/>
        <v>5.2929694765483593E-2</v>
      </c>
      <c r="CI19" s="31">
        <f t="shared" si="55"/>
        <v>-5.5713225749384934E-2</v>
      </c>
      <c r="CK19" s="31">
        <f t="shared" si="61"/>
        <v>7.6827102693723191E-4</v>
      </c>
      <c r="CL19" s="31">
        <f t="shared" si="62"/>
        <v>0</v>
      </c>
      <c r="CM19" s="31">
        <f t="shared" si="63"/>
        <v>0</v>
      </c>
      <c r="CN19" s="31">
        <f t="shared" si="64"/>
        <v>2.3498964719993046E-8</v>
      </c>
      <c r="CP19" s="31">
        <f t="shared" si="56"/>
        <v>0.97407178198927802</v>
      </c>
      <c r="CQ19" s="31">
        <f t="shared" si="57"/>
        <v>0.74867142663885544</v>
      </c>
      <c r="CR19" s="31">
        <f t="shared" si="28"/>
        <v>1.0780630873202328</v>
      </c>
      <c r="CS19" s="31"/>
      <c r="CT19" s="31">
        <f t="shared" si="58"/>
        <v>0.99994124714296639</v>
      </c>
      <c r="CU19" s="31">
        <f t="shared" si="59"/>
        <v>1.0015369610346487</v>
      </c>
      <c r="CV19" s="31">
        <f t="shared" si="29"/>
        <v>0.99203813898154647</v>
      </c>
      <c r="CW19" s="31"/>
      <c r="CX19" s="31">
        <f t="shared" si="65"/>
        <v>1.0006063285691595</v>
      </c>
      <c r="CY19" s="31">
        <f t="shared" si="60"/>
        <v>0.99926216124375888</v>
      </c>
      <c r="CZ19" s="31">
        <f t="shared" si="30"/>
        <v>0.99452020645253014</v>
      </c>
    </row>
    <row r="20" spans="1:104" x14ac:dyDescent="0.2">
      <c r="A20" s="198" t="s">
        <v>379</v>
      </c>
      <c r="B20" s="9">
        <f t="shared" si="31"/>
        <v>1959</v>
      </c>
      <c r="D20" s="29">
        <f>'Electricity-Only&gt;Fossil'!H20</f>
        <v>6266.8410010000007</v>
      </c>
      <c r="E20" s="29">
        <f>Table8.4b11!L19*0.001</f>
        <v>2.1869999999999998</v>
      </c>
      <c r="F20" s="29">
        <f>Table8.4b11!N19*0.001</f>
        <v>1511.462</v>
      </c>
      <c r="G20" s="29">
        <f>'Electricity-Only&gt;Renewable'!I20</f>
        <v>1.6770039999999997</v>
      </c>
      <c r="H20" s="29">
        <f t="shared" si="0"/>
        <v>7782.1670050000002</v>
      </c>
      <c r="J20" s="29">
        <f>'Electricity-Only&gt;Fossil'!N20</f>
        <v>571883.32008075004</v>
      </c>
      <c r="K20" s="29">
        <f>Table8.2b11!L19*0.001</f>
        <v>188.101</v>
      </c>
      <c r="L20" s="29">
        <f>Table8.2b11!O19*0.001</f>
        <v>137781.42499999999</v>
      </c>
      <c r="M20" s="29">
        <f>'Electricity-Only&gt;Renewable'!P20</f>
        <v>239.57180768698444</v>
      </c>
      <c r="N20" s="29">
        <f t="shared" si="2"/>
        <v>710092.41788843693</v>
      </c>
      <c r="O20" s="35"/>
      <c r="P20" s="41">
        <f t="shared" si="3"/>
        <v>10958.251064421886</v>
      </c>
      <c r="Q20" s="41">
        <f t="shared" si="4"/>
        <v>11626.732446930106</v>
      </c>
      <c r="R20" s="41">
        <f t="shared" si="5"/>
        <v>10969.99831435914</v>
      </c>
      <c r="S20" s="41">
        <f t="shared" si="6"/>
        <v>7000.0056191549484</v>
      </c>
      <c r="T20" s="41">
        <f t="shared" si="7"/>
        <v>10959.372060528975</v>
      </c>
      <c r="U20" s="41"/>
      <c r="V20" s="98">
        <f t="shared" si="8"/>
        <v>1.0528048038764</v>
      </c>
      <c r="W20" s="98">
        <f t="shared" si="9"/>
        <v>1.0987273647469666</v>
      </c>
      <c r="X20" s="98">
        <f t="shared" si="10"/>
        <v>1.0546047201737401</v>
      </c>
      <c r="Y20" s="98">
        <f t="shared" si="11"/>
        <v>0.546261503610597</v>
      </c>
      <c r="Z20" s="98">
        <f t="shared" si="12"/>
        <v>1.0465069751597651</v>
      </c>
      <c r="AC20" s="109">
        <f>'Electricity-Only&gt;Fossil'!AE20</f>
        <v>1.0557937387064973</v>
      </c>
      <c r="AD20" s="111">
        <f t="shared" si="13"/>
        <v>1.0987273647469666</v>
      </c>
      <c r="AE20" s="111">
        <f t="shared" si="14"/>
        <v>1.0546047201737401</v>
      </c>
      <c r="AF20" s="109">
        <f>'Electricity-Only&gt;Renewable'!AI20</f>
        <v>0.91836119555594176</v>
      </c>
      <c r="AG20" s="31"/>
      <c r="AH20" s="87">
        <f>'Electricity-Only&gt;Fossil'!AD20</f>
        <v>0.99716896684847733</v>
      </c>
      <c r="AI20" s="33">
        <v>1</v>
      </c>
      <c r="AJ20" s="33">
        <v>1</v>
      </c>
      <c r="AK20" s="87">
        <f>'Electricity-Only&gt;Renewable'!AH20</f>
        <v>0.59482206593007325</v>
      </c>
      <c r="AN20" s="31">
        <f t="shared" si="32"/>
        <v>1.052804751631049</v>
      </c>
      <c r="AO20" s="31">
        <f t="shared" si="33"/>
        <v>1.0987273647469666</v>
      </c>
      <c r="AP20" s="31">
        <f t="shared" si="34"/>
        <v>1.0546047201737401</v>
      </c>
      <c r="AQ20" s="31">
        <f t="shared" si="35"/>
        <v>0.54626150361059733</v>
      </c>
      <c r="AS20" s="34">
        <f t="shared" si="15"/>
        <v>0.24972004755792265</v>
      </c>
      <c r="AT20" s="34">
        <f t="shared" si="16"/>
        <v>1.0465069751597651</v>
      </c>
      <c r="AU20" s="34">
        <f t="shared" si="17"/>
        <v>0.99213449469191628</v>
      </c>
      <c r="AV20" s="34">
        <f t="shared" si="36"/>
        <v>0.99597109781480786</v>
      </c>
      <c r="AW20" s="34">
        <f t="shared" si="18"/>
        <v>1.0590703928713969</v>
      </c>
      <c r="AX20" s="34">
        <f t="shared" si="37"/>
        <v>0.26133376265381186</v>
      </c>
      <c r="AY20" s="34">
        <f t="shared" si="19"/>
        <v>0.26133377160659432</v>
      </c>
      <c r="AZ20" s="34"/>
      <c r="BA20" s="34">
        <f t="shared" si="38"/>
        <v>0.98813728185824756</v>
      </c>
      <c r="BC20" s="12"/>
      <c r="BE20" s="31">
        <f t="shared" si="20"/>
        <v>0.8052822558258631</v>
      </c>
      <c r="BF20" s="31">
        <f t="shared" si="21"/>
        <v>2.8102712247049749E-4</v>
      </c>
      <c r="BG20" s="31">
        <f t="shared" si="22"/>
        <v>0.19422122386076959</v>
      </c>
      <c r="BH20" s="31">
        <f t="shared" si="23"/>
        <v>2.154931908968972E-4</v>
      </c>
      <c r="BJ20" s="31">
        <f t="shared" si="39"/>
        <v>0.79414771182086474</v>
      </c>
      <c r="BK20" s="31">
        <f t="shared" si="40"/>
        <v>2.736827962609642E-4</v>
      </c>
      <c r="BL20" s="31">
        <f t="shared" si="41"/>
        <v>0.205085375998979</v>
      </c>
      <c r="BM20" s="31">
        <f t="shared" si="42"/>
        <v>2.4169851320488789E-4</v>
      </c>
      <c r="BN20" s="31">
        <f t="shared" si="43"/>
        <v>0.99974846912930959</v>
      </c>
      <c r="BO20" s="31"/>
      <c r="BP20" s="31">
        <f t="shared" si="44"/>
        <v>0.79434751474287879</v>
      </c>
      <c r="BQ20" s="31">
        <f t="shared" si="45"/>
        <v>2.7375165325265979E-4</v>
      </c>
      <c r="BR20" s="31">
        <f t="shared" si="46"/>
        <v>0.20513697428073063</v>
      </c>
      <c r="BS20" s="31">
        <f t="shared" si="47"/>
        <v>2.417593231379343E-4</v>
      </c>
      <c r="BV20" s="31">
        <f t="shared" si="48"/>
        <v>-1.968300513884266E-2</v>
      </c>
      <c r="BW20" s="31">
        <f t="shared" si="49"/>
        <v>-9.4942670167906927E-5</v>
      </c>
      <c r="BX20" s="31">
        <f t="shared" si="50"/>
        <v>-1.0428571685068189E-2</v>
      </c>
      <c r="BY20" s="31">
        <f t="shared" si="51"/>
        <v>0</v>
      </c>
      <c r="CA20" s="31">
        <f t="shared" si="24"/>
        <v>0.80536463377728806</v>
      </c>
      <c r="CB20" s="31">
        <f t="shared" si="25"/>
        <v>2.6489650538636322E-4</v>
      </c>
      <c r="CC20" s="31">
        <f t="shared" si="26"/>
        <v>0.19403308855164669</v>
      </c>
      <c r="CD20" s="31">
        <f t="shared" si="27"/>
        <v>3.3738116567894928E-4</v>
      </c>
      <c r="CF20" s="31">
        <f t="shared" si="52"/>
        <v>2.9539900810802048E-2</v>
      </c>
      <c r="CG20" s="31">
        <f t="shared" si="53"/>
        <v>3.7074124019082715E-2</v>
      </c>
      <c r="CH20" s="31">
        <f t="shared" si="54"/>
        <v>-0.11367810753396934</v>
      </c>
      <c r="CI20" s="31">
        <f t="shared" si="55"/>
        <v>-0.24151521341631987</v>
      </c>
      <c r="CK20" s="31">
        <f t="shared" si="61"/>
        <v>1.8352453576169479E-3</v>
      </c>
      <c r="CL20" s="31">
        <f t="shared" si="62"/>
        <v>0</v>
      </c>
      <c r="CM20" s="31">
        <f t="shared" si="63"/>
        <v>0</v>
      </c>
      <c r="CN20" s="31">
        <f t="shared" si="64"/>
        <v>1.088243464969547E-7</v>
      </c>
      <c r="CP20" s="31">
        <f t="shared" si="56"/>
        <v>0.9823825760549445</v>
      </c>
      <c r="CQ20" s="31">
        <f t="shared" si="57"/>
        <v>0.73548176472020921</v>
      </c>
      <c r="CR20" s="31">
        <f t="shared" si="28"/>
        <v>1.0590703928713969</v>
      </c>
      <c r="CS20" s="31"/>
      <c r="CT20" s="31">
        <f t="shared" si="58"/>
        <v>1.0000971290382734</v>
      </c>
      <c r="CU20" s="31">
        <f t="shared" si="59"/>
        <v>1.0016342393564692</v>
      </c>
      <c r="CV20" s="31">
        <f t="shared" si="29"/>
        <v>0.99213449469191628</v>
      </c>
      <c r="CW20" s="31"/>
      <c r="CX20" s="31">
        <f t="shared" si="65"/>
        <v>1.0014588857550246</v>
      </c>
      <c r="CY20" s="31">
        <f t="shared" si="60"/>
        <v>1.0007199705763326</v>
      </c>
      <c r="CZ20" s="31">
        <f t="shared" si="30"/>
        <v>0.99597109781480786</v>
      </c>
    </row>
    <row r="21" spans="1:104" x14ac:dyDescent="0.2">
      <c r="A21" s="198" t="s">
        <v>379</v>
      </c>
      <c r="B21" s="9">
        <f t="shared" si="31"/>
        <v>1960</v>
      </c>
      <c r="D21" s="29">
        <f>'Electricity-Only&gt;Fossil'!H21</f>
        <v>6565.3950010000008</v>
      </c>
      <c r="E21" s="29">
        <f>Table8.4b11!L20*0.001</f>
        <v>6.0259999999999998</v>
      </c>
      <c r="F21" s="29">
        <f>Table8.4b11!N20*0.001</f>
        <v>1569.1670000000001</v>
      </c>
      <c r="G21" s="29">
        <f>'Electricity-Only&gt;Renewable'!I21</f>
        <v>1.8670029999999997</v>
      </c>
      <c r="H21" s="29">
        <f t="shared" si="0"/>
        <v>8142.4550040000013</v>
      </c>
      <c r="J21" s="29">
        <f>'Electricity-Only&gt;Fossil'!N21</f>
        <v>609024.03708074999</v>
      </c>
      <c r="K21" s="29">
        <f>Table8.2b11!L20*0.001</f>
        <v>518.18200000000002</v>
      </c>
      <c r="L21" s="29">
        <f>Table8.2b11!O20*0.001</f>
        <v>145833.34400000001</v>
      </c>
      <c r="M21" s="29">
        <f>'Electricity-Only&gt;Renewable'!P21</f>
        <v>248.79685759705208</v>
      </c>
      <c r="N21" s="29">
        <f t="shared" si="2"/>
        <v>755624.35993834713</v>
      </c>
      <c r="O21" s="35"/>
      <c r="P21" s="41">
        <f t="shared" si="3"/>
        <v>10780.190273720675</v>
      </c>
      <c r="Q21" s="41">
        <f t="shared" si="4"/>
        <v>11629.118726625007</v>
      </c>
      <c r="R21" s="41">
        <f t="shared" si="5"/>
        <v>10760.001498697033</v>
      </c>
      <c r="S21" s="41">
        <f t="shared" si="6"/>
        <v>7504.1261293732723</v>
      </c>
      <c r="T21" s="41">
        <f t="shared" si="7"/>
        <v>10775.797387824236</v>
      </c>
      <c r="U21" s="41"/>
      <c r="V21" s="98">
        <f t="shared" si="8"/>
        <v>1.0356977623667469</v>
      </c>
      <c r="W21" s="98">
        <f t="shared" si="9"/>
        <v>1.0989528684138563</v>
      </c>
      <c r="X21" s="98">
        <f t="shared" si="10"/>
        <v>1.0344166010261895</v>
      </c>
      <c r="Y21" s="98">
        <f t="shared" si="11"/>
        <v>0.58560170458975669</v>
      </c>
      <c r="Z21" s="98">
        <f t="shared" si="12"/>
        <v>1.028977487668407</v>
      </c>
      <c r="AC21" s="109">
        <f>'Electricity-Only&gt;Fossil'!AE21</f>
        <v>1.0387220257682444</v>
      </c>
      <c r="AD21" s="111">
        <f t="shared" si="13"/>
        <v>1.0989528684138563</v>
      </c>
      <c r="AE21" s="111">
        <f t="shared" si="14"/>
        <v>1.0344166010261895</v>
      </c>
      <c r="AF21" s="109">
        <f>'Electricity-Only&gt;Renewable'!AI21</f>
        <v>0.91836119555594176</v>
      </c>
      <c r="AG21" s="31"/>
      <c r="AH21" s="87">
        <f>'Electricity-Only&gt;Fossil'!AD21</f>
        <v>0.99708842719910984</v>
      </c>
      <c r="AI21" s="33">
        <v>1</v>
      </c>
      <c r="AJ21" s="33">
        <v>1</v>
      </c>
      <c r="AK21" s="87">
        <f>'Electricity-Only&gt;Renewable'!AH21</f>
        <v>0.63765946059519163</v>
      </c>
      <c r="AN21" s="31">
        <f t="shared" si="32"/>
        <v>1.035697710970332</v>
      </c>
      <c r="AO21" s="31">
        <f t="shared" si="33"/>
        <v>1.0989528684138563</v>
      </c>
      <c r="AP21" s="31">
        <f t="shared" si="34"/>
        <v>1.0344166010261895</v>
      </c>
      <c r="AQ21" s="31">
        <f t="shared" si="35"/>
        <v>0.58560170458975713</v>
      </c>
      <c r="AS21" s="34">
        <f t="shared" si="15"/>
        <v>0.26573238404775479</v>
      </c>
      <c r="AT21" s="34">
        <f t="shared" si="16"/>
        <v>1.028977487668407</v>
      </c>
      <c r="AU21" s="34">
        <f t="shared" si="17"/>
        <v>0.99216736052751553</v>
      </c>
      <c r="AV21" s="34">
        <f t="shared" si="36"/>
        <v>0.99592167213959693</v>
      </c>
      <c r="AW21" s="34">
        <f t="shared" si="18"/>
        <v>1.0413476453193031</v>
      </c>
      <c r="AX21" s="34">
        <f t="shared" si="37"/>
        <v>0.27343263156232905</v>
      </c>
      <c r="AY21" s="34">
        <f t="shared" si="19"/>
        <v>0.27343264092959502</v>
      </c>
      <c r="AZ21" s="34"/>
      <c r="BA21" s="34">
        <f t="shared" si="38"/>
        <v>0.98812097673889354</v>
      </c>
      <c r="BC21" s="12"/>
      <c r="BE21" s="31">
        <f t="shared" si="20"/>
        <v>0.80631639938749855</v>
      </c>
      <c r="BF21" s="31">
        <f t="shared" si="21"/>
        <v>7.4007163650762734E-4</v>
      </c>
      <c r="BG21" s="31">
        <f t="shared" si="22"/>
        <v>0.1927142365821049</v>
      </c>
      <c r="BH21" s="31">
        <f t="shared" si="23"/>
        <v>2.2929239388892292E-4</v>
      </c>
      <c r="BJ21" s="31">
        <f t="shared" si="39"/>
        <v>0.80579921700708734</v>
      </c>
      <c r="BK21" s="31">
        <f t="shared" si="40"/>
        <v>4.7407467143842629E-4</v>
      </c>
      <c r="BL21" s="31">
        <f t="shared" si="41"/>
        <v>0.19346675201358121</v>
      </c>
      <c r="BM21" s="31">
        <f t="shared" si="42"/>
        <v>2.2232142208588213E-4</v>
      </c>
      <c r="BN21" s="31">
        <f t="shared" si="43"/>
        <v>0.9999623651141929</v>
      </c>
      <c r="BO21" s="31"/>
      <c r="BP21" s="31">
        <f t="shared" si="44"/>
        <v>0.80582954430996745</v>
      </c>
      <c r="BQ21" s="31">
        <f t="shared" si="45"/>
        <v>4.7409251385604724E-4</v>
      </c>
      <c r="BR21" s="31">
        <f t="shared" si="46"/>
        <v>0.19347403338673436</v>
      </c>
      <c r="BS21" s="31">
        <f t="shared" si="47"/>
        <v>2.2232978944211929E-4</v>
      </c>
      <c r="BV21" s="31">
        <f t="shared" si="48"/>
        <v>-1.6301706854878313E-2</v>
      </c>
      <c r="BW21" s="31">
        <f t="shared" si="49"/>
        <v>2.0521972603516515E-4</v>
      </c>
      <c r="BX21" s="31">
        <f t="shared" si="50"/>
        <v>-1.9328426610238793E-2</v>
      </c>
      <c r="BY21" s="31">
        <f t="shared" si="51"/>
        <v>0</v>
      </c>
      <c r="CA21" s="31">
        <f t="shared" si="24"/>
        <v>0.8059878285692661</v>
      </c>
      <c r="CB21" s="31">
        <f t="shared" si="25"/>
        <v>6.8576666856304041E-4</v>
      </c>
      <c r="CC21" s="31">
        <f t="shared" si="26"/>
        <v>0.19299714478752225</v>
      </c>
      <c r="CD21" s="31">
        <f t="shared" si="27"/>
        <v>3.2925997464845085E-4</v>
      </c>
      <c r="CF21" s="31">
        <f t="shared" si="52"/>
        <v>7.7350528529625154E-4</v>
      </c>
      <c r="CG21" s="31">
        <f t="shared" si="53"/>
        <v>0.95119823258586222</v>
      </c>
      <c r="CH21" s="31">
        <f t="shared" si="54"/>
        <v>-5.3533091158526822E-3</v>
      </c>
      <c r="CI21" s="31">
        <f t="shared" si="55"/>
        <v>-2.4365711393887244E-2</v>
      </c>
      <c r="CK21" s="31">
        <f t="shared" si="61"/>
        <v>-8.0771569057918019E-5</v>
      </c>
      <c r="CL21" s="31">
        <f t="shared" si="62"/>
        <v>0</v>
      </c>
      <c r="CM21" s="31">
        <f t="shared" si="63"/>
        <v>0</v>
      </c>
      <c r="CN21" s="31">
        <f t="shared" si="64"/>
        <v>6.9542068056604484E-2</v>
      </c>
      <c r="CP21" s="31">
        <f t="shared" si="56"/>
        <v>0.98326575110456715</v>
      </c>
      <c r="CQ21" s="31">
        <f t="shared" si="57"/>
        <v>0.72317402981132906</v>
      </c>
      <c r="CR21" s="31">
        <f t="shared" si="28"/>
        <v>1.0413476453193031</v>
      </c>
      <c r="CS21" s="31"/>
      <c r="CT21" s="31">
        <f t="shared" si="58"/>
        <v>1.0000331263914066</v>
      </c>
      <c r="CU21" s="31">
        <f t="shared" si="59"/>
        <v>1.0016674198843285</v>
      </c>
      <c r="CV21" s="31">
        <f t="shared" si="29"/>
        <v>0.99216736052751553</v>
      </c>
      <c r="CW21" s="31"/>
      <c r="CX21" s="31">
        <f t="shared" si="65"/>
        <v>0.99995037438805268</v>
      </c>
      <c r="CY21" s="31">
        <f t="shared" si="60"/>
        <v>1.0006703092354048</v>
      </c>
      <c r="CZ21" s="31">
        <f t="shared" si="30"/>
        <v>0.99592167213959693</v>
      </c>
    </row>
    <row r="22" spans="1:104" x14ac:dyDescent="0.2">
      <c r="A22" s="198" t="s">
        <v>379</v>
      </c>
      <c r="B22" s="9">
        <f t="shared" si="31"/>
        <v>1961</v>
      </c>
      <c r="D22" s="29">
        <f>'Electricity-Only&gt;Fossil'!H22</f>
        <v>6801.2260010000009</v>
      </c>
      <c r="E22" s="29">
        <f>Table8.4b11!L21*0.001</f>
        <v>19.678000000000001</v>
      </c>
      <c r="F22" s="29">
        <f>Table8.4b11!N21*0.001</f>
        <v>1620.627</v>
      </c>
      <c r="G22" s="29">
        <f>'Electricity-Only&gt;Renewable'!I22</f>
        <v>2.3400030000000003</v>
      </c>
      <c r="H22" s="29">
        <f t="shared" si="0"/>
        <v>8443.8710040000005</v>
      </c>
      <c r="J22" s="29">
        <f>'Electricity-Only&gt;Fossil'!N22</f>
        <v>639676.04308074992</v>
      </c>
      <c r="K22" s="29">
        <f>Table8.2b11!L21*0.001</f>
        <v>1692.1490000000001</v>
      </c>
      <c r="L22" s="29">
        <f>Table8.2b11!O21*0.001</f>
        <v>152171.56100000002</v>
      </c>
      <c r="M22" s="29">
        <f>'Electricity-Only&gt;Renewable'!P22</f>
        <v>285.30700045419496</v>
      </c>
      <c r="N22" s="29">
        <f t="shared" si="2"/>
        <v>793825.06008120405</v>
      </c>
      <c r="O22" s="35"/>
      <c r="P22" s="41">
        <f t="shared" si="3"/>
        <v>10632.297511478702</v>
      </c>
      <c r="Q22" s="41">
        <f t="shared" si="4"/>
        <v>11628.999573914591</v>
      </c>
      <c r="R22" s="41">
        <f t="shared" si="5"/>
        <v>10649.999180858766</v>
      </c>
      <c r="S22" s="41">
        <f t="shared" si="6"/>
        <v>8201.7020131816898</v>
      </c>
      <c r="T22" s="41">
        <f t="shared" si="7"/>
        <v>10636.941851062547</v>
      </c>
      <c r="U22" s="41"/>
      <c r="V22" s="98">
        <f t="shared" si="8"/>
        <v>1.0214890889542152</v>
      </c>
      <c r="W22" s="98">
        <f t="shared" si="9"/>
        <v>1.0989416084709518</v>
      </c>
      <c r="X22" s="98">
        <f t="shared" si="10"/>
        <v>1.0238414887702068</v>
      </c>
      <c r="Y22" s="98">
        <f t="shared" si="11"/>
        <v>0.64003863963005736</v>
      </c>
      <c r="Z22" s="98">
        <f t="shared" si="12"/>
        <v>1.0157182163380709</v>
      </c>
      <c r="AC22" s="109">
        <f>'Electricity-Only&gt;Fossil'!AE22</f>
        <v>1.0243657356129574</v>
      </c>
      <c r="AD22" s="111">
        <f t="shared" si="13"/>
        <v>1.0989416084709518</v>
      </c>
      <c r="AE22" s="111">
        <f t="shared" si="14"/>
        <v>1.0238414887702068</v>
      </c>
      <c r="AF22" s="109">
        <f>'Electricity-Only&gt;Renewable'!AI22</f>
        <v>0.91546442191979327</v>
      </c>
      <c r="AG22" s="31"/>
      <c r="AH22" s="87">
        <f>'Electricity-Only&gt;Fossil'!AD22</f>
        <v>0.99719172825677171</v>
      </c>
      <c r="AI22" s="33">
        <v>1</v>
      </c>
      <c r="AJ22" s="33">
        <v>1</v>
      </c>
      <c r="AK22" s="87">
        <f>'Electricity-Only&gt;Renewable'!AH22</f>
        <v>0.69914092159676877</v>
      </c>
      <c r="AN22" s="31">
        <f t="shared" si="32"/>
        <v>1.0214890382629043</v>
      </c>
      <c r="AO22" s="31">
        <f t="shared" si="33"/>
        <v>1.0989416084709518</v>
      </c>
      <c r="AP22" s="31">
        <f t="shared" si="34"/>
        <v>1.0238414887702068</v>
      </c>
      <c r="AQ22" s="31">
        <f t="shared" si="35"/>
        <v>0.64003863963005747</v>
      </c>
      <c r="AS22" s="34">
        <f t="shared" si="15"/>
        <v>0.27916652362748334</v>
      </c>
      <c r="AT22" s="34">
        <f t="shared" si="16"/>
        <v>1.0157182163380709</v>
      </c>
      <c r="AU22" s="34">
        <f t="shared" si="17"/>
        <v>0.99228512118031287</v>
      </c>
      <c r="AV22" s="34">
        <f t="shared" si="36"/>
        <v>0.99602798434583284</v>
      </c>
      <c r="AW22" s="34">
        <f t="shared" si="18"/>
        <v>1.0276972788259493</v>
      </c>
      <c r="AX22" s="34">
        <f t="shared" si="37"/>
        <v>0.28355451372618545</v>
      </c>
      <c r="AY22" s="34">
        <f t="shared" si="19"/>
        <v>0.28355452344020732</v>
      </c>
      <c r="AZ22" s="34"/>
      <c r="BA22" s="34">
        <f t="shared" si="38"/>
        <v>0.98834374914558754</v>
      </c>
      <c r="BC22" s="12"/>
      <c r="BE22" s="31">
        <f t="shared" si="20"/>
        <v>0.80546303914142559</v>
      </c>
      <c r="BF22" s="31">
        <f t="shared" si="21"/>
        <v>2.3304477283793428E-3</v>
      </c>
      <c r="BG22" s="31">
        <f t="shared" si="22"/>
        <v>0.19192938869296822</v>
      </c>
      <c r="BH22" s="31">
        <f t="shared" si="23"/>
        <v>2.7712443722689538E-4</v>
      </c>
      <c r="BJ22" s="31">
        <f t="shared" si="39"/>
        <v>0.80588964396219831</v>
      </c>
      <c r="BK22" s="31">
        <f t="shared" si="40"/>
        <v>1.3864697849528748E-3</v>
      </c>
      <c r="BL22" s="31">
        <f t="shared" si="41"/>
        <v>0.19232154572947896</v>
      </c>
      <c r="BM22" s="31">
        <f t="shared" si="42"/>
        <v>2.5245364442715072E-4</v>
      </c>
      <c r="BN22" s="31">
        <f t="shared" si="43"/>
        <v>0.9998501131210572</v>
      </c>
      <c r="BO22" s="31"/>
      <c r="BP22" s="31">
        <f t="shared" si="44"/>
        <v>0.80601045435359664</v>
      </c>
      <c r="BQ22" s="31">
        <f t="shared" si="45"/>
        <v>1.3866776297348955E-3</v>
      </c>
      <c r="BR22" s="31">
        <f t="shared" si="46"/>
        <v>0.19235037652708006</v>
      </c>
      <c r="BS22" s="31">
        <f t="shared" si="47"/>
        <v>2.5249148958848475E-4</v>
      </c>
      <c r="BV22" s="31">
        <f t="shared" si="48"/>
        <v>-1.3917509622447845E-2</v>
      </c>
      <c r="BW22" s="31">
        <f t="shared" si="49"/>
        <v>-1.0246117839671018E-5</v>
      </c>
      <c r="BX22" s="31">
        <f t="shared" si="50"/>
        <v>-1.0275878776978277E-2</v>
      </c>
      <c r="BY22" s="31">
        <f t="shared" si="51"/>
        <v>-3.1592709993061349E-3</v>
      </c>
      <c r="CA22" s="31">
        <f t="shared" si="24"/>
        <v>0.80581487691420894</v>
      </c>
      <c r="CB22" s="31">
        <f t="shared" si="25"/>
        <v>2.1316396837193605E-3</v>
      </c>
      <c r="CC22" s="31">
        <f t="shared" si="26"/>
        <v>0.19169407549874234</v>
      </c>
      <c r="CD22" s="31">
        <f t="shared" si="27"/>
        <v>3.5940790332949374E-4</v>
      </c>
      <c r="CF22" s="31">
        <f t="shared" si="52"/>
        <v>-2.1460648394817651E-4</v>
      </c>
      <c r="CG22" s="31">
        <f t="shared" si="53"/>
        <v>1.1341093305415832</v>
      </c>
      <c r="CH22" s="31">
        <f t="shared" si="54"/>
        <v>-6.7746504409432464E-3</v>
      </c>
      <c r="CI22" s="31">
        <f t="shared" si="55"/>
        <v>8.7610329226945588E-2</v>
      </c>
      <c r="CK22" s="31">
        <f t="shared" si="61"/>
        <v>1.0359733808874696E-4</v>
      </c>
      <c r="CL22" s="31">
        <f t="shared" si="62"/>
        <v>0</v>
      </c>
      <c r="CM22" s="31">
        <f t="shared" si="63"/>
        <v>0</v>
      </c>
      <c r="CN22" s="31">
        <f t="shared" si="64"/>
        <v>9.2047946466496569E-2</v>
      </c>
      <c r="CP22" s="31">
        <f t="shared" si="56"/>
        <v>0.98689163359161558</v>
      </c>
      <c r="CQ22" s="31">
        <f t="shared" si="57"/>
        <v>0.71369439965153425</v>
      </c>
      <c r="CR22" s="31">
        <f t="shared" si="28"/>
        <v>1.0276972788259493</v>
      </c>
      <c r="CS22" s="31"/>
      <c r="CT22" s="31">
        <f t="shared" si="58"/>
        <v>1.000118690311214</v>
      </c>
      <c r="CU22" s="31">
        <f t="shared" si="59"/>
        <v>1.0017863081021274</v>
      </c>
      <c r="CV22" s="31">
        <f t="shared" si="29"/>
        <v>0.99228512118031287</v>
      </c>
      <c r="CW22" s="31"/>
      <c r="CX22" s="31">
        <f t="shared" si="65"/>
        <v>1.0001067475577747</v>
      </c>
      <c r="CY22" s="31">
        <f t="shared" si="60"/>
        <v>1.0007771283470535</v>
      </c>
      <c r="CZ22" s="31">
        <f t="shared" si="30"/>
        <v>0.99602798434583284</v>
      </c>
    </row>
    <row r="23" spans="1:104" x14ac:dyDescent="0.2">
      <c r="A23" s="198" t="s">
        <v>379</v>
      </c>
      <c r="B23" s="9">
        <f t="shared" si="31"/>
        <v>1962</v>
      </c>
      <c r="D23" s="29">
        <f>'Electricity-Only&gt;Fossil'!H23</f>
        <v>7216.7440010000009</v>
      </c>
      <c r="E23" s="29">
        <f>Table8.4b11!L22*0.001</f>
        <v>26.394000000000002</v>
      </c>
      <c r="F23" s="29">
        <f>Table8.4b11!N22*0.001</f>
        <v>1780.1510000000001</v>
      </c>
      <c r="G23" s="29">
        <f>'Electricity-Only&gt;Renewable'!I23</f>
        <v>2.4100030000000001</v>
      </c>
      <c r="H23" s="29">
        <f t="shared" si="0"/>
        <v>9025.6990040000019</v>
      </c>
      <c r="J23" s="29">
        <f>'Electricity-Only&gt;Fossil'!N23</f>
        <v>683430.06708075001</v>
      </c>
      <c r="K23" s="29">
        <f>Table8.2b11!L22*0.001</f>
        <v>2269.6849999999999</v>
      </c>
      <c r="L23" s="29">
        <f>Table8.2b11!O22*0.001</f>
        <v>168606.856</v>
      </c>
      <c r="M23" s="29">
        <f>'Electricity-Only&gt;Renewable'!P23</f>
        <v>293.17657188276638</v>
      </c>
      <c r="N23" s="29">
        <f t="shared" si="2"/>
        <v>854599.78465263289</v>
      </c>
      <c r="O23" s="35"/>
      <c r="P23" s="41">
        <f t="shared" si="3"/>
        <v>10559.593949130882</v>
      </c>
      <c r="Q23" s="41">
        <f t="shared" si="4"/>
        <v>11628.926480987451</v>
      </c>
      <c r="R23" s="41">
        <f t="shared" si="5"/>
        <v>10557.998898929709</v>
      </c>
      <c r="S23" s="41">
        <f t="shared" si="6"/>
        <v>8220.3123684920392</v>
      </c>
      <c r="T23" s="41">
        <f t="shared" si="7"/>
        <v>10561.316731045816</v>
      </c>
      <c r="U23" s="41"/>
      <c r="V23" s="98">
        <f t="shared" si="8"/>
        <v>1.0145041550218996</v>
      </c>
      <c r="W23" s="98">
        <f t="shared" si="9"/>
        <v>1.0989347011821169</v>
      </c>
      <c r="X23" s="98">
        <f t="shared" si="10"/>
        <v>1.0149970086892299</v>
      </c>
      <c r="Y23" s="98">
        <f t="shared" si="11"/>
        <v>0.6414909414177502</v>
      </c>
      <c r="Z23" s="98">
        <f t="shared" si="12"/>
        <v>1.0084967975234072</v>
      </c>
      <c r="AC23" s="109">
        <f>'Electricity-Only&gt;Fossil'!AE23</f>
        <v>1.0174598563861699</v>
      </c>
      <c r="AD23" s="111">
        <f t="shared" si="13"/>
        <v>1.0989347011821169</v>
      </c>
      <c r="AE23" s="111">
        <f t="shared" si="14"/>
        <v>1.0149970086892299</v>
      </c>
      <c r="AF23" s="109">
        <f>'Electricity-Only&gt;Renewable'!AI23</f>
        <v>0.91227198716900992</v>
      </c>
      <c r="AG23" s="31"/>
      <c r="AH23" s="87">
        <f>'Electricity-Only&gt;Fossil'!AD23</f>
        <v>0.99709496970283185</v>
      </c>
      <c r="AI23" s="33">
        <v>1</v>
      </c>
      <c r="AJ23" s="33">
        <v>1</v>
      </c>
      <c r="AK23" s="87">
        <f>'Electricity-Only&gt;Renewable'!AH23</f>
        <v>0.70317947984837781</v>
      </c>
      <c r="AN23" s="31">
        <f t="shared" si="32"/>
        <v>1.0145041046772156</v>
      </c>
      <c r="AO23" s="31">
        <f t="shared" si="33"/>
        <v>1.0989347011821169</v>
      </c>
      <c r="AP23" s="31">
        <f t="shared" si="34"/>
        <v>1.0149970086892299</v>
      </c>
      <c r="AQ23" s="31">
        <f t="shared" si="35"/>
        <v>0.64149094141775043</v>
      </c>
      <c r="AS23" s="34">
        <f t="shared" si="15"/>
        <v>0.30053932909332237</v>
      </c>
      <c r="AT23" s="34">
        <f t="shared" si="16"/>
        <v>1.0084967975234072</v>
      </c>
      <c r="AU23" s="34">
        <f t="shared" si="17"/>
        <v>0.99234373389108321</v>
      </c>
      <c r="AV23" s="34">
        <f t="shared" si="36"/>
        <v>0.99595198239079796</v>
      </c>
      <c r="AW23" s="34">
        <f t="shared" si="18"/>
        <v>1.020408285852308</v>
      </c>
      <c r="AX23" s="34">
        <f t="shared" si="37"/>
        <v>0.3030929405370788</v>
      </c>
      <c r="AY23" s="34">
        <f t="shared" si="19"/>
        <v>0.30309295092044897</v>
      </c>
      <c r="AZ23" s="34"/>
      <c r="BA23" s="34">
        <f t="shared" si="38"/>
        <v>0.98832670898191077</v>
      </c>
      <c r="BC23" s="12"/>
      <c r="BE23" s="31">
        <f t="shared" si="20"/>
        <v>0.7995772956534104</v>
      </c>
      <c r="BF23" s="31">
        <f t="shared" si="21"/>
        <v>2.9243164422282121E-3</v>
      </c>
      <c r="BG23" s="31">
        <f t="shared" si="22"/>
        <v>0.19723137224175924</v>
      </c>
      <c r="BH23" s="31">
        <f t="shared" si="23"/>
        <v>2.6701566260208068E-4</v>
      </c>
      <c r="BJ23" s="31">
        <f t="shared" si="39"/>
        <v>0.80251657017726918</v>
      </c>
      <c r="BK23" s="31">
        <f t="shared" si="40"/>
        <v>2.6161576876038025E-3</v>
      </c>
      <c r="BL23" s="31">
        <f t="shared" si="41"/>
        <v>0.19456834070387499</v>
      </c>
      <c r="BM23" s="31">
        <f t="shared" si="42"/>
        <v>2.7203874770305095E-4</v>
      </c>
      <c r="BN23" s="31">
        <f t="shared" si="43"/>
        <v>0.99997310731645106</v>
      </c>
      <c r="BO23" s="31"/>
      <c r="BP23" s="31">
        <f t="shared" si="44"/>
        <v>0.80253815258184247</v>
      </c>
      <c r="BQ23" s="31">
        <f t="shared" si="45"/>
        <v>2.6162280449967086E-3</v>
      </c>
      <c r="BR23" s="31">
        <f t="shared" si="46"/>
        <v>0.194573573309409</v>
      </c>
      <c r="BS23" s="31">
        <f t="shared" si="47"/>
        <v>2.7204606375175416E-4</v>
      </c>
      <c r="BV23" s="31">
        <f t="shared" si="48"/>
        <v>-6.7644421608889834E-3</v>
      </c>
      <c r="BW23" s="31">
        <f t="shared" si="49"/>
        <v>-6.2854208897796683E-6</v>
      </c>
      <c r="BX23" s="31">
        <f t="shared" si="50"/>
        <v>-8.6760531271137826E-3</v>
      </c>
      <c r="BY23" s="31">
        <f t="shared" si="51"/>
        <v>-3.4933242905611497E-3</v>
      </c>
      <c r="CA23" s="31">
        <f t="shared" si="24"/>
        <v>0.7997077454899455</v>
      </c>
      <c r="CB23" s="31">
        <f t="shared" si="25"/>
        <v>2.6558455089273785E-3</v>
      </c>
      <c r="CC23" s="31">
        <f t="shared" si="26"/>
        <v>0.19729335184484423</v>
      </c>
      <c r="CD23" s="31">
        <f t="shared" si="27"/>
        <v>3.4305715628273081E-4</v>
      </c>
      <c r="CF23" s="31">
        <f t="shared" si="52"/>
        <v>-7.6076920925388378E-3</v>
      </c>
      <c r="CG23" s="31">
        <f t="shared" si="53"/>
        <v>0.21987157496606605</v>
      </c>
      <c r="CH23" s="31">
        <f t="shared" si="54"/>
        <v>2.8790972286093293E-2</v>
      </c>
      <c r="CI23" s="31">
        <f t="shared" si="55"/>
        <v>-4.6560894774845887E-2</v>
      </c>
      <c r="CK23" s="31">
        <f t="shared" si="61"/>
        <v>-9.7035751293706888E-5</v>
      </c>
      <c r="CL23" s="31">
        <f t="shared" si="62"/>
        <v>0</v>
      </c>
      <c r="CM23" s="31">
        <f t="shared" si="63"/>
        <v>0</v>
      </c>
      <c r="CN23" s="31">
        <f t="shared" si="64"/>
        <v>5.759838354516102E-3</v>
      </c>
      <c r="CP23" s="31">
        <f t="shared" si="56"/>
        <v>0.99290745132460767</v>
      </c>
      <c r="CQ23" s="31">
        <f t="shared" si="57"/>
        <v>0.70863248738265083</v>
      </c>
      <c r="CR23" s="31">
        <f t="shared" si="28"/>
        <v>1.020408285852308</v>
      </c>
      <c r="CS23" s="31"/>
      <c r="CT23" s="31">
        <f t="shared" si="58"/>
        <v>1.0000590684164454</v>
      </c>
      <c r="CU23" s="31">
        <f t="shared" si="59"/>
        <v>1.0018454820329636</v>
      </c>
      <c r="CV23" s="31">
        <f t="shared" si="29"/>
        <v>0.99234373389108321</v>
      </c>
      <c r="CW23" s="31"/>
      <c r="CX23" s="31">
        <f t="shared" si="65"/>
        <v>0.99992369496015221</v>
      </c>
      <c r="CY23" s="31">
        <f t="shared" si="60"/>
        <v>1.0007007640083962</v>
      </c>
      <c r="CZ23" s="31">
        <f t="shared" si="30"/>
        <v>0.99595198239079796</v>
      </c>
    </row>
    <row r="24" spans="1:104" x14ac:dyDescent="0.2">
      <c r="A24" s="198" t="s">
        <v>379</v>
      </c>
      <c r="B24" s="9">
        <f t="shared" si="31"/>
        <v>1963</v>
      </c>
      <c r="D24" s="29">
        <f>'Electricity-Only&gt;Fossil'!H24</f>
        <v>7845.8720010000006</v>
      </c>
      <c r="E24" s="29">
        <f>Table8.4b11!L23*0.001</f>
        <v>38.146999999999998</v>
      </c>
      <c r="F24" s="29">
        <f>Table8.4b11!N23*0.001</f>
        <v>1737.441</v>
      </c>
      <c r="G24" s="29">
        <f>'Electricity-Only&gt;Renewable'!I24</f>
        <v>3.1010030000000004</v>
      </c>
      <c r="H24" s="29">
        <f t="shared" si="0"/>
        <v>9624.561004000001</v>
      </c>
      <c r="J24" s="29">
        <f>'Electricity-Only&gt;Fossil'!N24</f>
        <v>747530.40208074998</v>
      </c>
      <c r="K24" s="29">
        <f>Table8.2b11!L23*0.001</f>
        <v>3211.8360000000002</v>
      </c>
      <c r="L24" s="29">
        <f>Table8.2b11!O23*0.001</f>
        <v>165754.68900000001</v>
      </c>
      <c r="M24" s="29">
        <f>'Electricity-Only&gt;Renewable'!P24</f>
        <v>359.5247147399092</v>
      </c>
      <c r="N24" s="29">
        <f t="shared" si="2"/>
        <v>916856.45179548988</v>
      </c>
      <c r="O24" s="35"/>
      <c r="P24" s="41">
        <f t="shared" si="3"/>
        <v>10495.722955429004</v>
      </c>
      <c r="Q24" s="41">
        <f t="shared" si="4"/>
        <v>11877.007418809677</v>
      </c>
      <c r="R24" s="41">
        <f t="shared" si="5"/>
        <v>10482.002110962907</v>
      </c>
      <c r="S24" s="41">
        <f t="shared" si="6"/>
        <v>8625.284640705042</v>
      </c>
      <c r="T24" s="41">
        <f t="shared" si="7"/>
        <v>10497.34774200707</v>
      </c>
      <c r="U24" s="41"/>
      <c r="V24" s="98">
        <f t="shared" si="8"/>
        <v>1.0083678027333474</v>
      </c>
      <c r="W24" s="98">
        <f t="shared" si="9"/>
        <v>1.1223783743122524</v>
      </c>
      <c r="X24" s="98">
        <f t="shared" si="10"/>
        <v>1.0076910302368063</v>
      </c>
      <c r="Y24" s="98">
        <f t="shared" si="11"/>
        <v>0.6730938820974437</v>
      </c>
      <c r="Z24" s="98">
        <f t="shared" si="12"/>
        <v>1.0023884189727719</v>
      </c>
      <c r="AC24" s="109">
        <f>'Electricity-Only&gt;Fossil'!AE24</f>
        <v>1.0115110531239186</v>
      </c>
      <c r="AD24" s="111">
        <f t="shared" si="13"/>
        <v>1.1223783743122524</v>
      </c>
      <c r="AE24" s="111">
        <f t="shared" si="14"/>
        <v>1.0076910302368063</v>
      </c>
      <c r="AF24" s="109">
        <f>'Electricity-Only&gt;Renewable'!AI24</f>
        <v>0.90869185698093224</v>
      </c>
      <c r="AG24" s="31"/>
      <c r="AH24" s="87">
        <f>'Electricity-Only&gt;Fossil'!AD24</f>
        <v>0.996892470506346</v>
      </c>
      <c r="AI24" s="33">
        <v>1</v>
      </c>
      <c r="AJ24" s="33">
        <v>1</v>
      </c>
      <c r="AK24" s="87">
        <f>'Electricity-Only&gt;Renewable'!AH24</f>
        <v>0.74072841846932902</v>
      </c>
      <c r="AN24" s="31">
        <f t="shared" si="32"/>
        <v>1.0083677526931791</v>
      </c>
      <c r="AO24" s="31">
        <f t="shared" si="33"/>
        <v>1.1223783743122524</v>
      </c>
      <c r="AP24" s="31">
        <f t="shared" si="34"/>
        <v>1.0076910302368063</v>
      </c>
      <c r="AQ24" s="31">
        <f t="shared" si="35"/>
        <v>0.6730938820974437</v>
      </c>
      <c r="AS24" s="34">
        <f t="shared" si="15"/>
        <v>0.32243329315780639</v>
      </c>
      <c r="AT24" s="34">
        <f t="shared" si="16"/>
        <v>1.0023884189727719</v>
      </c>
      <c r="AU24" s="34">
        <f t="shared" si="17"/>
        <v>0.99244425667381719</v>
      </c>
      <c r="AV24" s="34">
        <f t="shared" si="36"/>
        <v>0.99580386770831641</v>
      </c>
      <c r="AW24" s="34">
        <f t="shared" si="18"/>
        <v>1.0142758709974755</v>
      </c>
      <c r="AX24" s="34">
        <f t="shared" si="37"/>
        <v>0.32320338788032321</v>
      </c>
      <c r="AY24" s="34">
        <f t="shared" si="19"/>
        <v>0.32320339895263783</v>
      </c>
      <c r="AZ24" s="34"/>
      <c r="BA24" s="34">
        <f t="shared" si="38"/>
        <v>0.98827982928069225</v>
      </c>
      <c r="BC24" s="12"/>
      <c r="BE24" s="31">
        <f t="shared" si="20"/>
        <v>0.81519271348991695</v>
      </c>
      <c r="BF24" s="31">
        <f t="shared" si="21"/>
        <v>3.9635054507053333E-3</v>
      </c>
      <c r="BG24" s="31">
        <f t="shared" si="22"/>
        <v>0.18052158423411868</v>
      </c>
      <c r="BH24" s="31">
        <f t="shared" si="23"/>
        <v>3.2219682525896117E-4</v>
      </c>
      <c r="BJ24" s="31">
        <f t="shared" si="39"/>
        <v>0.80735983614169626</v>
      </c>
      <c r="BK24" s="31">
        <f t="shared" si="40"/>
        <v>3.4176194157599731E-3</v>
      </c>
      <c r="BL24" s="31">
        <f t="shared" si="41"/>
        <v>0.18875322182024712</v>
      </c>
      <c r="BM24" s="31">
        <f t="shared" si="42"/>
        <v>2.9374291209465663E-4</v>
      </c>
      <c r="BN24" s="31">
        <f t="shared" si="43"/>
        <v>0.99982442028979801</v>
      </c>
      <c r="BO24" s="31"/>
      <c r="BP24" s="31">
        <f t="shared" si="44"/>
        <v>0.80750161704160406</v>
      </c>
      <c r="BQ24" s="31">
        <f t="shared" si="45"/>
        <v>3.4182195857642484E-3</v>
      </c>
      <c r="BR24" s="31">
        <f t="shared" si="46"/>
        <v>0.1887863688761845</v>
      </c>
      <c r="BS24" s="31">
        <f t="shared" si="47"/>
        <v>2.9379449644720176E-4</v>
      </c>
      <c r="BV24" s="31">
        <f t="shared" si="48"/>
        <v>-5.8638793490814658E-3</v>
      </c>
      <c r="BW24" s="31">
        <f t="shared" si="49"/>
        <v>2.1108725178459013E-2</v>
      </c>
      <c r="BX24" s="31">
        <f t="shared" si="50"/>
        <v>-7.2240603443680888E-3</v>
      </c>
      <c r="BY24" s="31">
        <f t="shared" si="51"/>
        <v>-3.9321316702406912E-3</v>
      </c>
      <c r="CA24" s="31">
        <f t="shared" si="24"/>
        <v>0.81531890910169535</v>
      </c>
      <c r="CB24" s="31">
        <f t="shared" si="25"/>
        <v>3.5030958158283419E-3</v>
      </c>
      <c r="CC24" s="31">
        <f t="shared" si="26"/>
        <v>0.1807858674881993</v>
      </c>
      <c r="CD24" s="31">
        <f t="shared" si="27"/>
        <v>3.9212759427699733E-4</v>
      </c>
      <c r="CF24" s="31">
        <f t="shared" si="52"/>
        <v>1.9332993429024579E-2</v>
      </c>
      <c r="CG24" s="31">
        <f t="shared" si="53"/>
        <v>0.27688403324430527</v>
      </c>
      <c r="CH24" s="31">
        <f t="shared" si="54"/>
        <v>-8.7378438438228609E-2</v>
      </c>
      <c r="CI24" s="31">
        <f t="shared" si="55"/>
        <v>0.13369021275640602</v>
      </c>
      <c r="CK24" s="31">
        <f t="shared" si="61"/>
        <v>-2.0310980209662535E-4</v>
      </c>
      <c r="CL24" s="31">
        <f t="shared" si="62"/>
        <v>0</v>
      </c>
      <c r="CM24" s="31">
        <f t="shared" si="63"/>
        <v>0</v>
      </c>
      <c r="CN24" s="31">
        <f t="shared" si="64"/>
        <v>5.2021886484827862E-2</v>
      </c>
      <c r="CP24" s="31">
        <f t="shared" si="56"/>
        <v>0.99399023416424892</v>
      </c>
      <c r="CQ24" s="31">
        <f t="shared" si="57"/>
        <v>0.70437377206987528</v>
      </c>
      <c r="CR24" s="31">
        <f t="shared" si="28"/>
        <v>1.0142758709974755</v>
      </c>
      <c r="CS24" s="31"/>
      <c r="CT24" s="31">
        <f t="shared" si="58"/>
        <v>1.0001012983498567</v>
      </c>
      <c r="CU24" s="31">
        <f t="shared" si="59"/>
        <v>1.0019469673271051</v>
      </c>
      <c r="CV24" s="31">
        <f t="shared" si="29"/>
        <v>0.99244425667381719</v>
      </c>
      <c r="CW24" s="31"/>
      <c r="CX24" s="31">
        <f t="shared" si="65"/>
        <v>0.99985128330973749</v>
      </c>
      <c r="CY24" s="31">
        <f t="shared" si="60"/>
        <v>1.0005519431028298</v>
      </c>
      <c r="CZ24" s="31">
        <f t="shared" si="30"/>
        <v>0.99580386770831641</v>
      </c>
    </row>
    <row r="25" spans="1:104" x14ac:dyDescent="0.2">
      <c r="A25" s="198" t="s">
        <v>379</v>
      </c>
      <c r="B25" s="9">
        <f t="shared" si="31"/>
        <v>1964</v>
      </c>
      <c r="D25" s="29">
        <f>'Electricity-Only&gt;Fossil'!H25</f>
        <v>8410.6630010000008</v>
      </c>
      <c r="E25" s="29">
        <f>Table8.4b11!L24*0.001</f>
        <v>39.819000000000003</v>
      </c>
      <c r="F25" s="29">
        <f>Table8.4b11!N24*0.001</f>
        <v>1852.5420000000001</v>
      </c>
      <c r="G25" s="29">
        <f>'Electricity-Only&gt;Renewable'!I25</f>
        <v>3.6810030000000005</v>
      </c>
      <c r="H25" s="29">
        <f t="shared" si="0"/>
        <v>10306.705003999999</v>
      </c>
      <c r="J25" s="29">
        <f>'Electricity-Only&gt;Fossil'!N25</f>
        <v>803222.21008074994</v>
      </c>
      <c r="K25" s="29">
        <f>Table8.2b11!L24*0.001</f>
        <v>3342.7429999999999</v>
      </c>
      <c r="L25" s="29">
        <f>Table8.2b11!O24*0.001</f>
        <v>177073.443</v>
      </c>
      <c r="M25" s="29">
        <f>'Electricity-Only&gt;Renewable'!P25</f>
        <v>425.07700045419494</v>
      </c>
      <c r="N25" s="29">
        <f t="shared" si="2"/>
        <v>984063.47308120411</v>
      </c>
      <c r="O25" s="35"/>
      <c r="P25" s="41">
        <f t="shared" si="3"/>
        <v>10471.153431071652</v>
      </c>
      <c r="Q25" s="41">
        <f t="shared" si="4"/>
        <v>11912.073407976623</v>
      </c>
      <c r="R25" s="41">
        <f t="shared" si="5"/>
        <v>10461.997963184125</v>
      </c>
      <c r="S25" s="41">
        <f t="shared" si="6"/>
        <v>8659.6146017470892</v>
      </c>
      <c r="T25" s="41">
        <f t="shared" si="7"/>
        <v>10473.618100800595</v>
      </c>
      <c r="U25" s="41"/>
      <c r="V25" s="98">
        <f t="shared" si="8"/>
        <v>1.0060073062343795</v>
      </c>
      <c r="W25" s="98">
        <f t="shared" si="9"/>
        <v>1.1256921137524178</v>
      </c>
      <c r="X25" s="98">
        <f t="shared" si="10"/>
        <v>1.0057679243195572</v>
      </c>
      <c r="Y25" s="98">
        <f t="shared" si="11"/>
        <v>0.67577289939514495</v>
      </c>
      <c r="Z25" s="98">
        <f t="shared" si="12"/>
        <v>1.0001224830319662</v>
      </c>
      <c r="AC25" s="109">
        <f>'Electricity-Only&gt;Fossil'!AE25</f>
        <v>1.0087294091449535</v>
      </c>
      <c r="AD25" s="111">
        <f t="shared" si="13"/>
        <v>1.1256921137524178</v>
      </c>
      <c r="AE25" s="111">
        <f t="shared" si="14"/>
        <v>1.0057679243195572</v>
      </c>
      <c r="AF25" s="109">
        <f>'Electricity-Only&gt;Renewable'!AI25</f>
        <v>0.90782523892275224</v>
      </c>
      <c r="AG25" s="31"/>
      <c r="AH25" s="87">
        <f>'Electricity-Only&gt;Fossil'!AD25</f>
        <v>0.99730140431227232</v>
      </c>
      <c r="AI25" s="33">
        <v>1</v>
      </c>
      <c r="AJ25" s="33">
        <v>1</v>
      </c>
      <c r="AK25" s="87">
        <f>'Electricity-Only&gt;Renewable'!AH25</f>
        <v>0.74438655197230863</v>
      </c>
      <c r="AN25" s="31">
        <f t="shared" si="32"/>
        <v>1.0060072563113509</v>
      </c>
      <c r="AO25" s="31">
        <f t="shared" si="33"/>
        <v>1.1256921137524178</v>
      </c>
      <c r="AP25" s="31">
        <f t="shared" si="34"/>
        <v>1.0057679243195572</v>
      </c>
      <c r="AQ25" s="31">
        <f t="shared" si="35"/>
        <v>0.67577289939514484</v>
      </c>
      <c r="AS25" s="34">
        <f t="shared" si="15"/>
        <v>0.3460681611396409</v>
      </c>
      <c r="AT25" s="34">
        <f t="shared" si="16"/>
        <v>1.0001224830319662</v>
      </c>
      <c r="AU25" s="34">
        <f t="shared" si="17"/>
        <v>0.992424047095535</v>
      </c>
      <c r="AV25" s="34">
        <f t="shared" si="36"/>
        <v>0.99613868927471483</v>
      </c>
      <c r="AW25" s="34">
        <f t="shared" si="18"/>
        <v>1.0116635168138075</v>
      </c>
      <c r="AX25" s="34">
        <f t="shared" si="37"/>
        <v>0.34611053676021569</v>
      </c>
      <c r="AY25" s="34">
        <f t="shared" si="19"/>
        <v>0.34611054861728424</v>
      </c>
      <c r="AZ25" s="34"/>
      <c r="BA25" s="34">
        <f t="shared" si="38"/>
        <v>0.98859198947845406</v>
      </c>
      <c r="BC25" s="12"/>
      <c r="BE25" s="31">
        <f t="shared" si="20"/>
        <v>0.81603800610727184</v>
      </c>
      <c r="BF25" s="31">
        <f t="shared" si="21"/>
        <v>3.8634073629298963E-3</v>
      </c>
      <c r="BG25" s="31">
        <f t="shared" si="22"/>
        <v>0.17974144008982837</v>
      </c>
      <c r="BH25" s="31">
        <f t="shared" si="23"/>
        <v>3.5714643997004035E-4</v>
      </c>
      <c r="BJ25" s="31">
        <f t="shared" si="39"/>
        <v>0.81561528679446993</v>
      </c>
      <c r="BK25" s="31">
        <f t="shared" si="40"/>
        <v>3.9132430390768974E-3</v>
      </c>
      <c r="BL25" s="31">
        <f t="shared" si="41"/>
        <v>0.18013123059656025</v>
      </c>
      <c r="BM25" s="31">
        <f t="shared" si="42"/>
        <v>3.3937175013180204E-4</v>
      </c>
      <c r="BN25" s="31">
        <f t="shared" si="43"/>
        <v>0.99999913218023884</v>
      </c>
      <c r="BO25" s="31"/>
      <c r="BP25" s="31">
        <f t="shared" si="44"/>
        <v>0.81561599460214762</v>
      </c>
      <c r="BQ25" s="31">
        <f t="shared" si="45"/>
        <v>3.9132464350694843E-3</v>
      </c>
      <c r="BR25" s="31">
        <f t="shared" si="46"/>
        <v>0.18013138691813743</v>
      </c>
      <c r="BS25" s="31">
        <f t="shared" si="47"/>
        <v>3.3937204464556877E-4</v>
      </c>
      <c r="BV25" s="31">
        <f t="shared" si="48"/>
        <v>-2.7537768782976853E-3</v>
      </c>
      <c r="BW25" s="31">
        <f t="shared" si="49"/>
        <v>2.9480764573679374E-3</v>
      </c>
      <c r="BX25" s="31">
        <f t="shared" si="50"/>
        <v>-1.9102515079250939E-3</v>
      </c>
      <c r="BY25" s="31">
        <f t="shared" si="51"/>
        <v>-9.5415355669634778E-4</v>
      </c>
      <c r="CA25" s="31">
        <f t="shared" si="24"/>
        <v>0.81623008276669229</v>
      </c>
      <c r="CB25" s="31">
        <f t="shared" si="25"/>
        <v>3.396877428580422E-3</v>
      </c>
      <c r="CC25" s="31">
        <f t="shared" si="26"/>
        <v>0.17994107884683982</v>
      </c>
      <c r="CD25" s="31">
        <f t="shared" si="27"/>
        <v>4.3196095788743696E-4</v>
      </c>
      <c r="CF25" s="31">
        <f t="shared" si="52"/>
        <v>1.1169431800907364E-3</v>
      </c>
      <c r="CG25" s="31">
        <f t="shared" si="53"/>
        <v>-3.0790490074566454E-2</v>
      </c>
      <c r="CH25" s="31">
        <f t="shared" si="54"/>
        <v>-4.6838207922576258E-3</v>
      </c>
      <c r="CI25" s="31">
        <f t="shared" si="55"/>
        <v>9.6747926466612261E-2</v>
      </c>
      <c r="CK25" s="31">
        <f t="shared" si="61"/>
        <v>4.1012442854429683E-4</v>
      </c>
      <c r="CL25" s="31">
        <f t="shared" si="62"/>
        <v>0</v>
      </c>
      <c r="CM25" s="31">
        <f t="shared" si="63"/>
        <v>0</v>
      </c>
      <c r="CN25" s="31">
        <f t="shared" si="64"/>
        <v>4.9264076845298536E-3</v>
      </c>
      <c r="CP25" s="31">
        <f t="shared" si="56"/>
        <v>0.99742441454207231</v>
      </c>
      <c r="CQ25" s="31">
        <f t="shared" si="57"/>
        <v>0.70255959722558647</v>
      </c>
      <c r="CR25" s="31">
        <f t="shared" si="28"/>
        <v>1.0116635168138075</v>
      </c>
      <c r="CS25" s="31"/>
      <c r="CT25" s="31">
        <f t="shared" si="58"/>
        <v>0.99997963656079791</v>
      </c>
      <c r="CU25" s="31">
        <f t="shared" si="59"/>
        <v>1.0019265642409523</v>
      </c>
      <c r="CV25" s="31">
        <f t="shared" si="29"/>
        <v>0.992424047095535</v>
      </c>
      <c r="CW25" s="31"/>
      <c r="CX25" s="31">
        <f t="shared" si="65"/>
        <v>1.0003362324422067</v>
      </c>
      <c r="CY25" s="31">
        <f t="shared" si="60"/>
        <v>1.0008883611262138</v>
      </c>
      <c r="CZ25" s="31">
        <f t="shared" si="30"/>
        <v>0.99613868927471483</v>
      </c>
    </row>
    <row r="26" spans="1:104" x14ac:dyDescent="0.2">
      <c r="A26" s="198" t="s">
        <v>379</v>
      </c>
      <c r="B26" s="9">
        <f t="shared" si="31"/>
        <v>1965</v>
      </c>
      <c r="D26" s="29">
        <f>'Electricity-Only&gt;Fossil'!H26</f>
        <v>8938.4390010000006</v>
      </c>
      <c r="E26" s="29">
        <f>Table8.4b11!L25*0.001</f>
        <v>43.164000000000001</v>
      </c>
      <c r="F26" s="29">
        <f>Table8.4b11!N25*0.001</f>
        <v>2026.32</v>
      </c>
      <c r="G26" s="29">
        <f>'Electricity-Only&gt;Renewable'!I26</f>
        <v>4.7880030000000007</v>
      </c>
      <c r="H26" s="29">
        <f t="shared" si="0"/>
        <v>11012.711004000001</v>
      </c>
      <c r="J26" s="29">
        <f>'Electricity-Only&gt;Fossil'!N26</f>
        <v>857286.60908075003</v>
      </c>
      <c r="K26" s="29">
        <f>Table8.2b11!L25*0.001</f>
        <v>3656.6990000000001</v>
      </c>
      <c r="L26" s="29">
        <f>Table8.2b11!O25*0.001</f>
        <v>193850.603</v>
      </c>
      <c r="M26" s="29">
        <f>'Electricity-Only&gt;Renewable'!P26</f>
        <v>590.64285759705206</v>
      </c>
      <c r="N26" s="29">
        <f t="shared" si="2"/>
        <v>1055384.5539383471</v>
      </c>
      <c r="O26" s="35"/>
      <c r="P26" s="41">
        <f t="shared" si="3"/>
        <v>10426.430211693725</v>
      </c>
      <c r="Q26" s="41">
        <f t="shared" si="4"/>
        <v>11804.088879068253</v>
      </c>
      <c r="R26" s="41">
        <f t="shared" si="5"/>
        <v>10452.99817818983</v>
      </c>
      <c r="S26" s="41">
        <f t="shared" si="6"/>
        <v>8106.4266475333707</v>
      </c>
      <c r="T26" s="41">
        <f t="shared" si="7"/>
        <v>10434.785086539492</v>
      </c>
      <c r="U26" s="41"/>
      <c r="V26" s="98">
        <f t="shared" si="8"/>
        <v>1.0017105603459073</v>
      </c>
      <c r="W26" s="98">
        <f t="shared" si="9"/>
        <v>1.1154875651036473</v>
      </c>
      <c r="X26" s="98">
        <f t="shared" si="10"/>
        <v>1.0049027267631356</v>
      </c>
      <c r="Y26" s="98">
        <f t="shared" si="11"/>
        <v>0.63260360781327096</v>
      </c>
      <c r="Z26" s="98">
        <f t="shared" si="12"/>
        <v>0.99641433077047958</v>
      </c>
      <c r="AC26" s="109">
        <f>'Electricity-Only&gt;Fossil'!AE26</f>
        <v>1.0049634710767652</v>
      </c>
      <c r="AD26" s="111">
        <f t="shared" si="13"/>
        <v>1.1154875651036473</v>
      </c>
      <c r="AE26" s="111">
        <f t="shared" si="14"/>
        <v>1.0049027267631356</v>
      </c>
      <c r="AF26" s="109">
        <f>'Electricity-Only&gt;Renewable'!AI26</f>
        <v>0.90748395075660426</v>
      </c>
      <c r="AG26" s="31"/>
      <c r="AH26" s="87">
        <f>'Electricity-Only&gt;Fossil'!AD26</f>
        <v>0.99676310579012817</v>
      </c>
      <c r="AI26" s="33">
        <v>1</v>
      </c>
      <c r="AJ26" s="33">
        <v>1</v>
      </c>
      <c r="AK26" s="87">
        <f>'Electricity-Only&gt;Renewable'!AH26</f>
        <v>0.69709619358650365</v>
      </c>
      <c r="AN26" s="31">
        <f t="shared" si="32"/>
        <v>1.0017105106361042</v>
      </c>
      <c r="AO26" s="31">
        <f t="shared" si="33"/>
        <v>1.1154875651036473</v>
      </c>
      <c r="AP26" s="31">
        <f t="shared" si="34"/>
        <v>1.0049027267631356</v>
      </c>
      <c r="AQ26" s="31">
        <f t="shared" si="35"/>
        <v>0.63260360781327096</v>
      </c>
      <c r="AS26" s="34">
        <f t="shared" si="15"/>
        <v>0.37114983115167927</v>
      </c>
      <c r="AT26" s="34">
        <f t="shared" si="16"/>
        <v>0.99641433077047958</v>
      </c>
      <c r="AU26" s="34">
        <f t="shared" si="17"/>
        <v>0.99241103313012491</v>
      </c>
      <c r="AV26" s="34">
        <f t="shared" si="36"/>
        <v>0.99567528898028279</v>
      </c>
      <c r="AW26" s="34">
        <f t="shared" si="18"/>
        <v>1.0083948929658015</v>
      </c>
      <c r="AX26" s="34">
        <f t="shared" si="37"/>
        <v>0.36981899795330297</v>
      </c>
      <c r="AY26" s="34">
        <f t="shared" si="19"/>
        <v>0.36981901062257699</v>
      </c>
      <c r="AZ26" s="34"/>
      <c r="BA26" s="34">
        <f t="shared" si="38"/>
        <v>0.98811914219905816</v>
      </c>
      <c r="BC26" s="12"/>
      <c r="BE26" s="31">
        <f t="shared" si="20"/>
        <v>0.81164746788991471</v>
      </c>
      <c r="BF26" s="31">
        <f t="shared" si="21"/>
        <v>3.9194708718245774E-3</v>
      </c>
      <c r="BG26" s="31">
        <f t="shared" si="22"/>
        <v>0.18399829063561249</v>
      </c>
      <c r="BH26" s="31">
        <f t="shared" si="23"/>
        <v>4.3477060264824149E-4</v>
      </c>
      <c r="BJ26" s="31">
        <f t="shared" si="39"/>
        <v>0.81384076314640041</v>
      </c>
      <c r="BK26" s="31">
        <f t="shared" si="40"/>
        <v>3.8913718080770821E-3</v>
      </c>
      <c r="BL26" s="31">
        <f t="shared" si="41"/>
        <v>0.18186156206372819</v>
      </c>
      <c r="BM26" s="31">
        <f t="shared" si="42"/>
        <v>3.9468712824114216E-4</v>
      </c>
      <c r="BN26" s="31">
        <f t="shared" si="43"/>
        <v>0.99998838414644675</v>
      </c>
      <c r="BO26" s="31"/>
      <c r="BP26" s="31">
        <f t="shared" si="44"/>
        <v>0.81385021671133206</v>
      </c>
      <c r="BQ26" s="31">
        <f t="shared" si="45"/>
        <v>3.8914170102071874E-3</v>
      </c>
      <c r="BR26" s="31">
        <f t="shared" si="46"/>
        <v>0.18186367456553859</v>
      </c>
      <c r="BS26" s="31">
        <f t="shared" si="47"/>
        <v>3.9469171292227814E-4</v>
      </c>
      <c r="BV26" s="31">
        <f t="shared" si="48"/>
        <v>-3.7403344826453366E-3</v>
      </c>
      <c r="BW26" s="31">
        <f t="shared" si="49"/>
        <v>-9.1064712615650176E-3</v>
      </c>
      <c r="BX26" s="31">
        <f t="shared" si="50"/>
        <v>-8.6060599666672416E-4</v>
      </c>
      <c r="BY26" s="31">
        <f t="shared" si="51"/>
        <v>-3.760110642411688E-4</v>
      </c>
      <c r="CA26" s="31">
        <f t="shared" si="24"/>
        <v>0.81229785473137639</v>
      </c>
      <c r="CB26" s="31">
        <f t="shared" si="25"/>
        <v>3.4648024612018483E-3</v>
      </c>
      <c r="CC26" s="31">
        <f t="shared" si="26"/>
        <v>0.18367769575233356</v>
      </c>
      <c r="CD26" s="31">
        <f t="shared" si="27"/>
        <v>5.5964705508808864E-4</v>
      </c>
      <c r="CF26" s="31">
        <f t="shared" si="52"/>
        <v>-4.829190321828299E-3</v>
      </c>
      <c r="CG26" s="31">
        <f t="shared" si="53"/>
        <v>1.97990149899324E-2</v>
      </c>
      <c r="CH26" s="31">
        <f t="shared" si="54"/>
        <v>2.0553110587063998E-2</v>
      </c>
      <c r="CI26" s="31">
        <f t="shared" si="55"/>
        <v>0.25897111736191614</v>
      </c>
      <c r="CK26" s="31">
        <f t="shared" si="61"/>
        <v>-5.399008231607781E-4</v>
      </c>
      <c r="CL26" s="31">
        <f t="shared" si="62"/>
        <v>0</v>
      </c>
      <c r="CM26" s="31">
        <f t="shared" si="63"/>
        <v>0</v>
      </c>
      <c r="CN26" s="31">
        <f t="shared" si="64"/>
        <v>-6.5637046889150591E-2</v>
      </c>
      <c r="CP26" s="31">
        <f t="shared" si="56"/>
        <v>0.99676906027183776</v>
      </c>
      <c r="CQ26" s="31">
        <f t="shared" si="57"/>
        <v>0.70028966951150862</v>
      </c>
      <c r="CR26" s="31">
        <f t="shared" si="28"/>
        <v>1.0083948929658015</v>
      </c>
      <c r="CS26" s="31"/>
      <c r="CT26" s="31">
        <f t="shared" si="58"/>
        <v>0.99998688668876146</v>
      </c>
      <c r="CU26" s="31">
        <f t="shared" si="59"/>
        <v>1.0019134256660773</v>
      </c>
      <c r="CV26" s="31">
        <f t="shared" si="29"/>
        <v>0.99241103313012491</v>
      </c>
      <c r="CW26" s="31"/>
      <c r="CX26" s="31">
        <f t="shared" si="65"/>
        <v>0.99953480343709034</v>
      </c>
      <c r="CY26" s="31">
        <f t="shared" si="60"/>
        <v>1.0004227513007615</v>
      </c>
      <c r="CZ26" s="31">
        <f t="shared" si="30"/>
        <v>0.99567528898028279</v>
      </c>
    </row>
    <row r="27" spans="1:104" x14ac:dyDescent="0.2">
      <c r="A27" s="198" t="s">
        <v>379</v>
      </c>
      <c r="B27" s="9">
        <f t="shared" si="31"/>
        <v>1966</v>
      </c>
      <c r="D27" s="29">
        <f>'Electricity-Only&gt;Fossil'!H27</f>
        <v>9880.9510010000013</v>
      </c>
      <c r="E27" s="29">
        <f>Table8.4b11!L26*0.001</f>
        <v>64.158000000000001</v>
      </c>
      <c r="F27" s="29">
        <f>Table8.4b11!N26*0.001</f>
        <v>2028.3810000000001</v>
      </c>
      <c r="G27" s="29">
        <f>'Electricity-Only&gt;Renewable'!I27</f>
        <v>5.4360030000000004</v>
      </c>
      <c r="H27" s="29">
        <f t="shared" si="0"/>
        <v>11978.926004000001</v>
      </c>
      <c r="J27" s="29">
        <f>'Electricity-Only&gt;Fossil'!N27</f>
        <v>943552.53408075008</v>
      </c>
      <c r="K27" s="29">
        <f>Table8.2b11!L26*0.001</f>
        <v>5519.9090000000006</v>
      </c>
      <c r="L27" s="29">
        <f>Table8.2b11!O26*0.001</f>
        <v>194755.78100000002</v>
      </c>
      <c r="M27" s="29">
        <f>'Electricity-Only&gt;Renewable'!P27</f>
        <v>684.84542902562339</v>
      </c>
      <c r="N27" s="29">
        <f t="shared" si="2"/>
        <v>1144513.0695097756</v>
      </c>
      <c r="O27" s="35"/>
      <c r="P27" s="41">
        <f t="shared" si="3"/>
        <v>10472.072983860357</v>
      </c>
      <c r="Q27" s="41">
        <f t="shared" si="4"/>
        <v>11623.017698299011</v>
      </c>
      <c r="R27" s="41">
        <f t="shared" si="5"/>
        <v>10414.997642611697</v>
      </c>
      <c r="S27" s="41">
        <f t="shared" si="6"/>
        <v>7937.5619221612897</v>
      </c>
      <c r="T27" s="41">
        <f t="shared" si="7"/>
        <v>10466.395118695222</v>
      </c>
      <c r="U27" s="41"/>
      <c r="V27" s="98">
        <f t="shared" si="8"/>
        <v>1.0060956514993014</v>
      </c>
      <c r="W27" s="98">
        <f t="shared" si="9"/>
        <v>1.0983763206343777</v>
      </c>
      <c r="X27" s="98">
        <f t="shared" si="10"/>
        <v>1.0012495316539465</v>
      </c>
      <c r="Y27" s="98">
        <f t="shared" si="11"/>
        <v>0.61942586142173606</v>
      </c>
      <c r="Z27" s="98">
        <f t="shared" si="12"/>
        <v>0.99943276275301407</v>
      </c>
      <c r="AC27" s="109">
        <f>'Electricity-Only&gt;Fossil'!AE27</f>
        <v>1.0082347968665015</v>
      </c>
      <c r="AD27" s="111">
        <f t="shared" si="13"/>
        <v>1.0983763206343777</v>
      </c>
      <c r="AE27" s="111">
        <f t="shared" si="14"/>
        <v>1.0012495316539465</v>
      </c>
      <c r="AF27" s="109">
        <f>'Electricity-Only&gt;Renewable'!AI27</f>
        <v>0.90620061349419712</v>
      </c>
      <c r="AG27" s="31"/>
      <c r="AH27" s="87">
        <f>'Electricity-Only&gt;Fossil'!AD27</f>
        <v>0.99787827666604845</v>
      </c>
      <c r="AI27" s="33">
        <v>1</v>
      </c>
      <c r="AJ27" s="33">
        <v>1</v>
      </c>
      <c r="AK27" s="87">
        <f>'Electricity-Only&gt;Renewable'!AH27</f>
        <v>0.68354164872313083</v>
      </c>
      <c r="AN27" s="31">
        <f t="shared" si="32"/>
        <v>1.006095601571888</v>
      </c>
      <c r="AO27" s="31">
        <f t="shared" si="33"/>
        <v>1.0983763206343777</v>
      </c>
      <c r="AP27" s="31">
        <f t="shared" si="34"/>
        <v>1.0012495316539465</v>
      </c>
      <c r="AQ27" s="31">
        <f t="shared" si="35"/>
        <v>0.61942586142173617</v>
      </c>
      <c r="AS27" s="34">
        <f t="shared" si="15"/>
        <v>0.40249388804704667</v>
      </c>
      <c r="AT27" s="34">
        <f t="shared" si="16"/>
        <v>0.99943276275301407</v>
      </c>
      <c r="AU27" s="34">
        <f t="shared" si="17"/>
        <v>0.99258340581343718</v>
      </c>
      <c r="AV27" s="34">
        <f t="shared" si="36"/>
        <v>0.99657812289302372</v>
      </c>
      <c r="AW27" s="34">
        <f t="shared" si="18"/>
        <v>1.0103578212142157</v>
      </c>
      <c r="AX27" s="34">
        <f t="shared" si="37"/>
        <v>0.40226556474123248</v>
      </c>
      <c r="AY27" s="34">
        <f t="shared" si="19"/>
        <v>0.40226557852206218</v>
      </c>
      <c r="AZ27" s="34"/>
      <c r="BA27" s="34">
        <f t="shared" si="38"/>
        <v>0.98918690738031967</v>
      </c>
      <c r="BC27" s="12"/>
      <c r="BE27" s="31">
        <f t="shared" si="20"/>
        <v>0.82486117684511584</v>
      </c>
      <c r="BF27" s="31">
        <f t="shared" si="21"/>
        <v>5.3559058615585712E-3</v>
      </c>
      <c r="BG27" s="31">
        <f t="shared" si="22"/>
        <v>0.16932912009997253</v>
      </c>
      <c r="BH27" s="31">
        <f t="shared" si="23"/>
        <v>4.5379719335312792E-4</v>
      </c>
      <c r="BJ27" s="31">
        <f t="shared" si="39"/>
        <v>0.8182365400864694</v>
      </c>
      <c r="BK27" s="31">
        <f t="shared" si="40"/>
        <v>4.6003725400284847E-3</v>
      </c>
      <c r="BL27" s="31">
        <f t="shared" si="41"/>
        <v>0.17656215481525647</v>
      </c>
      <c r="BM27" s="31">
        <f t="shared" si="42"/>
        <v>4.4421598807714325E-4</v>
      </c>
      <c r="BN27" s="31">
        <f t="shared" si="43"/>
        <v>0.99984328342983142</v>
      </c>
      <c r="BO27" s="31"/>
      <c r="BP27" s="31">
        <f t="shared" si="44"/>
        <v>0.81836479140972584</v>
      </c>
      <c r="BQ27" s="31">
        <f t="shared" si="45"/>
        <v>4.6010936076376985E-3</v>
      </c>
      <c r="BR27" s="31">
        <f t="shared" si="46"/>
        <v>0.17658982936764162</v>
      </c>
      <c r="BS27" s="31">
        <f t="shared" si="47"/>
        <v>4.4428561499490048E-4</v>
      </c>
      <c r="BV27" s="31">
        <f t="shared" si="48"/>
        <v>3.2498822605461081E-3</v>
      </c>
      <c r="BW27" s="31">
        <f t="shared" si="49"/>
        <v>-1.5458570267672393E-2</v>
      </c>
      <c r="BX27" s="31">
        <f t="shared" si="50"/>
        <v>-3.6419958972703937E-3</v>
      </c>
      <c r="BY27" s="31">
        <f t="shared" si="51"/>
        <v>-1.415171636658593E-3</v>
      </c>
      <c r="CA27" s="31">
        <f t="shared" si="24"/>
        <v>0.82441394442520255</v>
      </c>
      <c r="CB27" s="31">
        <f t="shared" si="25"/>
        <v>4.8229322556922133E-3</v>
      </c>
      <c r="CC27" s="31">
        <f t="shared" si="26"/>
        <v>0.17016475057241498</v>
      </c>
      <c r="CD27" s="31">
        <f t="shared" si="27"/>
        <v>5.9837274669039843E-4</v>
      </c>
      <c r="CF27" s="31">
        <f t="shared" si="52"/>
        <v>1.4805674435665356E-2</v>
      </c>
      <c r="CG27" s="31">
        <f t="shared" si="53"/>
        <v>0.33072647363233637</v>
      </c>
      <c r="CH27" s="31">
        <f t="shared" si="54"/>
        <v>-7.6415479380273321E-2</v>
      </c>
      <c r="CI27" s="31">
        <f t="shared" si="55"/>
        <v>6.6907555729395246E-2</v>
      </c>
      <c r="CK27" s="31">
        <f t="shared" si="61"/>
        <v>1.1181669065127191E-3</v>
      </c>
      <c r="CL27" s="31">
        <f t="shared" si="62"/>
        <v>0</v>
      </c>
      <c r="CM27" s="31">
        <f t="shared" si="63"/>
        <v>0</v>
      </c>
      <c r="CN27" s="31">
        <f t="shared" si="64"/>
        <v>-1.9635823325981801E-2</v>
      </c>
      <c r="CP27" s="31">
        <f t="shared" si="56"/>
        <v>1.0019465868600752</v>
      </c>
      <c r="CQ27" s="31">
        <f t="shared" si="57"/>
        <v>0.70165284418042617</v>
      </c>
      <c r="CR27" s="31">
        <f t="shared" si="28"/>
        <v>1.0103578212142157</v>
      </c>
      <c r="CS27" s="31"/>
      <c r="CT27" s="31">
        <f t="shared" si="58"/>
        <v>1.0001736908171694</v>
      </c>
      <c r="CU27" s="31">
        <f t="shared" si="59"/>
        <v>1.0020874488277143</v>
      </c>
      <c r="CV27" s="31">
        <f t="shared" si="29"/>
        <v>0.99258340581343718</v>
      </c>
      <c r="CW27" s="31"/>
      <c r="CX27" s="31">
        <f t="shared" si="65"/>
        <v>1.0009067553676716</v>
      </c>
      <c r="CY27" s="31">
        <f t="shared" si="60"/>
        <v>1.0013298900004444</v>
      </c>
      <c r="CZ27" s="31">
        <f t="shared" si="30"/>
        <v>0.99657812289302372</v>
      </c>
    </row>
    <row r="28" spans="1:104" x14ac:dyDescent="0.2">
      <c r="A28" s="198" t="s">
        <v>379</v>
      </c>
      <c r="B28" s="9">
        <f t="shared" si="31"/>
        <v>1967</v>
      </c>
      <c r="D28" s="29">
        <f>'Electricity-Only&gt;Fossil'!H28</f>
        <v>10289.759001</v>
      </c>
      <c r="E28" s="29">
        <f>Table8.4b11!L27*0.001</f>
        <v>88.456000000000003</v>
      </c>
      <c r="F28" s="29">
        <f>Table8.4b11!N27*0.001</f>
        <v>2310.877</v>
      </c>
      <c r="G28" s="29">
        <f>'Electricity-Only&gt;Renewable'!I28</f>
        <v>6.5930030000000013</v>
      </c>
      <c r="H28" s="29">
        <f t="shared" si="0"/>
        <v>12695.685004000001</v>
      </c>
      <c r="J28" s="29">
        <f>'Electricity-Only&gt;Fossil'!N28</f>
        <v>984559.87208075006</v>
      </c>
      <c r="K28" s="29">
        <f>Table8.2b11!L27*0.001</f>
        <v>7655.2139999999999</v>
      </c>
      <c r="L28" s="29">
        <f>Table8.2b11!O27*0.001</f>
        <v>221518.103</v>
      </c>
      <c r="M28" s="29">
        <f>'Electricity-Only&gt;Renewable'!P28</f>
        <v>786.73785759705208</v>
      </c>
      <c r="N28" s="29">
        <f t="shared" si="2"/>
        <v>1214519.9269383471</v>
      </c>
      <c r="O28" s="35"/>
      <c r="P28" s="41">
        <f t="shared" si="3"/>
        <v>10451.125719001548</v>
      </c>
      <c r="Q28" s="41">
        <f t="shared" si="4"/>
        <v>11555.000291304725</v>
      </c>
      <c r="R28" s="41">
        <f t="shared" si="5"/>
        <v>10432.000674906467</v>
      </c>
      <c r="S28" s="41">
        <f t="shared" si="6"/>
        <v>8380.1776364711004</v>
      </c>
      <c r="T28" s="41">
        <f t="shared" si="7"/>
        <v>10453.253769169713</v>
      </c>
      <c r="U28" s="41"/>
      <c r="V28" s="98">
        <f t="shared" si="8"/>
        <v>1.0040831605514504</v>
      </c>
      <c r="W28" s="98">
        <f t="shared" si="9"/>
        <v>1.091948668954521</v>
      </c>
      <c r="X28" s="98">
        <f t="shared" si="10"/>
        <v>1.0028841242583828</v>
      </c>
      <c r="Y28" s="98">
        <f t="shared" si="11"/>
        <v>0.65396639449772864</v>
      </c>
      <c r="Z28" s="98">
        <f t="shared" si="12"/>
        <v>0.99817789943917623</v>
      </c>
      <c r="AC28" s="109">
        <f>'Electricity-Only&gt;Fossil'!AE28</f>
        <v>1.00541048899995</v>
      </c>
      <c r="AD28" s="111">
        <f t="shared" si="13"/>
        <v>1.091948668954521</v>
      </c>
      <c r="AE28" s="111">
        <f t="shared" si="14"/>
        <v>1.0028841242583828</v>
      </c>
      <c r="AF28" s="109">
        <f>'Electricity-Only&gt;Renewable'!AI28</f>
        <v>0.90684581980780921</v>
      </c>
      <c r="AG28" s="31"/>
      <c r="AH28" s="87">
        <f>'Electricity-Only&gt;Fossil'!AD28</f>
        <v>0.99867976484175813</v>
      </c>
      <c r="AI28" s="33">
        <v>1</v>
      </c>
      <c r="AJ28" s="33">
        <v>1</v>
      </c>
      <c r="AK28" s="87">
        <f>'Electricity-Only&gt;Renewable'!AH28</f>
        <v>0.72114396980550222</v>
      </c>
      <c r="AN28" s="31">
        <f t="shared" si="32"/>
        <v>1.0040831107239072</v>
      </c>
      <c r="AO28" s="31">
        <f t="shared" si="33"/>
        <v>1.091948668954521</v>
      </c>
      <c r="AP28" s="31">
        <f t="shared" si="34"/>
        <v>1.0028841242583828</v>
      </c>
      <c r="AQ28" s="31">
        <f t="shared" si="35"/>
        <v>0.65396639449772864</v>
      </c>
      <c r="AS28" s="34">
        <f t="shared" si="15"/>
        <v>0.42711338168764795</v>
      </c>
      <c r="AT28" s="34">
        <f t="shared" si="16"/>
        <v>0.99817789943917623</v>
      </c>
      <c r="AU28" s="34">
        <f t="shared" si="17"/>
        <v>0.99268680376677743</v>
      </c>
      <c r="AV28" s="34">
        <f t="shared" si="36"/>
        <v>0.99725859797128324</v>
      </c>
      <c r="AW28" s="34">
        <f t="shared" si="18"/>
        <v>1.0082956582911777</v>
      </c>
      <c r="AX28" s="34">
        <f t="shared" si="37"/>
        <v>0.42633512354993397</v>
      </c>
      <c r="AY28" s="34">
        <f t="shared" si="19"/>
        <v>0.42633513815533958</v>
      </c>
      <c r="AZ28" s="34"/>
      <c r="BA28" s="34">
        <f t="shared" si="38"/>
        <v>0.9899654501490508</v>
      </c>
      <c r="BC28" s="12"/>
      <c r="BE28" s="31">
        <f t="shared" si="20"/>
        <v>0.81049261995378974</v>
      </c>
      <c r="BF28" s="31">
        <f t="shared" si="21"/>
        <v>6.9674066402978943E-3</v>
      </c>
      <c r="BG28" s="31">
        <f t="shared" si="22"/>
        <v>0.1820206628686768</v>
      </c>
      <c r="BH28" s="31">
        <f t="shared" si="23"/>
        <v>5.1931053723550634E-4</v>
      </c>
      <c r="BJ28" s="31">
        <f t="shared" si="39"/>
        <v>0.81765585711389144</v>
      </c>
      <c r="BK28" s="31">
        <f t="shared" si="40"/>
        <v>6.1263723892579659E-3</v>
      </c>
      <c r="BL28" s="31">
        <f t="shared" si="41"/>
        <v>0.17559845704476731</v>
      </c>
      <c r="BM28" s="31">
        <f t="shared" si="42"/>
        <v>4.858178730984195E-4</v>
      </c>
      <c r="BN28" s="31">
        <f t="shared" si="43"/>
        <v>0.9998665044210151</v>
      </c>
      <c r="BO28" s="31"/>
      <c r="BP28" s="31">
        <f t="shared" si="44"/>
        <v>0.81776502512939464</v>
      </c>
      <c r="BQ28" s="31">
        <f t="shared" si="45"/>
        <v>6.1271903420802324E-3</v>
      </c>
      <c r="BR28" s="31">
        <f t="shared" si="46"/>
        <v>0.1756219017922295</v>
      </c>
      <c r="BS28" s="31">
        <f t="shared" si="47"/>
        <v>4.8588273629562005E-4</v>
      </c>
      <c r="BV28" s="31">
        <f t="shared" si="48"/>
        <v>-2.80517103822703E-3</v>
      </c>
      <c r="BW28" s="31">
        <f t="shared" si="49"/>
        <v>-5.8691474200859486E-3</v>
      </c>
      <c r="BX28" s="31">
        <f t="shared" si="50"/>
        <v>1.6312215126662785E-3</v>
      </c>
      <c r="BY28" s="31">
        <f t="shared" si="51"/>
        <v>7.1173724952417069E-4</v>
      </c>
      <c r="CA28" s="31">
        <f t="shared" si="24"/>
        <v>0.810657651836724</v>
      </c>
      <c r="CB28" s="31">
        <f t="shared" si="25"/>
        <v>6.3030781382878067E-3</v>
      </c>
      <c r="CC28" s="31">
        <f t="shared" si="26"/>
        <v>0.18239149320375456</v>
      </c>
      <c r="CD28" s="31">
        <f t="shared" si="27"/>
        <v>6.4777682123365397E-4</v>
      </c>
      <c r="CF28" s="31">
        <f t="shared" si="52"/>
        <v>-1.6826929419466528E-2</v>
      </c>
      <c r="CG28" s="31">
        <f t="shared" si="53"/>
        <v>0.26765601255869553</v>
      </c>
      <c r="CH28" s="31">
        <f t="shared" si="54"/>
        <v>6.9388349645453651E-2</v>
      </c>
      <c r="CI28" s="31">
        <f t="shared" si="55"/>
        <v>7.933234336172254E-2</v>
      </c>
      <c r="CK28" s="31">
        <f t="shared" si="61"/>
        <v>8.028699412692083E-4</v>
      </c>
      <c r="CL28" s="31">
        <f t="shared" si="62"/>
        <v>0</v>
      </c>
      <c r="CM28" s="31">
        <f t="shared" si="63"/>
        <v>0</v>
      </c>
      <c r="CN28" s="31">
        <f t="shared" si="64"/>
        <v>5.3551209283831239E-2</v>
      </c>
      <c r="CP28" s="31">
        <f t="shared" si="56"/>
        <v>0.99795897762184904</v>
      </c>
      <c r="CQ28" s="31">
        <f t="shared" si="57"/>
        <v>0.70022075502376069</v>
      </c>
      <c r="CR28" s="31">
        <f t="shared" si="28"/>
        <v>1.0082956582911777</v>
      </c>
      <c r="CS28" s="31"/>
      <c r="CT28" s="31">
        <f t="shared" si="58"/>
        <v>1.0001041705439913</v>
      </c>
      <c r="CU28" s="31">
        <f t="shared" si="59"/>
        <v>1.0021918368223854</v>
      </c>
      <c r="CV28" s="31">
        <f t="shared" si="29"/>
        <v>0.99268680376677743</v>
      </c>
      <c r="CW28" s="31"/>
      <c r="CX28" s="31">
        <f t="shared" si="65"/>
        <v>1.0006828115755584</v>
      </c>
      <c r="CY28" s="31">
        <f t="shared" si="60"/>
        <v>1.0020136096402892</v>
      </c>
      <c r="CZ28" s="31">
        <f t="shared" si="30"/>
        <v>0.99725859797128324</v>
      </c>
    </row>
    <row r="29" spans="1:104" x14ac:dyDescent="0.2">
      <c r="A29" s="198" t="s">
        <v>379</v>
      </c>
      <c r="B29" s="9">
        <f t="shared" si="31"/>
        <v>1968</v>
      </c>
      <c r="D29" s="29">
        <f>'Electricity-Only&gt;Fossil'!H29</f>
        <v>11420.583001000001</v>
      </c>
      <c r="E29" s="29">
        <f>Table8.4b11!L28*0.001</f>
        <v>141.53399999999999</v>
      </c>
      <c r="F29" s="29">
        <f>Table8.4b11!N28*0.001</f>
        <v>2313.4569999999999</v>
      </c>
      <c r="G29" s="29">
        <f>'Electricity-Only&gt;Renewable'!I29</f>
        <v>8.4320029999999981</v>
      </c>
      <c r="H29" s="29">
        <f t="shared" si="0"/>
        <v>13884.006004000001</v>
      </c>
      <c r="J29" s="29">
        <f>'Electricity-Only&gt;Fossil'!N29</f>
        <v>1093613.13608075</v>
      </c>
      <c r="K29" s="29">
        <f>Table8.2b11!L28*0.001</f>
        <v>12528.419</v>
      </c>
      <c r="L29" s="29">
        <f>Table8.2b11!O28*0.001</f>
        <v>222490.584</v>
      </c>
      <c r="M29" s="29">
        <f>'Electricity-Only&gt;Renewable'!P29</f>
        <v>992.9691433113378</v>
      </c>
      <c r="N29" s="29">
        <f t="shared" si="2"/>
        <v>1329625.1082240613</v>
      </c>
      <c r="O29" s="35"/>
      <c r="P29" s="41">
        <f t="shared" si="3"/>
        <v>10442.982645516366</v>
      </c>
      <c r="Q29" s="41">
        <f t="shared" si="4"/>
        <v>11297.03596279786</v>
      </c>
      <c r="R29" s="41">
        <f t="shared" si="5"/>
        <v>10397.9995845577</v>
      </c>
      <c r="S29" s="41">
        <f t="shared" si="6"/>
        <v>8491.7069747818023</v>
      </c>
      <c r="T29" s="41">
        <f t="shared" si="7"/>
        <v>10442.045594749961</v>
      </c>
      <c r="U29" s="41"/>
      <c r="V29" s="98">
        <f t="shared" si="8"/>
        <v>1.0033008215784593</v>
      </c>
      <c r="W29" s="98">
        <f t="shared" si="9"/>
        <v>1.0675710144283859</v>
      </c>
      <c r="X29" s="98">
        <f t="shared" si="10"/>
        <v>0.99961541724992986</v>
      </c>
      <c r="Y29" s="98">
        <f t="shared" si="11"/>
        <v>0.66266984237433968</v>
      </c>
      <c r="Z29" s="98">
        <f t="shared" si="12"/>
        <v>0.99710763440534989</v>
      </c>
      <c r="AC29" s="109">
        <f>'Electricity-Only&gt;Fossil'!AE29</f>
        <v>1.0037076453050435</v>
      </c>
      <c r="AD29" s="111">
        <f t="shared" si="13"/>
        <v>1.0675710144283859</v>
      </c>
      <c r="AE29" s="111">
        <f t="shared" si="14"/>
        <v>0.99961541724992986</v>
      </c>
      <c r="AF29" s="109">
        <f>'Electricity-Only&gt;Renewable'!AI29</f>
        <v>0.90530209753477187</v>
      </c>
      <c r="AG29" s="31"/>
      <c r="AH29" s="87">
        <f>'Electricity-Only&gt;Fossil'!AD29</f>
        <v>0.99959462945489419</v>
      </c>
      <c r="AI29" s="33">
        <v>1</v>
      </c>
      <c r="AJ29" s="33">
        <v>1</v>
      </c>
      <c r="AK29" s="87">
        <f>'Electricity-Only&gt;Renewable'!AH29</f>
        <v>0.73198752568767522</v>
      </c>
      <c r="AN29" s="31">
        <f t="shared" si="32"/>
        <v>1.0033007717897393</v>
      </c>
      <c r="AO29" s="31">
        <f t="shared" si="33"/>
        <v>1.0675710144283859</v>
      </c>
      <c r="AP29" s="31">
        <f t="shared" si="34"/>
        <v>0.99961541724992986</v>
      </c>
      <c r="AQ29" s="31">
        <f t="shared" si="35"/>
        <v>0.66266984237434012</v>
      </c>
      <c r="AS29" s="34">
        <f t="shared" si="15"/>
        <v>0.46759272018038467</v>
      </c>
      <c r="AT29" s="34">
        <f t="shared" si="16"/>
        <v>0.99710763440534989</v>
      </c>
      <c r="AU29" s="34">
        <f t="shared" si="17"/>
        <v>0.99300123938571838</v>
      </c>
      <c r="AV29" s="34">
        <f t="shared" si="36"/>
        <v>0.99801302291709748</v>
      </c>
      <c r="AW29" s="34">
        <f t="shared" si="18"/>
        <v>1.006134468987629</v>
      </c>
      <c r="AX29" s="34">
        <f t="shared" si="37"/>
        <v>0.46624025511174882</v>
      </c>
      <c r="AY29" s="34">
        <f t="shared" si="19"/>
        <v>0.46624027108422605</v>
      </c>
      <c r="AZ29" s="34"/>
      <c r="BA29" s="34">
        <f t="shared" si="38"/>
        <v>0.99102816867976518</v>
      </c>
      <c r="BC29" s="12"/>
      <c r="BE29" s="31">
        <f t="shared" si="20"/>
        <v>0.82257116553462417</v>
      </c>
      <c r="BF29" s="31">
        <f t="shared" si="21"/>
        <v>1.0194031892468489E-2</v>
      </c>
      <c r="BG29" s="31">
        <f t="shared" si="22"/>
        <v>0.16662748484360276</v>
      </c>
      <c r="BH29" s="31">
        <f t="shared" si="23"/>
        <v>6.0731772930454851E-4</v>
      </c>
      <c r="BJ29" s="31">
        <f t="shared" si="39"/>
        <v>0.81651700320622156</v>
      </c>
      <c r="BK29" s="31">
        <f t="shared" si="40"/>
        <v>8.4786385400391819E-3</v>
      </c>
      <c r="BL29" s="31">
        <f t="shared" si="41"/>
        <v>0.17421074411485862</v>
      </c>
      <c r="BM29" s="31">
        <f t="shared" si="42"/>
        <v>5.6216647440906684E-4</v>
      </c>
      <c r="BN29" s="31">
        <f t="shared" si="43"/>
        <v>0.99976855233552842</v>
      </c>
      <c r="BO29" s="31"/>
      <c r="BP29" s="31">
        <f t="shared" si="44"/>
        <v>0.81670602790894098</v>
      </c>
      <c r="BQ29" s="31">
        <f t="shared" si="45"/>
        <v>8.4806013554162077E-3</v>
      </c>
      <c r="BR29" s="31">
        <f t="shared" si="46"/>
        <v>0.17425107411899513</v>
      </c>
      <c r="BS29" s="31">
        <f t="shared" si="47"/>
        <v>5.6229661664773027E-4</v>
      </c>
      <c r="BV29" s="31">
        <f t="shared" si="48"/>
        <v>-1.695115955184043E-3</v>
      </c>
      <c r="BW29" s="31">
        <f t="shared" si="49"/>
        <v>-2.2577881803261843E-2</v>
      </c>
      <c r="BX29" s="31">
        <f t="shared" si="50"/>
        <v>-3.2646298726188611E-3</v>
      </c>
      <c r="BY29" s="31">
        <f t="shared" si="51"/>
        <v>-1.7037490501575834E-3</v>
      </c>
      <c r="CA29" s="31">
        <f t="shared" si="24"/>
        <v>0.82249735607163355</v>
      </c>
      <c r="CB29" s="31">
        <f t="shared" si="25"/>
        <v>9.4225198685769541E-3</v>
      </c>
      <c r="CC29" s="31">
        <f t="shared" si="26"/>
        <v>0.16733332021472858</v>
      </c>
      <c r="CD29" s="31">
        <f t="shared" si="27"/>
        <v>7.468038450609703E-4</v>
      </c>
      <c r="CF29" s="31">
        <f t="shared" si="52"/>
        <v>1.4499434042868948E-2</v>
      </c>
      <c r="CG29" s="31">
        <f t="shared" si="53"/>
        <v>0.40206444733445007</v>
      </c>
      <c r="CH29" s="31">
        <f t="shared" si="54"/>
        <v>-8.6167685789748691E-2</v>
      </c>
      <c r="CI29" s="31">
        <f t="shared" si="55"/>
        <v>0.14225633501763563</v>
      </c>
      <c r="CK29" s="31">
        <f t="shared" si="61"/>
        <v>9.1565470654826912E-4</v>
      </c>
      <c r="CL29" s="31">
        <f t="shared" si="62"/>
        <v>0</v>
      </c>
      <c r="CM29" s="31">
        <f t="shared" si="63"/>
        <v>0</v>
      </c>
      <c r="CN29" s="31">
        <f t="shared" si="64"/>
        <v>1.4924674325567671E-2</v>
      </c>
      <c r="CP29" s="31">
        <f t="shared" si="56"/>
        <v>0.99785659167945706</v>
      </c>
      <c r="CQ29" s="31">
        <f t="shared" si="57"/>
        <v>0.69871989603122586</v>
      </c>
      <c r="CR29" s="31">
        <f t="shared" si="28"/>
        <v>1.006134468987629</v>
      </c>
      <c r="CS29" s="31"/>
      <c r="CT29" s="31">
        <f t="shared" si="58"/>
        <v>1.0003167520891258</v>
      </c>
      <c r="CU29" s="31">
        <f t="shared" si="59"/>
        <v>1.0025092831804039</v>
      </c>
      <c r="CV29" s="31">
        <f t="shared" si="29"/>
        <v>0.99300123938571838</v>
      </c>
      <c r="CW29" s="31"/>
      <c r="CX29" s="31">
        <f t="shared" si="65"/>
        <v>1.0007564988131956</v>
      </c>
      <c r="CY29" s="31">
        <f t="shared" si="60"/>
        <v>1.0027716317467879</v>
      </c>
      <c r="CZ29" s="31">
        <f t="shared" si="30"/>
        <v>0.99801302291709748</v>
      </c>
    </row>
    <row r="30" spans="1:104" x14ac:dyDescent="0.2">
      <c r="A30" s="198" t="s">
        <v>379</v>
      </c>
      <c r="B30" s="9">
        <f t="shared" si="31"/>
        <v>1969</v>
      </c>
      <c r="D30" s="29">
        <f>'Electricity-Only&gt;Fossil'!H30</f>
        <v>12386.348001</v>
      </c>
      <c r="E30" s="29">
        <f>Table8.4b11!L29*0.001</f>
        <v>153.72200000000001</v>
      </c>
      <c r="F30" s="29">
        <f>Table8.4b11!N29*0.001</f>
        <v>2613.7629999999999</v>
      </c>
      <c r="G30" s="29">
        <f>'Electricity-Only&gt;Renewable'!I30</f>
        <v>9.7640029999999989</v>
      </c>
      <c r="H30" s="29">
        <f t="shared" si="0"/>
        <v>15163.597003999999</v>
      </c>
      <c r="J30" s="29">
        <f>'Electricity-Only&gt;Fossil'!N30</f>
        <v>1177127.3370807501</v>
      </c>
      <c r="K30" s="29">
        <f>Table8.2b11!L29*0.001</f>
        <v>13927.839</v>
      </c>
      <c r="L30" s="29">
        <f>Table8.2b11!O29*0.001</f>
        <v>250192.655</v>
      </c>
      <c r="M30" s="29">
        <f>'Electricity-Only&gt;Renewable'!P30</f>
        <v>1092.138857597052</v>
      </c>
      <c r="N30" s="29">
        <f t="shared" si="2"/>
        <v>1442339.9699383471</v>
      </c>
      <c r="O30" s="35"/>
      <c r="P30" s="41">
        <f t="shared" si="3"/>
        <v>10522.521744943815</v>
      </c>
      <c r="Q30" s="41">
        <f t="shared" si="4"/>
        <v>11037.031660116118</v>
      </c>
      <c r="R30" s="41">
        <f t="shared" si="5"/>
        <v>10447.001331833662</v>
      </c>
      <c r="S30" s="41">
        <f t="shared" si="6"/>
        <v>8940.2578546495206</v>
      </c>
      <c r="T30" s="41">
        <f t="shared" si="7"/>
        <v>10513.191979730111</v>
      </c>
      <c r="U30" s="41"/>
      <c r="V30" s="98">
        <f t="shared" si="8"/>
        <v>1.0109424740174235</v>
      </c>
      <c r="W30" s="98">
        <f t="shared" si="9"/>
        <v>1.0430005821412121</v>
      </c>
      <c r="X30" s="98">
        <f t="shared" si="10"/>
        <v>1.004326217789101</v>
      </c>
      <c r="Y30" s="98">
        <f t="shared" si="11"/>
        <v>0.69767353971593915</v>
      </c>
      <c r="Z30" s="98">
        <f t="shared" si="12"/>
        <v>1.003901380226544</v>
      </c>
      <c r="AC30" s="109">
        <f>'Electricity-Only&gt;Fossil'!AE30</f>
        <v>1.0087179684495111</v>
      </c>
      <c r="AD30" s="111">
        <f t="shared" si="13"/>
        <v>1.0430005821412121</v>
      </c>
      <c r="AE30" s="111">
        <f t="shared" si="14"/>
        <v>1.004326217789101</v>
      </c>
      <c r="AF30" s="109">
        <f>'Electricity-Only&gt;Renewable'!AI30</f>
        <v>0.90783020746450027</v>
      </c>
      <c r="AG30" s="31"/>
      <c r="AH30" s="87">
        <f>'Electricity-Only&gt;Fossil'!AD30</f>
        <v>1.0022052302720406</v>
      </c>
      <c r="AI30" s="33">
        <v>1</v>
      </c>
      <c r="AJ30" s="33">
        <v>1</v>
      </c>
      <c r="AK30" s="87">
        <f>'Electricity-Only&gt;Renewable'!AH30</f>
        <v>0.76850663701143829</v>
      </c>
      <c r="AN30" s="31">
        <f t="shared" si="32"/>
        <v>1.0109424238494873</v>
      </c>
      <c r="AO30" s="31">
        <f t="shared" si="33"/>
        <v>1.0430005821412121</v>
      </c>
      <c r="AP30" s="31">
        <f t="shared" si="34"/>
        <v>1.004326217789101</v>
      </c>
      <c r="AQ30" s="31">
        <f t="shared" si="35"/>
        <v>0.69767353971593937</v>
      </c>
      <c r="AS30" s="34">
        <f t="shared" si="15"/>
        <v>0.50723144877218651</v>
      </c>
      <c r="AT30" s="34">
        <f t="shared" si="16"/>
        <v>1.003901380226544</v>
      </c>
      <c r="AU30" s="34">
        <f t="shared" si="17"/>
        <v>0.99297963569939096</v>
      </c>
      <c r="AV30" s="34">
        <f t="shared" si="36"/>
        <v>1.0001795574789387</v>
      </c>
      <c r="AW30" s="34">
        <f t="shared" si="18"/>
        <v>1.0108174267783387</v>
      </c>
      <c r="AX30" s="34">
        <f t="shared" si="37"/>
        <v>0.50921033407215954</v>
      </c>
      <c r="AY30" s="34">
        <f t="shared" si="19"/>
        <v>0.50921035151670757</v>
      </c>
      <c r="AZ30" s="34"/>
      <c r="BA30" s="34">
        <f t="shared" si="38"/>
        <v>0.99315793261941465</v>
      </c>
      <c r="BC30" s="12"/>
      <c r="BE30" s="31">
        <f t="shared" si="20"/>
        <v>0.81684761193090338</v>
      </c>
      <c r="BF30" s="31">
        <f t="shared" si="21"/>
        <v>1.0137568280101993E-2</v>
      </c>
      <c r="BG30" s="31">
        <f t="shared" si="22"/>
        <v>0.1723709090468783</v>
      </c>
      <c r="BH30" s="31">
        <f t="shared" si="23"/>
        <v>6.4391074211642238E-4</v>
      </c>
      <c r="BJ30" s="31">
        <f t="shared" si="39"/>
        <v>0.81970605836829469</v>
      </c>
      <c r="BK30" s="31">
        <f t="shared" si="40"/>
        <v>1.016577395171272E-2</v>
      </c>
      <c r="BL30" s="31">
        <f t="shared" si="41"/>
        <v>0.16948297786793973</v>
      </c>
      <c r="BM30" s="31">
        <f t="shared" si="42"/>
        <v>6.2543583049145298E-4</v>
      </c>
      <c r="BN30" s="31">
        <f t="shared" si="43"/>
        <v>0.9999802460184386</v>
      </c>
      <c r="BO30" s="31"/>
      <c r="BP30" s="31">
        <f t="shared" si="44"/>
        <v>0.8197222511465293</v>
      </c>
      <c r="BQ30" s="31">
        <f t="shared" si="45"/>
        <v>1.0165974770190885E-2</v>
      </c>
      <c r="BR30" s="31">
        <f t="shared" si="46"/>
        <v>0.16948632589769641</v>
      </c>
      <c r="BS30" s="31">
        <f t="shared" si="47"/>
        <v>6.2544818558337865E-4</v>
      </c>
      <c r="BV30" s="31">
        <f t="shared" si="48"/>
        <v>4.979397461996043E-3</v>
      </c>
      <c r="BW30" s="31">
        <f t="shared" si="49"/>
        <v>-2.3284253803087244E-2</v>
      </c>
      <c r="BX30" s="31">
        <f t="shared" si="50"/>
        <v>4.7015433326937899E-3</v>
      </c>
      <c r="BY30" s="31">
        <f t="shared" si="51"/>
        <v>2.7886675022150615E-3</v>
      </c>
      <c r="CA30" s="31">
        <f t="shared" si="24"/>
        <v>0.8161233562230592</v>
      </c>
      <c r="CB30" s="31">
        <f t="shared" si="25"/>
        <v>9.6564189374820867E-3</v>
      </c>
      <c r="CC30" s="31">
        <f t="shared" si="26"/>
        <v>0.17346302551034101</v>
      </c>
      <c r="CD30" s="31">
        <f t="shared" si="27"/>
        <v>7.5719932911776382E-4</v>
      </c>
      <c r="CF30" s="31">
        <f t="shared" si="52"/>
        <v>-7.7797527510073388E-3</v>
      </c>
      <c r="CG30" s="31">
        <f t="shared" si="53"/>
        <v>2.4520314300682293E-2</v>
      </c>
      <c r="CH30" s="31">
        <f t="shared" si="54"/>
        <v>3.5976714599804234E-2</v>
      </c>
      <c r="CI30" s="31">
        <f t="shared" si="55"/>
        <v>1.3823972960638026E-2</v>
      </c>
      <c r="CK30" s="31">
        <f t="shared" si="61"/>
        <v>2.6082550505265199E-3</v>
      </c>
      <c r="CL30" s="31">
        <f t="shared" si="62"/>
        <v>0</v>
      </c>
      <c r="CM30" s="31">
        <f t="shared" si="63"/>
        <v>0</v>
      </c>
      <c r="CN30" s="31">
        <f t="shared" si="64"/>
        <v>4.8685726854905666E-2</v>
      </c>
      <c r="CP30" s="31">
        <f t="shared" si="56"/>
        <v>1.0046544054846085</v>
      </c>
      <c r="CQ30" s="31">
        <f t="shared" si="57"/>
        <v>0.70197202174751872</v>
      </c>
      <c r="CR30" s="31">
        <f t="shared" si="28"/>
        <v>1.0108174267783387</v>
      </c>
      <c r="CS30" s="31"/>
      <c r="CT30" s="31">
        <f t="shared" si="58"/>
        <v>0.9999782440489795</v>
      </c>
      <c r="CU30" s="31">
        <f t="shared" si="59"/>
        <v>1.0024874726375415</v>
      </c>
      <c r="CV30" s="31">
        <f t="shared" si="29"/>
        <v>0.99297963569939096</v>
      </c>
      <c r="CW30" s="31"/>
      <c r="CX30" s="31">
        <f t="shared" si="65"/>
        <v>1.0021708479870419</v>
      </c>
      <c r="CY30" s="31">
        <f t="shared" si="60"/>
        <v>1.0049484965250282</v>
      </c>
      <c r="CZ30" s="31">
        <f t="shared" si="30"/>
        <v>1.0001795574789387</v>
      </c>
    </row>
    <row r="31" spans="1:104" x14ac:dyDescent="0.2">
      <c r="A31" s="198" t="s">
        <v>379</v>
      </c>
      <c r="B31" s="9">
        <f t="shared" si="31"/>
        <v>1970</v>
      </c>
      <c r="D31" s="29">
        <f>'Electricity-Only&gt;Fossil'!H31</f>
        <v>13398.546001000002</v>
      </c>
      <c r="E31" s="29">
        <f>Table8.4b11!L30*0.001</f>
        <v>239.34700000000001</v>
      </c>
      <c r="F31" s="29">
        <f>Table8.4b11!N30*0.001</f>
        <v>2599.5070000000001</v>
      </c>
      <c r="G31" s="29">
        <f>'Electricity-Only&gt;Renewable'!I31</f>
        <v>9.2510019999999997</v>
      </c>
      <c r="H31" s="29">
        <f t="shared" si="0"/>
        <v>16246.651003000003</v>
      </c>
      <c r="J31" s="29">
        <f>'Electricity-Only&gt;Fossil'!N31</f>
        <v>1261467.9440807502</v>
      </c>
      <c r="K31" s="29">
        <f>Table8.2b11!L30*0.001</f>
        <v>21804.448</v>
      </c>
      <c r="L31" s="29">
        <f>Table8.2b11!O30*0.001</f>
        <v>247713.68400000001</v>
      </c>
      <c r="M31" s="29">
        <f>'Electricity-Only&gt;Renewable'!P31</f>
        <v>966.0831908593583</v>
      </c>
      <c r="N31" s="29">
        <f t="shared" si="2"/>
        <v>1531952.1592716095</v>
      </c>
      <c r="O31" s="35"/>
      <c r="P31" s="41">
        <f t="shared" si="3"/>
        <v>10621.392373758428</v>
      </c>
      <c r="Q31" s="41">
        <f t="shared" si="4"/>
        <v>10976.980476644032</v>
      </c>
      <c r="R31" s="41">
        <f t="shared" si="5"/>
        <v>10493.998385652365</v>
      </c>
      <c r="S31" s="41">
        <f t="shared" si="6"/>
        <v>9575.7819694295395</v>
      </c>
      <c r="T31" s="41">
        <f t="shared" si="7"/>
        <v>10605.194754074257</v>
      </c>
      <c r="U31" s="41"/>
      <c r="V31" s="98">
        <f t="shared" si="8"/>
        <v>1.0204413869704456</v>
      </c>
      <c r="W31" s="98">
        <f t="shared" si="9"/>
        <v>1.037325739371123</v>
      </c>
      <c r="X31" s="98">
        <f t="shared" si="10"/>
        <v>1.0088442964041715</v>
      </c>
      <c r="Y31" s="98">
        <f t="shared" si="11"/>
        <v>0.7472681225503508</v>
      </c>
      <c r="Z31" s="98">
        <f t="shared" si="12"/>
        <v>1.0126866960779843</v>
      </c>
      <c r="AC31" s="109">
        <f>'Electricity-Only&gt;Fossil'!AE31</f>
        <v>1.0141455799621977</v>
      </c>
      <c r="AD31" s="111">
        <f t="shared" si="13"/>
        <v>1.037325739371123</v>
      </c>
      <c r="AE31" s="111">
        <f t="shared" si="14"/>
        <v>1.0088442964041715</v>
      </c>
      <c r="AF31" s="109">
        <f>'Electricity-Only&gt;Renewable'!AI31</f>
        <v>0.89176938702951536</v>
      </c>
      <c r="AG31" s="31"/>
      <c r="AH31" s="87">
        <f>'Electricity-Only&gt;Fossil'!AD31</f>
        <v>1.0062079414369318</v>
      </c>
      <c r="AI31" s="33">
        <v>1</v>
      </c>
      <c r="AJ31" s="33">
        <v>1</v>
      </c>
      <c r="AK31" s="87">
        <f>'Electricity-Only&gt;Renewable'!AH31</f>
        <v>0.83796117406485759</v>
      </c>
      <c r="AN31" s="31">
        <f t="shared" si="32"/>
        <v>1.0204413363311262</v>
      </c>
      <c r="AO31" s="31">
        <f t="shared" si="33"/>
        <v>1.037325739371123</v>
      </c>
      <c r="AP31" s="31">
        <f t="shared" si="34"/>
        <v>1.0088442964041715</v>
      </c>
      <c r="AQ31" s="31">
        <f t="shared" si="35"/>
        <v>0.74726812255035113</v>
      </c>
      <c r="AS31" s="34">
        <f t="shared" si="15"/>
        <v>0.53874560047741948</v>
      </c>
      <c r="AT31" s="34">
        <f t="shared" si="16"/>
        <v>1.0126866960779843</v>
      </c>
      <c r="AU31" s="34">
        <f t="shared" si="17"/>
        <v>0.99329255346562884</v>
      </c>
      <c r="AV31" s="34">
        <f t="shared" si="36"/>
        <v>1.0035103949005098</v>
      </c>
      <c r="AW31" s="34">
        <f t="shared" si="18"/>
        <v>1.0159586552090876</v>
      </c>
      <c r="AX31" s="34">
        <f t="shared" si="37"/>
        <v>0.54558048348350952</v>
      </c>
      <c r="AY31" s="34">
        <f t="shared" si="19"/>
        <v>0.54558050217402765</v>
      </c>
      <c r="AZ31" s="34"/>
      <c r="BA31" s="34">
        <f t="shared" si="38"/>
        <v>0.99677940258002884</v>
      </c>
      <c r="BC31" s="12"/>
      <c r="BE31" s="31">
        <f t="shared" si="20"/>
        <v>0.82469587107680919</v>
      </c>
      <c r="BF31" s="31">
        <f t="shared" si="21"/>
        <v>1.4732082319968818E-2</v>
      </c>
      <c r="BG31" s="31">
        <f t="shared" si="22"/>
        <v>0.16000263682158197</v>
      </c>
      <c r="BH31" s="31">
        <f t="shared" si="23"/>
        <v>5.6940978164002961E-4</v>
      </c>
      <c r="BJ31" s="31">
        <f t="shared" si="39"/>
        <v>0.82076548767955859</v>
      </c>
      <c r="BK31" s="31">
        <f t="shared" si="40"/>
        <v>1.2292046195262789E-2</v>
      </c>
      <c r="BL31" s="31">
        <f t="shared" si="41"/>
        <v>0.16611003663947943</v>
      </c>
      <c r="BM31" s="31">
        <f t="shared" si="42"/>
        <v>6.0589706912902519E-4</v>
      </c>
      <c r="BN31" s="31">
        <f t="shared" si="43"/>
        <v>0.99977346758342989</v>
      </c>
      <c r="BO31" s="31"/>
      <c r="BP31" s="31">
        <f t="shared" si="44"/>
        <v>0.82095145979763329</v>
      </c>
      <c r="BQ31" s="31">
        <f t="shared" si="45"/>
        <v>1.2294831373125066E-2</v>
      </c>
      <c r="BR31" s="31">
        <f t="shared" si="46"/>
        <v>0.16614767447368545</v>
      </c>
      <c r="BS31" s="31">
        <f t="shared" si="47"/>
        <v>6.0603435555611383E-4</v>
      </c>
      <c r="BV31" s="31">
        <f t="shared" si="48"/>
        <v>5.3662784539545236E-3</v>
      </c>
      <c r="BW31" s="31">
        <f t="shared" si="49"/>
        <v>-5.4557371960409565E-3</v>
      </c>
      <c r="BX31" s="31">
        <f t="shared" si="50"/>
        <v>4.4885280890501131E-3</v>
      </c>
      <c r="BY31" s="31">
        <f t="shared" si="51"/>
        <v>-1.7849800496982766E-2</v>
      </c>
      <c r="CA31" s="31">
        <f t="shared" si="24"/>
        <v>0.82343821015960106</v>
      </c>
      <c r="CB31" s="31">
        <f t="shared" si="25"/>
        <v>1.4233112873686124E-2</v>
      </c>
      <c r="CC31" s="31">
        <f t="shared" si="26"/>
        <v>0.16169805466887383</v>
      </c>
      <c r="CD31" s="31">
        <f t="shared" si="27"/>
        <v>6.3062229783905101E-4</v>
      </c>
      <c r="CF31" s="31">
        <f t="shared" si="52"/>
        <v>8.9229982215421142E-3</v>
      </c>
      <c r="CG31" s="31">
        <f t="shared" si="53"/>
        <v>0.38794827338956933</v>
      </c>
      <c r="CH31" s="31">
        <f t="shared" si="54"/>
        <v>-7.0233731210213646E-2</v>
      </c>
      <c r="CI31" s="31">
        <f t="shared" si="55"/>
        <v>-0.18291942712554946</v>
      </c>
      <c r="CK31" s="31">
        <f t="shared" si="61"/>
        <v>3.9859492267757413E-3</v>
      </c>
      <c r="CL31" s="31">
        <f t="shared" si="62"/>
        <v>0</v>
      </c>
      <c r="CM31" s="31">
        <f t="shared" si="63"/>
        <v>0</v>
      </c>
      <c r="CN31" s="31">
        <f t="shared" si="64"/>
        <v>8.6522568483159659E-2</v>
      </c>
      <c r="CP31" s="31">
        <f t="shared" si="56"/>
        <v>1.0050862087401233</v>
      </c>
      <c r="CQ31" s="31">
        <f t="shared" si="57"/>
        <v>0.70554239797985296</v>
      </c>
      <c r="CR31" s="31">
        <f t="shared" si="28"/>
        <v>1.0159586552090876</v>
      </c>
      <c r="CS31" s="31"/>
      <c r="CT31" s="31">
        <f t="shared" si="58"/>
        <v>1.0003151300943018</v>
      </c>
      <c r="CU31" s="31">
        <f t="shared" si="59"/>
        <v>1.0028033866093302</v>
      </c>
      <c r="CV31" s="31">
        <f t="shared" si="29"/>
        <v>0.99329255346562884</v>
      </c>
      <c r="CW31" s="31"/>
      <c r="CX31" s="31">
        <f t="shared" si="65"/>
        <v>1.0033302394521706</v>
      </c>
      <c r="CY31" s="31">
        <f t="shared" si="60"/>
        <v>1.0082952156555554</v>
      </c>
      <c r="CZ31" s="31">
        <f t="shared" si="30"/>
        <v>1.0035103949005098</v>
      </c>
    </row>
    <row r="32" spans="1:104" x14ac:dyDescent="0.2">
      <c r="A32" s="198" t="s">
        <v>379</v>
      </c>
      <c r="B32" s="9">
        <f t="shared" si="31"/>
        <v>1971</v>
      </c>
      <c r="D32" s="29">
        <f>'Electricity-Only&gt;Fossil'!H32</f>
        <v>13893.405001000001</v>
      </c>
      <c r="E32" s="29">
        <f>Table8.4b11!L31*0.001</f>
        <v>412.93900000000002</v>
      </c>
      <c r="F32" s="29">
        <f>Table8.4b11!N31*0.001</f>
        <v>2790.4050000000002</v>
      </c>
      <c r="G32" s="29">
        <f>'Electricity-Only&gt;Renewable'!I32</f>
        <v>9.0000019999999985</v>
      </c>
      <c r="H32" s="29">
        <f t="shared" si="0"/>
        <v>17105.749003000001</v>
      </c>
      <c r="J32" s="29">
        <f>'Electricity-Only&gt;Fossil'!N32</f>
        <v>1307358.6610807502</v>
      </c>
      <c r="K32" s="29">
        <f>Table8.2b11!L31*0.001</f>
        <v>38104.544999999998</v>
      </c>
      <c r="L32" s="29">
        <f>Table8.2b11!O31*0.001</f>
        <v>266310.80599999998</v>
      </c>
      <c r="M32" s="29">
        <f>'Electricity-Only&gt;Renewable'!P32</f>
        <v>947.49019085935822</v>
      </c>
      <c r="N32" s="29">
        <f t="shared" si="2"/>
        <v>1612721.5022716094</v>
      </c>
      <c r="O32" s="35"/>
      <c r="P32" s="41">
        <f t="shared" si="3"/>
        <v>10627.079939574334</v>
      </c>
      <c r="Q32" s="41">
        <f t="shared" si="4"/>
        <v>10837.001202874881</v>
      </c>
      <c r="R32" s="41">
        <f t="shared" si="5"/>
        <v>10478.001407122776</v>
      </c>
      <c r="S32" s="41">
        <f t="shared" si="6"/>
        <v>9498.781187209066</v>
      </c>
      <c r="T32" s="41">
        <f t="shared" si="7"/>
        <v>10606.759430506499</v>
      </c>
      <c r="U32" s="41"/>
      <c r="V32" s="98">
        <f t="shared" si="8"/>
        <v>1.020987815098269</v>
      </c>
      <c r="W32" s="98">
        <f t="shared" si="9"/>
        <v>1.0240976841725034</v>
      </c>
      <c r="X32" s="98">
        <f t="shared" si="10"/>
        <v>1.0073064211390732</v>
      </c>
      <c r="Y32" s="98">
        <f t="shared" si="11"/>
        <v>0.74125918979180461</v>
      </c>
      <c r="Z32" s="98">
        <f t="shared" si="12"/>
        <v>1.0128361065360987</v>
      </c>
      <c r="AC32" s="109">
        <f>'Electricity-Only&gt;Fossil'!AE32</f>
        <v>1.0128042511572553</v>
      </c>
      <c r="AD32" s="111">
        <f t="shared" si="13"/>
        <v>1.0240976841725034</v>
      </c>
      <c r="AE32" s="111">
        <f t="shared" si="14"/>
        <v>1.0073064211390732</v>
      </c>
      <c r="AF32" s="109">
        <f>'Electricity-Only&gt;Renewable'!AI32</f>
        <v>0.87768967608478887</v>
      </c>
      <c r="AG32" s="31"/>
      <c r="AH32" s="87">
        <f>'Electricity-Only&gt;Fossil'!AD32</f>
        <v>1.0080800542308421</v>
      </c>
      <c r="AI32" s="33">
        <v>1</v>
      </c>
      <c r="AJ32" s="33">
        <v>1</v>
      </c>
      <c r="AK32" s="87">
        <f>'Electricity-Only&gt;Renewable'!AH32</f>
        <v>0.84455726208199799</v>
      </c>
      <c r="AN32" s="31">
        <f t="shared" si="32"/>
        <v>1.0209877644318333</v>
      </c>
      <c r="AO32" s="31">
        <f t="shared" si="33"/>
        <v>1.0240976841725034</v>
      </c>
      <c r="AP32" s="31">
        <f t="shared" si="34"/>
        <v>1.0073064211390732</v>
      </c>
      <c r="AQ32" s="31">
        <f t="shared" si="35"/>
        <v>0.74125918979180494</v>
      </c>
      <c r="AS32" s="34">
        <f t="shared" si="15"/>
        <v>0.56714996541228213</v>
      </c>
      <c r="AT32" s="34">
        <f t="shared" si="16"/>
        <v>1.0128361065360987</v>
      </c>
      <c r="AU32" s="34">
        <f t="shared" si="17"/>
        <v>0.99349599689230939</v>
      </c>
      <c r="AV32" s="34">
        <f t="shared" si="36"/>
        <v>1.0050431711783641</v>
      </c>
      <c r="AW32" s="34">
        <f t="shared" si="18"/>
        <v>1.0143511399009371</v>
      </c>
      <c r="AX32" s="34">
        <f t="shared" si="37"/>
        <v>0.57442994311141493</v>
      </c>
      <c r="AY32" s="34">
        <f t="shared" si="19"/>
        <v>0.57442996279025882</v>
      </c>
      <c r="AZ32" s="34"/>
      <c r="BA32" s="34">
        <f t="shared" si="38"/>
        <v>0.9985063672696568</v>
      </c>
      <c r="BC32" s="12"/>
      <c r="BE32" s="31">
        <f t="shared" si="20"/>
        <v>0.81220676151411908</v>
      </c>
      <c r="BF32" s="31">
        <f t="shared" si="21"/>
        <v>2.4140363565932067E-2</v>
      </c>
      <c r="BG32" s="31">
        <f t="shared" si="22"/>
        <v>0.1631267359009313</v>
      </c>
      <c r="BH32" s="31">
        <f t="shared" si="23"/>
        <v>5.2613901901761692E-4</v>
      </c>
      <c r="BJ32" s="31">
        <f t="shared" si="39"/>
        <v>0.81843543464639301</v>
      </c>
      <c r="BK32" s="31">
        <f t="shared" si="40"/>
        <v>1.9050591777213147E-2</v>
      </c>
      <c r="BL32" s="31">
        <f t="shared" si="41"/>
        <v>0.16155965213493834</v>
      </c>
      <c r="BM32" s="31">
        <f t="shared" si="42"/>
        <v>5.4748943836317049E-4</v>
      </c>
      <c r="BN32" s="31">
        <f t="shared" si="43"/>
        <v>0.99959316799690756</v>
      </c>
      <c r="BO32" s="31"/>
      <c r="BP32" s="31">
        <f t="shared" si="44"/>
        <v>0.81876853588991816</v>
      </c>
      <c r="BQ32" s="31">
        <f t="shared" si="45"/>
        <v>1.905834532201613E-2</v>
      </c>
      <c r="BR32" s="31">
        <f t="shared" si="46"/>
        <v>0.16162540652282464</v>
      </c>
      <c r="BS32" s="31">
        <f t="shared" si="47"/>
        <v>5.4771226524115684E-4</v>
      </c>
      <c r="BV32" s="31">
        <f t="shared" si="48"/>
        <v>-1.3234950171364486E-3</v>
      </c>
      <c r="BW32" s="31">
        <f t="shared" si="49"/>
        <v>-1.2834080196340268E-2</v>
      </c>
      <c r="BX32" s="31">
        <f t="shared" si="50"/>
        <v>-1.5255561501206372E-3</v>
      </c>
      <c r="BY32" s="31">
        <f t="shared" si="51"/>
        <v>-1.5914477369615581E-2</v>
      </c>
      <c r="CA32" s="31">
        <f t="shared" si="24"/>
        <v>0.81065370508129375</v>
      </c>
      <c r="CB32" s="31">
        <f t="shared" si="25"/>
        <v>2.3627479974891879E-2</v>
      </c>
      <c r="CC32" s="31">
        <f t="shared" si="26"/>
        <v>0.16513130483154478</v>
      </c>
      <c r="CD32" s="31">
        <f t="shared" si="27"/>
        <v>5.8751011226970359E-4</v>
      </c>
      <c r="CF32" s="31">
        <f t="shared" si="52"/>
        <v>-1.56475481099425E-2</v>
      </c>
      <c r="CG32" s="31">
        <f t="shared" si="53"/>
        <v>0.50683929787445103</v>
      </c>
      <c r="CH32" s="31">
        <f t="shared" si="54"/>
        <v>2.1010208272779985E-2</v>
      </c>
      <c r="CI32" s="31">
        <f t="shared" si="55"/>
        <v>-7.0813647961069787E-2</v>
      </c>
      <c r="CK32" s="31">
        <f t="shared" si="61"/>
        <v>1.8588338281220673E-3</v>
      </c>
      <c r="CL32" s="31">
        <f t="shared" si="62"/>
        <v>0</v>
      </c>
      <c r="CM32" s="31">
        <f t="shared" si="63"/>
        <v>0</v>
      </c>
      <c r="CN32" s="31">
        <f t="shared" si="64"/>
        <v>7.8407721045945702E-3</v>
      </c>
      <c r="CP32" s="31">
        <f t="shared" si="56"/>
        <v>0.99841773550536872</v>
      </c>
      <c r="CQ32" s="31">
        <f t="shared" si="57"/>
        <v>0.70442604329407243</v>
      </c>
      <c r="CR32" s="31">
        <f t="shared" si="28"/>
        <v>1.0143511399009371</v>
      </c>
      <c r="CS32" s="31"/>
      <c r="CT32" s="31">
        <f t="shared" si="58"/>
        <v>1.0002048172272819</v>
      </c>
      <c r="CU32" s="31">
        <f t="shared" si="59"/>
        <v>1.0030087780184844</v>
      </c>
      <c r="CV32" s="31">
        <f t="shared" si="29"/>
        <v>0.99349599689230939</v>
      </c>
      <c r="CW32" s="31"/>
      <c r="CX32" s="31">
        <f t="shared" si="65"/>
        <v>1.0015274144499582</v>
      </c>
      <c r="CY32" s="31">
        <f t="shared" si="60"/>
        <v>1.0098353003377714</v>
      </c>
      <c r="CZ32" s="31">
        <f t="shared" si="30"/>
        <v>1.0050431711783641</v>
      </c>
    </row>
    <row r="33" spans="1:104" x14ac:dyDescent="0.2">
      <c r="A33" s="198" t="s">
        <v>379</v>
      </c>
      <c r="B33" s="9">
        <f t="shared" si="31"/>
        <v>1972</v>
      </c>
      <c r="D33" s="29">
        <f>'Electricity-Only&gt;Fossil'!H33</f>
        <v>14992.029001000001</v>
      </c>
      <c r="E33" s="29">
        <f>Table8.4b11!L32*0.001</f>
        <v>583.75200000000007</v>
      </c>
      <c r="F33" s="29">
        <f>Table8.4b11!N32*0.001</f>
        <v>2829.4450000000002</v>
      </c>
      <c r="G33" s="29">
        <f>'Electricity-Only&gt;Renewable'!I33</f>
        <v>18.510002000000004</v>
      </c>
      <c r="H33" s="29">
        <f t="shared" si="0"/>
        <v>18423.736003000002</v>
      </c>
      <c r="J33" s="29">
        <f>'Electricity-Only&gt;Fossil'!N33</f>
        <v>1421175.0220807502</v>
      </c>
      <c r="K33" s="29">
        <f>Table8.2b11!L32*0.001</f>
        <v>54091.135000000002</v>
      </c>
      <c r="L33" s="29">
        <f>Table8.2b11!O32*0.001</f>
        <v>272612.516</v>
      </c>
      <c r="M33" s="29">
        <f>'Electricity-Only&gt;Renewable'!P33</f>
        <v>1852.3431908593584</v>
      </c>
      <c r="N33" s="29">
        <f t="shared" si="2"/>
        <v>1749731.0162716096</v>
      </c>
      <c r="O33" s="35"/>
      <c r="P33" s="41">
        <f t="shared" si="3"/>
        <v>10549.03778075841</v>
      </c>
      <c r="Q33" s="41">
        <f t="shared" si="4"/>
        <v>10792.008709005644</v>
      </c>
      <c r="R33" s="41">
        <f t="shared" si="5"/>
        <v>10378.998886463452</v>
      </c>
      <c r="S33" s="41">
        <f t="shared" si="6"/>
        <v>9992.7497730119067</v>
      </c>
      <c r="T33" s="41">
        <f t="shared" si="7"/>
        <v>10529.467576255216</v>
      </c>
      <c r="U33" s="41"/>
      <c r="V33" s="98">
        <f t="shared" si="8"/>
        <v>1.0134899799762895</v>
      </c>
      <c r="W33" s="98">
        <f t="shared" si="9"/>
        <v>1.0198458890574111</v>
      </c>
      <c r="X33" s="98">
        <f t="shared" si="10"/>
        <v>0.99778877832779256</v>
      </c>
      <c r="Y33" s="98">
        <f t="shared" si="11"/>
        <v>0.77980716205038036</v>
      </c>
      <c r="Z33" s="98">
        <f t="shared" si="12"/>
        <v>1.0054555317960259</v>
      </c>
      <c r="AC33" s="109">
        <f>'Electricity-Only&gt;Fossil'!AE33</f>
        <v>1.0042450177374662</v>
      </c>
      <c r="AD33" s="111">
        <f t="shared" si="13"/>
        <v>1.0198458890574111</v>
      </c>
      <c r="AE33" s="111">
        <f t="shared" si="14"/>
        <v>0.99778877832779256</v>
      </c>
      <c r="AF33" s="109">
        <f>'Electricity-Only&gt;Renewable'!AI33</f>
        <v>0.88362819167720996</v>
      </c>
      <c r="AG33" s="31"/>
      <c r="AH33" s="87">
        <f>'Electricity-Only&gt;Fossil'!AD33</f>
        <v>1.0092058330200091</v>
      </c>
      <c r="AI33" s="33">
        <v>1</v>
      </c>
      <c r="AJ33" s="33">
        <v>1</v>
      </c>
      <c r="AK33" s="87">
        <f>'Electricity-Only&gt;Renewable'!AH33</f>
        <v>0.88250597864044245</v>
      </c>
      <c r="AN33" s="31">
        <f t="shared" si="32"/>
        <v>1.0134899296819333</v>
      </c>
      <c r="AO33" s="31">
        <f t="shared" si="33"/>
        <v>1.0198458890574111</v>
      </c>
      <c r="AP33" s="31">
        <f t="shared" si="34"/>
        <v>0.99778877832779256</v>
      </c>
      <c r="AQ33" s="31">
        <f t="shared" si="35"/>
        <v>0.77980716205038059</v>
      </c>
      <c r="AS33" s="34">
        <f t="shared" si="15"/>
        <v>0.61533245756409005</v>
      </c>
      <c r="AT33" s="34">
        <f t="shared" si="16"/>
        <v>1.0054555317960259</v>
      </c>
      <c r="AU33" s="34">
        <f t="shared" si="17"/>
        <v>0.99375548307311434</v>
      </c>
      <c r="AV33" s="34">
        <f t="shared" si="36"/>
        <v>1.005988485264296</v>
      </c>
      <c r="AW33" s="34">
        <f t="shared" si="18"/>
        <v>1.0057506115951846</v>
      </c>
      <c r="AX33" s="34">
        <f t="shared" si="37"/>
        <v>0.61868940215637136</v>
      </c>
      <c r="AY33" s="34">
        <f t="shared" si="19"/>
        <v>0.61868942335145771</v>
      </c>
      <c r="AZ33" s="34"/>
      <c r="BA33" s="34">
        <f t="shared" si="38"/>
        <v>0.99970657313981104</v>
      </c>
      <c r="BC33" s="12"/>
      <c r="BE33" s="31">
        <f t="shared" si="20"/>
        <v>0.81373446724154075</v>
      </c>
      <c r="BF33" s="31">
        <f t="shared" si="21"/>
        <v>3.1684778804089771E-2</v>
      </c>
      <c r="BG33" s="31">
        <f t="shared" si="22"/>
        <v>0.15357607162517264</v>
      </c>
      <c r="BH33" s="31">
        <f t="shared" si="23"/>
        <v>1.0046823291967467E-3</v>
      </c>
      <c r="BJ33" s="31">
        <f t="shared" si="39"/>
        <v>0.81297037514354631</v>
      </c>
      <c r="BK33" s="31">
        <f t="shared" si="40"/>
        <v>2.7741805545799917E-2</v>
      </c>
      <c r="BL33" s="31">
        <f t="shared" si="41"/>
        <v>0.15830338960108795</v>
      </c>
      <c r="BM33" s="31">
        <f t="shared" si="42"/>
        <v>7.3979287136477674E-4</v>
      </c>
      <c r="BN33" s="31">
        <f t="shared" si="43"/>
        <v>0.99975536316179903</v>
      </c>
      <c r="BO33" s="31"/>
      <c r="BP33" s="31">
        <f t="shared" si="44"/>
        <v>0.81316930631156448</v>
      </c>
      <c r="BQ33" s="31">
        <f t="shared" si="45"/>
        <v>2.7748593874069791E-2</v>
      </c>
      <c r="BR33" s="31">
        <f t="shared" si="46"/>
        <v>0.15834212591812658</v>
      </c>
      <c r="BS33" s="31">
        <f t="shared" si="47"/>
        <v>7.3997389623910398E-4</v>
      </c>
      <c r="BV33" s="31">
        <f t="shared" si="48"/>
        <v>-8.4869367616962395E-3</v>
      </c>
      <c r="BW33" s="31">
        <f t="shared" si="49"/>
        <v>-4.1603900455793085E-3</v>
      </c>
      <c r="BX33" s="31">
        <f t="shared" si="50"/>
        <v>-9.4935285834017568E-3</v>
      </c>
      <c r="BY33" s="31">
        <f t="shared" si="51"/>
        <v>6.7432894471698666E-3</v>
      </c>
      <c r="CA33" s="31">
        <f t="shared" si="24"/>
        <v>0.81222485562897639</v>
      </c>
      <c r="CB33" s="31">
        <f t="shared" si="25"/>
        <v>3.0913971631627905E-2</v>
      </c>
      <c r="CC33" s="31">
        <f t="shared" si="26"/>
        <v>0.15580252819710122</v>
      </c>
      <c r="CD33" s="31">
        <f t="shared" si="27"/>
        <v>1.0586445422945056E-3</v>
      </c>
      <c r="CF33" s="31">
        <f t="shared" si="52"/>
        <v>1.9362521344271843E-3</v>
      </c>
      <c r="CG33" s="31">
        <f t="shared" si="53"/>
        <v>0.26879779772240026</v>
      </c>
      <c r="CH33" s="31">
        <f t="shared" si="54"/>
        <v>-5.8151583787190465E-2</v>
      </c>
      <c r="CI33" s="31">
        <f t="shared" si="55"/>
        <v>0.58885117689997279</v>
      </c>
      <c r="CK33" s="31">
        <f t="shared" si="61"/>
        <v>1.1161322380252145E-3</v>
      </c>
      <c r="CL33" s="31">
        <f t="shared" si="62"/>
        <v>0</v>
      </c>
      <c r="CM33" s="31">
        <f t="shared" si="63"/>
        <v>0</v>
      </c>
      <c r="CN33" s="31">
        <f t="shared" si="64"/>
        <v>4.3953023599409786E-2</v>
      </c>
      <c r="CP33" s="31">
        <f t="shared" si="56"/>
        <v>0.99152115281637843</v>
      </c>
      <c r="CQ33" s="31">
        <f t="shared" si="57"/>
        <v>0.69845332252081882</v>
      </c>
      <c r="CR33" s="31">
        <f t="shared" si="28"/>
        <v>1.0057506115951846</v>
      </c>
      <c r="CS33" s="31"/>
      <c r="CT33" s="31">
        <f t="shared" si="58"/>
        <v>1.0002611849283909</v>
      </c>
      <c r="CU33" s="31">
        <f t="shared" si="59"/>
        <v>1.0032707487943466</v>
      </c>
      <c r="CV33" s="31">
        <f t="shared" si="29"/>
        <v>0.99375548307311434</v>
      </c>
      <c r="CW33" s="31"/>
      <c r="CX33" s="31">
        <f t="shared" si="65"/>
        <v>1.0009405706272534</v>
      </c>
      <c r="CY33" s="31">
        <f t="shared" si="60"/>
        <v>1.0107851217596326</v>
      </c>
      <c r="CZ33" s="31">
        <f t="shared" si="30"/>
        <v>1.005988485264296</v>
      </c>
    </row>
    <row r="34" spans="1:104" x14ac:dyDescent="0.2">
      <c r="A34" s="198" t="s">
        <v>379</v>
      </c>
      <c r="B34" s="9">
        <f t="shared" si="31"/>
        <v>1973</v>
      </c>
      <c r="D34" s="29">
        <f>'Electricity-Only&gt;Fossil'!H34</f>
        <v>15921.233001000001</v>
      </c>
      <c r="E34" s="29">
        <f>Table8.4b11!L33*0.001</f>
        <v>910.17700000000002</v>
      </c>
      <c r="F34" s="29">
        <f>Table8.4b11!N33*0.001</f>
        <v>2826.6750000000002</v>
      </c>
      <c r="G34" s="29">
        <f>'Electricity-Only&gt;Renewable'!I34</f>
        <v>23.833002000000004</v>
      </c>
      <c r="H34" s="29">
        <f t="shared" si="0"/>
        <v>19681.918002999999</v>
      </c>
      <c r="J34" s="29">
        <f>'Electricity-Only&gt;Fossil'!N34</f>
        <v>1502852.5880807501</v>
      </c>
      <c r="K34" s="29">
        <f>Table8.2b11!L33*0.001</f>
        <v>83479.463000000003</v>
      </c>
      <c r="L34" s="29">
        <f>Table8.2b11!O33*0.001</f>
        <v>272083.45199999999</v>
      </c>
      <c r="M34" s="29">
        <f>'Electricity-Only&gt;Renewable'!P34</f>
        <v>2361.4931908593585</v>
      </c>
      <c r="N34" s="29">
        <f t="shared" si="2"/>
        <v>1860776.9962716096</v>
      </c>
      <c r="O34" s="35"/>
      <c r="P34" s="41">
        <f t="shared" si="3"/>
        <v>10594.008439199317</v>
      </c>
      <c r="Q34" s="41">
        <f t="shared" si="4"/>
        <v>10903.004970216447</v>
      </c>
      <c r="R34" s="41">
        <f t="shared" si="5"/>
        <v>10389.000063112991</v>
      </c>
      <c r="S34" s="41">
        <f t="shared" si="6"/>
        <v>10092.344154220094</v>
      </c>
      <c r="T34" s="41">
        <f t="shared" si="7"/>
        <v>10577.257802754519</v>
      </c>
      <c r="U34" s="41"/>
      <c r="V34" s="98">
        <f t="shared" si="8"/>
        <v>1.0178104983657419</v>
      </c>
      <c r="W34" s="98">
        <f t="shared" si="9"/>
        <v>1.0303350467062666</v>
      </c>
      <c r="X34" s="98">
        <f t="shared" si="10"/>
        <v>0.99875024502994225</v>
      </c>
      <c r="Y34" s="98">
        <f t="shared" si="11"/>
        <v>0.78757923815858777</v>
      </c>
      <c r="Z34" s="98">
        <f t="shared" si="12"/>
        <v>1.0100190054238727</v>
      </c>
      <c r="AC34" s="109">
        <f>'Electricity-Only&gt;Fossil'!AE34</f>
        <v>1.0096127597376516</v>
      </c>
      <c r="AD34" s="111">
        <f t="shared" si="13"/>
        <v>1.0303350467062666</v>
      </c>
      <c r="AE34" s="111">
        <f t="shared" si="14"/>
        <v>0.99875024502994225</v>
      </c>
      <c r="AF34" s="109">
        <f>'Electricity-Only&gt;Renewable'!AI34</f>
        <v>0.88485107847554834</v>
      </c>
      <c r="AG34" s="31"/>
      <c r="AH34" s="87">
        <f>'Electricity-Only&gt;Fossil'!AD34</f>
        <v>1.0081196360092148</v>
      </c>
      <c r="AI34" s="33">
        <v>1</v>
      </c>
      <c r="AJ34" s="33">
        <v>1</v>
      </c>
      <c r="AK34" s="87">
        <f>'Electricity-Only&gt;Renewable'!AH34</f>
        <v>0.89006981775448191</v>
      </c>
      <c r="AN34" s="31">
        <f t="shared" si="32"/>
        <v>1.0178104478569803</v>
      </c>
      <c r="AO34" s="31">
        <f t="shared" si="33"/>
        <v>1.0303350467062666</v>
      </c>
      <c r="AP34" s="31">
        <f t="shared" si="34"/>
        <v>0.99875024502994225</v>
      </c>
      <c r="AQ34" s="31">
        <f t="shared" si="35"/>
        <v>0.7875792381585881</v>
      </c>
      <c r="AS34" s="34">
        <f t="shared" si="15"/>
        <v>0.65438428618264721</v>
      </c>
      <c r="AT34" s="34">
        <f t="shared" si="16"/>
        <v>1.0100190054238727</v>
      </c>
      <c r="AU34" s="34">
        <f t="shared" si="17"/>
        <v>0.99427930616972238</v>
      </c>
      <c r="AV34" s="34">
        <f t="shared" si="36"/>
        <v>1.0051189672948981</v>
      </c>
      <c r="AW34" s="34">
        <f t="shared" si="18"/>
        <v>1.0106567058967713</v>
      </c>
      <c r="AX34" s="34">
        <f t="shared" si="37"/>
        <v>0.66094054325268015</v>
      </c>
      <c r="AY34" s="34">
        <f t="shared" si="19"/>
        <v>0.66094056589520822</v>
      </c>
      <c r="AZ34" s="34"/>
      <c r="BA34" s="34">
        <f t="shared" si="38"/>
        <v>0.99936898941999919</v>
      </c>
      <c r="BC34" s="12"/>
      <c r="BE34" s="31">
        <f t="shared" si="20"/>
        <v>0.80892690430745728</v>
      </c>
      <c r="BF34" s="31">
        <f t="shared" si="21"/>
        <v>4.6244324351989836E-2</v>
      </c>
      <c r="BG34" s="31">
        <f t="shared" si="22"/>
        <v>0.14361786283070313</v>
      </c>
      <c r="BH34" s="31">
        <f t="shared" si="23"/>
        <v>1.2109085098498673E-3</v>
      </c>
      <c r="BJ34" s="31">
        <f t="shared" si="39"/>
        <v>0.81132831182309473</v>
      </c>
      <c r="BK34" s="31">
        <f t="shared" si="40"/>
        <v>3.8506891078148066E-2</v>
      </c>
      <c r="BL34" s="31">
        <f t="shared" si="41"/>
        <v>0.14854133821569429</v>
      </c>
      <c r="BM34" s="31">
        <f t="shared" si="42"/>
        <v>1.1045887546944264E-3</v>
      </c>
      <c r="BN34" s="31">
        <f t="shared" si="43"/>
        <v>0.99948112987163151</v>
      </c>
      <c r="BO34" s="31"/>
      <c r="BP34" s="31">
        <f t="shared" si="44"/>
        <v>0.81174950439264204</v>
      </c>
      <c r="BQ34" s="31">
        <f t="shared" si="45"/>
        <v>3.8526881526111154E-2</v>
      </c>
      <c r="BR34" s="31">
        <f t="shared" si="46"/>
        <v>0.14861845189090486</v>
      </c>
      <c r="BS34" s="31">
        <f t="shared" si="47"/>
        <v>1.1051621903419972E-3</v>
      </c>
      <c r="BV34" s="31">
        <f t="shared" si="48"/>
        <v>5.3308180664549476E-3</v>
      </c>
      <c r="BW34" s="31">
        <f t="shared" si="49"/>
        <v>1.0232510689526969E-2</v>
      </c>
      <c r="BX34" s="31">
        <f t="shared" si="50"/>
        <v>9.6313346769078673E-4</v>
      </c>
      <c r="BY34" s="31">
        <f t="shared" si="51"/>
        <v>1.3829814280428526E-3</v>
      </c>
      <c r="CA34" s="31">
        <f t="shared" si="24"/>
        <v>0.80764787564118468</v>
      </c>
      <c r="CB34" s="31">
        <f t="shared" si="25"/>
        <v>4.4862690783079126E-2</v>
      </c>
      <c r="CC34" s="31">
        <f t="shared" si="26"/>
        <v>0.14622034373015494</v>
      </c>
      <c r="CD34" s="31">
        <f t="shared" si="27"/>
        <v>1.2690898455811851E-3</v>
      </c>
      <c r="CF34" s="31">
        <f t="shared" si="52"/>
        <v>-5.6510515668096095E-3</v>
      </c>
      <c r="CG34" s="31">
        <f t="shared" si="53"/>
        <v>0.37239827100759754</v>
      </c>
      <c r="CH34" s="31">
        <f t="shared" si="54"/>
        <v>-6.3474672864485479E-2</v>
      </c>
      <c r="CI34" s="31">
        <f t="shared" si="55"/>
        <v>0.18131063036442779</v>
      </c>
      <c r="CK34" s="31">
        <f t="shared" si="61"/>
        <v>-1.0768684899258858E-3</v>
      </c>
      <c r="CL34" s="31">
        <f t="shared" si="62"/>
        <v>0</v>
      </c>
      <c r="CM34" s="31">
        <f t="shared" si="63"/>
        <v>0</v>
      </c>
      <c r="CN34" s="31">
        <f t="shared" si="64"/>
        <v>8.5343431166405408E-3</v>
      </c>
      <c r="CP34" s="31">
        <f t="shared" si="56"/>
        <v>1.0048780425734023</v>
      </c>
      <c r="CQ34" s="31">
        <f t="shared" si="57"/>
        <v>0.70186040756360968</v>
      </c>
      <c r="CR34" s="31">
        <f t="shared" si="28"/>
        <v>1.0106567058967713</v>
      </c>
      <c r="CS34" s="31"/>
      <c r="CT34" s="31">
        <f t="shared" si="58"/>
        <v>1.0005271146731067</v>
      </c>
      <c r="CU34" s="31">
        <f t="shared" si="59"/>
        <v>1.0037995875271348</v>
      </c>
      <c r="CV34" s="31">
        <f t="shared" si="29"/>
        <v>0.99427930616972238</v>
      </c>
      <c r="CW34" s="31"/>
      <c r="CX34" s="31">
        <f t="shared" si="65"/>
        <v>0.99913565812915917</v>
      </c>
      <c r="CY34" s="31">
        <f t="shared" si="60"/>
        <v>1.0099114578564727</v>
      </c>
      <c r="CZ34" s="31">
        <f t="shared" si="30"/>
        <v>1.0051189672948981</v>
      </c>
    </row>
    <row r="35" spans="1:104" x14ac:dyDescent="0.2">
      <c r="A35" s="198" t="s">
        <v>379</v>
      </c>
      <c r="B35" s="9">
        <f t="shared" si="31"/>
        <v>1974</v>
      </c>
      <c r="D35" s="29">
        <f>'Electricity-Only&gt;Fossil'!H35</f>
        <v>15418.246001000003</v>
      </c>
      <c r="E35" s="29">
        <f>Table8.4b11!L34*0.001</f>
        <v>1272.0830000000001</v>
      </c>
      <c r="F35" s="29">
        <f>Table8.4b11!N34*0.001</f>
        <v>3143.3780000000002</v>
      </c>
      <c r="G35" s="29">
        <f>'Electricity-Only&gt;Renewable'!I35</f>
        <v>28.223002000000001</v>
      </c>
      <c r="H35" s="29">
        <f t="shared" si="0"/>
        <v>19861.930003000001</v>
      </c>
      <c r="J35" s="29">
        <f>'Electricity-Only&gt;Fossil'!N35</f>
        <v>1449428.5470807501</v>
      </c>
      <c r="K35" s="29">
        <f>Table8.2b11!L34*0.001</f>
        <v>113975.74</v>
      </c>
      <c r="L35" s="29">
        <f>Table8.2b11!O34*0.001</f>
        <v>301032.16399999999</v>
      </c>
      <c r="M35" s="29">
        <f>'Electricity-Only&gt;Renewable'!P35</f>
        <v>2816.9441908593585</v>
      </c>
      <c r="N35" s="29">
        <f t="shared" si="2"/>
        <v>1867253.3952716095</v>
      </c>
      <c r="O35" s="35"/>
      <c r="P35" s="41">
        <f t="shared" si="3"/>
        <v>10637.465387344151</v>
      </c>
      <c r="Q35" s="41">
        <f t="shared" si="4"/>
        <v>11160.997945703182</v>
      </c>
      <c r="R35" s="41">
        <f t="shared" si="5"/>
        <v>10442.000476733112</v>
      </c>
      <c r="S35" s="41">
        <f t="shared" si="6"/>
        <v>10019.013543676232</v>
      </c>
      <c r="T35" s="41">
        <f t="shared" si="7"/>
        <v>10636.976241840437</v>
      </c>
      <c r="U35" s="41"/>
      <c r="V35" s="98">
        <f t="shared" si="8"/>
        <v>1.0219855883047955</v>
      </c>
      <c r="W35" s="98">
        <f t="shared" si="9"/>
        <v>1.0547154083748294</v>
      </c>
      <c r="X35" s="98">
        <f t="shared" si="10"/>
        <v>1.0038454587914409</v>
      </c>
      <c r="Y35" s="98">
        <f t="shared" si="11"/>
        <v>0.78185671566992598</v>
      </c>
      <c r="Z35" s="98">
        <f t="shared" si="12"/>
        <v>1.0157215003025848</v>
      </c>
      <c r="AC35" s="109">
        <f>'Electricity-Only&gt;Fossil'!AE35</f>
        <v>1.0143122872460666</v>
      </c>
      <c r="AD35" s="111">
        <f t="shared" si="13"/>
        <v>1.0547154083748294</v>
      </c>
      <c r="AE35" s="111">
        <f t="shared" si="14"/>
        <v>1.0038454587914409</v>
      </c>
      <c r="AF35" s="109">
        <f>'Electricity-Only&gt;Renewable'!AI35</f>
        <v>0.86988122472722773</v>
      </c>
      <c r="AG35" s="31"/>
      <c r="AH35" s="87">
        <f>'Electricity-Only&gt;Fossil'!AD35</f>
        <v>1.0075649782017453</v>
      </c>
      <c r="AI35" s="33">
        <v>1</v>
      </c>
      <c r="AJ35" s="33">
        <v>1</v>
      </c>
      <c r="AK35" s="87">
        <f>'Electricity-Only&gt;Renewable'!AH35</f>
        <v>0.89880858839676214</v>
      </c>
      <c r="AN35" s="31">
        <f t="shared" si="32"/>
        <v>1.0219855375888456</v>
      </c>
      <c r="AO35" s="31">
        <f t="shared" si="33"/>
        <v>1.0547154083748294</v>
      </c>
      <c r="AP35" s="31">
        <f t="shared" si="34"/>
        <v>1.0038454587914409</v>
      </c>
      <c r="AQ35" s="31">
        <f t="shared" si="35"/>
        <v>0.78185671566992621</v>
      </c>
      <c r="AS35" s="34">
        <f t="shared" si="15"/>
        <v>0.65666185826417045</v>
      </c>
      <c r="AT35" s="34">
        <f t="shared" si="16"/>
        <v>1.0157215003025848</v>
      </c>
      <c r="AU35" s="34">
        <f t="shared" si="17"/>
        <v>0.99462320194187159</v>
      </c>
      <c r="AV35" s="34">
        <f t="shared" si="36"/>
        <v>1.0046932766620882</v>
      </c>
      <c r="AW35" s="34">
        <f t="shared" si="18"/>
        <v>1.0164418749836244</v>
      </c>
      <c r="AX35" s="34">
        <f t="shared" si="37"/>
        <v>0.66698554501794904</v>
      </c>
      <c r="AY35" s="34">
        <f t="shared" si="19"/>
        <v>0.66698556786756646</v>
      </c>
      <c r="AZ35" s="34"/>
      <c r="BA35" s="34">
        <f t="shared" si="38"/>
        <v>0.99929124380311685</v>
      </c>
      <c r="BC35" s="12"/>
      <c r="BE35" s="31">
        <f t="shared" si="20"/>
        <v>0.7762712887756219</v>
      </c>
      <c r="BF35" s="31">
        <f t="shared" si="21"/>
        <v>6.4046293578109537E-2</v>
      </c>
      <c r="BG35" s="31">
        <f t="shared" si="22"/>
        <v>0.15826145795122706</v>
      </c>
      <c r="BH35" s="31">
        <f t="shared" si="23"/>
        <v>1.4209596950415756E-3</v>
      </c>
      <c r="BJ35" s="31">
        <f t="shared" si="39"/>
        <v>0.79248696440809119</v>
      </c>
      <c r="BK35" s="31">
        <f t="shared" si="40"/>
        <v>5.4663034034032214E-2</v>
      </c>
      <c r="BL35" s="31">
        <f t="shared" si="41"/>
        <v>0.15082119716067541</v>
      </c>
      <c r="BM35" s="31">
        <f t="shared" si="42"/>
        <v>1.3131352859925274E-3</v>
      </c>
      <c r="BN35" s="31">
        <f t="shared" si="43"/>
        <v>0.99928433088879132</v>
      </c>
      <c r="BO35" s="31"/>
      <c r="BP35" s="31">
        <f t="shared" si="44"/>
        <v>0.79305452903802787</v>
      </c>
      <c r="BQ35" s="31">
        <f t="shared" si="45"/>
        <v>5.4702182696503794E-2</v>
      </c>
      <c r="BR35" s="31">
        <f t="shared" si="46"/>
        <v>0.15092921253606653</v>
      </c>
      <c r="BS35" s="31">
        <f t="shared" si="47"/>
        <v>1.3140757294018493E-3</v>
      </c>
      <c r="BV35" s="31">
        <f t="shared" si="48"/>
        <v>4.6439822082082454E-3</v>
      </c>
      <c r="BW35" s="31">
        <f t="shared" si="49"/>
        <v>2.3386938031442248E-2</v>
      </c>
      <c r="BX35" s="31">
        <f t="shared" si="50"/>
        <v>5.0886204803277406E-3</v>
      </c>
      <c r="BY35" s="31">
        <f t="shared" si="51"/>
        <v>-1.7062678913032116E-2</v>
      </c>
      <c r="CA35" s="31">
        <f t="shared" si="24"/>
        <v>0.77623559327892777</v>
      </c>
      <c r="CB35" s="31">
        <f t="shared" si="25"/>
        <v>6.1039246354360581E-2</v>
      </c>
      <c r="CC35" s="31">
        <f t="shared" si="26"/>
        <v>0.16121655730405676</v>
      </c>
      <c r="CD35" s="31">
        <f t="shared" si="27"/>
        <v>1.5086030626548185E-3</v>
      </c>
      <c r="CF35" s="31">
        <f t="shared" si="52"/>
        <v>-3.9670092367559848E-2</v>
      </c>
      <c r="CG35" s="31">
        <f t="shared" si="53"/>
        <v>0.30791053106688704</v>
      </c>
      <c r="CH35" s="31">
        <f t="shared" si="54"/>
        <v>9.7633849965976849E-2</v>
      </c>
      <c r="CI35" s="31">
        <f t="shared" si="55"/>
        <v>0.17288411203938714</v>
      </c>
      <c r="CK35" s="31">
        <f t="shared" si="61"/>
        <v>-5.5034187149965964E-4</v>
      </c>
      <c r="CL35" s="31">
        <f t="shared" si="62"/>
        <v>0</v>
      </c>
      <c r="CM35" s="31">
        <f t="shared" si="63"/>
        <v>0</v>
      </c>
      <c r="CN35" s="31">
        <f t="shared" si="64"/>
        <v>9.770189104593369E-3</v>
      </c>
      <c r="CP35" s="31">
        <f t="shared" si="56"/>
        <v>1.0057241683086837</v>
      </c>
      <c r="CQ35" s="31">
        <f t="shared" si="57"/>
        <v>0.70587797466570512</v>
      </c>
      <c r="CR35" s="31">
        <f t="shared" si="28"/>
        <v>1.0164418749836244</v>
      </c>
      <c r="CS35" s="31"/>
      <c r="CT35" s="31">
        <f t="shared" si="58"/>
        <v>1.0003458744137741</v>
      </c>
      <c r="CU35" s="31">
        <f t="shared" si="59"/>
        <v>1.0041467761210174</v>
      </c>
      <c r="CV35" s="31">
        <f t="shared" si="29"/>
        <v>0.99462320194187159</v>
      </c>
      <c r="CW35" s="31"/>
      <c r="CX35" s="31">
        <f t="shared" si="65"/>
        <v>0.99957647736570354</v>
      </c>
      <c r="CY35" s="31">
        <f t="shared" si="60"/>
        <v>1.0094837374954353</v>
      </c>
      <c r="CZ35" s="31">
        <f t="shared" si="30"/>
        <v>1.0046932766620882</v>
      </c>
    </row>
    <row r="36" spans="1:104" x14ac:dyDescent="0.2">
      <c r="A36" s="198" t="s">
        <v>379</v>
      </c>
      <c r="B36" s="9">
        <f t="shared" si="31"/>
        <v>1975</v>
      </c>
      <c r="D36" s="29">
        <f>'Electricity-Only&gt;Fossil'!H36</f>
        <v>15191.283001</v>
      </c>
      <c r="E36" s="29">
        <f>Table8.4b11!L35*0.001</f>
        <v>1899.798</v>
      </c>
      <c r="F36" s="29">
        <f>Table8.4b11!N35*0.001</f>
        <v>3122.2849999999999</v>
      </c>
      <c r="G36" s="29">
        <f>'Electricity-Only&gt;Renewable'!I36</f>
        <v>35.769001999999993</v>
      </c>
      <c r="H36" s="29">
        <f t="shared" si="0"/>
        <v>20249.135002999999</v>
      </c>
      <c r="J36" s="29">
        <f>'Electricity-Only&gt;Fossil'!N36</f>
        <v>1441659.5300807501</v>
      </c>
      <c r="K36" s="29">
        <f>Table8.2b11!L35*0.001</f>
        <v>172505.07500000001</v>
      </c>
      <c r="L36" s="29">
        <f>Table8.2b11!O35*0.001</f>
        <v>300046.64</v>
      </c>
      <c r="M36" s="29">
        <f>'Electricity-Only&gt;Renewable'!P36</f>
        <v>3593.3081908593585</v>
      </c>
      <c r="N36" s="29">
        <f t="shared" si="2"/>
        <v>1917804.5532716094</v>
      </c>
      <c r="O36" s="35"/>
      <c r="P36" s="41">
        <f t="shared" si="3"/>
        <v>10537.358290240074</v>
      </c>
      <c r="Q36" s="41">
        <f t="shared" si="4"/>
        <v>11012.99773354494</v>
      </c>
      <c r="R36" s="41">
        <f t="shared" si="5"/>
        <v>10405.998880707346</v>
      </c>
      <c r="S36" s="41">
        <f t="shared" si="6"/>
        <v>9954.3373682750116</v>
      </c>
      <c r="T36" s="41">
        <f t="shared" si="7"/>
        <v>10558.497719935391</v>
      </c>
      <c r="U36" s="41"/>
      <c r="V36" s="98">
        <f t="shared" si="8"/>
        <v>1.012367882695232</v>
      </c>
      <c r="W36" s="98">
        <f t="shared" si="9"/>
        <v>1.0407293737061161</v>
      </c>
      <c r="X36" s="98">
        <f t="shared" si="10"/>
        <v>1.0003844324526434</v>
      </c>
      <c r="Y36" s="98">
        <f t="shared" si="11"/>
        <v>0.77680956188968109</v>
      </c>
      <c r="Z36" s="98">
        <f t="shared" si="12"/>
        <v>1.0082276110432129</v>
      </c>
      <c r="AC36" s="109">
        <f>'Electricity-Only&gt;Fossil'!AE36</f>
        <v>1.0060140431659097</v>
      </c>
      <c r="AD36" s="111">
        <f t="shared" si="13"/>
        <v>1.0407293737061161</v>
      </c>
      <c r="AE36" s="111">
        <f t="shared" si="14"/>
        <v>1.0003844324526434</v>
      </c>
      <c r="AF36" s="109">
        <f>'Electricity-Only&gt;Renewable'!AI36</f>
        <v>0.85272154092273345</v>
      </c>
      <c r="AG36" s="31"/>
      <c r="AH36" s="87">
        <f>'Electricity-Only&gt;Fossil'!AD36</f>
        <v>1.0063158057621686</v>
      </c>
      <c r="AI36" s="33">
        <v>1</v>
      </c>
      <c r="AJ36" s="33">
        <v>1</v>
      </c>
      <c r="AK36" s="87">
        <f>'Electricity-Only&gt;Renewable'!AH36</f>
        <v>0.91097682491882759</v>
      </c>
      <c r="AN36" s="31">
        <f t="shared" si="32"/>
        <v>1.0123678324565595</v>
      </c>
      <c r="AO36" s="31">
        <f t="shared" si="33"/>
        <v>1.0407293737061161</v>
      </c>
      <c r="AP36" s="31">
        <f t="shared" si="34"/>
        <v>1.0003844324526434</v>
      </c>
      <c r="AQ36" s="31">
        <f t="shared" si="35"/>
        <v>0.77680956188968187</v>
      </c>
      <c r="AS36" s="34">
        <f t="shared" si="15"/>
        <v>0.67443931548221292</v>
      </c>
      <c r="AT36" s="34">
        <f t="shared" si="16"/>
        <v>1.0082276110432129</v>
      </c>
      <c r="AU36" s="34">
        <f t="shared" si="17"/>
        <v>0.9960274384811878</v>
      </c>
      <c r="AV36" s="34">
        <f t="shared" si="36"/>
        <v>1.0037629873869558</v>
      </c>
      <c r="AW36" s="34">
        <f t="shared" si="18"/>
        <v>1.0084539974494962</v>
      </c>
      <c r="AX36" s="34">
        <f t="shared" si="37"/>
        <v>0.67998831654718428</v>
      </c>
      <c r="AY36" s="34">
        <f t="shared" si="19"/>
        <v>0.67998833984225138</v>
      </c>
      <c r="AZ36" s="34"/>
      <c r="BA36" s="34">
        <f t="shared" si="38"/>
        <v>0.99977547716925441</v>
      </c>
      <c r="BC36" s="12"/>
      <c r="BE36" s="31">
        <f t="shared" si="20"/>
        <v>0.75021886113897429</v>
      </c>
      <c r="BF36" s="31">
        <f t="shared" si="21"/>
        <v>9.3821192841992335E-2</v>
      </c>
      <c r="BG36" s="31">
        <f t="shared" si="22"/>
        <v>0.15419350009456798</v>
      </c>
      <c r="BH36" s="31">
        <f t="shared" si="23"/>
        <v>1.7664459244654479E-3</v>
      </c>
      <c r="BJ36" s="31">
        <f t="shared" si="39"/>
        <v>0.76317096358120873</v>
      </c>
      <c r="BK36" s="31">
        <f t="shared" si="40"/>
        <v>7.7988736697991154E-2</v>
      </c>
      <c r="BL36" s="31">
        <f t="shared" si="41"/>
        <v>0.15621865160166395</v>
      </c>
      <c r="BM36" s="31">
        <f t="shared" si="42"/>
        <v>1.587441865847624E-3</v>
      </c>
      <c r="BN36" s="31">
        <f t="shared" si="43"/>
        <v>0.99896579374671135</v>
      </c>
      <c r="BO36" s="31"/>
      <c r="BP36" s="31">
        <f t="shared" si="44"/>
        <v>0.76396105688350668</v>
      </c>
      <c r="BQ36" s="31">
        <f t="shared" si="45"/>
        <v>7.8069476638922095E-2</v>
      </c>
      <c r="BR36" s="31">
        <f t="shared" si="46"/>
        <v>0.15638038116976138</v>
      </c>
      <c r="BS36" s="31">
        <f t="shared" si="47"/>
        <v>1.5890853078099703E-3</v>
      </c>
      <c r="BV36" s="31">
        <f t="shared" si="48"/>
        <v>-8.2148023525129531E-3</v>
      </c>
      <c r="BW36" s="31">
        <f t="shared" si="49"/>
        <v>-1.3349187228645394E-2</v>
      </c>
      <c r="BX36" s="31">
        <f t="shared" si="50"/>
        <v>-3.4537253378371575E-3</v>
      </c>
      <c r="BY36" s="31">
        <f t="shared" si="51"/>
        <v>-1.9923631579531313E-2</v>
      </c>
      <c r="CA36" s="31">
        <f t="shared" si="24"/>
        <v>0.75172390618293361</v>
      </c>
      <c r="CB36" s="31">
        <f t="shared" si="25"/>
        <v>8.9949246760167093E-2</v>
      </c>
      <c r="CC36" s="31">
        <f t="shared" si="26"/>
        <v>0.1564531899187257</v>
      </c>
      <c r="CD36" s="31">
        <f t="shared" si="27"/>
        <v>1.8736571381736916E-3</v>
      </c>
      <c r="CF36" s="31">
        <f t="shared" si="52"/>
        <v>-3.2086963190536472E-2</v>
      </c>
      <c r="CG36" s="31">
        <f t="shared" si="53"/>
        <v>0.38772854622812858</v>
      </c>
      <c r="CH36" s="31">
        <f t="shared" si="54"/>
        <v>-2.9991678313784562E-2</v>
      </c>
      <c r="CI36" s="31">
        <f t="shared" si="55"/>
        <v>0.21670811129383932</v>
      </c>
      <c r="CK36" s="31">
        <f t="shared" si="61"/>
        <v>-1.2405626089979323E-3</v>
      </c>
      <c r="CL36" s="31">
        <f t="shared" si="62"/>
        <v>0</v>
      </c>
      <c r="CM36" s="31">
        <f t="shared" si="63"/>
        <v>0</v>
      </c>
      <c r="CN36" s="31">
        <f t="shared" si="64"/>
        <v>1.3447362100209569E-2</v>
      </c>
      <c r="CP36" s="31">
        <f t="shared" si="56"/>
        <v>0.99214133367512347</v>
      </c>
      <c r="CQ36" s="31">
        <f t="shared" si="57"/>
        <v>0.70033071519672774</v>
      </c>
      <c r="CR36" s="31">
        <f t="shared" si="28"/>
        <v>1.0084539974494962</v>
      </c>
      <c r="CS36" s="31"/>
      <c r="CT36" s="31">
        <f t="shared" si="58"/>
        <v>1.0014118276514912</v>
      </c>
      <c r="CU36" s="31">
        <f t="shared" si="59"/>
        <v>1.0055644583057008</v>
      </c>
      <c r="CV36" s="31">
        <f t="shared" si="29"/>
        <v>0.9960274384811878</v>
      </c>
      <c r="CW36" s="31"/>
      <c r="CX36" s="31">
        <f t="shared" si="65"/>
        <v>0.99907405643419533</v>
      </c>
      <c r="CY36" s="31">
        <f t="shared" si="60"/>
        <v>1.0085490125239169</v>
      </c>
      <c r="CZ36" s="31">
        <f t="shared" si="30"/>
        <v>1.0037629873869558</v>
      </c>
    </row>
    <row r="37" spans="1:104" x14ac:dyDescent="0.2">
      <c r="A37" s="198" t="s">
        <v>379</v>
      </c>
      <c r="B37" s="9">
        <f t="shared" si="31"/>
        <v>1976</v>
      </c>
      <c r="D37" s="29">
        <f>'Electricity-Only&gt;Fossil'!H37</f>
        <v>16349.094001000001</v>
      </c>
      <c r="E37" s="29">
        <f>Table8.4b11!L36*0.001</f>
        <v>2111.1210000000001</v>
      </c>
      <c r="F37" s="29">
        <f>Table8.4b11!N36*0.001</f>
        <v>2942.893</v>
      </c>
      <c r="G37" s="29">
        <f>'Electricity-Only&gt;Renewable'!I37</f>
        <v>40.277001999999996</v>
      </c>
      <c r="H37" s="29">
        <f t="shared" si="0"/>
        <v>21443.385002999999</v>
      </c>
      <c r="J37" s="29">
        <f>'Electricity-Only&gt;Fossil'!N37</f>
        <v>1559003.0410807501</v>
      </c>
      <c r="K37" s="29">
        <f>Table8.2b11!L36*0.001</f>
        <v>191103.53100000002</v>
      </c>
      <c r="L37" s="29">
        <f>Table8.2b11!O36*0.001</f>
        <v>283707.054</v>
      </c>
      <c r="M37" s="29">
        <f>'Electricity-Only&gt;Renewable'!P37</f>
        <v>3980.5631908593587</v>
      </c>
      <c r="N37" s="29">
        <f t="shared" si="2"/>
        <v>2037794.1892716093</v>
      </c>
      <c r="O37" s="35"/>
      <c r="P37" s="41">
        <f t="shared" si="3"/>
        <v>10486.890384553895</v>
      </c>
      <c r="Q37" s="41">
        <f t="shared" si="4"/>
        <v>11047.001533425355</v>
      </c>
      <c r="R37" s="41">
        <f t="shared" si="5"/>
        <v>10372.999044288832</v>
      </c>
      <c r="S37" s="41">
        <f t="shared" si="6"/>
        <v>10118.417939574185</v>
      </c>
      <c r="T37" s="41">
        <f t="shared" si="7"/>
        <v>10522.84137225101</v>
      </c>
      <c r="U37" s="41"/>
      <c r="V37" s="98">
        <f t="shared" si="8"/>
        <v>1.0075192208754189</v>
      </c>
      <c r="W37" s="98">
        <f t="shared" si="9"/>
        <v>1.0439427361537792</v>
      </c>
      <c r="X37" s="98">
        <f t="shared" si="10"/>
        <v>0.99721198134967726</v>
      </c>
      <c r="Y37" s="98">
        <f t="shared" si="11"/>
        <v>0.78961396583843002</v>
      </c>
      <c r="Z37" s="98">
        <f t="shared" si="12"/>
        <v>1.0048227976693866</v>
      </c>
      <c r="AC37" s="109">
        <f>'Electricity-Only&gt;Fossil'!AE37</f>
        <v>1.001743042095335</v>
      </c>
      <c r="AD37" s="111">
        <f t="shared" si="13"/>
        <v>1.0439427361537792</v>
      </c>
      <c r="AE37" s="111">
        <f t="shared" si="14"/>
        <v>0.99721198134967726</v>
      </c>
      <c r="AF37" s="109">
        <f>'Electricity-Only&gt;Renewable'!AI37</f>
        <v>0.86501991481721519</v>
      </c>
      <c r="AG37" s="31"/>
      <c r="AH37" s="87">
        <f>'Electricity-Only&gt;Fossil'!AD37</f>
        <v>1.0057660782648852</v>
      </c>
      <c r="AI37" s="33">
        <v>1</v>
      </c>
      <c r="AJ37" s="33">
        <v>1</v>
      </c>
      <c r="AK37" s="87">
        <f>'Electricity-Only&gt;Renewable'!AH37</f>
        <v>0.91282749947471598</v>
      </c>
      <c r="AN37" s="31">
        <f t="shared" si="32"/>
        <v>1.007519170877361</v>
      </c>
      <c r="AO37" s="31">
        <f t="shared" si="33"/>
        <v>1.0439427361537792</v>
      </c>
      <c r="AP37" s="31">
        <f t="shared" si="34"/>
        <v>0.99721198134967726</v>
      </c>
      <c r="AQ37" s="31">
        <f t="shared" si="35"/>
        <v>0.78961396583843035</v>
      </c>
      <c r="AS37" s="34">
        <f t="shared" si="15"/>
        <v>0.71663638286884912</v>
      </c>
      <c r="AT37" s="34">
        <f t="shared" si="16"/>
        <v>1.0048227976693866</v>
      </c>
      <c r="AU37" s="34">
        <f t="shared" si="17"/>
        <v>0.99641119139591339</v>
      </c>
      <c r="AV37" s="34">
        <f t="shared" si="36"/>
        <v>1.0033518784191828</v>
      </c>
      <c r="AW37" s="34">
        <f t="shared" si="18"/>
        <v>1.0050729856487834</v>
      </c>
      <c r="AX37" s="34">
        <f t="shared" si="37"/>
        <v>0.72009255047698728</v>
      </c>
      <c r="AY37" s="34">
        <f t="shared" si="19"/>
        <v>0.72009257514594671</v>
      </c>
      <c r="AZ37" s="34"/>
      <c r="BA37" s="34">
        <f t="shared" si="38"/>
        <v>0.99975104056498565</v>
      </c>
      <c r="BC37" s="12"/>
      <c r="BE37" s="31">
        <f t="shared" si="20"/>
        <v>0.76243065163045431</v>
      </c>
      <c r="BF37" s="31">
        <f t="shared" si="21"/>
        <v>9.8450920864623162E-2</v>
      </c>
      <c r="BG37" s="31">
        <f t="shared" si="22"/>
        <v>0.1372401325438255</v>
      </c>
      <c r="BH37" s="31">
        <f t="shared" si="23"/>
        <v>1.8782949610970988E-3</v>
      </c>
      <c r="BJ37" s="31">
        <f t="shared" si="39"/>
        <v>0.75630832490497346</v>
      </c>
      <c r="BK37" s="31">
        <f t="shared" si="40"/>
        <v>9.6117474078267859E-2</v>
      </c>
      <c r="BL37" s="31">
        <f t="shared" si="41"/>
        <v>0.14555229830319663</v>
      </c>
      <c r="BM37" s="31">
        <f t="shared" si="42"/>
        <v>1.8217982324542628E-3</v>
      </c>
      <c r="BN37" s="31">
        <f t="shared" si="43"/>
        <v>0.99979989551889215</v>
      </c>
      <c r="BO37" s="31"/>
      <c r="BP37" s="31">
        <f t="shared" si="44"/>
        <v>0.75645969587989648</v>
      </c>
      <c r="BQ37" s="31">
        <f t="shared" si="45"/>
        <v>9.6136711465030986E-2</v>
      </c>
      <c r="BR37" s="31">
        <f t="shared" si="46"/>
        <v>0.14558142979966562</v>
      </c>
      <c r="BS37" s="31">
        <f t="shared" si="47"/>
        <v>1.822162855406938E-3</v>
      </c>
      <c r="BV37" s="31">
        <f t="shared" si="48"/>
        <v>-4.2545062291769456E-3</v>
      </c>
      <c r="BW37" s="31">
        <f t="shared" si="49"/>
        <v>3.0828493147068842E-3</v>
      </c>
      <c r="BX37" s="31">
        <f t="shared" si="50"/>
        <v>-3.1762709906806466E-3</v>
      </c>
      <c r="BY37" s="31">
        <f t="shared" si="51"/>
        <v>1.4319482130024744E-2</v>
      </c>
      <c r="CA37" s="31">
        <f t="shared" si="24"/>
        <v>0.76504440403670071</v>
      </c>
      <c r="CB37" s="31">
        <f t="shared" si="25"/>
        <v>9.3779603458535823E-2</v>
      </c>
      <c r="CC37" s="31">
        <f t="shared" si="26"/>
        <v>0.13922262390070336</v>
      </c>
      <c r="CD37" s="31">
        <f t="shared" si="27"/>
        <v>1.9533686040601453E-3</v>
      </c>
      <c r="CF37" s="31">
        <f t="shared" si="52"/>
        <v>1.7564766132538011E-2</v>
      </c>
      <c r="CG37" s="31">
        <f t="shared" si="53"/>
        <v>4.1701798852187486E-2</v>
      </c>
      <c r="CH37" s="31">
        <f t="shared" si="54"/>
        <v>-0.11668259657210134</v>
      </c>
      <c r="CI37" s="31">
        <f t="shared" si="55"/>
        <v>4.1663161584236462E-2</v>
      </c>
      <c r="CK37" s="31">
        <f t="shared" si="61"/>
        <v>-5.46426579679221E-4</v>
      </c>
      <c r="CL37" s="31">
        <f t="shared" si="62"/>
        <v>0</v>
      </c>
      <c r="CM37" s="31">
        <f t="shared" si="63"/>
        <v>0</v>
      </c>
      <c r="CN37" s="31">
        <f t="shared" si="64"/>
        <v>2.0294668307763533E-3</v>
      </c>
      <c r="CP37" s="31">
        <f t="shared" si="56"/>
        <v>0.9966473316489759</v>
      </c>
      <c r="CQ37" s="31">
        <f t="shared" si="57"/>
        <v>0.6979827385726376</v>
      </c>
      <c r="CR37" s="31">
        <f t="shared" si="28"/>
        <v>1.0050729856487834</v>
      </c>
      <c r="CS37" s="31"/>
      <c r="CT37" s="31">
        <f t="shared" si="58"/>
        <v>1.0003852834770404</v>
      </c>
      <c r="CU37" s="31">
        <f t="shared" si="59"/>
        <v>1.005951885676585</v>
      </c>
      <c r="CV37" s="31">
        <f t="shared" si="29"/>
        <v>0.99641119139591339</v>
      </c>
      <c r="CW37" s="31"/>
      <c r="CX37" s="31">
        <f t="shared" si="65"/>
        <v>0.99959043223057753</v>
      </c>
      <c r="CY37" s="31">
        <f t="shared" si="60"/>
        <v>1.0081359433545043</v>
      </c>
      <c r="CZ37" s="31">
        <f t="shared" si="30"/>
        <v>1.0033518784191828</v>
      </c>
    </row>
    <row r="38" spans="1:104" x14ac:dyDescent="0.2">
      <c r="A38" s="198" t="s">
        <v>379</v>
      </c>
      <c r="B38" s="9">
        <f t="shared" si="31"/>
        <v>1977</v>
      </c>
      <c r="D38" s="29">
        <f>'Electricity-Only&gt;Fossil'!H38</f>
        <v>17446.395001000001</v>
      </c>
      <c r="E38" s="29">
        <f>Table8.4b11!L37*0.001</f>
        <v>2701.7620000000002</v>
      </c>
      <c r="F38" s="29">
        <f>Table8.4b11!N37*0.001</f>
        <v>2300.652</v>
      </c>
      <c r="G38" s="29">
        <f>'Electricity-Only&gt;Renewable'!I38</f>
        <v>42.400001999999994</v>
      </c>
      <c r="H38" s="29">
        <f t="shared" si="0"/>
        <v>22491.209003</v>
      </c>
      <c r="J38" s="29">
        <f>'Electricity-Only&gt;Fossil'!N38</f>
        <v>1648902.2770807501</v>
      </c>
      <c r="K38" s="29">
        <f>Table8.2b11!L37*0.001</f>
        <v>250883.283</v>
      </c>
      <c r="L38" s="29">
        <f>Table8.2b11!O37*0.001</f>
        <v>220474.51500000001</v>
      </c>
      <c r="M38" s="29">
        <f>'Electricity-Only&gt;Renewable'!P38</f>
        <v>3928.8771908593585</v>
      </c>
      <c r="N38" s="29">
        <f t="shared" si="2"/>
        <v>2124188.9522716096</v>
      </c>
      <c r="O38" s="35"/>
      <c r="P38" s="41">
        <f t="shared" si="3"/>
        <v>10580.611867361509</v>
      </c>
      <c r="Q38" s="41">
        <f t="shared" si="4"/>
        <v>10768.999702542957</v>
      </c>
      <c r="R38" s="41">
        <f t="shared" si="5"/>
        <v>10435.001977439433</v>
      </c>
      <c r="S38" s="41">
        <f t="shared" si="6"/>
        <v>10791.887844864374</v>
      </c>
      <c r="T38" s="41">
        <f t="shared" si="7"/>
        <v>10588.13952447492</v>
      </c>
      <c r="U38" s="41"/>
      <c r="V38" s="98">
        <f t="shared" si="8"/>
        <v>1.0165234339333427</v>
      </c>
      <c r="W38" s="98">
        <f t="shared" si="9"/>
        <v>1.0176715356738113</v>
      </c>
      <c r="X38" s="98">
        <f t="shared" si="10"/>
        <v>1.0031726555532139</v>
      </c>
      <c r="Y38" s="98">
        <f t="shared" si="11"/>
        <v>0.84216973552147167</v>
      </c>
      <c r="Z38" s="98">
        <f t="shared" si="12"/>
        <v>1.0110580975925894</v>
      </c>
      <c r="AC38" s="109">
        <f>'Electricity-Only&gt;Fossil'!AE38</f>
        <v>1.010225134260319</v>
      </c>
      <c r="AD38" s="111">
        <f t="shared" si="13"/>
        <v>1.0176715356738113</v>
      </c>
      <c r="AE38" s="111">
        <f t="shared" si="14"/>
        <v>1.0031726555532139</v>
      </c>
      <c r="AF38" s="109">
        <f>'Electricity-Only&gt;Renewable'!AI38</f>
        <v>0.92254467670801721</v>
      </c>
      <c r="AG38" s="31"/>
      <c r="AH38" s="87">
        <f>'Electricity-Only&gt;Fossil'!AD38</f>
        <v>1.0062345006222242</v>
      </c>
      <c r="AI38" s="33">
        <v>1</v>
      </c>
      <c r="AJ38" s="33">
        <v>1</v>
      </c>
      <c r="AK38" s="87">
        <f>'Electricity-Only&gt;Renewable'!AH38</f>
        <v>0.91287691185498698</v>
      </c>
      <c r="AN38" s="31">
        <f t="shared" si="32"/>
        <v>1.0165233834884515</v>
      </c>
      <c r="AO38" s="31">
        <f t="shared" si="33"/>
        <v>1.0176715356738113</v>
      </c>
      <c r="AP38" s="31">
        <f t="shared" si="34"/>
        <v>1.0031726555532139</v>
      </c>
      <c r="AQ38" s="31">
        <f t="shared" si="35"/>
        <v>0.84216973552147212</v>
      </c>
      <c r="AS38" s="34">
        <f t="shared" si="15"/>
        <v>0.74701905388689838</v>
      </c>
      <c r="AT38" s="34">
        <f t="shared" si="16"/>
        <v>1.0110580975925894</v>
      </c>
      <c r="AU38" s="34">
        <f t="shared" si="17"/>
        <v>0.99769152878930834</v>
      </c>
      <c r="AV38" s="34">
        <f t="shared" si="36"/>
        <v>1.0037117785456862</v>
      </c>
      <c r="AW38" s="34">
        <f t="shared" si="18"/>
        <v>1.0096498651133412</v>
      </c>
      <c r="AX38" s="34">
        <f t="shared" si="37"/>
        <v>0.75527963761390315</v>
      </c>
      <c r="AY38" s="34">
        <f t="shared" si="19"/>
        <v>0.75527966348830344</v>
      </c>
      <c r="AZ38" s="34"/>
      <c r="BA38" s="34">
        <f t="shared" si="38"/>
        <v>1.0013947388010813</v>
      </c>
      <c r="BC38" s="12"/>
      <c r="BE38" s="31">
        <f t="shared" si="20"/>
        <v>0.77569840726093942</v>
      </c>
      <c r="BF38" s="31">
        <f t="shared" si="21"/>
        <v>0.12012524536318277</v>
      </c>
      <c r="BG38" s="31">
        <f t="shared" si="22"/>
        <v>0.10229116628159592</v>
      </c>
      <c r="BH38" s="31">
        <f t="shared" si="23"/>
        <v>1.8851810942819682E-3</v>
      </c>
      <c r="BJ38" s="31">
        <f t="shared" si="39"/>
        <v>0.76904545466656626</v>
      </c>
      <c r="BK38" s="31">
        <f t="shared" si="40"/>
        <v>0.1089289294828384</v>
      </c>
      <c r="BL38" s="31">
        <f t="shared" si="41"/>
        <v>0.11891089499759061</v>
      </c>
      <c r="BM38" s="31">
        <f t="shared" si="42"/>
        <v>1.8817359277304851E-3</v>
      </c>
      <c r="BN38" s="31">
        <f t="shared" si="43"/>
        <v>0.99876701507472576</v>
      </c>
      <c r="BO38" s="31"/>
      <c r="BP38" s="31">
        <f t="shared" si="44"/>
        <v>0.76999484670509244</v>
      </c>
      <c r="BQ38" s="31">
        <f t="shared" si="45"/>
        <v>0.10906340301465459</v>
      </c>
      <c r="BR38" s="31">
        <f t="shared" si="46"/>
        <v>0.11905769133624615</v>
      </c>
      <c r="BS38" s="31">
        <f t="shared" si="47"/>
        <v>1.8840589440067737E-3</v>
      </c>
      <c r="BV38" s="31">
        <f t="shared" si="48"/>
        <v>8.4316864613381403E-3</v>
      </c>
      <c r="BW38" s="31">
        <f t="shared" si="49"/>
        <v>-2.5487427974199058E-2</v>
      </c>
      <c r="BX38" s="31">
        <f t="shared" si="50"/>
        <v>5.9595457146236997E-3</v>
      </c>
      <c r="BY38" s="31">
        <f t="shared" si="51"/>
        <v>6.4383275200845316E-2</v>
      </c>
      <c r="CA38" s="31">
        <f t="shared" si="24"/>
        <v>0.7762502838165185</v>
      </c>
      <c r="CB38" s="31">
        <f t="shared" si="25"/>
        <v>0.11810779955884113</v>
      </c>
      <c r="CC38" s="31">
        <f t="shared" si="26"/>
        <v>0.10379232730884151</v>
      </c>
      <c r="CD38" s="31">
        <f t="shared" si="27"/>
        <v>1.8495893157987728E-3</v>
      </c>
      <c r="CF38" s="31">
        <f t="shared" si="52"/>
        <v>1.4541122238327509E-2</v>
      </c>
      <c r="CG38" s="31">
        <f t="shared" si="53"/>
        <v>0.23065037778115663</v>
      </c>
      <c r="CH38" s="31">
        <f t="shared" si="54"/>
        <v>-0.2936822127432242</v>
      </c>
      <c r="CI38" s="31">
        <f t="shared" si="55"/>
        <v>-5.4591748457513536E-2</v>
      </c>
      <c r="CK38" s="31">
        <f t="shared" si="61"/>
        <v>4.6562846026750813E-4</v>
      </c>
      <c r="CL38" s="31">
        <f t="shared" si="62"/>
        <v>0</v>
      </c>
      <c r="CM38" s="31">
        <f t="shared" si="63"/>
        <v>0</v>
      </c>
      <c r="CN38" s="31">
        <f t="shared" si="64"/>
        <v>5.4129660832747474E-5</v>
      </c>
      <c r="CP38" s="31">
        <f t="shared" si="56"/>
        <v>1.0045537782130352</v>
      </c>
      <c r="CQ38" s="31">
        <f t="shared" si="57"/>
        <v>0.70116119716062431</v>
      </c>
      <c r="CR38" s="31">
        <f t="shared" si="28"/>
        <v>1.0096498651133412</v>
      </c>
      <c r="CS38" s="31"/>
      <c r="CT38" s="31">
        <f t="shared" si="58"/>
        <v>1.0012849488288076</v>
      </c>
      <c r="CU38" s="31">
        <f t="shared" si="59"/>
        <v>1.0072444823739219</v>
      </c>
      <c r="CV38" s="31">
        <f t="shared" si="29"/>
        <v>0.99769152878930834</v>
      </c>
      <c r="CW38" s="31"/>
      <c r="CX38" s="31">
        <f t="shared" si="65"/>
        <v>1.0003586978150383</v>
      </c>
      <c r="CY38" s="31">
        <f t="shared" si="60"/>
        <v>1.008497559514647</v>
      </c>
      <c r="CZ38" s="31">
        <f t="shared" si="30"/>
        <v>1.0037117785456862</v>
      </c>
    </row>
    <row r="39" spans="1:104" x14ac:dyDescent="0.2">
      <c r="A39" s="198" t="s">
        <v>379</v>
      </c>
      <c r="B39" s="9">
        <f t="shared" si="31"/>
        <v>1978</v>
      </c>
      <c r="D39" s="29">
        <f>'Electricity-Only&gt;Fossil'!H39</f>
        <v>17521.901001000002</v>
      </c>
      <c r="E39" s="29">
        <f>Table8.4b11!L38*0.001</f>
        <v>3024.1260000000002</v>
      </c>
      <c r="F39" s="29">
        <f>Table8.4b11!N38*0.001</f>
        <v>2905.42</v>
      </c>
      <c r="G39" s="29">
        <f>'Electricity-Only&gt;Renewable'!I39</f>
        <v>34.349001999999992</v>
      </c>
      <c r="H39" s="29">
        <f t="shared" si="0"/>
        <v>23485.796002999999</v>
      </c>
      <c r="J39" s="29">
        <f>'Electricity-Only&gt;Fossil'!N39</f>
        <v>1646193.36008075</v>
      </c>
      <c r="K39" s="29">
        <f>Table8.2b11!L38*0.001</f>
        <v>276403.07</v>
      </c>
      <c r="L39" s="29">
        <f>Table8.2b11!O38*0.001</f>
        <v>280418.87800000003</v>
      </c>
      <c r="M39" s="29">
        <f>'Electricity-Only&gt;Renewable'!P39</f>
        <v>3258.4981908593586</v>
      </c>
      <c r="N39" s="29">
        <f t="shared" si="2"/>
        <v>2206273.8062716094</v>
      </c>
      <c r="O39" s="35"/>
      <c r="P39" s="41">
        <f t="shared" si="3"/>
        <v>10643.889974225451</v>
      </c>
      <c r="Q39" s="41">
        <f t="shared" si="4"/>
        <v>10941.000040267281</v>
      </c>
      <c r="R39" s="41">
        <f t="shared" si="5"/>
        <v>10361.000017980245</v>
      </c>
      <c r="S39" s="41">
        <f t="shared" si="6"/>
        <v>10541.359849870343</v>
      </c>
      <c r="T39" s="41">
        <f t="shared" si="7"/>
        <v>10645.005137729817</v>
      </c>
      <c r="U39" s="41"/>
      <c r="V39" s="98">
        <f t="shared" si="8"/>
        <v>1.0226028251149204</v>
      </c>
      <c r="W39" s="98">
        <f t="shared" si="9"/>
        <v>1.0339255845793001</v>
      </c>
      <c r="X39" s="98">
        <f t="shared" si="10"/>
        <v>0.99605845065442078</v>
      </c>
      <c r="Y39" s="98">
        <f t="shared" si="11"/>
        <v>0.82261920846653647</v>
      </c>
      <c r="Z39" s="98">
        <f t="shared" si="12"/>
        <v>1.0164881770341221</v>
      </c>
      <c r="AC39" s="109">
        <f>'Electricity-Only&gt;Fossil'!AE39</f>
        <v>1.0160636177773388</v>
      </c>
      <c r="AD39" s="111">
        <f t="shared" si="13"/>
        <v>1.0339255845793001</v>
      </c>
      <c r="AE39" s="111">
        <f t="shared" si="14"/>
        <v>0.99605845065442078</v>
      </c>
      <c r="AF39" s="109">
        <f>'Electricity-Only&gt;Renewable'!AI39</f>
        <v>0.90164250968723914</v>
      </c>
      <c r="AG39" s="31"/>
      <c r="AH39" s="87">
        <f>'Electricity-Only&gt;Fossil'!AD39</f>
        <v>1.0064357747650741</v>
      </c>
      <c r="AI39" s="33">
        <v>1</v>
      </c>
      <c r="AJ39" s="33">
        <v>1</v>
      </c>
      <c r="AK39" s="87">
        <f>'Electricity-Only&gt;Renewable'!AH39</f>
        <v>0.9123562827044237</v>
      </c>
      <c r="AN39" s="31">
        <f t="shared" si="32"/>
        <v>1.0226027743683401</v>
      </c>
      <c r="AO39" s="31">
        <f t="shared" si="33"/>
        <v>1.0339255845793001</v>
      </c>
      <c r="AP39" s="31">
        <f t="shared" si="34"/>
        <v>0.99605845065442078</v>
      </c>
      <c r="AQ39" s="31">
        <f t="shared" si="35"/>
        <v>0.8226192084665368</v>
      </c>
      <c r="AS39" s="34">
        <f t="shared" si="15"/>
        <v>0.77588604799679128</v>
      </c>
      <c r="AT39" s="34">
        <f t="shared" si="16"/>
        <v>1.0164881770341221</v>
      </c>
      <c r="AU39" s="34">
        <f t="shared" si="17"/>
        <v>0.99737924653023502</v>
      </c>
      <c r="AV39" s="34">
        <f t="shared" si="36"/>
        <v>1.0038636388970588</v>
      </c>
      <c r="AW39" s="34">
        <f t="shared" si="18"/>
        <v>1.0152365993620704</v>
      </c>
      <c r="AX39" s="34">
        <f t="shared" si="37"/>
        <v>0.78867896749587207</v>
      </c>
      <c r="AY39" s="34">
        <f t="shared" si="19"/>
        <v>0.78867899451446777</v>
      </c>
      <c r="AZ39" s="34"/>
      <c r="BA39" s="34">
        <f t="shared" si="38"/>
        <v>1.0012327597822483</v>
      </c>
      <c r="BC39" s="12"/>
      <c r="BE39" s="31">
        <f t="shared" si="20"/>
        <v>0.74606374843594025</v>
      </c>
      <c r="BF39" s="31">
        <f t="shared" si="21"/>
        <v>0.12876404102350664</v>
      </c>
      <c r="BG39" s="31">
        <f t="shared" si="22"/>
        <v>0.12370966688243699</v>
      </c>
      <c r="BH39" s="31">
        <f t="shared" si="23"/>
        <v>1.4625436581162657E-3</v>
      </c>
      <c r="BJ39" s="31">
        <f t="shared" si="39"/>
        <v>0.76078488434116343</v>
      </c>
      <c r="BK39" s="31">
        <f t="shared" si="40"/>
        <v>0.12439465257149893</v>
      </c>
      <c r="BL39" s="31">
        <f t="shared" si="41"/>
        <v>0.11266129089056878</v>
      </c>
      <c r="BM39" s="31">
        <f t="shared" si="42"/>
        <v>1.664931535425718E-3</v>
      </c>
      <c r="BN39" s="31">
        <f t="shared" si="43"/>
        <v>0.99950575933865682</v>
      </c>
      <c r="BO39" s="31"/>
      <c r="BP39" s="31">
        <f t="shared" si="44"/>
        <v>0.76116108109727365</v>
      </c>
      <c r="BQ39" s="31">
        <f t="shared" si="45"/>
        <v>0.12445616386823739</v>
      </c>
      <c r="BR39" s="31">
        <f t="shared" si="46"/>
        <v>0.11271700021529982</v>
      </c>
      <c r="BS39" s="31">
        <f t="shared" si="47"/>
        <v>1.6657548191891898E-3</v>
      </c>
      <c r="BV39" s="31">
        <f t="shared" si="48"/>
        <v>5.7627518968427407E-3</v>
      </c>
      <c r="BW39" s="31">
        <f t="shared" si="49"/>
        <v>1.5845595449914564E-2</v>
      </c>
      <c r="BX39" s="31">
        <f t="shared" si="50"/>
        <v>-7.1169710248184977E-3</v>
      </c>
      <c r="BY39" s="31">
        <f t="shared" si="51"/>
        <v>-2.2917693998614042E-2</v>
      </c>
      <c r="CA39" s="31">
        <f t="shared" si="24"/>
        <v>0.74614191375578109</v>
      </c>
      <c r="CB39" s="31">
        <f t="shared" si="25"/>
        <v>0.12528049293532367</v>
      </c>
      <c r="CC39" s="31">
        <f t="shared" si="26"/>
        <v>0.12710066955555302</v>
      </c>
      <c r="CD39" s="31">
        <f t="shared" si="27"/>
        <v>1.4769237533422506E-3</v>
      </c>
      <c r="CF39" s="31">
        <f t="shared" si="52"/>
        <v>-3.9559183844395669E-2</v>
      </c>
      <c r="CG39" s="31">
        <f t="shared" si="53"/>
        <v>5.8957403892548811E-2</v>
      </c>
      <c r="CH39" s="31">
        <f t="shared" si="54"/>
        <v>0.20258739615137358</v>
      </c>
      <c r="CI39" s="31">
        <f t="shared" si="55"/>
        <v>-0.22500224342211622</v>
      </c>
      <c r="CK39" s="31">
        <f t="shared" si="61"/>
        <v>2.000070711852699E-4</v>
      </c>
      <c r="CL39" s="31">
        <f t="shared" si="62"/>
        <v>0</v>
      </c>
      <c r="CM39" s="31">
        <f t="shared" si="63"/>
        <v>0</v>
      </c>
      <c r="CN39" s="31">
        <f t="shared" si="64"/>
        <v>-5.7047961458828558E-4</v>
      </c>
      <c r="CP39" s="31">
        <f t="shared" si="56"/>
        <v>1.0055333382806939</v>
      </c>
      <c r="CQ39" s="31">
        <f t="shared" si="57"/>
        <v>0.70504095925381038</v>
      </c>
      <c r="CR39" s="31">
        <f t="shared" si="28"/>
        <v>1.0152365993620704</v>
      </c>
      <c r="CS39" s="31"/>
      <c r="CT39" s="31">
        <f t="shared" si="58"/>
        <v>0.99968699517830706</v>
      </c>
      <c r="CU39" s="31">
        <f t="shared" si="59"/>
        <v>1.0069292099943152</v>
      </c>
      <c r="CV39" s="31">
        <f t="shared" si="29"/>
        <v>0.99737924653023502</v>
      </c>
      <c r="CW39" s="31"/>
      <c r="CX39" s="31">
        <f t="shared" si="65"/>
        <v>1.0001512987638668</v>
      </c>
      <c r="CY39" s="31">
        <f t="shared" si="60"/>
        <v>1.0086501439487643</v>
      </c>
      <c r="CZ39" s="31">
        <f t="shared" si="30"/>
        <v>1.0038636388970588</v>
      </c>
    </row>
    <row r="40" spans="1:104" x14ac:dyDescent="0.2">
      <c r="A40" s="198" t="s">
        <v>379</v>
      </c>
      <c r="B40" s="9">
        <f t="shared" si="31"/>
        <v>1979</v>
      </c>
      <c r="D40" s="29">
        <f>'Electricity-Only&gt;Fossil'!H40</f>
        <v>18155.980001</v>
      </c>
      <c r="E40" s="29">
        <f>Table8.4b11!L39*0.001</f>
        <v>2775.8270000000002</v>
      </c>
      <c r="F40" s="29">
        <f>Table8.4b11!N39*0.001</f>
        <v>2896.5909999999999</v>
      </c>
      <c r="G40" s="29">
        <f>'Electricity-Only&gt;Renewable'!I40</f>
        <v>45.418001999999994</v>
      </c>
      <c r="H40" s="29">
        <f t="shared" si="0"/>
        <v>23873.816003</v>
      </c>
      <c r="J40" s="29">
        <f>'Electricity-Only&gt;Fossil'!N40</f>
        <v>1708047.4070807502</v>
      </c>
      <c r="K40" s="29">
        <f>Table8.2b11!L39*0.001</f>
        <v>255154.62299999999</v>
      </c>
      <c r="L40" s="29">
        <f>Table8.2b11!O39*0.001</f>
        <v>279782.81200000003</v>
      </c>
      <c r="M40" s="29">
        <f>'Electricity-Only&gt;Renewable'!P40</f>
        <v>4285.3521908593584</v>
      </c>
      <c r="N40" s="29">
        <f t="shared" si="2"/>
        <v>2247270.1942716092</v>
      </c>
      <c r="O40" s="35"/>
      <c r="P40" s="41">
        <f t="shared" si="3"/>
        <v>10629.669835704772</v>
      </c>
      <c r="Q40" s="41">
        <f t="shared" si="4"/>
        <v>10878.99943713738</v>
      </c>
      <c r="R40" s="41">
        <f t="shared" si="5"/>
        <v>10352.998382187965</v>
      </c>
      <c r="S40" s="41">
        <f t="shared" si="6"/>
        <v>10598.429248563616</v>
      </c>
      <c r="T40" s="41">
        <f t="shared" si="7"/>
        <v>10623.473787822848</v>
      </c>
      <c r="U40" s="41"/>
      <c r="V40" s="98">
        <f t="shared" si="8"/>
        <v>1.02123663720242</v>
      </c>
      <c r="W40" s="98">
        <f t="shared" si="9"/>
        <v>1.0280665214589797</v>
      </c>
      <c r="X40" s="98">
        <f t="shared" si="10"/>
        <v>0.99528921052932395</v>
      </c>
      <c r="Y40" s="98">
        <f t="shared" si="11"/>
        <v>0.82707274996870783</v>
      </c>
      <c r="Z40" s="98">
        <f t="shared" si="12"/>
        <v>1.0144321552348987</v>
      </c>
      <c r="AC40" s="109">
        <f>'Electricity-Only&gt;Fossil'!AE40</f>
        <v>1.0160572202857576</v>
      </c>
      <c r="AD40" s="111">
        <f t="shared" si="13"/>
        <v>1.0280665214589797</v>
      </c>
      <c r="AE40" s="111">
        <f t="shared" si="14"/>
        <v>0.99528921052932395</v>
      </c>
      <c r="AF40" s="109">
        <f>'Electricity-Only&gt;Renewable'!AI40</f>
        <v>0.90524196546816149</v>
      </c>
      <c r="AG40" s="31"/>
      <c r="AH40" s="87">
        <f>'Electricity-Only&gt;Fossil'!AD40</f>
        <v>1.0050975143274137</v>
      </c>
      <c r="AI40" s="33">
        <v>1</v>
      </c>
      <c r="AJ40" s="33">
        <v>1</v>
      </c>
      <c r="AK40" s="87">
        <f>'Electricity-Only&gt;Renewable'!AH40</f>
        <v>0.9136482636893366</v>
      </c>
      <c r="AN40" s="31">
        <f t="shared" si="32"/>
        <v>1.0212365865236364</v>
      </c>
      <c r="AO40" s="31">
        <f t="shared" si="33"/>
        <v>1.0280665214589797</v>
      </c>
      <c r="AP40" s="31">
        <f t="shared" si="34"/>
        <v>0.99528921052932395</v>
      </c>
      <c r="AQ40" s="31">
        <f t="shared" si="35"/>
        <v>0.82707274996870817</v>
      </c>
      <c r="AS40" s="34">
        <f t="shared" si="15"/>
        <v>0.79030335439685961</v>
      </c>
      <c r="AT40" s="34">
        <f t="shared" si="16"/>
        <v>1.0144321552348987</v>
      </c>
      <c r="AU40" s="34">
        <f t="shared" si="17"/>
        <v>0.99714372209492252</v>
      </c>
      <c r="AV40" s="34">
        <f t="shared" si="36"/>
        <v>1.0028602260731556</v>
      </c>
      <c r="AW40" s="34">
        <f t="shared" si="18"/>
        <v>1.0144364028571997</v>
      </c>
      <c r="AX40" s="34">
        <f t="shared" si="37"/>
        <v>0.8017091076251931</v>
      </c>
      <c r="AY40" s="34">
        <f t="shared" si="19"/>
        <v>0.80170913509017627</v>
      </c>
      <c r="AZ40" s="34"/>
      <c r="BA40" s="34">
        <f t="shared" si="38"/>
        <v>0.99999577856754185</v>
      </c>
      <c r="BC40" s="12"/>
      <c r="BE40" s="31">
        <f t="shared" si="20"/>
        <v>0.76049760954505585</v>
      </c>
      <c r="BF40" s="31">
        <f t="shared" si="21"/>
        <v>0.11627077127725152</v>
      </c>
      <c r="BG40" s="31">
        <f t="shared" si="22"/>
        <v>0.12132920014278456</v>
      </c>
      <c r="BH40" s="31">
        <f t="shared" si="23"/>
        <v>1.9024190349080656E-3</v>
      </c>
      <c r="BJ40" s="31">
        <f t="shared" si="39"/>
        <v>0.75325763075938335</v>
      </c>
      <c r="BK40" s="31">
        <f t="shared" si="40"/>
        <v>0.12241116945373556</v>
      </c>
      <c r="BL40" s="31">
        <f t="shared" si="41"/>
        <v>0.12251557918221831</v>
      </c>
      <c r="BM40" s="31">
        <f t="shared" si="42"/>
        <v>1.6728536994041747E-3</v>
      </c>
      <c r="BN40" s="31">
        <f t="shared" si="43"/>
        <v>0.99985723309474139</v>
      </c>
      <c r="BO40" s="31"/>
      <c r="BP40" s="31">
        <f t="shared" si="44"/>
        <v>0.7533651863755717</v>
      </c>
      <c r="BQ40" s="31">
        <f t="shared" si="45"/>
        <v>0.12242864821295592</v>
      </c>
      <c r="BR40" s="31">
        <f t="shared" si="46"/>
        <v>0.1225330728498209</v>
      </c>
      <c r="BS40" s="31">
        <f t="shared" si="47"/>
        <v>1.6730925616514128E-3</v>
      </c>
      <c r="BV40" s="31">
        <f t="shared" si="48"/>
        <v>-6.2963692525925599E-6</v>
      </c>
      <c r="BW40" s="31">
        <f t="shared" si="49"/>
        <v>-5.6829304745630313E-3</v>
      </c>
      <c r="BX40" s="31">
        <f t="shared" si="50"/>
        <v>-7.7258248607553384E-4</v>
      </c>
      <c r="BY40" s="31">
        <f t="shared" si="51"/>
        <v>3.984162343258291E-3</v>
      </c>
      <c r="CA40" s="31">
        <f t="shared" si="24"/>
        <v>0.76005431453442418</v>
      </c>
      <c r="CB40" s="31">
        <f t="shared" si="25"/>
        <v>0.11353980649518708</v>
      </c>
      <c r="CC40" s="31">
        <f t="shared" si="26"/>
        <v>0.1244989644383567</v>
      </c>
      <c r="CD40" s="31">
        <f t="shared" si="27"/>
        <v>1.9069145320322006E-3</v>
      </c>
      <c r="CF40" s="31">
        <f t="shared" si="52"/>
        <v>1.8474082191061312E-2</v>
      </c>
      <c r="CG40" s="31">
        <f t="shared" si="53"/>
        <v>-9.8401673450144889E-2</v>
      </c>
      <c r="CH40" s="31">
        <f t="shared" si="54"/>
        <v>-2.0682048018548508E-2</v>
      </c>
      <c r="CI40" s="31">
        <f t="shared" si="55"/>
        <v>0.25552512802776245</v>
      </c>
      <c r="CK40" s="31">
        <f t="shared" si="61"/>
        <v>-1.3305876093248471E-3</v>
      </c>
      <c r="CL40" s="31">
        <f t="shared" si="62"/>
        <v>0</v>
      </c>
      <c r="CM40" s="31">
        <f t="shared" si="63"/>
        <v>0</v>
      </c>
      <c r="CN40" s="31">
        <f t="shared" si="64"/>
        <v>1.4150908912706388E-3</v>
      </c>
      <c r="CP40" s="31">
        <f t="shared" si="56"/>
        <v>0.9992118127879025</v>
      </c>
      <c r="CQ40" s="31">
        <f t="shared" si="57"/>
        <v>0.70448525498572157</v>
      </c>
      <c r="CR40" s="31">
        <f t="shared" si="28"/>
        <v>1.0144364028571997</v>
      </c>
      <c r="CS40" s="31"/>
      <c r="CT40" s="31">
        <f t="shared" si="58"/>
        <v>0.99976385669129186</v>
      </c>
      <c r="CU40" s="31">
        <f t="shared" si="59"/>
        <v>1.0066914303990322</v>
      </c>
      <c r="CV40" s="31">
        <f t="shared" si="29"/>
        <v>0.99714372209492252</v>
      </c>
      <c r="CW40" s="31"/>
      <c r="CX40" s="31">
        <f t="shared" si="65"/>
        <v>0.99900044907991137</v>
      </c>
      <c r="CY40" s="31">
        <f t="shared" si="60"/>
        <v>1.0076419467693327</v>
      </c>
      <c r="CZ40" s="31">
        <f t="shared" si="30"/>
        <v>1.0028602260731556</v>
      </c>
    </row>
    <row r="41" spans="1:104" x14ac:dyDescent="0.2">
      <c r="A41" s="198" t="s">
        <v>379</v>
      </c>
      <c r="B41" s="9">
        <f t="shared" si="31"/>
        <v>1980</v>
      </c>
      <c r="D41" s="29">
        <f>'Electricity-Only&gt;Fossil'!H41</f>
        <v>18566.696001</v>
      </c>
      <c r="E41" s="29">
        <f>Table8.4b11!L40*0.001</f>
        <v>2739.1689999999999</v>
      </c>
      <c r="F41" s="29">
        <f>Table8.4b11!N40*0.001</f>
        <v>2867.306</v>
      </c>
      <c r="G41" s="29">
        <f>'Electricity-Only&gt;Renewable'!I41</f>
        <v>57.199001999999993</v>
      </c>
      <c r="H41" s="29">
        <f t="shared" si="0"/>
        <v>24230.370003</v>
      </c>
      <c r="J41" s="29">
        <f>'Electricity-Only&gt;Fossil'!N41</f>
        <v>1753796.45708075</v>
      </c>
      <c r="K41" s="29">
        <f>Table8.2b11!L40*0.001</f>
        <v>251115.57500000001</v>
      </c>
      <c r="L41" s="29">
        <f>Table8.2b11!O40*0.001</f>
        <v>276020.97000000003</v>
      </c>
      <c r="M41" s="29">
        <f>'Electricity-Only&gt;Renewable'!P41</f>
        <v>5388.6731908593574</v>
      </c>
      <c r="N41" s="29">
        <f t="shared" si="2"/>
        <v>2286321.6752716093</v>
      </c>
      <c r="O41" s="35"/>
      <c r="P41" s="41">
        <f t="shared" si="3"/>
        <v>10586.574015495991</v>
      </c>
      <c r="Q41" s="41">
        <f t="shared" si="4"/>
        <v>10908.001226128647</v>
      </c>
      <c r="R41" s="41">
        <f t="shared" si="5"/>
        <v>10388.000592853505</v>
      </c>
      <c r="S41" s="41">
        <f t="shared" si="6"/>
        <v>10614.672661356588</v>
      </c>
      <c r="T41" s="41">
        <f t="shared" si="7"/>
        <v>10597.970646506465</v>
      </c>
      <c r="U41" s="41"/>
      <c r="V41" s="98">
        <f t="shared" si="8"/>
        <v>1.017096242327721</v>
      </c>
      <c r="W41" s="98">
        <f t="shared" si="9"/>
        <v>1.0308071933835097</v>
      </c>
      <c r="X41" s="98">
        <f t="shared" si="10"/>
        <v>0.99865416059828394</v>
      </c>
      <c r="Y41" s="98">
        <f t="shared" si="11"/>
        <v>0.82834034196488793</v>
      </c>
      <c r="Z41" s="98">
        <f t="shared" si="12"/>
        <v>1.0119968683289815</v>
      </c>
      <c r="AC41" s="109">
        <f>'Electricity-Only&gt;Fossil'!AE41</f>
        <v>1.0128089201110333</v>
      </c>
      <c r="AD41" s="111">
        <f t="shared" si="13"/>
        <v>1.0308071933835097</v>
      </c>
      <c r="AE41" s="111">
        <f t="shared" si="14"/>
        <v>0.99865416059828394</v>
      </c>
      <c r="AF41" s="109">
        <f>'Electricity-Only&gt;Renewable'!AI41</f>
        <v>0.9159722511698718</v>
      </c>
      <c r="AG41" s="31"/>
      <c r="AH41" s="87">
        <f>'Electricity-Only&gt;Fossil'!AD41</f>
        <v>1.0042330509321549</v>
      </c>
      <c r="AI41" s="33">
        <v>1</v>
      </c>
      <c r="AJ41" s="33">
        <v>1</v>
      </c>
      <c r="AK41" s="87">
        <f>'Electricity-Only&gt;Renewable'!AH41</f>
        <v>0.90432907864505641</v>
      </c>
      <c r="AN41" s="31">
        <f t="shared" si="32"/>
        <v>1.0170961918544041</v>
      </c>
      <c r="AO41" s="31">
        <f t="shared" si="33"/>
        <v>1.0308071933835097</v>
      </c>
      <c r="AP41" s="31">
        <f t="shared" si="34"/>
        <v>0.99865416059828394</v>
      </c>
      <c r="AQ41" s="31">
        <f t="shared" si="35"/>
        <v>0.82834034196488837</v>
      </c>
      <c r="AS41" s="34">
        <f t="shared" si="15"/>
        <v>0.80403669029351121</v>
      </c>
      <c r="AT41" s="34">
        <f t="shared" si="16"/>
        <v>1.0119968683289815</v>
      </c>
      <c r="AU41" s="34">
        <f t="shared" si="17"/>
        <v>0.99712861193377333</v>
      </c>
      <c r="AV41" s="34">
        <f t="shared" si="36"/>
        <v>1.0021798854083492</v>
      </c>
      <c r="AW41" s="34">
        <f t="shared" si="18"/>
        <v>1.0127034596055851</v>
      </c>
      <c r="AX41" s="34">
        <f t="shared" si="37"/>
        <v>0.81368258472346155</v>
      </c>
      <c r="AY41" s="34">
        <f t="shared" si="19"/>
        <v>0.8136826125986325</v>
      </c>
      <c r="AZ41" s="34"/>
      <c r="BA41" s="34">
        <f t="shared" si="38"/>
        <v>0.99930223804517526</v>
      </c>
      <c r="BC41" s="12"/>
      <c r="BE41" s="31">
        <f t="shared" si="20"/>
        <v>0.76625722177173639</v>
      </c>
      <c r="BF41" s="31">
        <f t="shared" si="21"/>
        <v>0.11304693241006468</v>
      </c>
      <c r="BG41" s="31">
        <f t="shared" si="22"/>
        <v>0.11833521319092505</v>
      </c>
      <c r="BH41" s="31">
        <f t="shared" si="23"/>
        <v>2.3606326272738757E-3</v>
      </c>
      <c r="BJ41" s="31">
        <f t="shared" si="39"/>
        <v>0.7633737943327189</v>
      </c>
      <c r="BK41" s="31">
        <f t="shared" si="40"/>
        <v>0.11465129777879016</v>
      </c>
      <c r="BL41" s="31">
        <f t="shared" si="41"/>
        <v>0.11982597272024378</v>
      </c>
      <c r="BM41" s="31">
        <f t="shared" si="42"/>
        <v>2.1232918827091664E-3</v>
      </c>
      <c r="BN41" s="31">
        <f t="shared" si="43"/>
        <v>0.999974356714462</v>
      </c>
      <c r="BO41" s="31"/>
      <c r="BP41" s="31">
        <f t="shared" si="44"/>
        <v>0.76339337024688991</v>
      </c>
      <c r="BQ41" s="31">
        <f t="shared" si="45"/>
        <v>0.11465423789015051</v>
      </c>
      <c r="BR41" s="31">
        <f t="shared" si="46"/>
        <v>0.11982904553067407</v>
      </c>
      <c r="BS41" s="31">
        <f t="shared" si="47"/>
        <v>2.1233463322854612E-3</v>
      </c>
      <c r="BV41" s="31">
        <f t="shared" si="48"/>
        <v>-3.2020870037173712E-3</v>
      </c>
      <c r="BW41" s="31">
        <f t="shared" si="49"/>
        <v>2.6623036892103008E-3</v>
      </c>
      <c r="BX41" s="31">
        <f t="shared" si="50"/>
        <v>3.375174352579616E-3</v>
      </c>
      <c r="BY41" s="31">
        <f t="shared" si="51"/>
        <v>1.1783797610179506E-2</v>
      </c>
      <c r="CA41" s="31">
        <f t="shared" si="24"/>
        <v>0.76708211099490331</v>
      </c>
      <c r="CB41" s="31">
        <f t="shared" si="25"/>
        <v>0.1098338775842503</v>
      </c>
      <c r="CC41" s="31">
        <f t="shared" si="26"/>
        <v>0.12072709321063031</v>
      </c>
      <c r="CD41" s="31">
        <f t="shared" si="27"/>
        <v>2.3569182102160654E-3</v>
      </c>
      <c r="CF41" s="31">
        <f t="shared" si="52"/>
        <v>9.2039531700287107E-3</v>
      </c>
      <c r="CG41" s="31">
        <f t="shared" si="53"/>
        <v>-3.3184472947809678E-2</v>
      </c>
      <c r="CH41" s="31">
        <f t="shared" si="54"/>
        <v>-3.0764827829203659E-2</v>
      </c>
      <c r="CI41" s="31">
        <f t="shared" si="55"/>
        <v>0.21186841496060846</v>
      </c>
      <c r="CK41" s="31">
        <f t="shared" si="61"/>
        <v>-8.6044920984174457E-4</v>
      </c>
      <c r="CL41" s="31">
        <f t="shared" si="62"/>
        <v>0</v>
      </c>
      <c r="CM41" s="31">
        <f t="shared" si="63"/>
        <v>0</v>
      </c>
      <c r="CN41" s="31">
        <f t="shared" si="64"/>
        <v>-1.0252346336655482E-2</v>
      </c>
      <c r="CP41" s="31">
        <f t="shared" si="56"/>
        <v>0.99829171819274842</v>
      </c>
      <c r="CQ41" s="31">
        <f t="shared" si="57"/>
        <v>0.70328179564115245</v>
      </c>
      <c r="CR41" s="31">
        <f t="shared" si="28"/>
        <v>1.0127034596055851</v>
      </c>
      <c r="CS41" s="31"/>
      <c r="CT41" s="31">
        <f t="shared" si="58"/>
        <v>0.99998484655640463</v>
      </c>
      <c r="CU41" s="31">
        <f t="shared" si="59"/>
        <v>1.0066761755572238</v>
      </c>
      <c r="CV41" s="31">
        <f t="shared" si="29"/>
        <v>0.99712861193377333</v>
      </c>
      <c r="CW41" s="31"/>
      <c r="CX41" s="31">
        <f t="shared" si="65"/>
        <v>0.99932159971338153</v>
      </c>
      <c r="CY41" s="31">
        <f t="shared" si="60"/>
        <v>1.0069583621838356</v>
      </c>
      <c r="CZ41" s="31">
        <f t="shared" si="30"/>
        <v>1.0021798854083492</v>
      </c>
    </row>
    <row r="42" spans="1:104" x14ac:dyDescent="0.2">
      <c r="A42" s="198" t="s">
        <v>379</v>
      </c>
      <c r="B42" s="9">
        <f t="shared" si="31"/>
        <v>1981</v>
      </c>
      <c r="D42" s="29">
        <f>'Electricity-Only&gt;Fossil'!H42</f>
        <v>18552.683001000001</v>
      </c>
      <c r="E42" s="29">
        <f>Table8.4b11!L41*0.001</f>
        <v>3007.5889999999999</v>
      </c>
      <c r="F42" s="29">
        <f>Table8.4b11!N41*0.001</f>
        <v>2724.9250000000002</v>
      </c>
      <c r="G42" s="29">
        <f>'Electricity-Only&gt;Renewable'!I42</f>
        <v>63.282001999999999</v>
      </c>
      <c r="H42" s="29">
        <f t="shared" ref="H42:H62" si="68">SUM(D42:G42)</f>
        <v>24348.479003</v>
      </c>
      <c r="J42" s="29">
        <f>'Electricity-Only&gt;Fossil'!N42</f>
        <v>1755401.18008075</v>
      </c>
      <c r="K42" s="29">
        <f>Table8.2b11!L41*0.001</f>
        <v>272673.50300000003</v>
      </c>
      <c r="L42" s="29">
        <f>Table8.2b11!O41*0.001</f>
        <v>260683.54399999999</v>
      </c>
      <c r="M42" s="29">
        <f>'Electricity-Only&gt;Renewable'!P42</f>
        <v>5931.4191908593584</v>
      </c>
      <c r="N42" s="29">
        <f t="shared" ref="N42:N69" si="69">SUM(J42:M42)</f>
        <v>2294689.6462716097</v>
      </c>
      <c r="O42" s="35"/>
      <c r="P42" s="41">
        <f t="shared" ref="P42:P62" si="70">D42/J42*1000000</f>
        <v>10568.913369504833</v>
      </c>
      <c r="Q42" s="41">
        <f t="shared" ref="Q42:Q62" si="71">E42/K42*1000000</f>
        <v>11030.000960526038</v>
      </c>
      <c r="R42" s="41">
        <f t="shared" ref="R42:R62" si="72">F42/L42*1000000</f>
        <v>10452.999672276974</v>
      </c>
      <c r="S42" s="41">
        <f t="shared" ref="S42:S62" si="73">G42/M42*1000000</f>
        <v>10668.947845992916</v>
      </c>
      <c r="T42" s="41">
        <f t="shared" ref="T42:T62" si="74">H42/N42*1000000</f>
        <v>10610.793944427814</v>
      </c>
      <c r="U42" s="41"/>
      <c r="V42" s="98">
        <f t="shared" ref="V42:V72" si="75">P42/P$75</f>
        <v>1.0153995105381548</v>
      </c>
      <c r="W42" s="98">
        <f t="shared" ref="W42:W72" si="76">Q42/Q$75</f>
        <v>1.042336180335443</v>
      </c>
      <c r="X42" s="98">
        <f t="shared" ref="X42:X72" si="77">R42/R$75</f>
        <v>1.0049028703977387</v>
      </c>
      <c r="Y42" s="98">
        <f t="shared" ref="Y42:Y72" si="78">S42/S$75</f>
        <v>0.83257583056036177</v>
      </c>
      <c r="Z42" s="98">
        <f t="shared" ref="Z42:Z72" si="79">T42/T$75</f>
        <v>1.0132213609956349</v>
      </c>
      <c r="AC42" s="109">
        <f>'Electricity-Only&gt;Fossil'!AE42</f>
        <v>1.0116582012411877</v>
      </c>
      <c r="AD42" s="111">
        <f t="shared" ref="AD42:AD69" si="80">Q42/Q$75</f>
        <v>1.042336180335443</v>
      </c>
      <c r="AE42" s="111">
        <f t="shared" ref="AE42:AE69" si="81">R42/R$75</f>
        <v>1.0049028703977387</v>
      </c>
      <c r="AF42" s="109">
        <f>'Electricity-Only&gt;Renewable'!AI42</f>
        <v>0.92737408723395975</v>
      </c>
      <c r="AG42" s="31"/>
      <c r="AH42" s="87">
        <f>'Electricity-Only&gt;Fossil'!AD42</f>
        <v>1.0036981451870408</v>
      </c>
      <c r="AI42" s="33">
        <v>1</v>
      </c>
      <c r="AJ42" s="33">
        <v>1</v>
      </c>
      <c r="AK42" s="87">
        <f>'Electricity-Only&gt;Renewable'!AH42</f>
        <v>0.8977777598289941</v>
      </c>
      <c r="AN42" s="31">
        <f t="shared" si="32"/>
        <v>1.0153994601490381</v>
      </c>
      <c r="AO42" s="31">
        <f t="shared" si="33"/>
        <v>1.042336180335443</v>
      </c>
      <c r="AP42" s="31">
        <f t="shared" si="34"/>
        <v>1.0049028703977387</v>
      </c>
      <c r="AQ42" s="31">
        <f t="shared" si="35"/>
        <v>0.83257583056036255</v>
      </c>
      <c r="AS42" s="34">
        <f t="shared" ref="AS42:AS69" si="82">N42/N$75</f>
        <v>0.80697947642027656</v>
      </c>
      <c r="AT42" s="34">
        <f t="shared" ref="AT42:AT69" si="83">T42/T$75</f>
        <v>1.0132213609956349</v>
      </c>
      <c r="AU42" s="34">
        <f t="shared" ref="AU42:AU69" si="84">CV42</f>
        <v>0.99756706627861325</v>
      </c>
      <c r="AV42" s="34">
        <f t="shared" si="36"/>
        <v>1.0017538737289615</v>
      </c>
      <c r="AW42" s="34">
        <f t="shared" ref="AW42:AW69" si="85">CR42</f>
        <v>1.0139141612584004</v>
      </c>
      <c r="AX42" s="34">
        <f t="shared" si="37"/>
        <v>0.81764881538305123</v>
      </c>
      <c r="AY42" s="34">
        <f t="shared" ref="AY42:AY69" si="86">AS42*AT42</f>
        <v>0.81764884339409749</v>
      </c>
      <c r="AZ42" s="34"/>
      <c r="BA42" s="34">
        <f t="shared" si="38"/>
        <v>0.99931667294903648</v>
      </c>
      <c r="BC42" s="12"/>
      <c r="BE42" s="31">
        <f t="shared" ref="BE42:BE69" si="87">D42/$H42</f>
        <v>0.76196476168856819</v>
      </c>
      <c r="BF42" s="31">
        <f t="shared" ref="BF42:BF69" si="88">E42/$H42</f>
        <v>0.12352266437790352</v>
      </c>
      <c r="BG42" s="31">
        <f t="shared" ref="BG42:BG69" si="89">F42/$H42</f>
        <v>0.11191356140415422</v>
      </c>
      <c r="BH42" s="31">
        <f t="shared" ref="BH42:BH69" si="90">G42/$H42</f>
        <v>2.599012529374133E-3</v>
      </c>
      <c r="BJ42" s="31">
        <f t="shared" si="39"/>
        <v>0.76410898228688229</v>
      </c>
      <c r="BK42" s="31">
        <f t="shared" si="40"/>
        <v>0.1182074438476922</v>
      </c>
      <c r="BL42" s="31">
        <f t="shared" si="41"/>
        <v>0.11509453106264086</v>
      </c>
      <c r="BM42" s="31">
        <f t="shared" si="42"/>
        <v>2.4779118224586894E-3</v>
      </c>
      <c r="BN42" s="31">
        <f t="shared" si="43"/>
        <v>0.99988886901967411</v>
      </c>
      <c r="BO42" s="31"/>
      <c r="BP42" s="31">
        <f t="shared" si="44"/>
        <v>0.76419390790502684</v>
      </c>
      <c r="BQ42" s="31">
        <f t="shared" si="45"/>
        <v>0.11822058181684421</v>
      </c>
      <c r="BR42" s="31">
        <f t="shared" si="46"/>
        <v>0.11510732305229436</v>
      </c>
      <c r="BS42" s="31">
        <f t="shared" si="47"/>
        <v>2.4781872258345275E-3</v>
      </c>
      <c r="BV42" s="31">
        <f t="shared" si="48"/>
        <v>-1.1368117383934852E-3</v>
      </c>
      <c r="BW42" s="31">
        <f t="shared" si="49"/>
        <v>1.1122342958754687E-2</v>
      </c>
      <c r="BX42" s="31">
        <f t="shared" si="50"/>
        <v>6.2376363270188317E-3</v>
      </c>
      <c r="BY42" s="31">
        <f t="shared" si="51"/>
        <v>1.237095952962795E-2</v>
      </c>
      <c r="CA42" s="31">
        <f t="shared" ref="CA42:CA65" si="91">J42/$N42</f>
        <v>0.76498413758606065</v>
      </c>
      <c r="CB42" s="31">
        <f t="shared" ref="CB42:CB65" si="92">K42/$N42</f>
        <v>0.11882805304108875</v>
      </c>
      <c r="CC42" s="31">
        <f t="shared" ref="CC42:CC65" si="93">L42/$N42</f>
        <v>0.11360296344368669</v>
      </c>
      <c r="CD42" s="31">
        <f t="shared" ref="CD42:CD65" si="94">M42/$N42</f>
        <v>2.5848459291637426E-3</v>
      </c>
      <c r="CF42" s="31">
        <f t="shared" si="52"/>
        <v>-2.7387519595217535E-3</v>
      </c>
      <c r="CG42" s="31">
        <f t="shared" si="53"/>
        <v>7.8708495256432767E-2</v>
      </c>
      <c r="CH42" s="31">
        <f t="shared" si="54"/>
        <v>-6.0822977677790872E-2</v>
      </c>
      <c r="CI42" s="31">
        <f t="shared" si="55"/>
        <v>9.2310981760623842E-2</v>
      </c>
      <c r="CK42" s="31">
        <f t="shared" si="61"/>
        <v>-5.3279291521686055E-4</v>
      </c>
      <c r="CL42" s="31">
        <f t="shared" si="62"/>
        <v>0</v>
      </c>
      <c r="CM42" s="31">
        <f t="shared" si="63"/>
        <v>0</v>
      </c>
      <c r="CN42" s="31">
        <f t="shared" si="64"/>
        <v>-7.270765014509903E-3</v>
      </c>
      <c r="CP42" s="31">
        <f t="shared" si="56"/>
        <v>1.0011955144828744</v>
      </c>
      <c r="CQ42" s="31">
        <f t="shared" si="57"/>
        <v>0.70412257921338328</v>
      </c>
      <c r="CR42" s="31">
        <f t="shared" ref="CR42:CR69" si="95">CQ42/CQ$75</f>
        <v>1.0139141612584004</v>
      </c>
      <c r="CS42" s="31"/>
      <c r="CT42" s="31">
        <f t="shared" si="58"/>
        <v>1.0004397169428221</v>
      </c>
      <c r="CU42" s="31">
        <f t="shared" si="59"/>
        <v>1.0071188281275516</v>
      </c>
      <c r="CV42" s="31">
        <f t="shared" ref="CV42:CV69" si="96">CU42/CU$75</f>
        <v>0.99756706627861325</v>
      </c>
      <c r="CW42" s="31"/>
      <c r="CX42" s="31">
        <f t="shared" si="65"/>
        <v>0.99957491495729411</v>
      </c>
      <c r="CY42" s="31">
        <f t="shared" si="60"/>
        <v>1.0065303192454436</v>
      </c>
      <c r="CZ42" s="31">
        <f t="shared" ref="CZ42:CZ69" si="97">CY42/CY$75</f>
        <v>1.0017538737289615</v>
      </c>
    </row>
    <row r="43" spans="1:104" x14ac:dyDescent="0.2">
      <c r="A43" s="198" t="s">
        <v>379</v>
      </c>
      <c r="B43" s="9">
        <f t="shared" ref="B43:B73" si="98">B42+1</f>
        <v>1982</v>
      </c>
      <c r="D43" s="29">
        <f>'Electricity-Only&gt;Fossil'!H43</f>
        <v>17491.441000999999</v>
      </c>
      <c r="E43" s="29">
        <f>Table8.4b11!L42*0.001</f>
        <v>3131.1480000000001</v>
      </c>
      <c r="F43" s="29">
        <f>Table8.4b11!N42*0.001</f>
        <v>3232.5120000000002</v>
      </c>
      <c r="G43" s="29">
        <f>'Electricity-Only&gt;Renewable'!I43</f>
        <v>53.982001999999994</v>
      </c>
      <c r="H43" s="29">
        <f t="shared" si="68"/>
        <v>23909.083003</v>
      </c>
      <c r="J43" s="29">
        <f>'Electricity-Only&gt;Fossil'!N43</f>
        <v>1644061.4430807501</v>
      </c>
      <c r="K43" s="29">
        <f>Table8.2b11!L42*0.001</f>
        <v>282773.24800000002</v>
      </c>
      <c r="L43" s="29">
        <f>Table8.2b11!O42*0.001</f>
        <v>309212.89299999998</v>
      </c>
      <c r="M43" s="29">
        <f>'Electricity-Only&gt;Renewable'!P43</f>
        <v>5092.8231908593571</v>
      </c>
      <c r="N43" s="29">
        <f t="shared" si="69"/>
        <v>2241140.4072716096</v>
      </c>
      <c r="O43" s="35"/>
      <c r="P43" s="41">
        <f t="shared" si="70"/>
        <v>10639.165023068354</v>
      </c>
      <c r="Q43" s="41">
        <f t="shared" si="71"/>
        <v>11072.99938076179</v>
      </c>
      <c r="R43" s="41">
        <f t="shared" si="72"/>
        <v>10454.001347220668</v>
      </c>
      <c r="S43" s="41">
        <f t="shared" si="73"/>
        <v>10599.622248203581</v>
      </c>
      <c r="T43" s="41">
        <f t="shared" si="74"/>
        <v>10668.266443916022</v>
      </c>
      <c r="U43" s="41"/>
      <c r="V43" s="98">
        <f t="shared" si="75"/>
        <v>1.0221488793851659</v>
      </c>
      <c r="W43" s="98">
        <f t="shared" si="76"/>
        <v>1.046399535295192</v>
      </c>
      <c r="X43" s="98">
        <f t="shared" si="77"/>
        <v>1.0049991667775036</v>
      </c>
      <c r="Y43" s="98">
        <f t="shared" si="78"/>
        <v>0.82716584843356489</v>
      </c>
      <c r="Z43" s="98">
        <f t="shared" si="79"/>
        <v>1.0187093918118248</v>
      </c>
      <c r="AC43" s="109">
        <f>'Electricity-Only&gt;Fossil'!AE43</f>
        <v>1.0192876776381201</v>
      </c>
      <c r="AD43" s="111">
        <f t="shared" si="80"/>
        <v>1.046399535295192</v>
      </c>
      <c r="AE43" s="111">
        <f t="shared" si="81"/>
        <v>1.0049991667775036</v>
      </c>
      <c r="AF43" s="109">
        <f>'Electricity-Only&gt;Renewable'!AI43</f>
        <v>0.9186597443089165</v>
      </c>
      <c r="AG43" s="31"/>
      <c r="AH43" s="87">
        <f>'Electricity-Only&gt;Fossil'!AD43</f>
        <v>1.0028070103129492</v>
      </c>
      <c r="AI43" s="33">
        <v>1</v>
      </c>
      <c r="AJ43" s="33">
        <v>1</v>
      </c>
      <c r="AK43" s="87">
        <f>'Electricity-Only&gt;Renewable'!AH43</f>
        <v>0.90040502325027927</v>
      </c>
      <c r="AN43" s="31">
        <f t="shared" si="32"/>
        <v>1.0221488286611122</v>
      </c>
      <c r="AO43" s="31">
        <f t="shared" si="33"/>
        <v>1.046399535295192</v>
      </c>
      <c r="AP43" s="31">
        <f t="shared" si="34"/>
        <v>1.0049991667775036</v>
      </c>
      <c r="AQ43" s="31">
        <f t="shared" si="35"/>
        <v>0.82716584843356555</v>
      </c>
      <c r="AS43" s="34">
        <f t="shared" si="82"/>
        <v>0.78814767625891857</v>
      </c>
      <c r="AT43" s="34">
        <f t="shared" si="83"/>
        <v>1.0187093918118248</v>
      </c>
      <c r="AU43" s="34">
        <f t="shared" si="84"/>
        <v>0.99752856748740248</v>
      </c>
      <c r="AV43" s="34">
        <f t="shared" si="36"/>
        <v>1.0010964613038043</v>
      </c>
      <c r="AW43" s="34">
        <f t="shared" si="85"/>
        <v>1.0201147496609571</v>
      </c>
      <c r="AX43" s="34">
        <f t="shared" si="37"/>
        <v>0.80289341243407086</v>
      </c>
      <c r="AY43" s="34">
        <f t="shared" si="86"/>
        <v>0.80289343993962592</v>
      </c>
      <c r="AZ43" s="34"/>
      <c r="BA43" s="34">
        <f t="shared" si="38"/>
        <v>0.99862231896109166</v>
      </c>
      <c r="BC43" s="12"/>
      <c r="BE43" s="31">
        <f t="shared" si="87"/>
        <v>0.73158142446555796</v>
      </c>
      <c r="BF43" s="31">
        <f t="shared" si="88"/>
        <v>0.13096060604277956</v>
      </c>
      <c r="BG43" s="31">
        <f t="shared" si="89"/>
        <v>0.13520016638004895</v>
      </c>
      <c r="BH43" s="31">
        <f t="shared" si="90"/>
        <v>2.2578031116135479E-3</v>
      </c>
      <c r="BJ43" s="31">
        <f t="shared" ref="BJ43:BJ65" si="99">(BE43-BE42)/LN(BE43/BE42)</f>
        <v>0.7466700665701056</v>
      </c>
      <c r="BK43" s="31">
        <f t="shared" ref="BK43:BK65" si="100">(BF43-BF42)/LN(BF43/BF42)</f>
        <v>0.12720539472428055</v>
      </c>
      <c r="BL43" s="31">
        <f t="shared" ref="BL43:BL65" si="101">(BG43-BG42)/LN(BG43/BG42)</f>
        <v>0.12319026070478518</v>
      </c>
      <c r="BM43" s="31">
        <f t="shared" ref="BM43:BM65" si="102">(BH43-BH42)/LN(BH43/BH42)</f>
        <v>2.4244073427860599E-3</v>
      </c>
      <c r="BN43" s="31">
        <f t="shared" ref="BN43:BN69" si="103">SUM(BJ43:BM43)</f>
        <v>0.99949012934195747</v>
      </c>
      <c r="BO43" s="31"/>
      <c r="BP43" s="31">
        <f t="shared" ref="BP43:BP69" si="104">BJ43/$BN43</f>
        <v>0.7470509659376996</v>
      </c>
      <c r="BQ43" s="31">
        <f t="shared" ref="BQ43:BQ69" si="105">BK43/$BN43</f>
        <v>0.12727028610880811</v>
      </c>
      <c r="BR43" s="31">
        <f t="shared" ref="BR43:BR69" si="106">BL43/$BN43</f>
        <v>0.1232531038459489</v>
      </c>
      <c r="BS43" s="31">
        <f t="shared" ref="BS43:BS69" si="107">BM43/$BN43</f>
        <v>2.4256441075433499E-3</v>
      </c>
      <c r="BV43" s="31">
        <f t="shared" ref="BV43:BV65" si="108">LN(AC43/AC42)</f>
        <v>7.5132600686044111E-3</v>
      </c>
      <c r="BW43" s="31">
        <f t="shared" ref="BW43:BW65" si="109">LN(AD43/AD42)</f>
        <v>3.8907364442568458E-3</v>
      </c>
      <c r="BX43" s="31">
        <f t="shared" ref="BX43:BX65" si="110">LN(AE43/AE42)</f>
        <v>9.5821963515966329E-5</v>
      </c>
      <c r="BY43" s="31">
        <f t="shared" ref="BY43:BY65" si="111">LN(AF43/AF42)</f>
        <v>-9.4412220476938081E-3</v>
      </c>
      <c r="CA43" s="31">
        <f t="shared" si="91"/>
        <v>0.73358252688962466</v>
      </c>
      <c r="CB43" s="31">
        <f t="shared" si="92"/>
        <v>0.12617382073988459</v>
      </c>
      <c r="CC43" s="31">
        <f t="shared" si="93"/>
        <v>0.13797122750396498</v>
      </c>
      <c r="CD43" s="31">
        <f t="shared" si="94"/>
        <v>2.2724248665256181E-3</v>
      </c>
      <c r="CF43" s="31">
        <f t="shared" ref="CF43:CF65" si="112">LN(CA43/CA42)</f>
        <v>-4.1914996078835198E-2</v>
      </c>
      <c r="CG43" s="31">
        <f t="shared" ref="CG43:CG65" si="113">LN(CB43/CB42)</f>
        <v>5.9982970194093405E-2</v>
      </c>
      <c r="CH43" s="31">
        <f t="shared" ref="CH43:CH65" si="114">LN(CC43/CC42)</f>
        <v>0.19433557447176794</v>
      </c>
      <c r="CI43" s="31">
        <f t="shared" ref="CI43:CI65" si="115">LN(CD43/CD42)</f>
        <v>-0.12881841982523359</v>
      </c>
      <c r="CK43" s="31">
        <f t="shared" si="61"/>
        <v>-8.8824584401362024E-4</v>
      </c>
      <c r="CL43" s="31">
        <f t="shared" si="62"/>
        <v>0</v>
      </c>
      <c r="CM43" s="31">
        <f t="shared" si="63"/>
        <v>0</v>
      </c>
      <c r="CN43" s="31">
        <f t="shared" si="64"/>
        <v>2.9221337402343915E-3</v>
      </c>
      <c r="CP43" s="31">
        <f t="shared" ref="CP43:CP65" si="116">EXP(SUMPRODUCT($BP43:$BS43,BV43:BY43))</f>
        <v>1.0061154963994789</v>
      </c>
      <c r="CQ43" s="31">
        <f t="shared" ref="CQ43:CQ65" si="117">IF(ISERR(CP43),CQ42,CP43*CQ42)</f>
        <v>0.70842863831135461</v>
      </c>
      <c r="CR43" s="31">
        <f t="shared" si="95"/>
        <v>1.0201147496609571</v>
      </c>
      <c r="CS43" s="31"/>
      <c r="CT43" s="31">
        <f t="shared" ref="CT43:CT65" si="118">EXP(SUMPRODUCT($BP43:$BS43,CF43:CI43))</f>
        <v>0.99996140731534533</v>
      </c>
      <c r="CU43" s="31">
        <f t="shared" ref="CU43:CU65" si="119">IF(ISERR(CT43),CU42,CT43*CU42)</f>
        <v>1.0070799607082079</v>
      </c>
      <c r="CV43" s="31">
        <f t="shared" si="96"/>
        <v>0.99752856748740248</v>
      </c>
      <c r="CW43" s="31"/>
      <c r="CX43" s="31">
        <f t="shared" si="65"/>
        <v>0.9993437385745163</v>
      </c>
      <c r="CY43" s="31">
        <f t="shared" ref="CY43:CY65" si="120">IF(ISERR(CX43),CY42,CX43*CY42)</f>
        <v>1.005869772223343</v>
      </c>
      <c r="CZ43" s="31">
        <f t="shared" si="97"/>
        <v>1.0010964613038043</v>
      </c>
    </row>
    <row r="44" spans="1:104" x14ac:dyDescent="0.2">
      <c r="A44" s="198" t="s">
        <v>379</v>
      </c>
      <c r="B44" s="9">
        <f t="shared" si="98"/>
        <v>1983</v>
      </c>
      <c r="D44" s="29">
        <f>'Electricity-Only&gt;Fossil'!H44</f>
        <v>17754.364001000002</v>
      </c>
      <c r="E44" s="29">
        <f>Table8.4b11!L43*0.001</f>
        <v>3202.549</v>
      </c>
      <c r="F44" s="29">
        <f>Table8.4b11!N43*0.001</f>
        <v>3494.0050000000001</v>
      </c>
      <c r="G44" s="29">
        <f>'Electricity-Only&gt;Renewable'!I44</f>
        <v>67.893001999999996</v>
      </c>
      <c r="H44" s="29">
        <f t="shared" si="68"/>
        <v>24518.811003000003</v>
      </c>
      <c r="J44" s="29">
        <f>'Electricity-Only&gt;Fossil'!N44</f>
        <v>1678021.3300807502</v>
      </c>
      <c r="K44" s="29">
        <f>Table8.2b11!L43*0.001</f>
        <v>293677.11900000001</v>
      </c>
      <c r="L44" s="29">
        <f>Table8.2b11!O43*0.001</f>
        <v>332129.73499999999</v>
      </c>
      <c r="M44" s="29">
        <f>'Electricity-Only&gt;Renewable'!P44</f>
        <v>6403.2590954181815</v>
      </c>
      <c r="N44" s="29">
        <f t="shared" si="69"/>
        <v>2310231.4431761685</v>
      </c>
      <c r="O44" s="35"/>
      <c r="P44" s="41">
        <f t="shared" si="70"/>
        <v>10580.535350015854</v>
      </c>
      <c r="Q44" s="41">
        <f t="shared" si="71"/>
        <v>10905.000058925258</v>
      </c>
      <c r="R44" s="41">
        <f t="shared" si="72"/>
        <v>10520.000565441695</v>
      </c>
      <c r="S44" s="41">
        <f t="shared" si="73"/>
        <v>10602.882217991222</v>
      </c>
      <c r="T44" s="41">
        <f t="shared" si="74"/>
        <v>10613.140547204604</v>
      </c>
      <c r="U44" s="41"/>
      <c r="V44" s="98">
        <f t="shared" si="75"/>
        <v>1.0165160825933697</v>
      </c>
      <c r="W44" s="98">
        <f t="shared" si="76"/>
        <v>1.0305235827863282</v>
      </c>
      <c r="X44" s="98">
        <f t="shared" si="77"/>
        <v>1.0113440252787638</v>
      </c>
      <c r="Y44" s="98">
        <f t="shared" si="78"/>
        <v>0.82742024765762401</v>
      </c>
      <c r="Z44" s="98">
        <f t="shared" si="79"/>
        <v>1.0134454373533202</v>
      </c>
      <c r="AC44" s="109">
        <f>'Electricity-Only&gt;Fossil'!AE44</f>
        <v>1.0146125165723849</v>
      </c>
      <c r="AD44" s="111">
        <f t="shared" si="80"/>
        <v>1.0305235827863282</v>
      </c>
      <c r="AE44" s="111">
        <f t="shared" si="81"/>
        <v>1.0113440252787638</v>
      </c>
      <c r="AF44" s="109">
        <f>'Electricity-Only&gt;Renewable'!AI44</f>
        <v>0.91896819797670881</v>
      </c>
      <c r="AG44" s="31"/>
      <c r="AH44" s="87">
        <f>'Electricity-Only&gt;Fossil'!AD44</f>
        <v>1.0018761010192234</v>
      </c>
      <c r="AI44" s="33">
        <v>1</v>
      </c>
      <c r="AJ44" s="33">
        <v>1</v>
      </c>
      <c r="AK44" s="87">
        <f>'Electricity-Only&gt;Renewable'!AH44</f>
        <v>0.90037963172104829</v>
      </c>
      <c r="AN44" s="31">
        <f t="shared" si="32"/>
        <v>1.0165160321488431</v>
      </c>
      <c r="AO44" s="31">
        <f t="shared" si="33"/>
        <v>1.0305235827863282</v>
      </c>
      <c r="AP44" s="31">
        <f t="shared" si="34"/>
        <v>1.0113440252787638</v>
      </c>
      <c r="AQ44" s="31">
        <f t="shared" si="35"/>
        <v>0.82742024765762445</v>
      </c>
      <c r="AS44" s="34">
        <f t="shared" si="82"/>
        <v>0.81244510056210728</v>
      </c>
      <c r="AT44" s="34">
        <f t="shared" si="83"/>
        <v>1.0134454373533202</v>
      </c>
      <c r="AU44" s="34">
        <f t="shared" si="84"/>
        <v>0.99749534855455047</v>
      </c>
      <c r="AV44" s="34">
        <f t="shared" si="36"/>
        <v>1.0004198757059457</v>
      </c>
      <c r="AW44" s="34">
        <f t="shared" si="85"/>
        <v>1.0155636931938898</v>
      </c>
      <c r="AX44" s="34">
        <f t="shared" si="37"/>
        <v>0.82336875205772697</v>
      </c>
      <c r="AY44" s="34">
        <f t="shared" si="86"/>
        <v>0.82336878026472704</v>
      </c>
      <c r="AZ44" s="34"/>
      <c r="BA44" s="34">
        <f t="shared" si="38"/>
        <v>0.99791417261820237</v>
      </c>
      <c r="BC44" s="12"/>
      <c r="BE44" s="31">
        <f t="shared" si="87"/>
        <v>0.72411194812128798</v>
      </c>
      <c r="BF44" s="31">
        <f t="shared" si="88"/>
        <v>0.13061599926718109</v>
      </c>
      <c r="BG44" s="31">
        <f t="shared" si="89"/>
        <v>0.1425030357129671</v>
      </c>
      <c r="BH44" s="31">
        <f t="shared" si="90"/>
        <v>2.7690168985638388E-3</v>
      </c>
      <c r="BJ44" s="31">
        <f t="shared" si="99"/>
        <v>0.72784029833314745</v>
      </c>
      <c r="BK44" s="31">
        <f t="shared" si="100"/>
        <v>0.13078822698952203</v>
      </c>
      <c r="BL44" s="31">
        <f t="shared" si="101"/>
        <v>0.13881958740820188</v>
      </c>
      <c r="BM44" s="31">
        <f t="shared" si="102"/>
        <v>2.5047211378666878E-3</v>
      </c>
      <c r="BN44" s="31">
        <f t="shared" si="103"/>
        <v>0.99995283386873812</v>
      </c>
      <c r="BO44" s="31"/>
      <c r="BP44" s="31">
        <f t="shared" si="104"/>
        <v>0.72787462936345815</v>
      </c>
      <c r="BQ44" s="31">
        <f t="shared" si="105"/>
        <v>0.13079439605517468</v>
      </c>
      <c r="BR44" s="31">
        <f t="shared" si="106"/>
        <v>0.13882613529992202</v>
      </c>
      <c r="BS44" s="31">
        <f t="shared" si="107"/>
        <v>2.5048392814450262E-3</v>
      </c>
      <c r="BV44" s="31">
        <f t="shared" si="108"/>
        <v>-4.5972455413866532E-3</v>
      </c>
      <c r="BW44" s="31">
        <f t="shared" si="109"/>
        <v>-1.5288251735613188E-2</v>
      </c>
      <c r="BX44" s="31">
        <f t="shared" si="110"/>
        <v>6.2934518967418616E-3</v>
      </c>
      <c r="BY44" s="31">
        <f t="shared" si="111"/>
        <v>3.3570851159959124E-4</v>
      </c>
      <c r="CA44" s="31">
        <f t="shared" si="91"/>
        <v>0.72634338651964725</v>
      </c>
      <c r="CB44" s="31">
        <f t="shared" si="92"/>
        <v>0.12712021553833791</v>
      </c>
      <c r="CC44" s="31">
        <f t="shared" si="93"/>
        <v>0.143764702008981</v>
      </c>
      <c r="CD44" s="31">
        <f t="shared" si="94"/>
        <v>2.771695933033795E-3</v>
      </c>
      <c r="CF44" s="31">
        <f t="shared" si="112"/>
        <v>-9.9172151612276806E-3</v>
      </c>
      <c r="CG44" s="31">
        <f t="shared" si="113"/>
        <v>7.4727318209407787E-3</v>
      </c>
      <c r="CH44" s="31">
        <f t="shared" si="114"/>
        <v>4.113278222208995E-2</v>
      </c>
      <c r="CI44" s="31">
        <f t="shared" si="115"/>
        <v>0.19861189855526504</v>
      </c>
      <c r="CK44" s="31">
        <f t="shared" si="61"/>
        <v>-9.2873467669405936E-4</v>
      </c>
      <c r="CL44" s="31">
        <f t="shared" si="62"/>
        <v>0</v>
      </c>
      <c r="CM44" s="31">
        <f t="shared" si="63"/>
        <v>0</v>
      </c>
      <c r="CN44" s="31">
        <f t="shared" si="64"/>
        <v>-2.8200517105197774E-5</v>
      </c>
      <c r="CP44" s="31">
        <f t="shared" si="116"/>
        <v>0.99553868183105887</v>
      </c>
      <c r="CQ44" s="31">
        <f t="shared" si="117"/>
        <v>0.70526811275585799</v>
      </c>
      <c r="CR44" s="31">
        <f t="shared" si="95"/>
        <v>1.0155636931938898</v>
      </c>
      <c r="CS44" s="31"/>
      <c r="CT44" s="31">
        <f t="shared" si="118"/>
        <v>0.99996669876539412</v>
      </c>
      <c r="CU44" s="31">
        <f t="shared" si="119"/>
        <v>1.0070464237021695</v>
      </c>
      <c r="CV44" s="31">
        <f t="shared" si="96"/>
        <v>0.99749534855455047</v>
      </c>
      <c r="CW44" s="31"/>
      <c r="CX44" s="31">
        <f t="shared" si="65"/>
        <v>0.99932415543954933</v>
      </c>
      <c r="CY44" s="31">
        <f t="shared" si="120"/>
        <v>1.005189960609264</v>
      </c>
      <c r="CZ44" s="31">
        <f t="shared" si="97"/>
        <v>1.0004198757059457</v>
      </c>
    </row>
    <row r="45" spans="1:104" x14ac:dyDescent="0.2">
      <c r="A45" s="198" t="s">
        <v>379</v>
      </c>
      <c r="B45" s="9">
        <f t="shared" si="98"/>
        <v>1984</v>
      </c>
      <c r="D45" s="29">
        <f>'Electricity-Only&gt;Fossil'!H45</f>
        <v>18525.840001</v>
      </c>
      <c r="E45" s="29">
        <f>Table8.4b11!L44*0.001</f>
        <v>3552.5309999999999</v>
      </c>
      <c r="F45" s="29">
        <f>Table8.4b11!N44*0.001</f>
        <v>3352.8090000000002</v>
      </c>
      <c r="G45" s="29">
        <f>'Electricity-Only&gt;Renewable'!I45</f>
        <v>90.183000000000007</v>
      </c>
      <c r="H45" s="29">
        <f t="shared" si="68"/>
        <v>25521.363001000002</v>
      </c>
      <c r="J45" s="29">
        <f>'Electricity-Only&gt;Fossil'!N45</f>
        <v>1758882.26108075</v>
      </c>
      <c r="K45" s="29">
        <f>Table8.2b11!L44*0.001</f>
        <v>327633.549</v>
      </c>
      <c r="L45" s="29">
        <f>Table8.2b11!O44*0.001</f>
        <v>321150.245</v>
      </c>
      <c r="M45" s="29">
        <f>'Electricity-Only&gt;Renewable'!P45</f>
        <v>8601.3220000000001</v>
      </c>
      <c r="N45" s="29">
        <f t="shared" si="69"/>
        <v>2416267.3770807502</v>
      </c>
      <c r="O45" s="35"/>
      <c r="P45" s="41">
        <f t="shared" si="70"/>
        <v>10532.734572930849</v>
      </c>
      <c r="Q45" s="41">
        <f t="shared" si="71"/>
        <v>10843.001306926599</v>
      </c>
      <c r="R45" s="41">
        <f t="shared" si="72"/>
        <v>10440.00137692562</v>
      </c>
      <c r="S45" s="41">
        <f t="shared" si="73"/>
        <v>10484.783618146141</v>
      </c>
      <c r="T45" s="41">
        <f t="shared" si="74"/>
        <v>10562.309139741819</v>
      </c>
      <c r="U45" s="41"/>
      <c r="V45" s="98">
        <f t="shared" si="75"/>
        <v>1.0119236629227244</v>
      </c>
      <c r="W45" s="98">
        <f t="shared" si="76"/>
        <v>1.0246646945980931</v>
      </c>
      <c r="X45" s="98">
        <f t="shared" si="77"/>
        <v>1.0036532746148654</v>
      </c>
      <c r="Y45" s="98">
        <f t="shared" si="78"/>
        <v>0.81820415238062216</v>
      </c>
      <c r="Z45" s="98">
        <f t="shared" si="79"/>
        <v>1.0085915623162109</v>
      </c>
      <c r="AC45" s="109">
        <f>'Electricity-Only&gt;Fossil'!AE45</f>
        <v>1.010210227802842</v>
      </c>
      <c r="AD45" s="111">
        <f t="shared" si="80"/>
        <v>1.0246646945980931</v>
      </c>
      <c r="AE45" s="111">
        <f t="shared" si="81"/>
        <v>1.0036532746148654</v>
      </c>
      <c r="AF45" s="109">
        <f>'Electricity-Only&gt;Renewable'!AI45</f>
        <v>0.90488843813076503</v>
      </c>
      <c r="AG45" s="31"/>
      <c r="AH45" s="87">
        <f>'Electricity-Only&gt;Fossil'!AD45</f>
        <v>1.0016960676660154</v>
      </c>
      <c r="AI45" s="33">
        <v>1</v>
      </c>
      <c r="AJ45" s="33">
        <v>1</v>
      </c>
      <c r="AK45" s="87">
        <f>'Electricity-Only&gt;Renewable'!AH45</f>
        <v>0.90420444985549053</v>
      </c>
      <c r="AN45" s="31">
        <f t="shared" si="32"/>
        <v>1.0119236127060964</v>
      </c>
      <c r="AO45" s="31">
        <f t="shared" si="33"/>
        <v>1.0246646945980931</v>
      </c>
      <c r="AP45" s="31">
        <f t="shared" si="34"/>
        <v>1.0036532746148654</v>
      </c>
      <c r="AQ45" s="31">
        <f t="shared" si="35"/>
        <v>0.8182041523806225</v>
      </c>
      <c r="AS45" s="34">
        <f t="shared" si="82"/>
        <v>0.84973503323909738</v>
      </c>
      <c r="AT45" s="34">
        <f t="shared" si="83"/>
        <v>1.0085915623162109</v>
      </c>
      <c r="AU45" s="34">
        <f t="shared" si="84"/>
        <v>0.99782592739479614</v>
      </c>
      <c r="AV45" s="34">
        <f t="shared" si="36"/>
        <v>1.0003028180376872</v>
      </c>
      <c r="AW45" s="34">
        <f t="shared" si="85"/>
        <v>1.0104830640627755</v>
      </c>
      <c r="AX45" s="34">
        <f t="shared" si="37"/>
        <v>0.8570355553690796</v>
      </c>
      <c r="AY45" s="34">
        <f t="shared" si="86"/>
        <v>0.85703558472943864</v>
      </c>
      <c r="AZ45" s="34"/>
      <c r="BA45" s="34">
        <f t="shared" si="38"/>
        <v>0.99812808708408318</v>
      </c>
      <c r="BC45" s="12"/>
      <c r="BE45" s="31">
        <f t="shared" si="87"/>
        <v>0.72589539987633511</v>
      </c>
      <c r="BF45" s="31">
        <f t="shared" si="88"/>
        <v>0.13919832572660015</v>
      </c>
      <c r="BG45" s="31">
        <f t="shared" si="89"/>
        <v>0.1313726465106361</v>
      </c>
      <c r="BH45" s="31">
        <f t="shared" si="90"/>
        <v>3.5336278864285726E-3</v>
      </c>
      <c r="BJ45" s="31">
        <f t="shared" si="99"/>
        <v>0.72500330840278771</v>
      </c>
      <c r="BK45" s="31">
        <f t="shared" si="100"/>
        <v>0.1348616520575748</v>
      </c>
      <c r="BL45" s="31">
        <f t="shared" si="101"/>
        <v>0.13686241749035719</v>
      </c>
      <c r="BM45" s="31">
        <f t="shared" si="102"/>
        <v>3.1358013340894541E-3</v>
      </c>
      <c r="BN45" s="31">
        <f t="shared" si="103"/>
        <v>0.99986317928480917</v>
      </c>
      <c r="BO45" s="31"/>
      <c r="BP45" s="31">
        <f t="shared" si="104"/>
        <v>0.72510251744781162</v>
      </c>
      <c r="BQ45" s="31">
        <f t="shared" si="105"/>
        <v>0.13488010645020435</v>
      </c>
      <c r="BR45" s="31">
        <f t="shared" si="106"/>
        <v>0.13688114566660342</v>
      </c>
      <c r="BS45" s="31">
        <f t="shared" si="107"/>
        <v>3.1362304353806264E-3</v>
      </c>
      <c r="BV45" s="31">
        <f t="shared" si="108"/>
        <v>-4.3483270012551816E-3</v>
      </c>
      <c r="BW45" s="31">
        <f t="shared" si="109"/>
        <v>-5.7015740352362116E-3</v>
      </c>
      <c r="BX45" s="31">
        <f t="shared" si="110"/>
        <v>-7.6335467148617043E-3</v>
      </c>
      <c r="BY45" s="31">
        <f t="shared" si="111"/>
        <v>-1.5439853408607403E-2</v>
      </c>
      <c r="CA45" s="31">
        <f t="shared" si="91"/>
        <v>0.72793362099097247</v>
      </c>
      <c r="CB45" s="31">
        <f t="shared" si="92"/>
        <v>0.13559490646926475</v>
      </c>
      <c r="CC45" s="31">
        <f t="shared" si="93"/>
        <v>0.13291171666109339</v>
      </c>
      <c r="CD45" s="31">
        <f t="shared" si="94"/>
        <v>3.5597558786692792E-3</v>
      </c>
      <c r="CF45" s="31">
        <f t="shared" si="112"/>
        <v>2.1869768922095582E-3</v>
      </c>
      <c r="CG45" s="31">
        <f t="shared" si="113"/>
        <v>6.4538594112569125E-2</v>
      </c>
      <c r="CH45" s="31">
        <f t="shared" si="114"/>
        <v>-7.8492825976604952E-2</v>
      </c>
      <c r="CI45" s="31">
        <f t="shared" si="115"/>
        <v>0.25023258606190041</v>
      </c>
      <c r="CK45" s="31">
        <f t="shared" si="61"/>
        <v>-1.7971237223836134E-4</v>
      </c>
      <c r="CL45" s="31">
        <f t="shared" si="62"/>
        <v>0</v>
      </c>
      <c r="CM45" s="31">
        <f t="shared" si="63"/>
        <v>0</v>
      </c>
      <c r="CN45" s="31">
        <f t="shared" si="64"/>
        <v>4.2390087565304631E-3</v>
      </c>
      <c r="CP45" s="31">
        <f t="shared" si="116"/>
        <v>0.99499723240879567</v>
      </c>
      <c r="CQ45" s="31">
        <f t="shared" si="117"/>
        <v>0.7017398202982531</v>
      </c>
      <c r="CR45" s="31">
        <f t="shared" si="95"/>
        <v>1.0104830640627755</v>
      </c>
      <c r="CS45" s="31"/>
      <c r="CT45" s="31">
        <f t="shared" si="118"/>
        <v>1.0003314089040363</v>
      </c>
      <c r="CU45" s="31">
        <f t="shared" si="119"/>
        <v>1.0073801678537622</v>
      </c>
      <c r="CV45" s="31">
        <f t="shared" si="96"/>
        <v>0.99782592739479614</v>
      </c>
      <c r="CW45" s="31"/>
      <c r="CX45" s="31">
        <f t="shared" si="65"/>
        <v>0.99988299146078463</v>
      </c>
      <c r="CY45" s="31">
        <f t="shared" si="120"/>
        <v>1.0050723448003391</v>
      </c>
      <c r="CZ45" s="31">
        <f t="shared" si="97"/>
        <v>1.0003028180376872</v>
      </c>
    </row>
    <row r="46" spans="1:104" x14ac:dyDescent="0.2">
      <c r="A46" s="198" t="s">
        <v>379</v>
      </c>
      <c r="B46" s="9">
        <f t="shared" si="98"/>
        <v>1985</v>
      </c>
      <c r="D46" s="29">
        <f>'Electricity-Only&gt;Fossil'!H46</f>
        <v>18792.426001000003</v>
      </c>
      <c r="E46" s="29">
        <f>Table8.4b11!L45*0.001</f>
        <v>4075.5630000000001</v>
      </c>
      <c r="F46" s="29">
        <f>Table8.4b11!N45*0.001</f>
        <v>2937.1680000000001</v>
      </c>
      <c r="G46" s="29">
        <f>'Electricity-Only&gt;Renewable'!I46</f>
        <v>112.03900000000002</v>
      </c>
      <c r="H46" s="29">
        <f t="shared" si="68"/>
        <v>25917.196001000004</v>
      </c>
      <c r="J46" s="29">
        <f>'Electricity-Only&gt;Fossil'!N46</f>
        <v>1794276.3630807502</v>
      </c>
      <c r="K46" s="29">
        <f>Table8.2b11!L45*0.001</f>
        <v>383690.72700000001</v>
      </c>
      <c r="L46" s="29">
        <f>Table8.2b11!O45*0.001</f>
        <v>281149.41800000001</v>
      </c>
      <c r="M46" s="29">
        <f>'Electricity-Only&gt;Renewable'!P46</f>
        <v>10620.777999999998</v>
      </c>
      <c r="N46" s="29">
        <f t="shared" si="69"/>
        <v>2469737.2860807502</v>
      </c>
      <c r="O46" s="35"/>
      <c r="P46" s="41">
        <f t="shared" si="70"/>
        <v>10473.54041310205</v>
      </c>
      <c r="Q46" s="41">
        <f t="shared" si="71"/>
        <v>10622.000254908427</v>
      </c>
      <c r="R46" s="41">
        <f t="shared" si="72"/>
        <v>10447.000107252577</v>
      </c>
      <c r="S46" s="41">
        <f t="shared" si="73"/>
        <v>10549.038874553262</v>
      </c>
      <c r="T46" s="41">
        <f t="shared" si="74"/>
        <v>10493.908055349584</v>
      </c>
      <c r="U46" s="41"/>
      <c r="V46" s="98">
        <f t="shared" si="75"/>
        <v>1.0062366335361173</v>
      </c>
      <c r="W46" s="98">
        <f t="shared" si="76"/>
        <v>1.0037800733514464</v>
      </c>
      <c r="X46" s="98">
        <f t="shared" si="77"/>
        <v>1.0043261000635595</v>
      </c>
      <c r="Y46" s="98">
        <f t="shared" si="78"/>
        <v>0.82321845878114697</v>
      </c>
      <c r="Z46" s="98">
        <f t="shared" si="79"/>
        <v>1.0020599643807075</v>
      </c>
      <c r="AC46" s="109">
        <f>'Electricity-Only&gt;Fossil'!AE46</f>
        <v>1.0052497203900757</v>
      </c>
      <c r="AD46" s="111">
        <f t="shared" si="80"/>
        <v>1.0037800733514464</v>
      </c>
      <c r="AE46" s="111">
        <f t="shared" si="81"/>
        <v>1.0043261000635595</v>
      </c>
      <c r="AF46" s="109">
        <f>'Electricity-Only&gt;Renewable'!AI46</f>
        <v>0.90920565756299254</v>
      </c>
      <c r="AG46" s="31"/>
      <c r="AH46" s="87">
        <f>'Electricity-Only&gt;Fossil'!AD46</f>
        <v>1.0009817095111937</v>
      </c>
      <c r="AI46" s="33">
        <v>1</v>
      </c>
      <c r="AJ46" s="33">
        <v>1</v>
      </c>
      <c r="AK46" s="87">
        <f>'Electricity-Only&gt;Renewable'!AH46</f>
        <v>0.90542601878179796</v>
      </c>
      <c r="AN46" s="31">
        <f t="shared" si="32"/>
        <v>1.0062365836017073</v>
      </c>
      <c r="AO46" s="31">
        <f t="shared" si="33"/>
        <v>1.0037800733514464</v>
      </c>
      <c r="AP46" s="31">
        <f t="shared" si="34"/>
        <v>1.0043261000635595</v>
      </c>
      <c r="AQ46" s="31">
        <f t="shared" si="35"/>
        <v>0.82321845878114708</v>
      </c>
      <c r="AS46" s="34">
        <f t="shared" si="82"/>
        <v>0.86853893521301706</v>
      </c>
      <c r="AT46" s="34">
        <f t="shared" si="83"/>
        <v>1.0020599643807075</v>
      </c>
      <c r="AU46" s="34">
        <f t="shared" si="84"/>
        <v>0.9983624207584505</v>
      </c>
      <c r="AV46" s="34">
        <f t="shared" si="36"/>
        <v>0.99979029476316195</v>
      </c>
      <c r="AW46" s="34">
        <f t="shared" si="85"/>
        <v>1.0039141002340146</v>
      </c>
      <c r="AX46" s="34">
        <f t="shared" si="37"/>
        <v>0.87032806466707913</v>
      </c>
      <c r="AY46" s="34">
        <f t="shared" si="86"/>
        <v>0.87032809448281356</v>
      </c>
      <c r="AZ46" s="34"/>
      <c r="BA46" s="34">
        <f t="shared" si="38"/>
        <v>0.99815305893055517</v>
      </c>
      <c r="BC46" s="12"/>
      <c r="BE46" s="31">
        <f t="shared" si="87"/>
        <v>0.72509487524325189</v>
      </c>
      <c r="BF46" s="31">
        <f t="shared" si="88"/>
        <v>0.15725323834579738</v>
      </c>
      <c r="BG46" s="31">
        <f t="shared" si="89"/>
        <v>0.11332892647363051</v>
      </c>
      <c r="BH46" s="31">
        <f t="shared" si="90"/>
        <v>4.322959937320266E-3</v>
      </c>
      <c r="BJ46" s="31">
        <f t="shared" si="99"/>
        <v>0.72549506395028862</v>
      </c>
      <c r="BK46" s="31">
        <f t="shared" si="100"/>
        <v>0.14804233276900153</v>
      </c>
      <c r="BL46" s="31">
        <f t="shared" si="101"/>
        <v>0.12212871378498581</v>
      </c>
      <c r="BM46" s="31">
        <f t="shared" si="102"/>
        <v>3.9150411051938165E-3</v>
      </c>
      <c r="BN46" s="31">
        <f t="shared" si="103"/>
        <v>0.9995811516094697</v>
      </c>
      <c r="BO46" s="31"/>
      <c r="BP46" s="31">
        <f t="shared" si="104"/>
        <v>0.72579906371997616</v>
      </c>
      <c r="BQ46" s="31">
        <f t="shared" si="105"/>
        <v>0.14810436604434971</v>
      </c>
      <c r="BR46" s="31">
        <f t="shared" si="106"/>
        <v>0.12217988863469563</v>
      </c>
      <c r="BS46" s="31">
        <f t="shared" si="107"/>
        <v>3.9166816009786063E-3</v>
      </c>
      <c r="BV46" s="31">
        <f t="shared" si="108"/>
        <v>-4.9224668876028587E-3</v>
      </c>
      <c r="BW46" s="31">
        <f t="shared" si="109"/>
        <v>-2.0592485023500071E-2</v>
      </c>
      <c r="BX46" s="31">
        <f t="shared" si="110"/>
        <v>6.7015177781151454E-4</v>
      </c>
      <c r="BY46" s="31">
        <f t="shared" si="111"/>
        <v>4.7596512140841013E-3</v>
      </c>
      <c r="CA46" s="31">
        <f t="shared" si="91"/>
        <v>0.72650494981517022</v>
      </c>
      <c r="CB46" s="31">
        <f t="shared" si="92"/>
        <v>0.15535689936028885</v>
      </c>
      <c r="CC46" s="31">
        <f t="shared" si="93"/>
        <v>0.11383778330777794</v>
      </c>
      <c r="CD46" s="31">
        <f t="shared" si="94"/>
        <v>4.3003675167629721E-3</v>
      </c>
      <c r="CF46" s="31">
        <f t="shared" si="112"/>
        <v>-1.9645678600367848E-3</v>
      </c>
      <c r="CG46" s="31">
        <f t="shared" si="113"/>
        <v>0.13605323468046127</v>
      </c>
      <c r="CH46" s="31">
        <f t="shared" si="114"/>
        <v>-0.15491064172194374</v>
      </c>
      <c r="CI46" s="31">
        <f t="shared" si="115"/>
        <v>0.18900851895672366</v>
      </c>
      <c r="CK46" s="31">
        <f t="shared" si="61"/>
        <v>-7.1340301795917206E-4</v>
      </c>
      <c r="CL46" s="31">
        <f t="shared" si="62"/>
        <v>0</v>
      </c>
      <c r="CM46" s="31">
        <f t="shared" si="63"/>
        <v>0</v>
      </c>
      <c r="CN46" s="31">
        <f t="shared" si="64"/>
        <v>1.3500757563768412E-3</v>
      </c>
      <c r="CP46" s="31">
        <f t="shared" si="116"/>
        <v>0.99349918463516884</v>
      </c>
      <c r="CQ46" s="31">
        <f t="shared" si="117"/>
        <v>0.6971779392923444</v>
      </c>
      <c r="CR46" s="31">
        <f t="shared" si="95"/>
        <v>1.0039141002340146</v>
      </c>
      <c r="CS46" s="31"/>
      <c r="CT46" s="31">
        <f t="shared" si="118"/>
        <v>1.0005376622804891</v>
      </c>
      <c r="CU46" s="31">
        <f t="shared" si="119"/>
        <v>1.00792179817213</v>
      </c>
      <c r="CV46" s="31">
        <f t="shared" si="96"/>
        <v>0.9983624207584505</v>
      </c>
      <c r="CW46" s="31"/>
      <c r="CX46" s="31">
        <f t="shared" si="65"/>
        <v>0.99948763187978351</v>
      </c>
      <c r="CY46" s="31">
        <f t="shared" si="120"/>
        <v>1.0045573777723522</v>
      </c>
      <c r="CZ46" s="31">
        <f t="shared" si="97"/>
        <v>0.99979029476316195</v>
      </c>
    </row>
    <row r="47" spans="1:104" x14ac:dyDescent="0.2">
      <c r="A47" s="198" t="s">
        <v>379</v>
      </c>
      <c r="B47" s="9">
        <f t="shared" si="98"/>
        <v>1986</v>
      </c>
      <c r="D47" s="29">
        <f>'Electricity-Only&gt;Fossil'!H47</f>
        <v>18586.409001</v>
      </c>
      <c r="E47" s="29">
        <f>Table8.4b11!L46*0.001</f>
        <v>4380.1090000000004</v>
      </c>
      <c r="F47" s="29">
        <f>Table8.4b11!N46*0.001</f>
        <v>3038.1570000000002</v>
      </c>
      <c r="G47" s="29">
        <f>'Electricity-Only&gt;Renewable'!I47</f>
        <v>120.16000000000001</v>
      </c>
      <c r="H47" s="29">
        <f t="shared" si="68"/>
        <v>26124.835000999999</v>
      </c>
      <c r="J47" s="29">
        <f>'Electricity-Only&gt;Fossil'!N47</f>
        <v>1770924.7520807502</v>
      </c>
      <c r="K47" s="29">
        <f>Table8.2b11!L46*0.001</f>
        <v>414038.06300000002</v>
      </c>
      <c r="L47" s="29">
        <f>Table8.2b11!O46*0.001</f>
        <v>290844.09899999999</v>
      </c>
      <c r="M47" s="29">
        <f>'Electricity-Only&gt;Renewable'!P47</f>
        <v>11696.643</v>
      </c>
      <c r="N47" s="29">
        <f t="shared" si="69"/>
        <v>2487503.5570807504</v>
      </c>
      <c r="O47" s="35"/>
      <c r="P47" s="41">
        <f t="shared" si="70"/>
        <v>10495.312677267557</v>
      </c>
      <c r="Q47" s="41">
        <f t="shared" si="71"/>
        <v>10579.000800706577</v>
      </c>
      <c r="R47" s="41">
        <f t="shared" si="72"/>
        <v>10445.998424743699</v>
      </c>
      <c r="S47" s="41">
        <f t="shared" si="73"/>
        <v>10273.033040334736</v>
      </c>
      <c r="T47" s="41">
        <f t="shared" si="74"/>
        <v>10502.431213267979</v>
      </c>
      <c r="U47" s="41"/>
      <c r="V47" s="98">
        <f t="shared" si="75"/>
        <v>1.0083283856022049</v>
      </c>
      <c r="W47" s="98">
        <f t="shared" si="76"/>
        <v>0.99971662068179878</v>
      </c>
      <c r="X47" s="98">
        <f t="shared" si="77"/>
        <v>1.0042298029565129</v>
      </c>
      <c r="Y47" s="98">
        <f t="shared" si="78"/>
        <v>0.80167971007029803</v>
      </c>
      <c r="Z47" s="98">
        <f t="shared" si="79"/>
        <v>1.0028738380372204</v>
      </c>
      <c r="AC47" s="109">
        <f>'Electricity-Only&gt;Fossil'!AE47</f>
        <v>1.0075435086187039</v>
      </c>
      <c r="AD47" s="111">
        <f t="shared" si="80"/>
        <v>0.99971662068179878</v>
      </c>
      <c r="AE47" s="111">
        <f t="shared" si="81"/>
        <v>1.0042298029565129</v>
      </c>
      <c r="AF47" s="109">
        <f>'Electricity-Only&gt;Renewable'!AI47</f>
        <v>0.88530305033191725</v>
      </c>
      <c r="AG47" s="31"/>
      <c r="AH47" s="87">
        <f>'Electricity-Only&gt;Fossil'!AD47</f>
        <v>1.0007789509222924</v>
      </c>
      <c r="AI47" s="33">
        <v>1</v>
      </c>
      <c r="AJ47" s="33">
        <v>1</v>
      </c>
      <c r="AK47" s="87">
        <f>'Electricity-Only&gt;Renewable'!AH47</f>
        <v>0.90554269497855333</v>
      </c>
      <c r="AN47" s="31">
        <f t="shared" si="32"/>
        <v>1.0083283355639923</v>
      </c>
      <c r="AO47" s="31">
        <f t="shared" si="33"/>
        <v>0.99971662068179878</v>
      </c>
      <c r="AP47" s="31">
        <f t="shared" si="34"/>
        <v>1.0042298029565129</v>
      </c>
      <c r="AQ47" s="31">
        <f t="shared" si="35"/>
        <v>0.80167971007029815</v>
      </c>
      <c r="AS47" s="34">
        <f t="shared" si="82"/>
        <v>0.87478684594587608</v>
      </c>
      <c r="AT47" s="34">
        <f t="shared" si="83"/>
        <v>1.0028738380372204</v>
      </c>
      <c r="AU47" s="34">
        <f t="shared" si="84"/>
        <v>0.99847053106707839</v>
      </c>
      <c r="AV47" s="34">
        <f t="shared" si="36"/>
        <v>0.9996453949777846</v>
      </c>
      <c r="AW47" s="34">
        <f t="shared" si="85"/>
        <v>1.0047663127792261</v>
      </c>
      <c r="AX47" s="34">
        <f t="shared" si="37"/>
        <v>0.87730081160360918</v>
      </c>
      <c r="AY47" s="34">
        <f t="shared" si="86"/>
        <v>0.87730084165821542</v>
      </c>
      <c r="AZ47" s="34"/>
      <c r="BA47" s="34">
        <f t="shared" si="38"/>
        <v>0.9981164684022279</v>
      </c>
      <c r="BC47" s="12"/>
      <c r="BE47" s="31">
        <f t="shared" si="87"/>
        <v>0.71144598617708221</v>
      </c>
      <c r="BF47" s="31">
        <f t="shared" si="88"/>
        <v>0.16766073354462677</v>
      </c>
      <c r="BG47" s="31">
        <f t="shared" si="89"/>
        <v>0.11629382539195775</v>
      </c>
      <c r="BH47" s="31">
        <f t="shared" si="90"/>
        <v>4.5994548863332744E-3</v>
      </c>
      <c r="BJ47" s="31">
        <f t="shared" si="99"/>
        <v>0.71824881667623375</v>
      </c>
      <c r="BK47" s="31">
        <f t="shared" si="100"/>
        <v>0.16240140938370276</v>
      </c>
      <c r="BL47" s="31">
        <f t="shared" si="101"/>
        <v>0.11480499516522387</v>
      </c>
      <c r="BM47" s="31">
        <f t="shared" si="102"/>
        <v>4.4597790047289938E-3</v>
      </c>
      <c r="BN47" s="31">
        <f t="shared" si="103"/>
        <v>0.99991500022988944</v>
      </c>
      <c r="BO47" s="31"/>
      <c r="BP47" s="31">
        <f t="shared" si="104"/>
        <v>0.71830987285029413</v>
      </c>
      <c r="BQ47" s="31">
        <f t="shared" si="105"/>
        <v>0.16241521463960959</v>
      </c>
      <c r="BR47" s="31">
        <f t="shared" si="106"/>
        <v>0.11481475439295256</v>
      </c>
      <c r="BS47" s="31">
        <f t="shared" si="107"/>
        <v>4.4601581171436078E-3</v>
      </c>
      <c r="BV47" s="31">
        <f t="shared" si="108"/>
        <v>2.2792099939032842E-3</v>
      </c>
      <c r="BW47" s="31">
        <f t="shared" si="109"/>
        <v>-4.0563663054249081E-3</v>
      </c>
      <c r="BX47" s="31">
        <f t="shared" si="110"/>
        <v>-9.5886907579368697E-5</v>
      </c>
      <c r="BY47" s="31">
        <f t="shared" si="111"/>
        <v>-2.6641298385790078E-2</v>
      </c>
      <c r="CA47" s="31">
        <f t="shared" si="91"/>
        <v>0.71192853053004168</v>
      </c>
      <c r="CB47" s="31">
        <f t="shared" si="92"/>
        <v>0.1664472244959927</v>
      </c>
      <c r="CC47" s="31">
        <f t="shared" si="93"/>
        <v>0.11692208365777162</v>
      </c>
      <c r="CD47" s="31">
        <f t="shared" si="94"/>
        <v>4.7021613161939684E-3</v>
      </c>
      <c r="CF47" s="31">
        <f t="shared" si="112"/>
        <v>-2.0267768317371315E-2</v>
      </c>
      <c r="CG47" s="31">
        <f t="shared" si="113"/>
        <v>6.8953242610628532E-2</v>
      </c>
      <c r="CH47" s="31">
        <f t="shared" si="114"/>
        <v>2.6733279716205056E-2</v>
      </c>
      <c r="CI47" s="31">
        <f t="shared" si="115"/>
        <v>8.9321769462793132E-2</v>
      </c>
      <c r="CK47" s="31">
        <f t="shared" si="61"/>
        <v>-2.0258025207751387E-4</v>
      </c>
      <c r="CL47" s="31">
        <f t="shared" si="62"/>
        <v>0</v>
      </c>
      <c r="CM47" s="31">
        <f t="shared" si="63"/>
        <v>0</v>
      </c>
      <c r="CN47" s="31">
        <f t="shared" si="64"/>
        <v>1.2885501116652385E-4</v>
      </c>
      <c r="CP47" s="31">
        <f t="shared" si="116"/>
        <v>1.0008488899050354</v>
      </c>
      <c r="CQ47" s="31">
        <f t="shared" si="117"/>
        <v>0.69776976660702306</v>
      </c>
      <c r="CR47" s="31">
        <f t="shared" si="95"/>
        <v>1.0047663127792261</v>
      </c>
      <c r="CS47" s="31"/>
      <c r="CT47" s="31">
        <f t="shared" si="118"/>
        <v>1.0001082876382164</v>
      </c>
      <c r="CU47" s="31">
        <f t="shared" si="119"/>
        <v>1.0080309436431609</v>
      </c>
      <c r="CV47" s="31">
        <f t="shared" si="96"/>
        <v>0.99847053106707839</v>
      </c>
      <c r="CW47" s="31"/>
      <c r="CX47" s="31">
        <f t="shared" si="65"/>
        <v>0.99985506982200534</v>
      </c>
      <c r="CY47" s="31">
        <f t="shared" si="120"/>
        <v>1.0044117870927858</v>
      </c>
      <c r="CZ47" s="31">
        <f t="shared" si="97"/>
        <v>0.9996453949777846</v>
      </c>
    </row>
    <row r="48" spans="1:104" x14ac:dyDescent="0.2">
      <c r="A48" s="198" t="s">
        <v>379</v>
      </c>
      <c r="B48" s="9">
        <f t="shared" si="98"/>
        <v>1987</v>
      </c>
      <c r="D48" s="29">
        <f>'Electricity-Only&gt;Fossil'!H48</f>
        <v>19365.331001000002</v>
      </c>
      <c r="E48" s="29">
        <f>Table8.4b11!L47*0.001</f>
        <v>4753.933</v>
      </c>
      <c r="F48" s="29">
        <f>Table8.4b11!N47*0.001</f>
        <v>2601.5720000000001</v>
      </c>
      <c r="G48" s="29">
        <f>'Electricity-Only&gt;Renewable'!I48</f>
        <v>127.80499999999999</v>
      </c>
      <c r="H48" s="29">
        <f t="shared" si="68"/>
        <v>26848.641001000004</v>
      </c>
      <c r="J48" s="29">
        <f>'Electricity-Only&gt;Fossil'!N48</f>
        <v>1854894.6630807503</v>
      </c>
      <c r="K48" s="29">
        <f>Table8.2b11!L47*0.001</f>
        <v>455270.38199999998</v>
      </c>
      <c r="L48" s="29">
        <f>Table8.2b11!O47*0.001</f>
        <v>249694.973</v>
      </c>
      <c r="M48" s="29">
        <f>'Electricity-Only&gt;Renewable'!P48</f>
        <v>12177.380999999998</v>
      </c>
      <c r="N48" s="29">
        <f t="shared" si="69"/>
        <v>2572037.3990807505</v>
      </c>
      <c r="O48" s="35"/>
      <c r="P48" s="41">
        <f t="shared" si="70"/>
        <v>10440.124383579057</v>
      </c>
      <c r="Q48" s="41">
        <f t="shared" si="71"/>
        <v>10441.99927769516</v>
      </c>
      <c r="R48" s="41">
        <f t="shared" si="72"/>
        <v>10419.000305624897</v>
      </c>
      <c r="S48" s="41">
        <f t="shared" si="73"/>
        <v>10495.278089763309</v>
      </c>
      <c r="T48" s="41">
        <f t="shared" si="74"/>
        <v>10438.666642481849</v>
      </c>
      <c r="U48" s="41"/>
      <c r="V48" s="98">
        <f t="shared" si="75"/>
        <v>1.003026216453915</v>
      </c>
      <c r="W48" s="98">
        <f t="shared" si="76"/>
        <v>0.98676996322393329</v>
      </c>
      <c r="X48" s="98">
        <f t="shared" si="77"/>
        <v>1.001634329097485</v>
      </c>
      <c r="Y48" s="98">
        <f t="shared" si="78"/>
        <v>0.81902311255824056</v>
      </c>
      <c r="Z48" s="98">
        <f t="shared" si="79"/>
        <v>0.99678497932093613</v>
      </c>
      <c r="AC48" s="109">
        <f>'Electricity-Only&gt;Fossil'!AE48</f>
        <v>1.0022727624150694</v>
      </c>
      <c r="AD48" s="111">
        <f t="shared" si="80"/>
        <v>0.98676996322393329</v>
      </c>
      <c r="AE48" s="111">
        <f t="shared" si="81"/>
        <v>1.001634329097485</v>
      </c>
      <c r="AF48" s="109">
        <f>'Electricity-Only&gt;Renewable'!AI48</f>
        <v>0.90431903743492303</v>
      </c>
      <c r="AG48" s="31"/>
      <c r="AH48" s="87">
        <f>'Electricity-Only&gt;Fossil'!AD48</f>
        <v>1.000751695837705</v>
      </c>
      <c r="AI48" s="33">
        <v>1</v>
      </c>
      <c r="AJ48" s="33">
        <v>1</v>
      </c>
      <c r="AK48" s="87">
        <f>'Electricity-Only&gt;Renewable'!AH48</f>
        <v>0.90567938819620364</v>
      </c>
      <c r="AN48" s="31">
        <f t="shared" si="32"/>
        <v>1.0030261666788218</v>
      </c>
      <c r="AO48" s="31">
        <f t="shared" si="33"/>
        <v>0.98676996322393329</v>
      </c>
      <c r="AP48" s="31">
        <f t="shared" si="34"/>
        <v>1.001634329097485</v>
      </c>
      <c r="AQ48" s="31">
        <f t="shared" si="35"/>
        <v>0.8190231125582409</v>
      </c>
      <c r="AS48" s="34">
        <f t="shared" si="82"/>
        <v>0.90451508203557696</v>
      </c>
      <c r="AT48" s="34">
        <f t="shared" si="83"/>
        <v>0.99678497932093613</v>
      </c>
      <c r="AU48" s="34">
        <f t="shared" si="84"/>
        <v>0.99858051124210245</v>
      </c>
      <c r="AV48" s="34">
        <f t="shared" si="36"/>
        <v>0.99962659229348683</v>
      </c>
      <c r="AW48" s="34">
        <f t="shared" si="85"/>
        <v>0.99857475703177501</v>
      </c>
      <c r="AX48" s="34">
        <f t="shared" si="37"/>
        <v>0.90160701645501784</v>
      </c>
      <c r="AY48" s="34">
        <f t="shared" si="86"/>
        <v>0.90160704734230745</v>
      </c>
      <c r="AZ48" s="34"/>
      <c r="BA48" s="34">
        <f t="shared" si="38"/>
        <v>0.99820763358363074</v>
      </c>
      <c r="BC48" s="12"/>
      <c r="BE48" s="31">
        <f t="shared" si="87"/>
        <v>0.72127788517410329</v>
      </c>
      <c r="BF48" s="31">
        <f t="shared" si="88"/>
        <v>0.17706419478821797</v>
      </c>
      <c r="BG48" s="31">
        <f t="shared" si="89"/>
        <v>9.689771634635444E-2</v>
      </c>
      <c r="BH48" s="31">
        <f t="shared" si="90"/>
        <v>4.7602036913242567E-3</v>
      </c>
      <c r="BJ48" s="31">
        <f t="shared" si="99"/>
        <v>0.71635069049270095</v>
      </c>
      <c r="BK48" s="31">
        <f t="shared" si="100"/>
        <v>0.17231970416234427</v>
      </c>
      <c r="BL48" s="31">
        <f t="shared" si="101"/>
        <v>0.10630101006179636</v>
      </c>
      <c r="BM48" s="31">
        <f t="shared" si="102"/>
        <v>4.6793691187105692E-3</v>
      </c>
      <c r="BN48" s="31">
        <f t="shared" si="103"/>
        <v>0.99965077383555212</v>
      </c>
      <c r="BO48" s="31"/>
      <c r="BP48" s="31">
        <f t="shared" si="104"/>
        <v>0.71660094629261439</v>
      </c>
      <c r="BQ48" s="31">
        <f t="shared" si="105"/>
        <v>0.17237990373495352</v>
      </c>
      <c r="BR48" s="31">
        <f t="shared" si="106"/>
        <v>0.10633814612470199</v>
      </c>
      <c r="BS48" s="31">
        <f t="shared" si="107"/>
        <v>4.6810038477300775E-3</v>
      </c>
      <c r="BV48" s="31">
        <f t="shared" si="108"/>
        <v>-5.2450150422792977E-3</v>
      </c>
      <c r="BW48" s="31">
        <f t="shared" si="109"/>
        <v>-1.3034913877617032E-2</v>
      </c>
      <c r="BX48" s="31">
        <f t="shared" si="110"/>
        <v>-2.5878874506775422E-3</v>
      </c>
      <c r="BY48" s="31">
        <f t="shared" si="111"/>
        <v>2.1252199502124716E-2</v>
      </c>
      <c r="CA48" s="31">
        <f t="shared" si="91"/>
        <v>0.72117717407363202</v>
      </c>
      <c r="CB48" s="31">
        <f t="shared" si="92"/>
        <v>0.17700768354407062</v>
      </c>
      <c r="CC48" s="31">
        <f t="shared" si="93"/>
        <v>9.7080615192159062E-2</v>
      </c>
      <c r="CD48" s="31">
        <f t="shared" si="94"/>
        <v>4.734527190138141E-3</v>
      </c>
      <c r="CF48" s="31">
        <f t="shared" si="112"/>
        <v>1.2907312997980277E-2</v>
      </c>
      <c r="CG48" s="31">
        <f t="shared" si="113"/>
        <v>6.1514852304300718E-2</v>
      </c>
      <c r="CH48" s="31">
        <f t="shared" si="114"/>
        <v>-0.18596604351131643</v>
      </c>
      <c r="CI48" s="31">
        <f t="shared" si="115"/>
        <v>6.8596098800992487E-3</v>
      </c>
      <c r="CK48" s="31">
        <f t="shared" si="61"/>
        <v>-2.7234241587365077E-5</v>
      </c>
      <c r="CL48" s="31">
        <f t="shared" si="62"/>
        <v>0</v>
      </c>
      <c r="CM48" s="31">
        <f t="shared" si="63"/>
        <v>0</v>
      </c>
      <c r="CN48" s="31">
        <f t="shared" si="64"/>
        <v>1.5094031723616837E-4</v>
      </c>
      <c r="CP48" s="31">
        <f t="shared" si="116"/>
        <v>0.99383781515293346</v>
      </c>
      <c r="CQ48" s="31">
        <f t="shared" si="117"/>
        <v>0.69346998032449614</v>
      </c>
      <c r="CR48" s="31">
        <f t="shared" si="95"/>
        <v>0.99857475703177501</v>
      </c>
      <c r="CS48" s="31"/>
      <c r="CT48" s="31">
        <f t="shared" si="118"/>
        <v>1.000110148643953</v>
      </c>
      <c r="CU48" s="31">
        <f t="shared" si="119"/>
        <v>1.0081419768846658</v>
      </c>
      <c r="CV48" s="31">
        <f t="shared" si="96"/>
        <v>0.99858051124210245</v>
      </c>
      <c r="CW48" s="31"/>
      <c r="CX48" s="31">
        <f t="shared" si="65"/>
        <v>0.99998119064581081</v>
      </c>
      <c r="CY48" s="31">
        <f t="shared" si="120"/>
        <v>1.0043928947557306</v>
      </c>
      <c r="CZ48" s="31">
        <f t="shared" si="97"/>
        <v>0.99962659229348683</v>
      </c>
    </row>
    <row r="49" spans="1:104" ht="13.5" thickBot="1" x14ac:dyDescent="0.25">
      <c r="A49" s="198" t="s">
        <v>379</v>
      </c>
      <c r="B49" s="9">
        <f t="shared" si="98"/>
        <v>1988</v>
      </c>
      <c r="D49" s="29">
        <f>'Electricity-Only&gt;Fossil'!H49</f>
        <v>20122.801001</v>
      </c>
      <c r="E49" s="29">
        <f>Table8.4b11!L48*0.001</f>
        <v>5586.9679999999998</v>
      </c>
      <c r="F49" s="29">
        <f>Table8.4b11!N48*0.001</f>
        <v>2301.6289999999999</v>
      </c>
      <c r="G49" s="29">
        <f>'Electricity-Only&gt;Renewable'!I49</f>
        <v>123.726</v>
      </c>
      <c r="H49" s="29">
        <f t="shared" si="68"/>
        <v>28135.124001</v>
      </c>
      <c r="J49" s="29">
        <f>'Electricity-Only&gt;Fossil'!N49</f>
        <v>1942353.03908075</v>
      </c>
      <c r="K49" s="228">
        <f>Table8.2b11!L48*0.001</f>
        <v>526973.04700000002</v>
      </c>
      <c r="L49" s="228">
        <f>Table8.2b11!O48*0.001</f>
        <v>222939.68300000002</v>
      </c>
      <c r="M49" s="29">
        <f>'Electricity-Only&gt;Renewable'!P49</f>
        <v>11786.559999999998</v>
      </c>
      <c r="N49" s="29">
        <f t="shared" si="69"/>
        <v>2704052.3290807502</v>
      </c>
      <c r="O49" s="35"/>
      <c r="P49" s="41">
        <f t="shared" si="70"/>
        <v>10360.012107028413</v>
      </c>
      <c r="Q49" s="41">
        <f t="shared" si="71"/>
        <v>10601.999536420311</v>
      </c>
      <c r="R49" s="41">
        <f t="shared" si="72"/>
        <v>10323.99871134651</v>
      </c>
      <c r="S49" s="41">
        <f t="shared" si="73"/>
        <v>10497.21038199441</v>
      </c>
      <c r="T49" s="41">
        <f t="shared" si="74"/>
        <v>10404.800121070368</v>
      </c>
      <c r="U49" s="41"/>
      <c r="V49" s="98">
        <f t="shared" si="75"/>
        <v>0.99532949650233182</v>
      </c>
      <c r="W49" s="98">
        <f t="shared" si="76"/>
        <v>1.0018900034786082</v>
      </c>
      <c r="X49" s="98">
        <f t="shared" si="77"/>
        <v>0.99250131677797748</v>
      </c>
      <c r="Y49" s="98">
        <f t="shared" si="78"/>
        <v>0.8191739034171347</v>
      </c>
      <c r="Z49" s="98">
        <f t="shared" si="79"/>
        <v>0.9935510758923668</v>
      </c>
      <c r="AC49" s="109">
        <f>'Electricity-Only&gt;Fossil'!AE49</f>
        <v>0.99497277975801734</v>
      </c>
      <c r="AD49" s="111">
        <f t="shared" si="80"/>
        <v>1.0018900034786082</v>
      </c>
      <c r="AE49" s="111">
        <f t="shared" si="81"/>
        <v>0.99250131677797748</v>
      </c>
      <c r="AF49" s="109">
        <f>'Electricity-Only&gt;Renewable'!AI49</f>
        <v>0.90348858146109523</v>
      </c>
      <c r="AG49" s="31"/>
      <c r="AH49" s="87">
        <f>'Electricity-Only&gt;Fossil'!AD49</f>
        <v>1.0003584694560761</v>
      </c>
      <c r="AI49" s="33">
        <v>1</v>
      </c>
      <c r="AJ49" s="33">
        <v>1</v>
      </c>
      <c r="AK49" s="87">
        <f>'Electricity-Only&gt;Renewable'!AH49</f>
        <v>0.90667875635173056</v>
      </c>
      <c r="AN49" s="31">
        <f t="shared" si="32"/>
        <v>0.99532944710918769</v>
      </c>
      <c r="AO49" s="31">
        <f t="shared" si="33"/>
        <v>1.0018900034786082</v>
      </c>
      <c r="AP49" s="31">
        <f t="shared" si="34"/>
        <v>0.99250131677797748</v>
      </c>
      <c r="AQ49" s="31">
        <f t="shared" si="35"/>
        <v>0.81917390341713503</v>
      </c>
      <c r="AS49" s="34">
        <f t="shared" si="82"/>
        <v>0.95094111584113039</v>
      </c>
      <c r="AT49" s="34">
        <f t="shared" si="83"/>
        <v>0.9935510758923668</v>
      </c>
      <c r="AU49" s="34">
        <f t="shared" ref="AU49" si="121">CV49</f>
        <v>0.99882746557321922</v>
      </c>
      <c r="AV49" s="34">
        <f t="shared" ref="AV49" si="122">CZ49</f>
        <v>0.99934938749972191</v>
      </c>
      <c r="AW49" s="34">
        <f t="shared" ref="AW49" si="123">CR49</f>
        <v>0.99536497912859812</v>
      </c>
      <c r="AX49" s="34">
        <f t="shared" ref="AX49" si="124">AS49*AU49*AV49*AW49</f>
        <v>0.94480853638695395</v>
      </c>
      <c r="AY49" s="34">
        <f t="shared" ref="AY49" si="125">AS49*AT49</f>
        <v>0.94480856875424291</v>
      </c>
      <c r="AZ49" s="34"/>
      <c r="BA49" s="34">
        <f t="shared" ref="BA49" si="126">AU49*AV49</f>
        <v>0.99817761593849619</v>
      </c>
      <c r="BC49" s="12"/>
      <c r="BE49" s="31">
        <f t="shared" si="87"/>
        <v>0.71521991515959837</v>
      </c>
      <c r="BF49" s="31">
        <f t="shared" si="88"/>
        <v>0.19857627070708569</v>
      </c>
      <c r="BG49" s="31">
        <f t="shared" si="89"/>
        <v>8.1806250433379774E-2</v>
      </c>
      <c r="BH49" s="31">
        <f t="shared" si="90"/>
        <v>4.3975636999361526E-3</v>
      </c>
      <c r="BJ49" s="31">
        <f t="shared" si="99"/>
        <v>0.71824464222150708</v>
      </c>
      <c r="BK49" s="31">
        <f t="shared" si="100"/>
        <v>0.18761472825229297</v>
      </c>
      <c r="BL49" s="31">
        <f t="shared" si="101"/>
        <v>8.9139166712410262E-2</v>
      </c>
      <c r="BM49" s="31">
        <f t="shared" si="102"/>
        <v>4.5764893201957809E-3</v>
      </c>
      <c r="BN49" s="31">
        <f t="shared" si="103"/>
        <v>0.99957502650640617</v>
      </c>
      <c r="BO49" s="31"/>
      <c r="BP49" s="31">
        <f t="shared" si="104"/>
        <v>0.71855000692827331</v>
      </c>
      <c r="BQ49" s="31">
        <f t="shared" si="105"/>
        <v>0.18769449343689718</v>
      </c>
      <c r="BR49" s="31">
        <f t="shared" si="106"/>
        <v>8.9177064601102238E-2</v>
      </c>
      <c r="BS49" s="31">
        <f t="shared" si="107"/>
        <v>4.5784350337272567E-3</v>
      </c>
      <c r="BV49" s="31">
        <f t="shared" si="108"/>
        <v>-7.310082822065537E-3</v>
      </c>
      <c r="BW49" s="31">
        <f t="shared" si="109"/>
        <v>1.5206553024608179E-2</v>
      </c>
      <c r="BX49" s="31">
        <f t="shared" si="110"/>
        <v>-9.1599347282499913E-3</v>
      </c>
      <c r="BY49" s="31">
        <f t="shared" si="111"/>
        <v>-9.1874381274032575E-4</v>
      </c>
      <c r="CA49" s="31">
        <f t="shared" si="91"/>
        <v>0.71831192695189372</v>
      </c>
      <c r="CB49" s="31">
        <f t="shared" si="92"/>
        <v>0.19488271041675659</v>
      </c>
      <c r="CC49" s="31">
        <f t="shared" si="93"/>
        <v>8.2446512074634645E-2</v>
      </c>
      <c r="CD49" s="31">
        <f t="shared" si="94"/>
        <v>4.3588505567149546E-3</v>
      </c>
      <c r="CF49" s="31">
        <f t="shared" si="112"/>
        <v>-3.9809275439193622E-3</v>
      </c>
      <c r="CG49" s="31">
        <f t="shared" si="113"/>
        <v>9.6204751071621186E-2</v>
      </c>
      <c r="CH49" s="31">
        <f t="shared" si="114"/>
        <v>-0.16339197321009533</v>
      </c>
      <c r="CI49" s="31">
        <f t="shared" si="115"/>
        <v>-8.2673478582310542E-2</v>
      </c>
      <c r="CK49" s="31">
        <f t="shared" si="61"/>
        <v>-3.9300823463906716E-4</v>
      </c>
      <c r="CL49" s="31">
        <f t="shared" si="62"/>
        <v>0</v>
      </c>
      <c r="CM49" s="31">
        <f t="shared" si="63"/>
        <v>0</v>
      </c>
      <c r="CN49" s="31">
        <f t="shared" si="64"/>
        <v>1.1028374935973795E-3</v>
      </c>
      <c r="CP49" s="31">
        <f t="shared" si="116"/>
        <v>0.99678564085405297</v>
      </c>
      <c r="CQ49" s="31">
        <f t="shared" si="117"/>
        <v>0.6912409187508004</v>
      </c>
      <c r="CR49" s="31">
        <f t="shared" si="95"/>
        <v>0.99536497912859812</v>
      </c>
      <c r="CS49" s="31"/>
      <c r="CT49" s="31">
        <f t="shared" si="118"/>
        <v>1.0002473053783212</v>
      </c>
      <c r="CU49" s="31">
        <f t="shared" si="119"/>
        <v>1.0083912958176606</v>
      </c>
      <c r="CV49" s="31">
        <f t="shared" si="96"/>
        <v>0.99882746557321922</v>
      </c>
      <c r="CW49" s="31"/>
      <c r="CX49" s="31">
        <f t="shared" si="65"/>
        <v>0.99972269165716277</v>
      </c>
      <c r="CY49" s="31">
        <f t="shared" si="120"/>
        <v>1.0041143682265283</v>
      </c>
      <c r="CZ49" s="31">
        <f t="shared" si="97"/>
        <v>0.99934938749972191</v>
      </c>
    </row>
    <row r="50" spans="1:104" x14ac:dyDescent="0.2">
      <c r="A50" s="198" t="s">
        <v>379</v>
      </c>
      <c r="B50" s="9">
        <f t="shared" si="98"/>
        <v>1989</v>
      </c>
      <c r="D50" s="29">
        <f>'Electricity-Only&gt;Fossil'!H50</f>
        <v>20591.667295548788</v>
      </c>
      <c r="E50" s="29">
        <f>Table8.4b11!L49*0.001</f>
        <v>5602.1610000000001</v>
      </c>
      <c r="F50" s="29">
        <f>Table8.4b11!N49*0.001</f>
        <v>2808.1820000000002</v>
      </c>
      <c r="G50" s="29">
        <f>'Electricity-Only&gt;Renewable'!I50</f>
        <v>346.50100000000003</v>
      </c>
      <c r="H50" s="29">
        <f t="shared" si="68"/>
        <v>29348.511295548789</v>
      </c>
      <c r="J50" s="29">
        <f>'Electricity-Only&gt;Fossil'!N50</f>
        <v>1979263.1170100002</v>
      </c>
      <c r="K50" s="29">
        <f>Table8.2c11!$L10*0.001</f>
        <v>529354.71700000006</v>
      </c>
      <c r="L50" s="29">
        <f>Table8.2c11!$P10*0.001</f>
        <v>269189.20900000003</v>
      </c>
      <c r="M50" s="95">
        <f>'Electricity-Only&gt;Renewable'!P50</f>
        <v>28081.567999999999</v>
      </c>
      <c r="N50" s="29">
        <f t="shared" si="69"/>
        <v>2805888.6110100001</v>
      </c>
      <c r="O50" s="35"/>
      <c r="P50" s="41">
        <f t="shared" si="70"/>
        <v>10403.703842395578</v>
      </c>
      <c r="Q50" s="41">
        <f t="shared" si="71"/>
        <v>10583.000056651992</v>
      </c>
      <c r="R50" s="41">
        <f t="shared" si="72"/>
        <v>10432.000637885898</v>
      </c>
      <c r="S50" s="41">
        <f t="shared" si="73"/>
        <v>12339.090181858792</v>
      </c>
      <c r="T50" s="41">
        <f t="shared" si="74"/>
        <v>10459.613820872446</v>
      </c>
      <c r="U50" s="41"/>
      <c r="V50" s="98">
        <f t="shared" si="75"/>
        <v>0.99952714342735915</v>
      </c>
      <c r="W50" s="98">
        <f t="shared" si="76"/>
        <v>1.0000945507636951</v>
      </c>
      <c r="X50" s="98">
        <f t="shared" si="77"/>
        <v>1.0028841206993973</v>
      </c>
      <c r="Y50" s="98">
        <f t="shared" si="78"/>
        <v>0.96290922074183227</v>
      </c>
      <c r="Z50" s="98">
        <f t="shared" si="79"/>
        <v>0.99878521876664561</v>
      </c>
      <c r="AC50" s="109">
        <f>'Electricity-Only&gt;Fossil'!AE50</f>
        <v>0.99888397124029038</v>
      </c>
      <c r="AD50" s="111">
        <f t="shared" si="80"/>
        <v>1.0000945507636951</v>
      </c>
      <c r="AE50" s="111">
        <f t="shared" si="81"/>
        <v>1.0028841206993973</v>
      </c>
      <c r="AF50" s="109">
        <f>'Electricity-Only&gt;Renewable'!AI50</f>
        <v>0.98954239514233666</v>
      </c>
      <c r="AG50" s="31"/>
      <c r="AH50" s="87">
        <f>'Electricity-Only&gt;Fossil'!AD50</f>
        <v>1.0006438410281504</v>
      </c>
      <c r="AI50" s="33">
        <v>1</v>
      </c>
      <c r="AJ50" s="33">
        <v>1</v>
      </c>
      <c r="AK50" s="87">
        <f>'Electricity-Only&gt;Renewable'!AH50</f>
        <v>0.97308536296044856</v>
      </c>
      <c r="AN50" s="31">
        <f t="shared" si="32"/>
        <v>0.9995270937233367</v>
      </c>
      <c r="AO50" s="31">
        <f t="shared" si="33"/>
        <v>1.0000945507636951</v>
      </c>
      <c r="AP50" s="31">
        <f t="shared" si="34"/>
        <v>1.0028841206993973</v>
      </c>
      <c r="AQ50" s="31">
        <f t="shared" si="35"/>
        <v>0.96290922074183227</v>
      </c>
      <c r="AS50" s="34">
        <f t="shared" si="82"/>
        <v>0.98675414598460909</v>
      </c>
      <c r="AT50" s="34">
        <f t="shared" si="83"/>
        <v>0.99878521876664561</v>
      </c>
      <c r="AU50" s="34">
        <f t="shared" si="84"/>
        <v>0.99931083991576997</v>
      </c>
      <c r="AV50" s="34">
        <f t="shared" si="36"/>
        <v>1.0000821063546272</v>
      </c>
      <c r="AW50" s="34">
        <f t="shared" si="85"/>
        <v>0.99939192562335422</v>
      </c>
      <c r="AX50" s="34">
        <f t="shared" si="37"/>
        <v>0.9855554217312299</v>
      </c>
      <c r="AY50" s="34">
        <f t="shared" si="86"/>
        <v>0.98555545556613233</v>
      </c>
      <c r="AZ50" s="34"/>
      <c r="BA50" s="34">
        <f t="shared" si="38"/>
        <v>0.99939288968597495</v>
      </c>
      <c r="BC50" s="12"/>
      <c r="BE50" s="31">
        <f t="shared" si="87"/>
        <v>0.70162561528876843</v>
      </c>
      <c r="BF50" s="31">
        <f t="shared" si="88"/>
        <v>0.19088399215839152</v>
      </c>
      <c r="BG50" s="31">
        <f t="shared" si="89"/>
        <v>9.5683967466721545E-2</v>
      </c>
      <c r="BH50" s="31">
        <f t="shared" si="90"/>
        <v>1.1806425086118523E-2</v>
      </c>
      <c r="BJ50" s="31">
        <f t="shared" si="99"/>
        <v>0.70840102567177032</v>
      </c>
      <c r="BK50" s="31">
        <f t="shared" si="100"/>
        <v>0.19470480693810724</v>
      </c>
      <c r="BL50" s="31">
        <f t="shared" si="101"/>
        <v>8.856396656132659E-2</v>
      </c>
      <c r="BM50" s="31">
        <f t="shared" si="102"/>
        <v>7.501936417709432E-3</v>
      </c>
      <c r="BN50" s="31">
        <f t="shared" si="103"/>
        <v>0.99917173558891359</v>
      </c>
      <c r="BO50" s="31"/>
      <c r="BP50" s="31">
        <f t="shared" si="104"/>
        <v>0.70898825541160604</v>
      </c>
      <c r="BQ50" s="31">
        <f t="shared" si="105"/>
        <v>0.19486620768285431</v>
      </c>
      <c r="BR50" s="31">
        <f t="shared" si="106"/>
        <v>8.8637381750122091E-2</v>
      </c>
      <c r="BS50" s="31">
        <f t="shared" si="107"/>
        <v>7.5081551554175797E-3</v>
      </c>
      <c r="BV50" s="31">
        <f t="shared" si="108"/>
        <v>3.9232472413332853E-3</v>
      </c>
      <c r="BW50" s="31">
        <f t="shared" si="109"/>
        <v>-1.7936733752305317E-3</v>
      </c>
      <c r="BX50" s="31">
        <f t="shared" si="110"/>
        <v>1.0406909296117374E-2</v>
      </c>
      <c r="BY50" s="31">
        <f t="shared" si="111"/>
        <v>9.0979137304587746E-2</v>
      </c>
      <c r="CA50" s="31">
        <f t="shared" si="91"/>
        <v>0.70539618331375953</v>
      </c>
      <c r="CB50" s="31">
        <f t="shared" si="92"/>
        <v>0.1886584930431201</v>
      </c>
      <c r="CC50" s="31">
        <f t="shared" si="93"/>
        <v>9.5937239968732546E-2</v>
      </c>
      <c r="CD50" s="31">
        <f t="shared" si="94"/>
        <v>1.0008083674387856E-2</v>
      </c>
      <c r="CF50" s="31">
        <f t="shared" si="112"/>
        <v>-1.8144306240889314E-2</v>
      </c>
      <c r="CG50" s="31">
        <f t="shared" si="113"/>
        <v>-3.2459427053178287E-2</v>
      </c>
      <c r="CH50" s="31">
        <f t="shared" si="114"/>
        <v>0.15154448276513405</v>
      </c>
      <c r="CI50" s="31">
        <f t="shared" si="115"/>
        <v>0.83118474505736961</v>
      </c>
      <c r="CK50" s="31">
        <f t="shared" si="61"/>
        <v>2.852286301857276E-4</v>
      </c>
      <c r="CL50" s="31">
        <f t="shared" si="62"/>
        <v>0</v>
      </c>
      <c r="CM50" s="31">
        <f t="shared" si="63"/>
        <v>0</v>
      </c>
      <c r="CN50" s="31">
        <f t="shared" si="64"/>
        <v>7.06836053101043E-2</v>
      </c>
      <c r="CP50" s="31">
        <f t="shared" si="116"/>
        <v>1.0040456983912389</v>
      </c>
      <c r="CQ50" s="31">
        <f t="shared" si="117"/>
        <v>0.69403747102374902</v>
      </c>
      <c r="CR50" s="31">
        <f t="shared" si="95"/>
        <v>0.99939192562335422</v>
      </c>
      <c r="CS50" s="31"/>
      <c r="CT50" s="31">
        <f t="shared" si="118"/>
        <v>1.0004839417809495</v>
      </c>
      <c r="CU50" s="31">
        <f t="shared" si="119"/>
        <v>1.0088792984972526</v>
      </c>
      <c r="CV50" s="31">
        <f t="shared" si="96"/>
        <v>0.99931083991576997</v>
      </c>
      <c r="CW50" s="31"/>
      <c r="CX50" s="31">
        <f t="shared" si="65"/>
        <v>1.0007331958813108</v>
      </c>
      <c r="CY50" s="31">
        <f t="shared" si="120"/>
        <v>1.0048505807456771</v>
      </c>
      <c r="CZ50" s="31">
        <f t="shared" si="97"/>
        <v>1.0000821063546272</v>
      </c>
    </row>
    <row r="51" spans="1:104" x14ac:dyDescent="0.2">
      <c r="A51" s="198" t="s">
        <v>379</v>
      </c>
      <c r="B51" s="9">
        <f t="shared" si="98"/>
        <v>1990</v>
      </c>
      <c r="D51" s="29">
        <f>'Electricity-Only&gt;Fossil'!H51</f>
        <v>20217.816333471219</v>
      </c>
      <c r="E51" s="29">
        <f>Table8.4b11!L50*0.001</f>
        <v>6104.35</v>
      </c>
      <c r="F51" s="29">
        <f>Table8.4b11!N50*0.001</f>
        <v>3014.0120000000002</v>
      </c>
      <c r="G51" s="29">
        <f>'Electricity-Only&gt;Renewable'!I51</f>
        <v>442.47200000000004</v>
      </c>
      <c r="H51" s="29">
        <f t="shared" si="68"/>
        <v>29778.650333471222</v>
      </c>
      <c r="J51" s="29">
        <f>'Electricity-Only&gt;Fossil'!N51</f>
        <v>1942409.791</v>
      </c>
      <c r="K51" s="29">
        <f>Table8.2c11!$L11*0.001</f>
        <v>576861.67799999996</v>
      </c>
      <c r="L51" s="29">
        <f>Table8.2c11!$P11*0.001</f>
        <v>289753.12400000001</v>
      </c>
      <c r="M51" s="29">
        <f>'Electricity-Only&gt;Renewable'!P51</f>
        <v>34529.317999999999</v>
      </c>
      <c r="N51" s="29">
        <f t="shared" si="69"/>
        <v>2843553.9109999998</v>
      </c>
      <c r="O51" s="35"/>
      <c r="P51" s="41">
        <f t="shared" si="70"/>
        <v>10408.625629436616</v>
      </c>
      <c r="Q51" s="41">
        <f t="shared" si="71"/>
        <v>10581.999520515907</v>
      </c>
      <c r="R51" s="41">
        <f t="shared" si="72"/>
        <v>10402.00001432944</v>
      </c>
      <c r="S51" s="41">
        <f t="shared" si="73"/>
        <v>12814.38573446484</v>
      </c>
      <c r="T51" s="41">
        <f t="shared" si="74"/>
        <v>10472.335417406905</v>
      </c>
      <c r="U51" s="41"/>
      <c r="V51" s="98">
        <f t="shared" si="75"/>
        <v>1</v>
      </c>
      <c r="W51" s="98">
        <f t="shared" si="76"/>
        <v>1</v>
      </c>
      <c r="X51" s="98">
        <f t="shared" si="77"/>
        <v>1</v>
      </c>
      <c r="Y51" s="98">
        <f t="shared" si="78"/>
        <v>1</v>
      </c>
      <c r="Z51" s="98">
        <f t="shared" si="79"/>
        <v>1</v>
      </c>
      <c r="AC51" s="109">
        <f>'Electricity-Only&gt;Fossil'!AE51</f>
        <v>1</v>
      </c>
      <c r="AD51" s="111">
        <f t="shared" si="80"/>
        <v>1</v>
      </c>
      <c r="AE51" s="111">
        <f t="shared" si="81"/>
        <v>1</v>
      </c>
      <c r="AF51" s="109">
        <f>'Electricity-Only&gt;Renewable'!AI51</f>
        <v>1</v>
      </c>
      <c r="AG51" s="31"/>
      <c r="AH51" s="87">
        <f>'Electricity-Only&gt;Fossil'!AD51</f>
        <v>1</v>
      </c>
      <c r="AI51" s="33">
        <v>1</v>
      </c>
      <c r="AJ51" s="33">
        <v>1</v>
      </c>
      <c r="AK51" s="87">
        <f>'Electricity-Only&gt;Renewable'!AH51</f>
        <v>1</v>
      </c>
      <c r="AN51" s="31">
        <f t="shared" si="32"/>
        <v>1</v>
      </c>
      <c r="AO51" s="31">
        <f t="shared" si="33"/>
        <v>1</v>
      </c>
      <c r="AP51" s="31">
        <f t="shared" si="34"/>
        <v>1</v>
      </c>
      <c r="AQ51" s="31">
        <f t="shared" si="35"/>
        <v>1</v>
      </c>
      <c r="AS51" s="34">
        <f t="shared" si="82"/>
        <v>1</v>
      </c>
      <c r="AT51" s="34">
        <f t="shared" si="83"/>
        <v>1</v>
      </c>
      <c r="AU51" s="34">
        <f t="shared" si="84"/>
        <v>1</v>
      </c>
      <c r="AV51" s="34">
        <f t="shared" si="36"/>
        <v>1</v>
      </c>
      <c r="AW51" s="34">
        <f t="shared" si="85"/>
        <v>1</v>
      </c>
      <c r="AX51" s="34">
        <f t="shared" si="37"/>
        <v>1</v>
      </c>
      <c r="AY51" s="34">
        <f t="shared" si="86"/>
        <v>1</v>
      </c>
      <c r="AZ51" s="34"/>
      <c r="BA51" s="34">
        <f t="shared" si="38"/>
        <v>1</v>
      </c>
      <c r="BC51" s="12"/>
      <c r="BE51" s="31">
        <f t="shared" si="87"/>
        <v>0.67893662429510382</v>
      </c>
      <c r="BF51" s="31">
        <f t="shared" si="88"/>
        <v>0.20499082166725022</v>
      </c>
      <c r="BG51" s="31">
        <f t="shared" si="89"/>
        <v>0.10121385510250103</v>
      </c>
      <c r="BH51" s="31">
        <f t="shared" si="90"/>
        <v>1.4858698935144863E-2</v>
      </c>
      <c r="BJ51" s="31">
        <f t="shared" si="99"/>
        <v>0.69021896789216464</v>
      </c>
      <c r="BK51" s="31">
        <f t="shared" si="100"/>
        <v>0.19785359671876854</v>
      </c>
      <c r="BL51" s="31">
        <f t="shared" si="101"/>
        <v>9.8423021297938493E-2</v>
      </c>
      <c r="BM51" s="31">
        <f t="shared" si="102"/>
        <v>1.3274126425080773E-2</v>
      </c>
      <c r="BN51" s="31">
        <f t="shared" si="103"/>
        <v>0.9997697123339524</v>
      </c>
      <c r="BO51" s="31"/>
      <c r="BP51" s="31">
        <f t="shared" si="104"/>
        <v>0.69037795341974839</v>
      </c>
      <c r="BQ51" s="31">
        <f t="shared" si="105"/>
        <v>0.1978991704568458</v>
      </c>
      <c r="BR51" s="31">
        <f t="shared" si="106"/>
        <v>9.8445692126610765E-2</v>
      </c>
      <c r="BS51" s="31">
        <f t="shared" si="107"/>
        <v>1.327718399679508E-2</v>
      </c>
      <c r="BV51" s="31">
        <f t="shared" si="108"/>
        <v>1.1166519835394165E-3</v>
      </c>
      <c r="BW51" s="31">
        <f t="shared" si="109"/>
        <v>-9.4546294053377391E-5</v>
      </c>
      <c r="BX51" s="31">
        <f t="shared" si="110"/>
        <v>-2.8799696028864517E-3</v>
      </c>
      <c r="BY51" s="31">
        <f t="shared" si="111"/>
        <v>1.0512669842344021E-2</v>
      </c>
      <c r="CA51" s="31">
        <f t="shared" si="91"/>
        <v>0.68309230343268146</v>
      </c>
      <c r="CB51" s="31">
        <f t="shared" si="92"/>
        <v>0.20286644672656604</v>
      </c>
      <c r="CC51" s="31">
        <f t="shared" si="93"/>
        <v>0.10189823476851255</v>
      </c>
      <c r="CD51" s="31">
        <f t="shared" si="94"/>
        <v>1.214301507224E-2</v>
      </c>
      <c r="CF51" s="31">
        <f t="shared" si="112"/>
        <v>-3.2129612560074662E-2</v>
      </c>
      <c r="CG51" s="31">
        <f t="shared" si="113"/>
        <v>7.2609399129711302E-2</v>
      </c>
      <c r="CH51" s="31">
        <f t="shared" si="114"/>
        <v>6.0280389549864831E-2</v>
      </c>
      <c r="CI51" s="31">
        <f t="shared" si="115"/>
        <v>0.19336097941975852</v>
      </c>
      <c r="CK51" s="31">
        <f t="shared" si="61"/>
        <v>-6.4363385143680117E-4</v>
      </c>
      <c r="CL51" s="31">
        <f t="shared" si="62"/>
        <v>0</v>
      </c>
      <c r="CM51" s="31">
        <f t="shared" si="63"/>
        <v>0</v>
      </c>
      <c r="CN51" s="31">
        <f t="shared" si="64"/>
        <v>2.7283468927531689E-2</v>
      </c>
      <c r="CP51" s="31">
        <f t="shared" si="116"/>
        <v>1.0006084443560683</v>
      </c>
      <c r="CQ51" s="31">
        <f t="shared" si="117"/>
        <v>0.69445975420589334</v>
      </c>
      <c r="CR51" s="31">
        <f t="shared" si="95"/>
        <v>1</v>
      </c>
      <c r="CS51" s="31"/>
      <c r="CT51" s="31">
        <f t="shared" si="118"/>
        <v>1.0006896353533883</v>
      </c>
      <c r="CU51" s="31">
        <f t="shared" si="119"/>
        <v>1.0095750573287978</v>
      </c>
      <c r="CV51" s="31">
        <f t="shared" si="96"/>
        <v>1</v>
      </c>
      <c r="CW51" s="31"/>
      <c r="CX51" s="31">
        <f t="shared" si="65"/>
        <v>0.99991790038627282</v>
      </c>
      <c r="CY51" s="31">
        <f t="shared" si="120"/>
        <v>1.0047680829011443</v>
      </c>
      <c r="CZ51" s="31">
        <f t="shared" si="97"/>
        <v>1</v>
      </c>
    </row>
    <row r="52" spans="1:104" x14ac:dyDescent="0.2">
      <c r="A52" s="198" t="s">
        <v>379</v>
      </c>
      <c r="B52" s="9">
        <f t="shared" si="98"/>
        <v>1991</v>
      </c>
      <c r="D52" s="29">
        <f>'Electricity-Only&gt;Fossil'!H52</f>
        <v>20113.262982147262</v>
      </c>
      <c r="E52" s="29">
        <f>Table8.4b11!L51*0.001</f>
        <v>6422.1320000000005</v>
      </c>
      <c r="F52" s="29">
        <f>Table8.4b11!N51*0.001</f>
        <v>2984.8989999999999</v>
      </c>
      <c r="G52" s="29">
        <f>'Electricity-Only&gt;Renewable'!I52</f>
        <v>481.89299999999997</v>
      </c>
      <c r="H52" s="29">
        <f t="shared" si="68"/>
        <v>30002.186982147265</v>
      </c>
      <c r="J52" s="29">
        <f>'Electricity-Only&gt;Fossil'!N52</f>
        <v>1931911.56</v>
      </c>
      <c r="K52" s="29">
        <f>Table8.2c11!$L12*0.001</f>
        <v>612565.08700000006</v>
      </c>
      <c r="L52" s="29">
        <f>Table8.2c11!$P12*0.001</f>
        <v>286019.44300000003</v>
      </c>
      <c r="M52" s="29">
        <f>'Electricity-Only&gt;Renewable'!P52</f>
        <v>37664.260999999999</v>
      </c>
      <c r="N52" s="29">
        <f t="shared" si="69"/>
        <v>2868160.3509999998</v>
      </c>
      <c r="O52" s="35"/>
      <c r="P52" s="41">
        <f t="shared" si="70"/>
        <v>10411.068186862167</v>
      </c>
      <c r="Q52" s="41">
        <f t="shared" si="71"/>
        <v>10483.999392541285</v>
      </c>
      <c r="R52" s="41">
        <f t="shared" si="72"/>
        <v>10436.000324635272</v>
      </c>
      <c r="S52" s="41">
        <f t="shared" si="73"/>
        <v>12794.43661459334</v>
      </c>
      <c r="T52" s="41">
        <f t="shared" si="74"/>
        <v>10460.428745445433</v>
      </c>
      <c r="U52" s="41"/>
      <c r="V52" s="98">
        <f t="shared" si="75"/>
        <v>1.0002346666613355</v>
      </c>
      <c r="W52" s="98">
        <f t="shared" si="76"/>
        <v>0.99073897822574808</v>
      </c>
      <c r="X52" s="98">
        <f t="shared" si="77"/>
        <v>1.0032686320187458</v>
      </c>
      <c r="Y52" s="98">
        <f t="shared" si="78"/>
        <v>0.99844322464729263</v>
      </c>
      <c r="Z52" s="98">
        <f t="shared" si="79"/>
        <v>0.99886303565662349</v>
      </c>
      <c r="AC52" s="109">
        <f>'Electricity-Only&gt;Fossil'!AE52</f>
        <v>1.0002051310770326</v>
      </c>
      <c r="AD52" s="111">
        <f t="shared" si="80"/>
        <v>0.99073897822574808</v>
      </c>
      <c r="AE52" s="111">
        <f t="shared" si="81"/>
        <v>1.0032686320187458</v>
      </c>
      <c r="AF52" s="109">
        <f>'Electricity-Only&gt;Renewable'!AI52</f>
        <v>0.98854227725731603</v>
      </c>
      <c r="AG52" s="31"/>
      <c r="AH52" s="87">
        <f>'Electricity-Only&gt;Fossil'!AD52</f>
        <v>1.0000295295268791</v>
      </c>
      <c r="AI52" s="33">
        <v>1</v>
      </c>
      <c r="AJ52" s="33">
        <v>1</v>
      </c>
      <c r="AK52" s="87">
        <f>'Electricity-Only&gt;Renewable'!AH52</f>
        <v>1.0100157045558504</v>
      </c>
      <c r="AN52" s="31">
        <f t="shared" si="32"/>
        <v>1.0002346666613353</v>
      </c>
      <c r="AO52" s="31">
        <f t="shared" si="33"/>
        <v>0.99073897822574808</v>
      </c>
      <c r="AP52" s="31">
        <f t="shared" si="34"/>
        <v>1.0032686320187458</v>
      </c>
      <c r="AQ52" s="31">
        <f t="shared" si="35"/>
        <v>0.99844322464729285</v>
      </c>
      <c r="AS52" s="34">
        <f t="shared" si="82"/>
        <v>1.0086534107564524</v>
      </c>
      <c r="AT52" s="34">
        <f t="shared" si="83"/>
        <v>0.99886303565662349</v>
      </c>
      <c r="AU52" s="34">
        <f t="shared" si="84"/>
        <v>1.0003499671455716</v>
      </c>
      <c r="AV52" s="34">
        <f t="shared" si="36"/>
        <v>1.00017394397184</v>
      </c>
      <c r="AW52" s="34">
        <f t="shared" si="85"/>
        <v>0.99833993349289096</v>
      </c>
      <c r="AX52" s="34">
        <f t="shared" si="37"/>
        <v>1.0075066077935968</v>
      </c>
      <c r="AY52" s="34">
        <f t="shared" si="86"/>
        <v>1.0075066077935972</v>
      </c>
      <c r="AZ52" s="34"/>
      <c r="BA52" s="34">
        <f t="shared" si="38"/>
        <v>1.0005239719920869</v>
      </c>
      <c r="BC52" s="12"/>
      <c r="BE52" s="31">
        <f t="shared" si="87"/>
        <v>0.67039322813752256</v>
      </c>
      <c r="BF52" s="31">
        <f t="shared" si="88"/>
        <v>0.21405546215085841</v>
      </c>
      <c r="BG52" s="31">
        <f t="shared" si="89"/>
        <v>9.9489380616691631E-2</v>
      </c>
      <c r="BH52" s="31">
        <f t="shared" si="90"/>
        <v>1.6061929094927291E-2</v>
      </c>
      <c r="BJ52" s="31">
        <f t="shared" si="99"/>
        <v>0.67465591058063001</v>
      </c>
      <c r="BK52" s="31">
        <f t="shared" si="100"/>
        <v>0.20949045738799882</v>
      </c>
      <c r="BL52" s="31">
        <f t="shared" si="101"/>
        <v>0.10034914831728207</v>
      </c>
      <c r="BM52" s="31">
        <f t="shared" si="102"/>
        <v>1.5452507209974178E-2</v>
      </c>
      <c r="BN52" s="31">
        <f t="shared" si="103"/>
        <v>0.99994802349588496</v>
      </c>
      <c r="BO52" s="31"/>
      <c r="BP52" s="31">
        <f t="shared" si="104"/>
        <v>0.67469097865905869</v>
      </c>
      <c r="BQ52" s="31">
        <f t="shared" si="105"/>
        <v>0.20950134653559913</v>
      </c>
      <c r="BR52" s="31">
        <f t="shared" si="106"/>
        <v>0.10035436438631556</v>
      </c>
      <c r="BS52" s="31">
        <f t="shared" si="107"/>
        <v>1.5453310419026763E-2</v>
      </c>
      <c r="BV52" s="31">
        <f t="shared" si="108"/>
        <v>2.0511004052996756E-4</v>
      </c>
      <c r="BW52" s="31">
        <f t="shared" si="109"/>
        <v>-9.3041716509913164E-3</v>
      </c>
      <c r="BX52" s="31">
        <f t="shared" si="110"/>
        <v>3.2633016532859715E-3</v>
      </c>
      <c r="BY52" s="31">
        <f t="shared" si="111"/>
        <v>-1.1523868184048517E-2</v>
      </c>
      <c r="CA52" s="31">
        <f t="shared" si="91"/>
        <v>0.67357167088877323</v>
      </c>
      <c r="CB52" s="31">
        <f t="shared" si="92"/>
        <v>0.21357421205074043</v>
      </c>
      <c r="CC52" s="31">
        <f t="shared" si="93"/>
        <v>9.972226375009953E-2</v>
      </c>
      <c r="CD52" s="31">
        <f t="shared" si="94"/>
        <v>1.3131853310386968E-2</v>
      </c>
      <c r="CF52" s="31">
        <f t="shared" si="112"/>
        <v>-1.4035588795560052E-2</v>
      </c>
      <c r="CG52" s="31">
        <f t="shared" si="113"/>
        <v>5.1436505064735648E-2</v>
      </c>
      <c r="CH52" s="31">
        <f t="shared" si="114"/>
        <v>-2.1585657442407036E-2</v>
      </c>
      <c r="CI52" s="31">
        <f t="shared" si="115"/>
        <v>7.8286715883428143E-2</v>
      </c>
      <c r="CK52" s="31">
        <f t="shared" si="61"/>
        <v>2.9529090891172652E-5</v>
      </c>
      <c r="CL52" s="31">
        <f t="shared" si="62"/>
        <v>0</v>
      </c>
      <c r="CM52" s="31">
        <f t="shared" si="63"/>
        <v>0</v>
      </c>
      <c r="CN52" s="31">
        <f t="shared" si="64"/>
        <v>9.9658797974810729E-3</v>
      </c>
      <c r="CP52" s="31">
        <f t="shared" si="116"/>
        <v>0.99833993349289096</v>
      </c>
      <c r="CQ52" s="31">
        <f t="shared" si="117"/>
        <v>0.69330690482740098</v>
      </c>
      <c r="CR52" s="31">
        <f t="shared" si="95"/>
        <v>0.99833993349289096</v>
      </c>
      <c r="CS52" s="31"/>
      <c r="CT52" s="31">
        <f t="shared" si="118"/>
        <v>1.0003499671455716</v>
      </c>
      <c r="CU52" s="31">
        <f t="shared" si="119"/>
        <v>1.0099283754298514</v>
      </c>
      <c r="CV52" s="31">
        <f t="shared" si="96"/>
        <v>1.0003499671455716</v>
      </c>
      <c r="CW52" s="31"/>
      <c r="CX52" s="31">
        <f t="shared" si="65"/>
        <v>1.00017394397184</v>
      </c>
      <c r="CY52" s="31">
        <f t="shared" si="120"/>
        <v>1.0049428562522622</v>
      </c>
      <c r="CZ52" s="31">
        <f t="shared" si="97"/>
        <v>1.00017394397184</v>
      </c>
    </row>
    <row r="53" spans="1:104" x14ac:dyDescent="0.2">
      <c r="A53" s="198" t="s">
        <v>379</v>
      </c>
      <c r="B53" s="9">
        <f t="shared" si="98"/>
        <v>1992</v>
      </c>
      <c r="D53" s="29">
        <f>'Electricity-Only&gt;Fossil'!H53</f>
        <v>20047.165452832287</v>
      </c>
      <c r="E53" s="29">
        <f>Table8.4b11!L52*0.001</f>
        <v>6479.2060000000001</v>
      </c>
      <c r="F53" s="29">
        <f>Table8.4b11!N52*0.001</f>
        <v>2585.6620000000003</v>
      </c>
      <c r="G53" s="29">
        <f>'Electricity-Only&gt;Renewable'!I53</f>
        <v>527.048</v>
      </c>
      <c r="H53" s="29">
        <f t="shared" si="68"/>
        <v>29639.081452832288</v>
      </c>
      <c r="J53" s="29">
        <f>'Electricity-Only&gt;Fossil'!N53</f>
        <v>1938010.639</v>
      </c>
      <c r="K53" s="29">
        <f>Table8.2c11!$L13*0.001</f>
        <v>618776.26300000004</v>
      </c>
      <c r="L53" s="29">
        <f>Table8.2c11!$P13*0.001</f>
        <v>250015.68400000001</v>
      </c>
      <c r="M53" s="29">
        <f>'Electricity-Only&gt;Renewable'!P53</f>
        <v>40428.686999999998</v>
      </c>
      <c r="N53" s="29">
        <f t="shared" si="69"/>
        <v>2847231.2729999996</v>
      </c>
      <c r="O53" s="35"/>
      <c r="P53" s="41">
        <f t="shared" si="70"/>
        <v>10344.197833287688</v>
      </c>
      <c r="Q53" s="41">
        <f t="shared" si="71"/>
        <v>10470.999596181988</v>
      </c>
      <c r="R53" s="41">
        <f t="shared" si="72"/>
        <v>10341.999184339171</v>
      </c>
      <c r="S53" s="41">
        <f t="shared" si="73"/>
        <v>13036.485701353597</v>
      </c>
      <c r="T53" s="41">
        <f t="shared" si="74"/>
        <v>10409.790639031202</v>
      </c>
      <c r="U53" s="41"/>
      <c r="V53" s="98">
        <f t="shared" si="75"/>
        <v>0.99381015338214107</v>
      </c>
      <c r="W53" s="98">
        <f t="shared" si="76"/>
        <v>0.98951049618564835</v>
      </c>
      <c r="X53" s="98">
        <f t="shared" si="77"/>
        <v>0.99423179870144063</v>
      </c>
      <c r="Y53" s="98">
        <f t="shared" si="78"/>
        <v>1.0173320806389814</v>
      </c>
      <c r="Z53" s="98">
        <f t="shared" si="79"/>
        <v>0.99402761887556212</v>
      </c>
      <c r="AC53" s="109">
        <f>'Electricity-Only&gt;Fossil'!AE53</f>
        <v>0.99418249416987592</v>
      </c>
      <c r="AD53" s="111">
        <f t="shared" si="80"/>
        <v>0.98951049618564835</v>
      </c>
      <c r="AE53" s="111">
        <f t="shared" si="81"/>
        <v>0.99423179870144063</v>
      </c>
      <c r="AF53" s="109">
        <f>'Electricity-Only&gt;Renewable'!AI53</f>
        <v>0.99269886893536474</v>
      </c>
      <c r="AG53" s="31"/>
      <c r="AH53" s="87">
        <f>'Electricity-Only&gt;Fossil'!AD53</f>
        <v>0.99962548044255595</v>
      </c>
      <c r="AI53" s="33">
        <v>1</v>
      </c>
      <c r="AJ53" s="33">
        <v>1</v>
      </c>
      <c r="AK53" s="87">
        <f>'Electricity-Only&gt;Renewable'!AH53</f>
        <v>1.024814384779178</v>
      </c>
      <c r="AN53" s="31">
        <f t="shared" si="32"/>
        <v>0.99381015338214074</v>
      </c>
      <c r="AO53" s="31">
        <f t="shared" si="33"/>
        <v>0.98951049618564835</v>
      </c>
      <c r="AP53" s="31">
        <f t="shared" si="34"/>
        <v>0.99423179870144063</v>
      </c>
      <c r="AQ53" s="31">
        <f t="shared" si="35"/>
        <v>1.0173320806389816</v>
      </c>
      <c r="AS53" s="34">
        <f t="shared" si="82"/>
        <v>1.0012932274594035</v>
      </c>
      <c r="AT53" s="34">
        <f t="shared" si="83"/>
        <v>0.99402761887556212</v>
      </c>
      <c r="AU53" s="34">
        <f t="shared" si="84"/>
        <v>1.0006324182266819</v>
      </c>
      <c r="AV53" s="34">
        <f t="shared" si="36"/>
        <v>1.000147739851776</v>
      </c>
      <c r="AW53" s="34">
        <f t="shared" si="85"/>
        <v>0.99325263200780567</v>
      </c>
      <c r="AX53" s="34">
        <f t="shared" si="37"/>
        <v>0.99531312268769712</v>
      </c>
      <c r="AY53" s="34">
        <f t="shared" si="86"/>
        <v>0.99531312268769745</v>
      </c>
      <c r="AZ53" s="34"/>
      <c r="BA53" s="34">
        <f t="shared" si="38"/>
        <v>1.0007802515118329</v>
      </c>
      <c r="BC53" s="12"/>
      <c r="BE53" s="31">
        <f t="shared" si="87"/>
        <v>0.67637607072052486</v>
      </c>
      <c r="BF53" s="31">
        <f t="shared" si="88"/>
        <v>0.21860346820501256</v>
      </c>
      <c r="BG53" s="31">
        <f t="shared" si="89"/>
        <v>8.7238263578270109E-2</v>
      </c>
      <c r="BH53" s="31">
        <f t="shared" si="90"/>
        <v>1.7782197496192503E-2</v>
      </c>
      <c r="BJ53" s="31">
        <f t="shared" si="99"/>
        <v>0.67338021974263496</v>
      </c>
      <c r="BK53" s="31">
        <f t="shared" si="100"/>
        <v>0.21632149701982673</v>
      </c>
      <c r="BL53" s="31">
        <f t="shared" si="101"/>
        <v>9.3229702922117325E-2</v>
      </c>
      <c r="BM53" s="31">
        <f t="shared" si="102"/>
        <v>1.6907479942935056E-2</v>
      </c>
      <c r="BN53" s="31">
        <f t="shared" si="103"/>
        <v>0.99983889962751404</v>
      </c>
      <c r="BO53" s="31"/>
      <c r="BP53" s="31">
        <f t="shared" si="104"/>
        <v>0.67348871902613516</v>
      </c>
      <c r="BQ53" s="31">
        <f t="shared" si="105"/>
        <v>0.21635635210874116</v>
      </c>
      <c r="BR53" s="31">
        <f t="shared" si="106"/>
        <v>9.3244724681995947E-2</v>
      </c>
      <c r="BS53" s="31">
        <f t="shared" si="107"/>
        <v>1.6910204183127771E-2</v>
      </c>
      <c r="BV53" s="31">
        <f t="shared" si="108"/>
        <v>-6.0396034733871473E-3</v>
      </c>
      <c r="BW53" s="31">
        <f t="shared" si="109"/>
        <v>-1.2407347797034074E-3</v>
      </c>
      <c r="BX53" s="31">
        <f t="shared" si="110"/>
        <v>-9.0482032764768981E-3</v>
      </c>
      <c r="BY53" s="31">
        <f t="shared" si="111"/>
        <v>4.1959534148137299E-3</v>
      </c>
      <c r="CA53" s="31">
        <f t="shared" si="91"/>
        <v>0.6806649875540336</v>
      </c>
      <c r="CB53" s="31">
        <f t="shared" si="92"/>
        <v>0.21732560641202261</v>
      </c>
      <c r="CC53" s="31">
        <f t="shared" si="93"/>
        <v>8.7810107443983543E-2</v>
      </c>
      <c r="CD53" s="31">
        <f t="shared" si="94"/>
        <v>1.4199298589960382E-2</v>
      </c>
      <c r="CF53" s="31">
        <f t="shared" si="112"/>
        <v>1.047583742645517E-2</v>
      </c>
      <c r="CG53" s="31">
        <f t="shared" si="113"/>
        <v>1.7412349609549939E-2</v>
      </c>
      <c r="CH53" s="31">
        <f t="shared" si="114"/>
        <v>-0.12721234649429686</v>
      </c>
      <c r="CI53" s="31">
        <f t="shared" si="115"/>
        <v>7.8151739130994449E-2</v>
      </c>
      <c r="CK53" s="31">
        <f t="shared" si="61"/>
        <v>-4.0411879830028246E-4</v>
      </c>
      <c r="CL53" s="31">
        <f t="shared" si="62"/>
        <v>0</v>
      </c>
      <c r="CM53" s="31">
        <f t="shared" si="63"/>
        <v>0</v>
      </c>
      <c r="CN53" s="31">
        <f t="shared" si="64"/>
        <v>1.4545628374161051E-2</v>
      </c>
      <c r="CP53" s="31">
        <f t="shared" si="116"/>
        <v>0.994904239213104</v>
      </c>
      <c r="CQ53" s="31">
        <f t="shared" si="117"/>
        <v>0.68977397868849732</v>
      </c>
      <c r="CR53" s="31">
        <f t="shared" si="95"/>
        <v>0.99325263200780567</v>
      </c>
      <c r="CS53" s="31"/>
      <c r="CT53" s="31">
        <f t="shared" si="118"/>
        <v>1.0002823522670936</v>
      </c>
      <c r="CU53" s="31">
        <f t="shared" si="119"/>
        <v>1.0102135309962561</v>
      </c>
      <c r="CV53" s="31">
        <f t="shared" si="96"/>
        <v>1.0006324182266819</v>
      </c>
      <c r="CW53" s="31"/>
      <c r="CX53" s="31">
        <f t="shared" si="65"/>
        <v>0.99997380043719186</v>
      </c>
      <c r="CY53" s="31">
        <f t="shared" si="120"/>
        <v>1.0049165271887812</v>
      </c>
      <c r="CZ53" s="31">
        <f t="shared" si="97"/>
        <v>1.000147739851776</v>
      </c>
    </row>
    <row r="54" spans="1:104" x14ac:dyDescent="0.2">
      <c r="A54" s="198" t="s">
        <v>379</v>
      </c>
      <c r="B54" s="9">
        <f t="shared" si="98"/>
        <v>1993</v>
      </c>
      <c r="D54" s="29">
        <f>'Electricity-Only&gt;Fossil'!H54</f>
        <v>20776.464243550439</v>
      </c>
      <c r="E54" s="29">
        <f>Table8.4b11!L53*0.001</f>
        <v>6410.4989999999998</v>
      </c>
      <c r="F54" s="29">
        <f>Table8.4b11!N53*0.001</f>
        <v>2860.991</v>
      </c>
      <c r="G54" s="29">
        <f>'Electricity-Only&gt;Renewable'!I54</f>
        <v>547.44200000000001</v>
      </c>
      <c r="H54" s="29">
        <f t="shared" si="68"/>
        <v>30595.39624355044</v>
      </c>
      <c r="J54" s="29">
        <f>'Electricity-Only&gt;Fossil'!N54</f>
        <v>2009869.334</v>
      </c>
      <c r="K54" s="29">
        <f>Table8.2c11!$L14*0.001</f>
        <v>610291.21400000004</v>
      </c>
      <c r="L54" s="29">
        <f>Table8.2c11!$P14*0.001</f>
        <v>277523.663</v>
      </c>
      <c r="M54" s="29">
        <f>'Electricity-Only&gt;Renewable'!P54</f>
        <v>42271.766999999993</v>
      </c>
      <c r="N54" s="29">
        <f t="shared" si="69"/>
        <v>2939955.9780000001</v>
      </c>
      <c r="O54" s="35"/>
      <c r="P54" s="41">
        <f t="shared" si="70"/>
        <v>10337.221376576532</v>
      </c>
      <c r="Q54" s="41">
        <f t="shared" si="71"/>
        <v>10504.000144429408</v>
      </c>
      <c r="R54" s="41">
        <f t="shared" si="72"/>
        <v>10308.998407822255</v>
      </c>
      <c r="S54" s="41">
        <f t="shared" si="73"/>
        <v>12950.535046240204</v>
      </c>
      <c r="T54" s="41">
        <f t="shared" si="74"/>
        <v>10406.753186952121</v>
      </c>
      <c r="U54" s="41"/>
      <c r="V54" s="98">
        <f t="shared" si="75"/>
        <v>0.99313989613977993</v>
      </c>
      <c r="W54" s="98">
        <f t="shared" si="76"/>
        <v>0.99262905125489032</v>
      </c>
      <c r="X54" s="98">
        <f t="shared" si="77"/>
        <v>0.99105925722177768</v>
      </c>
      <c r="Y54" s="98">
        <f t="shared" si="78"/>
        <v>1.0106247240091411</v>
      </c>
      <c r="Z54" s="98">
        <f t="shared" si="79"/>
        <v>0.99373757353629311</v>
      </c>
      <c r="AC54" s="109">
        <f>'Electricity-Only&gt;Fossil'!AE54</f>
        <v>0.99360141023703508</v>
      </c>
      <c r="AD54" s="111">
        <f t="shared" si="80"/>
        <v>0.99262905125489032</v>
      </c>
      <c r="AE54" s="111">
        <f t="shared" si="81"/>
        <v>0.99105925722177768</v>
      </c>
      <c r="AF54" s="109">
        <f>'Electricity-Only&gt;Renewable'!AI54</f>
        <v>0.98651642602203293</v>
      </c>
      <c r="AG54" s="31"/>
      <c r="AH54" s="87">
        <f>'Electricity-Only&gt;Fossil'!AD54</f>
        <v>0.99953551384639727</v>
      </c>
      <c r="AI54" s="33">
        <v>1</v>
      </c>
      <c r="AJ54" s="33">
        <v>1</v>
      </c>
      <c r="AK54" s="87">
        <f>'Electricity-Only&gt;Renewable'!AH54</f>
        <v>1.0244378069651829</v>
      </c>
      <c r="AN54" s="31">
        <f t="shared" si="32"/>
        <v>0.99313989613977982</v>
      </c>
      <c r="AO54" s="31">
        <f t="shared" si="33"/>
        <v>0.99262905125489032</v>
      </c>
      <c r="AP54" s="31">
        <f t="shared" si="34"/>
        <v>0.99105925722177768</v>
      </c>
      <c r="AQ54" s="31">
        <f t="shared" si="35"/>
        <v>1.0106247240091415</v>
      </c>
      <c r="AS54" s="34">
        <f t="shared" si="82"/>
        <v>1.0339019656448498</v>
      </c>
      <c r="AT54" s="34">
        <f t="shared" si="83"/>
        <v>0.99373757353629311</v>
      </c>
      <c r="AU54" s="34">
        <f t="shared" si="84"/>
        <v>1.000531006840633</v>
      </c>
      <c r="AV54" s="34">
        <f t="shared" si="36"/>
        <v>1.0000801736843072</v>
      </c>
      <c r="AW54" s="34">
        <f t="shared" si="85"/>
        <v>0.99313054920557242</v>
      </c>
      <c r="AX54" s="34">
        <f t="shared" si="37"/>
        <v>1.0274272306143173</v>
      </c>
      <c r="AY54" s="34">
        <f t="shared" si="86"/>
        <v>1.0274272306143168</v>
      </c>
      <c r="AZ54" s="34"/>
      <c r="BA54" s="34">
        <f t="shared" si="38"/>
        <v>1.0006112230977151</v>
      </c>
      <c r="BC54" s="12"/>
      <c r="BE54" s="31">
        <f t="shared" si="87"/>
        <v>0.67907158574323589</v>
      </c>
      <c r="BF54" s="31">
        <f t="shared" si="88"/>
        <v>0.20952495430914198</v>
      </c>
      <c r="BG54" s="31">
        <f t="shared" si="89"/>
        <v>9.3510506522794315E-2</v>
      </c>
      <c r="BH54" s="31">
        <f t="shared" si="90"/>
        <v>1.7892953424827818E-2</v>
      </c>
      <c r="BJ54" s="31">
        <f t="shared" si="99"/>
        <v>0.67772293482360624</v>
      </c>
      <c r="BK54" s="31">
        <f t="shared" si="100"/>
        <v>0.21403212224852142</v>
      </c>
      <c r="BL54" s="31">
        <f t="shared" si="101"/>
        <v>9.0338097415310056E-2</v>
      </c>
      <c r="BM54" s="31">
        <f t="shared" si="102"/>
        <v>1.783751815214615E-2</v>
      </c>
      <c r="BN54" s="31">
        <f t="shared" si="103"/>
        <v>0.99993067263958391</v>
      </c>
      <c r="BO54" s="31"/>
      <c r="BP54" s="31">
        <f t="shared" si="104"/>
        <v>0.67776992282332504</v>
      </c>
      <c r="BQ54" s="31">
        <f t="shared" si="105"/>
        <v>0.21404696155937142</v>
      </c>
      <c r="BR54" s="31">
        <f t="shared" si="106"/>
        <v>9.0344360751369424E-2</v>
      </c>
      <c r="BS54" s="31">
        <f t="shared" si="107"/>
        <v>1.7838754865934114E-2</v>
      </c>
      <c r="BV54" s="31">
        <f t="shared" si="108"/>
        <v>-5.8465505038534E-4</v>
      </c>
      <c r="BW54" s="31">
        <f t="shared" si="109"/>
        <v>3.1466580104866962E-3</v>
      </c>
      <c r="BX54" s="31">
        <f t="shared" si="110"/>
        <v>-3.1960494364311125E-3</v>
      </c>
      <c r="BY54" s="31">
        <f t="shared" si="111"/>
        <v>-6.2473880809153321E-3</v>
      </c>
      <c r="CA54" s="31">
        <f t="shared" si="91"/>
        <v>0.68363926162162414</v>
      </c>
      <c r="CB54" s="31">
        <f t="shared" si="92"/>
        <v>0.2075851538481778</v>
      </c>
      <c r="CC54" s="31">
        <f t="shared" si="93"/>
        <v>9.4397217195338556E-2</v>
      </c>
      <c r="CD54" s="31">
        <f t="shared" si="94"/>
        <v>1.4378367334859457E-2</v>
      </c>
      <c r="CF54" s="31">
        <f t="shared" si="112"/>
        <v>4.3601400220449034E-3</v>
      </c>
      <c r="CG54" s="31">
        <f t="shared" si="113"/>
        <v>-4.5855083828461471E-2</v>
      </c>
      <c r="CH54" s="31">
        <f t="shared" si="114"/>
        <v>7.2334980886636327E-2</v>
      </c>
      <c r="CI54" s="31">
        <f t="shared" si="115"/>
        <v>1.2532240318813505E-2</v>
      </c>
      <c r="CK54" s="31">
        <f t="shared" si="61"/>
        <v>-9.0004353302592261E-5</v>
      </c>
      <c r="CL54" s="31">
        <f t="shared" si="62"/>
        <v>0</v>
      </c>
      <c r="CM54" s="31">
        <f t="shared" si="63"/>
        <v>0</v>
      </c>
      <c r="CN54" s="31">
        <f t="shared" si="64"/>
        <v>-3.6752706157986646E-4</v>
      </c>
      <c r="CP54" s="31">
        <f t="shared" si="116"/>
        <v>0.99987708786435681</v>
      </c>
      <c r="CQ54" s="31">
        <f t="shared" si="117"/>
        <v>0.68968919709566567</v>
      </c>
      <c r="CR54" s="31">
        <f t="shared" si="95"/>
        <v>0.99313054920557242</v>
      </c>
      <c r="CS54" s="31"/>
      <c r="CT54" s="31">
        <f t="shared" si="118"/>
        <v>0.99989865270782563</v>
      </c>
      <c r="CU54" s="31">
        <f t="shared" si="119"/>
        <v>1.0101111485903718</v>
      </c>
      <c r="CV54" s="31">
        <f t="shared" si="96"/>
        <v>1.000531006840633</v>
      </c>
      <c r="CW54" s="31"/>
      <c r="CX54" s="31">
        <f t="shared" si="65"/>
        <v>0.99993244381327218</v>
      </c>
      <c r="CY54" s="31">
        <f t="shared" si="120"/>
        <v>1.0048486388602247</v>
      </c>
      <c r="CZ54" s="31">
        <f t="shared" si="97"/>
        <v>1.0000801736843072</v>
      </c>
    </row>
    <row r="55" spans="1:104" x14ac:dyDescent="0.2">
      <c r="A55" s="198" t="s">
        <v>379</v>
      </c>
      <c r="B55" s="9">
        <f t="shared" si="98"/>
        <v>1994</v>
      </c>
      <c r="D55" s="29">
        <f>'Electricity-Only&gt;Fossil'!H55</f>
        <v>21031.633728713492</v>
      </c>
      <c r="E55" s="29">
        <f>Table8.4b11!L54*0.001</f>
        <v>6693.8770000000004</v>
      </c>
      <c r="F55" s="29">
        <f>Table8.4b11!N54*0.001</f>
        <v>2620.3139999999999</v>
      </c>
      <c r="G55" s="29">
        <f>'Electricity-Only&gt;Renewable'!I55</f>
        <v>560.73199999999997</v>
      </c>
      <c r="H55" s="29">
        <f t="shared" si="68"/>
        <v>30906.556728713491</v>
      </c>
      <c r="J55" s="29">
        <f>'Electricity-Only&gt;Fossil'!N55</f>
        <v>2031672.227</v>
      </c>
      <c r="K55" s="29">
        <f>Table8.2c11!$L15*0.001</f>
        <v>640439.83200000005</v>
      </c>
      <c r="L55" s="29">
        <f>Table8.2c11!$P15*0.001</f>
        <v>254004.826</v>
      </c>
      <c r="M55" s="29">
        <f>'Electricity-Only&gt;Renewable'!P55</f>
        <v>42486.614000000001</v>
      </c>
      <c r="N55" s="29">
        <f t="shared" si="69"/>
        <v>2968603.4989999998</v>
      </c>
      <c r="O55" s="35"/>
      <c r="P55" s="41">
        <f t="shared" si="70"/>
        <v>10351.883266017345</v>
      </c>
      <c r="Q55" s="41">
        <f t="shared" si="71"/>
        <v>10451.999806283129</v>
      </c>
      <c r="R55" s="41">
        <f t="shared" si="72"/>
        <v>10316.000846377619</v>
      </c>
      <c r="S55" s="41">
        <f t="shared" si="73"/>
        <v>13197.850974897647</v>
      </c>
      <c r="T55" s="41">
        <f t="shared" si="74"/>
        <v>10411.143400971076</v>
      </c>
      <c r="U55" s="41"/>
      <c r="V55" s="98">
        <f t="shared" si="75"/>
        <v>0.99454852490238499</v>
      </c>
      <c r="W55" s="98">
        <f t="shared" si="76"/>
        <v>0.98771501416336871</v>
      </c>
      <c r="X55" s="98">
        <f t="shared" si="77"/>
        <v>0.99173243916233889</v>
      </c>
      <c r="Y55" s="98">
        <f t="shared" si="78"/>
        <v>1.0299245900957594</v>
      </c>
      <c r="Z55" s="98">
        <f t="shared" si="79"/>
        <v>0.99415679368576026</v>
      </c>
      <c r="AC55" s="109">
        <f>'Electricity-Only&gt;Fossil'!AE55</f>
        <v>0.99486452834429839</v>
      </c>
      <c r="AD55" s="111">
        <f t="shared" si="80"/>
        <v>0.98771501416336871</v>
      </c>
      <c r="AE55" s="111">
        <f t="shared" si="81"/>
        <v>0.99173243916233889</v>
      </c>
      <c r="AF55" s="109">
        <f>'Electricity-Only&gt;Renewable'!AI55</f>
        <v>0.99744905075941803</v>
      </c>
      <c r="AG55" s="31"/>
      <c r="AH55" s="87">
        <f>'Electricity-Only&gt;Fossil'!AD55</f>
        <v>0.9996823653543665</v>
      </c>
      <c r="AI55" s="33">
        <v>1</v>
      </c>
      <c r="AJ55" s="33">
        <v>1</v>
      </c>
      <c r="AK55" s="87">
        <f>'Electricity-Only&gt;Renewable'!AH55</f>
        <v>1.0325585946586604</v>
      </c>
      <c r="AN55" s="31">
        <f t="shared" si="32"/>
        <v>0.99454852490238443</v>
      </c>
      <c r="AO55" s="31">
        <f t="shared" si="33"/>
        <v>0.98771501416336871</v>
      </c>
      <c r="AP55" s="31">
        <f t="shared" si="34"/>
        <v>0.99173243916233889</v>
      </c>
      <c r="AQ55" s="31">
        <f t="shared" si="35"/>
        <v>1.0299245900957594</v>
      </c>
      <c r="AS55" s="34">
        <f t="shared" si="82"/>
        <v>1.0439765138674735</v>
      </c>
      <c r="AT55" s="34">
        <f t="shared" si="83"/>
        <v>0.99415679368576026</v>
      </c>
      <c r="AU55" s="34">
        <f t="shared" si="84"/>
        <v>1.0006452629450322</v>
      </c>
      <c r="AV55" s="34">
        <f t="shared" si="36"/>
        <v>1.0003223740345453</v>
      </c>
      <c r="AW55" s="34">
        <f t="shared" si="85"/>
        <v>0.99319553435818253</v>
      </c>
      <c r="AX55" s="34">
        <f t="shared" si="37"/>
        <v>1.0378763437097245</v>
      </c>
      <c r="AY55" s="34">
        <f t="shared" si="86"/>
        <v>1.0378763437097251</v>
      </c>
      <c r="AZ55" s="34"/>
      <c r="BA55" s="34">
        <f t="shared" si="38"/>
        <v>1.0009678449955963</v>
      </c>
      <c r="BC55" s="12"/>
      <c r="BE55" s="31">
        <f t="shared" si="87"/>
        <v>0.68049100109473604</v>
      </c>
      <c r="BF55" s="31">
        <f t="shared" si="88"/>
        <v>0.21658436618340945</v>
      </c>
      <c r="BG55" s="31">
        <f t="shared" si="89"/>
        <v>8.4781815813393988E-2</v>
      </c>
      <c r="BH55" s="31">
        <f t="shared" si="90"/>
        <v>1.8142816908460604E-2</v>
      </c>
      <c r="BJ55" s="31">
        <f t="shared" si="99"/>
        <v>0.67978104643506654</v>
      </c>
      <c r="BK55" s="31">
        <f t="shared" si="100"/>
        <v>0.21303516644437831</v>
      </c>
      <c r="BL55" s="31">
        <f t="shared" si="101"/>
        <v>8.9074893564352428E-2</v>
      </c>
      <c r="BM55" s="31">
        <f t="shared" si="102"/>
        <v>1.8017596413921224E-2</v>
      </c>
      <c r="BN55" s="31">
        <f t="shared" si="103"/>
        <v>0.99990870285771838</v>
      </c>
      <c r="BO55" s="31"/>
      <c r="BP55" s="31">
        <f t="shared" si="104"/>
        <v>0.67984311416859</v>
      </c>
      <c r="BQ55" s="31">
        <f t="shared" si="105"/>
        <v>0.21305461772212625</v>
      </c>
      <c r="BR55" s="31">
        <f t="shared" si="106"/>
        <v>8.9083026590105904E-2</v>
      </c>
      <c r="BS55" s="31">
        <f t="shared" si="107"/>
        <v>1.8019241519178008E-2</v>
      </c>
      <c r="BV55" s="31">
        <f t="shared" si="108"/>
        <v>1.2704449723257146E-3</v>
      </c>
      <c r="BW55" s="31">
        <f t="shared" si="109"/>
        <v>-4.9628216260252014E-3</v>
      </c>
      <c r="BX55" s="31">
        <f t="shared" si="110"/>
        <v>6.7902439540619267E-4</v>
      </c>
      <c r="BY55" s="31">
        <f t="shared" si="111"/>
        <v>1.1021094394646293E-2</v>
      </c>
      <c r="CA55" s="31">
        <f t="shared" si="91"/>
        <v>0.68438652305179404</v>
      </c>
      <c r="CB55" s="31">
        <f t="shared" si="92"/>
        <v>0.21573774746803936</v>
      </c>
      <c r="CC55" s="31">
        <f t="shared" si="93"/>
        <v>8.556374271119864E-2</v>
      </c>
      <c r="CD55" s="31">
        <f t="shared" si="94"/>
        <v>1.4311986768967964E-2</v>
      </c>
      <c r="CF55" s="31">
        <f t="shared" si="112"/>
        <v>1.0924669883597186E-3</v>
      </c>
      <c r="CG55" s="31">
        <f t="shared" si="113"/>
        <v>3.8521902457117993E-2</v>
      </c>
      <c r="CH55" s="31">
        <f t="shared" si="114"/>
        <v>-9.8249966893879784E-2</v>
      </c>
      <c r="CI55" s="31">
        <f t="shared" si="115"/>
        <v>-4.6273868980638184E-3</v>
      </c>
      <c r="CK55" s="31">
        <f t="shared" si="61"/>
        <v>1.4690895850940055E-4</v>
      </c>
      <c r="CL55" s="31">
        <f t="shared" si="62"/>
        <v>0</v>
      </c>
      <c r="CM55" s="31">
        <f t="shared" si="63"/>
        <v>0</v>
      </c>
      <c r="CN55" s="31">
        <f t="shared" si="64"/>
        <v>7.8958134074842024E-3</v>
      </c>
      <c r="CP55" s="31">
        <f t="shared" si="116"/>
        <v>1.0000654346527373</v>
      </c>
      <c r="CQ55" s="31">
        <f t="shared" si="117"/>
        <v>0.68973432666877432</v>
      </c>
      <c r="CR55" s="31">
        <f t="shared" si="95"/>
        <v>0.99319553435818253</v>
      </c>
      <c r="CS55" s="31"/>
      <c r="CT55" s="31">
        <f t="shared" si="118"/>
        <v>1.0001141954658257</v>
      </c>
      <c r="CU55" s="31">
        <f t="shared" si="119"/>
        <v>1.0102264987035208</v>
      </c>
      <c r="CV55" s="31">
        <f t="shared" si="96"/>
        <v>1.0006452629450322</v>
      </c>
      <c r="CW55" s="31"/>
      <c r="CX55" s="31">
        <f t="shared" si="65"/>
        <v>1.0002421809337005</v>
      </c>
      <c r="CY55" s="31">
        <f t="shared" si="120"/>
        <v>1.0050919940418115</v>
      </c>
      <c r="CZ55" s="31">
        <f t="shared" si="97"/>
        <v>1.0003223740345453</v>
      </c>
    </row>
    <row r="56" spans="1:104" x14ac:dyDescent="0.2">
      <c r="A56" s="198" t="s">
        <v>379</v>
      </c>
      <c r="B56" s="9">
        <f t="shared" si="98"/>
        <v>1995</v>
      </c>
      <c r="D56" s="29">
        <f>'Electricity-Only&gt;Fossil'!H56</f>
        <v>21139.827978685429</v>
      </c>
      <c r="E56" s="29">
        <f>Table8.4b11!L55*0.001</f>
        <v>7075.4359999999997</v>
      </c>
      <c r="F56" s="29">
        <f>Table8.4b11!N55*0.001</f>
        <v>3149.3920000000003</v>
      </c>
      <c r="G56" s="29">
        <f>'Electricity-Only&gt;Renewable'!I56</f>
        <v>522.17899999999997</v>
      </c>
      <c r="H56" s="29">
        <f t="shared" si="68"/>
        <v>31886.834978685427</v>
      </c>
      <c r="J56" s="29">
        <f>'Electricity-Only&gt;Fossil'!N56</f>
        <v>2037413.054</v>
      </c>
      <c r="K56" s="29">
        <f>Table8.2c11!$L16*0.001</f>
        <v>673402.12300000002</v>
      </c>
      <c r="L56" s="29">
        <f>Table8.2c11!$P16*0.001</f>
        <v>305410.435</v>
      </c>
      <c r="M56" s="29">
        <f>'Electricity-Only&gt;Renewable'!P56</f>
        <v>39250.184999999998</v>
      </c>
      <c r="N56" s="29">
        <f t="shared" si="69"/>
        <v>3055475.7970000003</v>
      </c>
      <c r="O56" s="35"/>
      <c r="P56" s="41">
        <f t="shared" si="70"/>
        <v>10375.818461152076</v>
      </c>
      <c r="Q56" s="41">
        <f t="shared" si="71"/>
        <v>10506.999842054254</v>
      </c>
      <c r="R56" s="41">
        <f t="shared" si="72"/>
        <v>10311.998671558162</v>
      </c>
      <c r="S56" s="41">
        <f t="shared" si="73"/>
        <v>13303.860860783205</v>
      </c>
      <c r="T56" s="41">
        <f t="shared" si="74"/>
        <v>10435.963855447102</v>
      </c>
      <c r="U56" s="41"/>
      <c r="V56" s="98">
        <f t="shared" si="75"/>
        <v>0.99684807875193837</v>
      </c>
      <c r="W56" s="98">
        <f t="shared" si="76"/>
        <v>0.99291252297675436</v>
      </c>
      <c r="X56" s="98">
        <f t="shared" si="77"/>
        <v>0.99134768865148093</v>
      </c>
      <c r="Y56" s="98">
        <f t="shared" si="78"/>
        <v>1.0381973148351467</v>
      </c>
      <c r="Z56" s="98">
        <f t="shared" si="79"/>
        <v>0.99652689104100445</v>
      </c>
      <c r="AC56" s="109">
        <f>'Electricity-Only&gt;Fossil'!AE56</f>
        <v>0.99765417828563008</v>
      </c>
      <c r="AD56" s="111">
        <f t="shared" si="80"/>
        <v>0.99291252297675436</v>
      </c>
      <c r="AE56" s="111">
        <f t="shared" si="81"/>
        <v>0.99134768865148093</v>
      </c>
      <c r="AF56" s="109">
        <f>'Electricity-Only&gt;Renewable'!AI56</f>
        <v>0.9915071195127555</v>
      </c>
      <c r="AG56" s="31"/>
      <c r="AH56" s="87">
        <f>'Electricity-Only&gt;Fossil'!AD56</f>
        <v>0.99919200505421935</v>
      </c>
      <c r="AI56" s="33">
        <v>1</v>
      </c>
      <c r="AJ56" s="33">
        <v>1</v>
      </c>
      <c r="AK56" s="87">
        <f>'Electricity-Only&gt;Renewable'!AH56</f>
        <v>1.0470901261357919</v>
      </c>
      <c r="AN56" s="31">
        <f t="shared" si="32"/>
        <v>0.99684807875193837</v>
      </c>
      <c r="AO56" s="31">
        <f t="shared" si="33"/>
        <v>0.99291252297675436</v>
      </c>
      <c r="AP56" s="31">
        <f t="shared" si="34"/>
        <v>0.99134768865148093</v>
      </c>
      <c r="AQ56" s="31">
        <f t="shared" si="35"/>
        <v>1.0381973148351469</v>
      </c>
      <c r="AS56" s="34">
        <f t="shared" si="82"/>
        <v>1.0745271208610472</v>
      </c>
      <c r="AT56" s="34">
        <f t="shared" si="83"/>
        <v>0.99652689104100445</v>
      </c>
      <c r="AU56" s="34">
        <f t="shared" si="84"/>
        <v>1.0002213307033681</v>
      </c>
      <c r="AV56" s="34">
        <f t="shared" si="36"/>
        <v>1.0002337658403702</v>
      </c>
      <c r="AW56" s="34">
        <f t="shared" si="85"/>
        <v>0.99607352988384112</v>
      </c>
      <c r="AX56" s="34">
        <f t="shared" si="37"/>
        <v>1.0707951710909007</v>
      </c>
      <c r="AY56" s="34">
        <f t="shared" si="86"/>
        <v>1.0707951710909009</v>
      </c>
      <c r="AZ56" s="34"/>
      <c r="BA56" s="34">
        <f t="shared" si="38"/>
        <v>1.0004551482832962</v>
      </c>
      <c r="BC56" s="12"/>
      <c r="BE56" s="31">
        <f t="shared" si="87"/>
        <v>0.66296413528706211</v>
      </c>
      <c r="BF56" s="31">
        <f t="shared" si="88"/>
        <v>0.22189207567102645</v>
      </c>
      <c r="BG56" s="31">
        <f t="shared" si="89"/>
        <v>9.8767783071138718E-2</v>
      </c>
      <c r="BH56" s="31">
        <f t="shared" si="90"/>
        <v>1.6376005970772815E-2</v>
      </c>
      <c r="BJ56" s="31">
        <f t="shared" si="99"/>
        <v>0.67168945688614667</v>
      </c>
      <c r="BK56" s="31">
        <f t="shared" si="100"/>
        <v>0.21922751230139731</v>
      </c>
      <c r="BL56" s="31">
        <f t="shared" si="101"/>
        <v>9.1596908326496085E-2</v>
      </c>
      <c r="BM56" s="31">
        <f t="shared" si="102"/>
        <v>1.7244328824620781E-2</v>
      </c>
      <c r="BN56" s="31">
        <f t="shared" si="103"/>
        <v>0.99975820633866086</v>
      </c>
      <c r="BO56" s="31"/>
      <c r="BP56" s="31">
        <f t="shared" si="104"/>
        <v>0.67185190641847725</v>
      </c>
      <c r="BQ56" s="31">
        <f t="shared" si="105"/>
        <v>0.21928053294431832</v>
      </c>
      <c r="BR56" s="31">
        <f t="shared" si="106"/>
        <v>9.161906123476049E-2</v>
      </c>
      <c r="BS56" s="31">
        <f t="shared" si="107"/>
        <v>1.7248499402443905E-2</v>
      </c>
      <c r="BV56" s="31">
        <f t="shared" si="108"/>
        <v>2.800126046279475E-3</v>
      </c>
      <c r="BW56" s="31">
        <f t="shared" si="109"/>
        <v>5.2483575497941654E-3</v>
      </c>
      <c r="BX56" s="31">
        <f t="shared" si="110"/>
        <v>-3.8803325220117203E-4</v>
      </c>
      <c r="BY56" s="31">
        <f t="shared" si="111"/>
        <v>-5.9749420451541274E-3</v>
      </c>
      <c r="CA56" s="31">
        <f t="shared" si="91"/>
        <v>0.66680713229684918</v>
      </c>
      <c r="CB56" s="31">
        <f t="shared" si="92"/>
        <v>0.22039190219119906</v>
      </c>
      <c r="CC56" s="31">
        <f t="shared" si="93"/>
        <v>9.9955115108378637E-2</v>
      </c>
      <c r="CD56" s="31">
        <f t="shared" si="94"/>
        <v>1.2845850403573004E-2</v>
      </c>
      <c r="CF56" s="31">
        <f t="shared" si="112"/>
        <v>-2.6022003073627609E-2</v>
      </c>
      <c r="CG56" s="31">
        <f t="shared" si="113"/>
        <v>2.1343797248283794E-2</v>
      </c>
      <c r="CH56" s="31">
        <f t="shared" si="114"/>
        <v>0.15545960934892436</v>
      </c>
      <c r="CI56" s="31">
        <f t="shared" si="115"/>
        <v>-0.10807658833729186</v>
      </c>
      <c r="CK56" s="31">
        <f t="shared" si="61"/>
        <v>-4.90636447435868E-4</v>
      </c>
      <c r="CL56" s="31">
        <f t="shared" si="62"/>
        <v>0</v>
      </c>
      <c r="CM56" s="31">
        <f t="shared" si="63"/>
        <v>0</v>
      </c>
      <c r="CN56" s="31">
        <f t="shared" si="64"/>
        <v>1.3975214025074373E-2</v>
      </c>
      <c r="CP56" s="31">
        <f t="shared" si="116"/>
        <v>1.0028977129136192</v>
      </c>
      <c r="CQ56" s="31">
        <f t="shared" si="117"/>
        <v>0.69173297873412887</v>
      </c>
      <c r="CR56" s="31">
        <f t="shared" si="95"/>
        <v>0.99607352988384112</v>
      </c>
      <c r="CS56" s="31"/>
      <c r="CT56" s="31">
        <f t="shared" si="118"/>
        <v>0.99957634112970639</v>
      </c>
      <c r="CU56" s="31">
        <f t="shared" si="119"/>
        <v>1.0097985072863394</v>
      </c>
      <c r="CV56" s="31">
        <f t="shared" si="96"/>
        <v>1.0002213307033681</v>
      </c>
      <c r="CW56" s="31"/>
      <c r="CX56" s="31">
        <f t="shared" si="65"/>
        <v>0.99991142036160019</v>
      </c>
      <c r="CY56" s="31">
        <f t="shared" si="120"/>
        <v>1.0050029633564208</v>
      </c>
      <c r="CZ56" s="31">
        <f t="shared" si="97"/>
        <v>1.0002337658403702</v>
      </c>
    </row>
    <row r="57" spans="1:104" x14ac:dyDescent="0.2">
      <c r="A57" s="198" t="s">
        <v>379</v>
      </c>
      <c r="B57" s="9">
        <f t="shared" si="98"/>
        <v>1996</v>
      </c>
      <c r="D57" s="29">
        <f>'Electricity-Only&gt;Fossil'!H57</f>
        <v>21674.106873199471</v>
      </c>
      <c r="E57" s="29">
        <f>Table8.4b11!L56*0.001</f>
        <v>7086.674</v>
      </c>
      <c r="F57" s="29">
        <f>Table8.4b11!N56*0.001</f>
        <v>3527.5819999999999</v>
      </c>
      <c r="G57" s="29">
        <f>'Electricity-Only&gt;Renewable'!I57</f>
        <v>538.48</v>
      </c>
      <c r="H57" s="29">
        <f t="shared" si="68"/>
        <v>32826.842873199472</v>
      </c>
      <c r="J57" s="29">
        <f>'Electricity-Only&gt;Fossil'!N57</f>
        <v>2084120.3370000001</v>
      </c>
      <c r="K57" s="29">
        <f>Table8.2c11!$L17*0.001</f>
        <v>674728.54599999997</v>
      </c>
      <c r="L57" s="29">
        <f>Table8.2c11!$P17*0.001</f>
        <v>341158.83600000001</v>
      </c>
      <c r="M57" s="29">
        <f>'Electricity-Only&gt;Renewable'!P57</f>
        <v>40654.765000000007</v>
      </c>
      <c r="N57" s="29">
        <f t="shared" si="69"/>
        <v>3140662.4840000002</v>
      </c>
      <c r="O57" s="35"/>
      <c r="P57" s="41">
        <f t="shared" si="70"/>
        <v>10399.642711801565</v>
      </c>
      <c r="Q57" s="41">
        <f t="shared" si="71"/>
        <v>10503.000120584791</v>
      </c>
      <c r="R57" s="41">
        <f t="shared" si="72"/>
        <v>10339.998932344815</v>
      </c>
      <c r="S57" s="41">
        <f t="shared" si="73"/>
        <v>13245.187864202388</v>
      </c>
      <c r="T57" s="41">
        <f t="shared" si="74"/>
        <v>10452.203329849905</v>
      </c>
      <c r="U57" s="41"/>
      <c r="V57" s="98">
        <f t="shared" si="75"/>
        <v>0.9991369737028829</v>
      </c>
      <c r="W57" s="98">
        <f t="shared" si="76"/>
        <v>0.99253454890278958</v>
      </c>
      <c r="X57" s="98">
        <f t="shared" si="77"/>
        <v>0.9940395037589681</v>
      </c>
      <c r="Y57" s="98">
        <f t="shared" si="78"/>
        <v>1.0336186328915389</v>
      </c>
      <c r="Z57" s="98">
        <f t="shared" si="79"/>
        <v>0.99807759332044155</v>
      </c>
      <c r="AC57" s="109">
        <f>'Electricity-Only&gt;Fossil'!AE57</f>
        <v>1.0003573006196362</v>
      </c>
      <c r="AD57" s="111">
        <f t="shared" si="80"/>
        <v>0.99253454890278958</v>
      </c>
      <c r="AE57" s="111">
        <f t="shared" si="81"/>
        <v>0.9940395037589681</v>
      </c>
      <c r="AF57" s="109">
        <f>'Electricity-Only&gt;Renewable'!AI57</f>
        <v>0.99291219844461176</v>
      </c>
      <c r="AG57" s="31"/>
      <c r="AH57" s="87">
        <f>'Electricity-Only&gt;Fossil'!AD57</f>
        <v>0.99878010895107439</v>
      </c>
      <c r="AI57" s="33">
        <v>1</v>
      </c>
      <c r="AJ57" s="33">
        <v>1</v>
      </c>
      <c r="AK57" s="87">
        <f>'Electricity-Only&gt;Renewable'!AH57</f>
        <v>1.0409970131404302</v>
      </c>
      <c r="AN57" s="31">
        <f t="shared" si="32"/>
        <v>0.9991369737028829</v>
      </c>
      <c r="AO57" s="31">
        <f t="shared" si="33"/>
        <v>0.99253454890278958</v>
      </c>
      <c r="AP57" s="31">
        <f t="shared" si="34"/>
        <v>0.9940395037589681</v>
      </c>
      <c r="AQ57" s="31">
        <f t="shared" si="35"/>
        <v>1.0336186328915391</v>
      </c>
      <c r="AS57" s="34">
        <f t="shared" si="82"/>
        <v>1.1044849446499558</v>
      </c>
      <c r="AT57" s="34">
        <f t="shared" si="83"/>
        <v>0.99807759332044155</v>
      </c>
      <c r="AU57" s="34">
        <f t="shared" si="84"/>
        <v>1.0001350239193585</v>
      </c>
      <c r="AV57" s="34">
        <f t="shared" si="36"/>
        <v>0.99986527647588308</v>
      </c>
      <c r="AW57" s="34">
        <f t="shared" si="85"/>
        <v>0.9980773116586894</v>
      </c>
      <c r="AX57" s="34">
        <f t="shared" si="37"/>
        <v>1.1023616754148893</v>
      </c>
      <c r="AY57" s="34">
        <f t="shared" si="86"/>
        <v>1.1023616754148891</v>
      </c>
      <c r="AZ57" s="34"/>
      <c r="BA57" s="34">
        <f t="shared" si="38"/>
        <v>1.0000002822043432</v>
      </c>
      <c r="BC57" s="12"/>
      <c r="BE57" s="31">
        <f t="shared" si="87"/>
        <v>0.6602556010920767</v>
      </c>
      <c r="BF57" s="31">
        <f t="shared" si="88"/>
        <v>0.21588046183343784</v>
      </c>
      <c r="BG57" s="31">
        <f t="shared" si="89"/>
        <v>0.10746028832641692</v>
      </c>
      <c r="BH57" s="31">
        <f t="shared" si="90"/>
        <v>1.6403648748068503E-2</v>
      </c>
      <c r="BJ57" s="31">
        <f t="shared" si="99"/>
        <v>0.66160894415991023</v>
      </c>
      <c r="BK57" s="31">
        <f t="shared" si="100"/>
        <v>0.21887250920233048</v>
      </c>
      <c r="BL57" s="31">
        <f t="shared" si="101"/>
        <v>0.1030529419479133</v>
      </c>
      <c r="BM57" s="31">
        <f t="shared" si="102"/>
        <v>1.6389823474271474E-2</v>
      </c>
      <c r="BN57" s="31">
        <f t="shared" si="103"/>
        <v>0.99992421878442539</v>
      </c>
      <c r="BO57" s="31"/>
      <c r="BP57" s="31">
        <f t="shared" si="104"/>
        <v>0.66165908548970465</v>
      </c>
      <c r="BQ57" s="31">
        <f t="shared" si="105"/>
        <v>0.21888909688416838</v>
      </c>
      <c r="BR57" s="31">
        <f t="shared" si="106"/>
        <v>0.10306075201697917</v>
      </c>
      <c r="BS57" s="31">
        <f t="shared" si="107"/>
        <v>1.6391065609147899E-2</v>
      </c>
      <c r="BV57" s="31">
        <f t="shared" si="108"/>
        <v>2.705814267607764E-3</v>
      </c>
      <c r="BW57" s="31">
        <f t="shared" si="109"/>
        <v>-3.8074455258390298E-4</v>
      </c>
      <c r="BX57" s="31">
        <f t="shared" si="110"/>
        <v>2.7116290133948426E-3</v>
      </c>
      <c r="BY57" s="31">
        <f t="shared" si="111"/>
        <v>1.416111155490241E-3</v>
      </c>
      <c r="CA57" s="31">
        <f t="shared" si="91"/>
        <v>0.66359258520056874</v>
      </c>
      <c r="CB57" s="31">
        <f t="shared" si="92"/>
        <v>0.21483637590393173</v>
      </c>
      <c r="CC57" s="31">
        <f t="shared" si="93"/>
        <v>0.10862639259647359</v>
      </c>
      <c r="CD57" s="31">
        <f t="shared" si="94"/>
        <v>1.2944646299025872E-2</v>
      </c>
      <c r="CF57" s="31">
        <f t="shared" si="112"/>
        <v>-4.8324624692783827E-3</v>
      </c>
      <c r="CG57" s="31">
        <f t="shared" si="113"/>
        <v>-2.5530639103875232E-2</v>
      </c>
      <c r="CH57" s="31">
        <f t="shared" si="114"/>
        <v>8.319316741502801E-2</v>
      </c>
      <c r="CI57" s="31">
        <f t="shared" si="115"/>
        <v>7.661456066630561E-3</v>
      </c>
      <c r="CK57" s="31">
        <f t="shared" si="61"/>
        <v>-4.1231417204770908E-4</v>
      </c>
      <c r="CL57" s="31">
        <f t="shared" si="62"/>
        <v>0</v>
      </c>
      <c r="CM57" s="31">
        <f t="shared" si="63"/>
        <v>0</v>
      </c>
      <c r="CN57" s="31">
        <f t="shared" si="64"/>
        <v>-5.8360881353939518E-3</v>
      </c>
      <c r="CP57" s="31">
        <f t="shared" si="116"/>
        <v>1.0020116805785231</v>
      </c>
      <c r="CQ57" s="31">
        <f t="shared" si="117"/>
        <v>0.69312452453297224</v>
      </c>
      <c r="CR57" s="31">
        <f t="shared" si="95"/>
        <v>0.9980773116586894</v>
      </c>
      <c r="CS57" s="31"/>
      <c r="CT57" s="31">
        <f t="shared" si="118"/>
        <v>0.99991371231410453</v>
      </c>
      <c r="CU57" s="31">
        <f t="shared" si="119"/>
        <v>1.0097113741099248</v>
      </c>
      <c r="CV57" s="31">
        <f t="shared" si="96"/>
        <v>1.0001350239193585</v>
      </c>
      <c r="CW57" s="31"/>
      <c r="CX57" s="31">
        <f t="shared" si="65"/>
        <v>0.99963159675560698</v>
      </c>
      <c r="CY57" s="31">
        <f t="shared" si="120"/>
        <v>1.0046327170040956</v>
      </c>
      <c r="CZ57" s="31">
        <f t="shared" si="97"/>
        <v>0.99986527647588308</v>
      </c>
    </row>
    <row r="58" spans="1:104" x14ac:dyDescent="0.2">
      <c r="A58" s="198" t="s">
        <v>379</v>
      </c>
      <c r="B58" s="9">
        <f t="shared" si="98"/>
        <v>1997</v>
      </c>
      <c r="D58" s="29">
        <f>'Electricity-Only&gt;Fossil'!H58</f>
        <v>22502.528413872307</v>
      </c>
      <c r="E58" s="29">
        <f>Table8.4b11!L57*0.001</f>
        <v>6596.9920000000002</v>
      </c>
      <c r="F58" s="29">
        <f>Table8.4b11!N57*0.001</f>
        <v>3581.1680000000001</v>
      </c>
      <c r="G58" s="29">
        <f>'Electricity-Only&gt;Renewable'!I58</f>
        <v>545.51200000000006</v>
      </c>
      <c r="H58" s="29">
        <f t="shared" si="68"/>
        <v>33226.200413872306</v>
      </c>
      <c r="J58" s="29">
        <f>'Electricity-Only&gt;Fossil'!N58</f>
        <v>2164621.3720000004</v>
      </c>
      <c r="K58" s="29">
        <f>Table8.2c11!$L18*0.001</f>
        <v>628644.17099999997</v>
      </c>
      <c r="L58" s="29">
        <f>Table8.2c11!$P18*0.001</f>
        <v>350647.962</v>
      </c>
      <c r="M58" s="29">
        <f>'Electricity-Only&gt;Renewable'!P58</f>
        <v>41390.800000000003</v>
      </c>
      <c r="N58" s="29">
        <f t="shared" si="69"/>
        <v>3185304.3050000002</v>
      </c>
      <c r="O58" s="35"/>
      <c r="P58" s="41">
        <f t="shared" si="70"/>
        <v>10395.595601590643</v>
      </c>
      <c r="Q58" s="41">
        <f t="shared" si="71"/>
        <v>10494.000110596748</v>
      </c>
      <c r="R58" s="41">
        <f t="shared" si="72"/>
        <v>10213.001038346261</v>
      </c>
      <c r="S58" s="41">
        <f t="shared" si="73"/>
        <v>13179.547145742532</v>
      </c>
      <c r="T58" s="41">
        <f t="shared" si="74"/>
        <v>10431.091422479431</v>
      </c>
      <c r="U58" s="41"/>
      <c r="V58" s="98">
        <f t="shared" si="75"/>
        <v>0.99874815097498348</v>
      </c>
      <c r="W58" s="98">
        <f t="shared" si="76"/>
        <v>0.99168404706988034</v>
      </c>
      <c r="X58" s="98">
        <f t="shared" si="77"/>
        <v>0.9818305156967102</v>
      </c>
      <c r="Y58" s="98">
        <f t="shared" si="78"/>
        <v>1.0284962087800724</v>
      </c>
      <c r="Z58" s="98">
        <f t="shared" si="79"/>
        <v>0.99606162395649411</v>
      </c>
      <c r="AC58" s="109">
        <f>'Electricity-Only&gt;Fossil'!AE58</f>
        <v>0.99973367193484519</v>
      </c>
      <c r="AD58" s="111">
        <f t="shared" si="80"/>
        <v>0.99168404706988034</v>
      </c>
      <c r="AE58" s="111">
        <f t="shared" si="81"/>
        <v>0.9818305156967102</v>
      </c>
      <c r="AF58" s="109">
        <f>'Electricity-Only&gt;Renewable'!AI58</f>
        <v>0.98870714941954718</v>
      </c>
      <c r="AG58" s="31"/>
      <c r="AH58" s="87">
        <f>'Electricity-Only&gt;Fossil'!AD58</f>
        <v>0.99901421649832545</v>
      </c>
      <c r="AI58" s="33">
        <v>1</v>
      </c>
      <c r="AJ58" s="33">
        <v>1</v>
      </c>
      <c r="AK58" s="87">
        <f>'Electricity-Only&gt;Renewable'!AH58</f>
        <v>1.0402435234577645</v>
      </c>
      <c r="AN58" s="31">
        <f t="shared" si="32"/>
        <v>0.99874815097498326</v>
      </c>
      <c r="AO58" s="31">
        <f t="shared" si="33"/>
        <v>0.99168404706988034</v>
      </c>
      <c r="AP58" s="31">
        <f t="shared" si="34"/>
        <v>0.9818305156967102</v>
      </c>
      <c r="AQ58" s="31">
        <f t="shared" si="35"/>
        <v>1.0284962087800722</v>
      </c>
      <c r="AS58" s="34">
        <f t="shared" si="82"/>
        <v>1.1201842499549501</v>
      </c>
      <c r="AT58" s="34">
        <f t="shared" si="83"/>
        <v>0.99606162395649411</v>
      </c>
      <c r="AU58" s="34">
        <f t="shared" si="84"/>
        <v>0.99996276862005629</v>
      </c>
      <c r="AV58" s="34">
        <f t="shared" si="36"/>
        <v>1.000010132223341</v>
      </c>
      <c r="AW58" s="34">
        <f t="shared" si="85"/>
        <v>0.99608861749369104</v>
      </c>
      <c r="AX58" s="34">
        <f t="shared" si="37"/>
        <v>1.1157725431406154</v>
      </c>
      <c r="AY58" s="34">
        <f t="shared" si="86"/>
        <v>1.1157725431406149</v>
      </c>
      <c r="AZ58" s="34"/>
      <c r="BA58" s="34">
        <f t="shared" si="38"/>
        <v>0.99997290046616061</v>
      </c>
      <c r="BC58" s="12"/>
      <c r="BE58" s="31">
        <f t="shared" si="87"/>
        <v>0.67725253365043969</v>
      </c>
      <c r="BF58" s="31">
        <f t="shared" si="88"/>
        <v>0.19854789045471727</v>
      </c>
      <c r="BG58" s="31">
        <f t="shared" si="89"/>
        <v>0.1077814482363991</v>
      </c>
      <c r="BH58" s="31">
        <f t="shared" si="90"/>
        <v>1.6418127658443991E-2</v>
      </c>
      <c r="BJ58" s="31">
        <f t="shared" si="99"/>
        <v>0.66871806657357535</v>
      </c>
      <c r="BK58" s="31">
        <f t="shared" si="100"/>
        <v>0.20709330350732169</v>
      </c>
      <c r="BL58" s="31">
        <f t="shared" si="101"/>
        <v>0.10762078841480965</v>
      </c>
      <c r="BM58" s="31">
        <f t="shared" si="102"/>
        <v>1.6410887138726876E-2</v>
      </c>
      <c r="BN58" s="31">
        <f t="shared" si="103"/>
        <v>0.99984304563443349</v>
      </c>
      <c r="BO58" s="31"/>
      <c r="BP58" s="31">
        <f t="shared" si="104"/>
        <v>0.66882304126969405</v>
      </c>
      <c r="BQ58" s="31">
        <f t="shared" si="105"/>
        <v>0.20712581280786341</v>
      </c>
      <c r="BR58" s="31">
        <f t="shared" si="106"/>
        <v>0.10763768261899617</v>
      </c>
      <c r="BS58" s="31">
        <f t="shared" si="107"/>
        <v>1.6413463303446417E-2</v>
      </c>
      <c r="BV58" s="31">
        <f t="shared" si="108"/>
        <v>-6.2360033974274889E-4</v>
      </c>
      <c r="BW58" s="31">
        <f t="shared" si="109"/>
        <v>-8.5726631805788296E-4</v>
      </c>
      <c r="BX58" s="31">
        <f t="shared" si="110"/>
        <v>-1.2358245560392772E-2</v>
      </c>
      <c r="BY58" s="31">
        <f t="shared" si="111"/>
        <v>-4.2440596286954946E-3</v>
      </c>
      <c r="CA58" s="31">
        <f t="shared" si="91"/>
        <v>0.67956501631639255</v>
      </c>
      <c r="CB58" s="31">
        <f t="shared" si="92"/>
        <v>0.19735764963278757</v>
      </c>
      <c r="CC58" s="31">
        <f t="shared" si="93"/>
        <v>0.11008303396620059</v>
      </c>
      <c r="CD58" s="31">
        <f t="shared" si="94"/>
        <v>1.2994300084619388E-2</v>
      </c>
      <c r="CF58" s="31">
        <f t="shared" si="112"/>
        <v>2.3784526942574585E-2</v>
      </c>
      <c r="CG58" s="31">
        <f t="shared" si="113"/>
        <v>-8.4859132965799972E-2</v>
      </c>
      <c r="CH58" s="31">
        <f t="shared" si="114"/>
        <v>1.3320531547356785E-2</v>
      </c>
      <c r="CI58" s="31">
        <f t="shared" si="115"/>
        <v>3.8285168186328934E-3</v>
      </c>
      <c r="CK58" s="31">
        <f t="shared" si="61"/>
        <v>2.3436601590111261E-4</v>
      </c>
      <c r="CL58" s="31">
        <f t="shared" si="62"/>
        <v>0</v>
      </c>
      <c r="CM58" s="31">
        <f t="shared" si="63"/>
        <v>0</v>
      </c>
      <c r="CN58" s="31">
        <f t="shared" si="64"/>
        <v>-7.2407749352973731E-4</v>
      </c>
      <c r="CP58" s="31">
        <f t="shared" si="116"/>
        <v>0.99800747483008767</v>
      </c>
      <c r="CQ58" s="31">
        <f t="shared" si="117"/>
        <v>0.69174345647195679</v>
      </c>
      <c r="CR58" s="31">
        <f t="shared" si="95"/>
        <v>0.99608861749369104</v>
      </c>
      <c r="CS58" s="31"/>
      <c r="CT58" s="31">
        <f t="shared" si="118"/>
        <v>0.99982776795614348</v>
      </c>
      <c r="CU58" s="31">
        <f t="shared" si="119"/>
        <v>1.0095374694562567</v>
      </c>
      <c r="CV58" s="31">
        <f t="shared" si="96"/>
        <v>0.99996276862005629</v>
      </c>
      <c r="CW58" s="31"/>
      <c r="CX58" s="31">
        <f t="shared" si="65"/>
        <v>1.0001448752655642</v>
      </c>
      <c r="CY58" s="31">
        <f t="shared" si="120"/>
        <v>1.004778263435766</v>
      </c>
      <c r="CZ58" s="31">
        <f t="shared" si="97"/>
        <v>1.000010132223341</v>
      </c>
    </row>
    <row r="59" spans="1:104" x14ac:dyDescent="0.2">
      <c r="A59" s="198" t="s">
        <v>379</v>
      </c>
      <c r="B59" s="9">
        <f t="shared" si="98"/>
        <v>1998</v>
      </c>
      <c r="D59" s="29">
        <f>'Electricity-Only&gt;Fossil'!H59</f>
        <v>23739.352391496355</v>
      </c>
      <c r="E59" s="29">
        <f>Table8.4b11!L58*0.001</f>
        <v>7067.8090000000002</v>
      </c>
      <c r="F59" s="29">
        <f>Table8.4b11!N58*0.001</f>
        <v>3241.2860000000001</v>
      </c>
      <c r="G59" s="29">
        <f>'Electricity-Only&gt;Renewable'!I59</f>
        <v>544.24400000000003</v>
      </c>
      <c r="H59" s="29">
        <f t="shared" si="68"/>
        <v>34592.691391496359</v>
      </c>
      <c r="J59" s="29">
        <f>'Electricity-Only&gt;Fossil'!N59</f>
        <v>2274614.7060000002</v>
      </c>
      <c r="K59" s="29">
        <f>Table8.2c11!$L19*0.001</f>
        <v>673702.10400000005</v>
      </c>
      <c r="L59" s="29">
        <f>Table8.2c11!$P19*0.001</f>
        <v>317866.62</v>
      </c>
      <c r="M59" s="29">
        <f>'Electricity-Only&gt;Renewable'!P59</f>
        <v>41909.474000000002</v>
      </c>
      <c r="N59" s="29">
        <f t="shared" si="69"/>
        <v>3308092.9040000006</v>
      </c>
      <c r="O59" s="35"/>
      <c r="P59" s="41">
        <f t="shared" si="70"/>
        <v>10436.647722744634</v>
      </c>
      <c r="Q59" s="41">
        <f t="shared" si="71"/>
        <v>10491.000336849178</v>
      </c>
      <c r="R59" s="41">
        <f t="shared" si="72"/>
        <v>10197.000238653558</v>
      </c>
      <c r="S59" s="41">
        <f t="shared" si="73"/>
        <v>12986.180642591697</v>
      </c>
      <c r="T59" s="41">
        <f t="shared" si="74"/>
        <v>10456.98908566576</v>
      </c>
      <c r="U59" s="41"/>
      <c r="V59" s="98">
        <f t="shared" si="75"/>
        <v>1.0026921991726525</v>
      </c>
      <c r="W59" s="98">
        <f t="shared" si="76"/>
        <v>0.99140056815441135</v>
      </c>
      <c r="X59" s="98">
        <f t="shared" si="77"/>
        <v>0.98029227308272626</v>
      </c>
      <c r="Y59" s="98">
        <f t="shared" si="78"/>
        <v>1.0134064099276181</v>
      </c>
      <c r="Z59" s="98">
        <f t="shared" si="79"/>
        <v>0.99853458363111292</v>
      </c>
      <c r="AC59" s="109">
        <f>'Electricity-Only&gt;Fossil'!AE59</f>
        <v>1.0028473717128967</v>
      </c>
      <c r="AD59" s="111">
        <f t="shared" si="80"/>
        <v>0.99140056815441135</v>
      </c>
      <c r="AE59" s="111">
        <f t="shared" si="81"/>
        <v>0.98029227308272626</v>
      </c>
      <c r="AF59" s="109">
        <f>'Electricity-Only&gt;Renewable'!AI59</f>
        <v>0.969932371418188</v>
      </c>
      <c r="AG59" s="31"/>
      <c r="AH59" s="87">
        <f>'Electricity-Only&gt;Fossil'!AD59</f>
        <v>0.99984526803916396</v>
      </c>
      <c r="AI59" s="33">
        <v>1</v>
      </c>
      <c r="AJ59" s="33">
        <v>1</v>
      </c>
      <c r="AK59" s="87">
        <f>'Electricity-Only&gt;Renewable'!AH59</f>
        <v>1.0448217213802899</v>
      </c>
      <c r="AN59" s="31">
        <f t="shared" si="32"/>
        <v>1.0026921991726523</v>
      </c>
      <c r="AO59" s="31">
        <f t="shared" si="33"/>
        <v>0.99140056815441135</v>
      </c>
      <c r="AP59" s="31">
        <f t="shared" si="34"/>
        <v>0.98029227308272626</v>
      </c>
      <c r="AQ59" s="31">
        <f t="shared" si="35"/>
        <v>1.0134064099276179</v>
      </c>
      <c r="AS59" s="34">
        <f t="shared" si="82"/>
        <v>1.1633656359399338</v>
      </c>
      <c r="AT59" s="34">
        <f t="shared" si="83"/>
        <v>0.99853458363111292</v>
      </c>
      <c r="AU59" s="34">
        <f t="shared" si="84"/>
        <v>1.0002079768825016</v>
      </c>
      <c r="AV59" s="34">
        <f t="shared" si="36"/>
        <v>1.0006479340886314</v>
      </c>
      <c r="AW59" s="34">
        <f t="shared" si="85"/>
        <v>0.99768052348262803</v>
      </c>
      <c r="AX59" s="34">
        <f t="shared" si="37"/>
        <v>1.1616608208940262</v>
      </c>
      <c r="AY59" s="34">
        <f t="shared" si="86"/>
        <v>1.1616608208940267</v>
      </c>
      <c r="AZ59" s="34"/>
      <c r="BA59" s="34">
        <f t="shared" si="38"/>
        <v>1.0008560457264448</v>
      </c>
      <c r="BC59" s="12"/>
      <c r="BE59" s="31">
        <f t="shared" si="87"/>
        <v>0.68625340893053521</v>
      </c>
      <c r="BF59" s="31">
        <f t="shared" si="88"/>
        <v>0.20431509419175817</v>
      </c>
      <c r="BG59" s="31">
        <f t="shared" si="89"/>
        <v>9.3698578214610362E-2</v>
      </c>
      <c r="BH59" s="31">
        <f t="shared" si="90"/>
        <v>1.5732918663096191E-2</v>
      </c>
      <c r="BJ59" s="31">
        <f t="shared" si="99"/>
        <v>0.6817430683025657</v>
      </c>
      <c r="BK59" s="31">
        <f t="shared" si="100"/>
        <v>0.20141773145909017</v>
      </c>
      <c r="BL59" s="31">
        <f t="shared" si="101"/>
        <v>0.10057574030214911</v>
      </c>
      <c r="BM59" s="31">
        <f t="shared" si="102"/>
        <v>1.6073088982607276E-2</v>
      </c>
      <c r="BN59" s="31">
        <f t="shared" si="103"/>
        <v>0.99980962904641224</v>
      </c>
      <c r="BO59" s="31"/>
      <c r="BP59" s="31">
        <f t="shared" si="104"/>
        <v>0.68187287709240341</v>
      </c>
      <c r="BQ59" s="31">
        <f t="shared" si="105"/>
        <v>0.20145608284568756</v>
      </c>
      <c r="BR59" s="31">
        <f t="shared" si="106"/>
        <v>0.10059489064740772</v>
      </c>
      <c r="BS59" s="31">
        <f t="shared" si="107"/>
        <v>1.6076149414501334E-2</v>
      </c>
      <c r="BV59" s="31">
        <f t="shared" si="108"/>
        <v>3.109689165483927E-3</v>
      </c>
      <c r="BW59" s="31">
        <f t="shared" si="109"/>
        <v>-2.8589694582228502E-4</v>
      </c>
      <c r="BX59" s="31">
        <f t="shared" si="110"/>
        <v>-1.5679374786519487E-3</v>
      </c>
      <c r="BY59" s="31">
        <f t="shared" si="111"/>
        <v>-1.9171831128845764E-2</v>
      </c>
      <c r="CA59" s="31">
        <f t="shared" si="91"/>
        <v>0.68759093895145329</v>
      </c>
      <c r="CB59" s="31">
        <f t="shared" si="92"/>
        <v>0.20365271579446548</v>
      </c>
      <c r="CC59" s="31">
        <f t="shared" si="93"/>
        <v>9.608757348248885E-2</v>
      </c>
      <c r="CD59" s="31">
        <f t="shared" si="94"/>
        <v>1.2668771771592299E-2</v>
      </c>
      <c r="CF59" s="31">
        <f t="shared" si="112"/>
        <v>1.1741184032916026E-2</v>
      </c>
      <c r="CG59" s="31">
        <f t="shared" si="113"/>
        <v>3.1398606488313663E-2</v>
      </c>
      <c r="CH59" s="31">
        <f t="shared" si="114"/>
        <v>-0.13597493585091863</v>
      </c>
      <c r="CI59" s="31">
        <f t="shared" si="115"/>
        <v>-2.5370756538784438E-2</v>
      </c>
      <c r="CK59" s="31">
        <f t="shared" si="61"/>
        <v>8.315257727238947E-4</v>
      </c>
      <c r="CL59" s="31">
        <f t="shared" si="62"/>
        <v>0</v>
      </c>
      <c r="CM59" s="31">
        <f t="shared" si="63"/>
        <v>0</v>
      </c>
      <c r="CN59" s="31">
        <f t="shared" si="64"/>
        <v>4.3914263990157305E-3</v>
      </c>
      <c r="CP59" s="31">
        <f t="shared" si="116"/>
        <v>1.0015981569922388</v>
      </c>
      <c r="CQ59" s="31">
        <f t="shared" si="117"/>
        <v>0.69284897111375288</v>
      </c>
      <c r="CR59" s="31">
        <f t="shared" si="95"/>
        <v>0.99768052348262803</v>
      </c>
      <c r="CS59" s="31"/>
      <c r="CT59" s="31">
        <f t="shared" si="118"/>
        <v>1.0002452173922274</v>
      </c>
      <c r="CU59" s="31">
        <f t="shared" si="119"/>
        <v>1.0097850256018726</v>
      </c>
      <c r="CV59" s="31">
        <f t="shared" si="96"/>
        <v>1.0002079768825016</v>
      </c>
      <c r="CW59" s="31"/>
      <c r="CX59" s="31">
        <f t="shared" si="65"/>
        <v>1.000637795403005</v>
      </c>
      <c r="CY59" s="31">
        <f t="shared" si="120"/>
        <v>1.0054191063932247</v>
      </c>
      <c r="CZ59" s="31">
        <f t="shared" si="97"/>
        <v>1.0006479340886314</v>
      </c>
    </row>
    <row r="60" spans="1:104" x14ac:dyDescent="0.2">
      <c r="A60" s="198" t="s">
        <v>379</v>
      </c>
      <c r="B60" s="9">
        <f t="shared" si="98"/>
        <v>1999</v>
      </c>
      <c r="D60" s="29">
        <f>'Electricity-Only&gt;Fossil'!H60</f>
        <v>23887.633015017174</v>
      </c>
      <c r="E60" s="29">
        <f>Table8.4b11!L59*0.001</f>
        <v>7610.2560000000003</v>
      </c>
      <c r="F60" s="29">
        <f>Table8.4b11!N59*0.001</f>
        <v>3217.7440000000001</v>
      </c>
      <c r="G60" s="29">
        <f>'Electricity-Only&gt;Renewable'!I60</f>
        <v>571.51099999999997</v>
      </c>
      <c r="H60" s="29">
        <f t="shared" si="68"/>
        <v>35287.144015017177</v>
      </c>
      <c r="J60" s="29">
        <f>'Electricity-Only&gt;Fossil'!N60</f>
        <v>2293582.1809999999</v>
      </c>
      <c r="K60" s="29">
        <f>Table8.2c11!$L20*0.001</f>
        <v>728254.12400000007</v>
      </c>
      <c r="L60" s="29">
        <f>Table8.2c11!$P20*0.001</f>
        <v>314663.05800000002</v>
      </c>
      <c r="M60" s="29">
        <f>'Electricity-Only&gt;Renewable'!P60</f>
        <v>44175.711000000003</v>
      </c>
      <c r="N60" s="29">
        <f t="shared" si="69"/>
        <v>3380675.074</v>
      </c>
      <c r="O60" s="35"/>
      <c r="P60" s="41">
        <f t="shared" si="70"/>
        <v>10414.988925577625</v>
      </c>
      <c r="Q60" s="41">
        <f t="shared" si="71"/>
        <v>10450.000555026036</v>
      </c>
      <c r="R60" s="41">
        <f t="shared" si="72"/>
        <v>10225.998629937676</v>
      </c>
      <c r="S60" s="41">
        <f t="shared" si="73"/>
        <v>12937.222447874125</v>
      </c>
      <c r="T60" s="41">
        <f t="shared" si="74"/>
        <v>10437.898716266034</v>
      </c>
      <c r="U60" s="41"/>
      <c r="V60" s="98">
        <f t="shared" si="75"/>
        <v>1.0006113483535246</v>
      </c>
      <c r="W60" s="98">
        <f t="shared" si="76"/>
        <v>0.98752608472208325</v>
      </c>
      <c r="X60" s="98">
        <f t="shared" si="77"/>
        <v>0.98308004382336944</v>
      </c>
      <c r="Y60" s="98">
        <f t="shared" si="78"/>
        <v>1.0095858448430275</v>
      </c>
      <c r="Z60" s="98">
        <f t="shared" si="79"/>
        <v>0.99671165028923436</v>
      </c>
      <c r="AC60" s="109">
        <f>'Electricity-Only&gt;Fossil'!AE60</f>
        <v>1.0006741037502176</v>
      </c>
      <c r="AD60" s="111">
        <f t="shared" si="80"/>
        <v>0.98752608472208325</v>
      </c>
      <c r="AE60" s="111">
        <f t="shared" si="81"/>
        <v>0.98308004382336944</v>
      </c>
      <c r="AF60" s="109">
        <f>'Electricity-Only&gt;Renewable'!AI60</f>
        <v>0.97134142276832269</v>
      </c>
      <c r="AG60" s="31"/>
      <c r="AH60" s="87">
        <f>'Electricity-Only&gt;Fossil'!AD60</f>
        <v>0.99993728687845762</v>
      </c>
      <c r="AI60" s="33">
        <v>1</v>
      </c>
      <c r="AJ60" s="33">
        <v>1</v>
      </c>
      <c r="AK60" s="87">
        <f>'Electricity-Only&gt;Renewable'!AH60</f>
        <v>1.0393727902241707</v>
      </c>
      <c r="AN60" s="31">
        <f t="shared" si="32"/>
        <v>1.0006113483535248</v>
      </c>
      <c r="AO60" s="31">
        <f t="shared" si="33"/>
        <v>0.98752608472208325</v>
      </c>
      <c r="AP60" s="31">
        <f t="shared" si="34"/>
        <v>0.98308004382336944</v>
      </c>
      <c r="AQ60" s="31">
        <f t="shared" si="35"/>
        <v>1.0095858448430275</v>
      </c>
      <c r="AS60" s="34">
        <f t="shared" si="82"/>
        <v>1.1888907964509488</v>
      </c>
      <c r="AT60" s="34">
        <f t="shared" si="83"/>
        <v>0.99671165028923436</v>
      </c>
      <c r="AU60" s="34">
        <f t="shared" si="84"/>
        <v>1.0004167206254426</v>
      </c>
      <c r="AV60" s="34">
        <f t="shared" si="36"/>
        <v>1.0006271759540146</v>
      </c>
      <c r="AW60" s="34">
        <f t="shared" si="85"/>
        <v>0.99567201145620898</v>
      </c>
      <c r="AX60" s="34">
        <f t="shared" si="37"/>
        <v>1.1849813077443074</v>
      </c>
      <c r="AY60" s="34">
        <f t="shared" si="86"/>
        <v>1.1849813077443074</v>
      </c>
      <c r="AZ60" s="34"/>
      <c r="BA60" s="34">
        <f t="shared" si="38"/>
        <v>1.0010441579366132</v>
      </c>
      <c r="BC60" s="12"/>
      <c r="BE60" s="31">
        <f t="shared" si="87"/>
        <v>0.67695002476968091</v>
      </c>
      <c r="BF60" s="31">
        <f t="shared" si="88"/>
        <v>0.21566653273955233</v>
      </c>
      <c r="BG60" s="31">
        <f t="shared" si="89"/>
        <v>9.1187430715011175E-2</v>
      </c>
      <c r="BH60" s="31">
        <f t="shared" si="90"/>
        <v>1.6196011775755543E-2</v>
      </c>
      <c r="BJ60" s="31">
        <f t="shared" si="99"/>
        <v>0.68159113466433663</v>
      </c>
      <c r="BK60" s="31">
        <f t="shared" si="100"/>
        <v>0.20993966826443375</v>
      </c>
      <c r="BL60" s="31">
        <f t="shared" si="101"/>
        <v>9.2437319726020636E-2</v>
      </c>
      <c r="BM60" s="31">
        <f t="shared" si="102"/>
        <v>1.5963345716101987E-2</v>
      </c>
      <c r="BN60" s="31">
        <f t="shared" si="103"/>
        <v>0.99993146837089308</v>
      </c>
      <c r="BO60" s="31"/>
      <c r="BP60" s="31">
        <f t="shared" si="104"/>
        <v>0.68163784841654951</v>
      </c>
      <c r="BQ60" s="31">
        <f t="shared" si="105"/>
        <v>0.20995405675798098</v>
      </c>
      <c r="BR60" s="31">
        <f t="shared" si="106"/>
        <v>9.2443655040301151E-2</v>
      </c>
      <c r="BS60" s="31">
        <f t="shared" si="107"/>
        <v>1.5964439785168243E-2</v>
      </c>
      <c r="BV60" s="31">
        <f t="shared" si="108"/>
        <v>-2.1694489843710201E-3</v>
      </c>
      <c r="BW60" s="31">
        <f t="shared" si="109"/>
        <v>-3.9157473343856665E-3</v>
      </c>
      <c r="BX60" s="31">
        <f t="shared" si="110"/>
        <v>2.8397798930964585E-3</v>
      </c>
      <c r="BY60" s="31">
        <f t="shared" si="111"/>
        <v>1.4516773489689238E-3</v>
      </c>
      <c r="CA60" s="31">
        <f t="shared" si="91"/>
        <v>0.67843910780998051</v>
      </c>
      <c r="CB60" s="31">
        <f t="shared" si="92"/>
        <v>0.21541677566141634</v>
      </c>
      <c r="CC60" s="31">
        <f t="shared" si="93"/>
        <v>9.3076989391853049E-2</v>
      </c>
      <c r="CD60" s="31">
        <f t="shared" si="94"/>
        <v>1.3067127136750085E-2</v>
      </c>
      <c r="CF60" s="31">
        <f t="shared" si="112"/>
        <v>-1.3399365689936297E-2</v>
      </c>
      <c r="CG60" s="31">
        <f t="shared" si="113"/>
        <v>5.6158473522986703E-2</v>
      </c>
      <c r="CH60" s="31">
        <f t="shared" si="114"/>
        <v>-3.183300581706601E-2</v>
      </c>
      <c r="CI60" s="31">
        <f t="shared" si="115"/>
        <v>3.0959647820833006E-2</v>
      </c>
      <c r="CK60" s="31">
        <f t="shared" si="61"/>
        <v>9.2028844968414228E-5</v>
      </c>
      <c r="CL60" s="31">
        <f t="shared" si="62"/>
        <v>0</v>
      </c>
      <c r="CM60" s="31">
        <f t="shared" si="63"/>
        <v>0</v>
      </c>
      <c r="CN60" s="31">
        <f t="shared" si="64"/>
        <v>-5.2288244120506063E-3</v>
      </c>
      <c r="CP60" s="31">
        <f t="shared" si="116"/>
        <v>0.99798681844624171</v>
      </c>
      <c r="CQ60" s="31">
        <f t="shared" si="117"/>
        <v>0.69145414034556629</v>
      </c>
      <c r="CR60" s="31">
        <f t="shared" si="95"/>
        <v>0.99567201145620898</v>
      </c>
      <c r="CS60" s="31"/>
      <c r="CT60" s="31">
        <f t="shared" si="118"/>
        <v>1.0002087003380951</v>
      </c>
      <c r="CU60" s="31">
        <f t="shared" si="119"/>
        <v>1.0099957680781191</v>
      </c>
      <c r="CV60" s="31">
        <f t="shared" si="96"/>
        <v>1.0004167206254426</v>
      </c>
      <c r="CW60" s="31"/>
      <c r="CX60" s="31">
        <f t="shared" si="65"/>
        <v>0.99997925530657727</v>
      </c>
      <c r="CY60" s="31">
        <f t="shared" si="120"/>
        <v>1.0053982492821012</v>
      </c>
      <c r="CZ60" s="31">
        <f t="shared" si="97"/>
        <v>1.0006271759540146</v>
      </c>
    </row>
    <row r="61" spans="1:104" x14ac:dyDescent="0.2">
      <c r="A61" s="198" t="s">
        <v>379</v>
      </c>
      <c r="B61" s="9">
        <f t="shared" si="98"/>
        <v>2000</v>
      </c>
      <c r="D61" s="29">
        <f>'Electricity-Only&gt;Fossil'!H61</f>
        <v>25079.327007907097</v>
      </c>
      <c r="E61" s="29">
        <f>Table8.4b11!L60*0.001</f>
        <v>7862.3490000000002</v>
      </c>
      <c r="F61" s="29">
        <f>Table8.4b11!N60*0.001</f>
        <v>2767.9160000000002</v>
      </c>
      <c r="G61" s="29">
        <f>'Electricity-Only&gt;Renewable'!I61</f>
        <v>577.34100000000001</v>
      </c>
      <c r="H61" s="29">
        <f t="shared" si="68"/>
        <v>36286.933007907093</v>
      </c>
      <c r="J61" s="29">
        <f>'Electricity-Only&gt;Fossil'!N61</f>
        <v>2408159.003</v>
      </c>
      <c r="K61" s="29">
        <f>Table8.2c11!$L21*0.001</f>
        <v>753892.94000000006</v>
      </c>
      <c r="L61" s="29">
        <f>Table8.2c11!$P21*0.001</f>
        <v>271337.69300000003</v>
      </c>
      <c r="M61" s="29">
        <f>'Electricity-Only&gt;Renewable'!P61</f>
        <v>45072.486999999994</v>
      </c>
      <c r="N61" s="29">
        <f t="shared" si="69"/>
        <v>3478462.1230000001</v>
      </c>
      <c r="O61" s="35"/>
      <c r="P61" s="41">
        <f t="shared" si="70"/>
        <v>10414.315241088379</v>
      </c>
      <c r="Q61" s="41">
        <f t="shared" si="71"/>
        <v>10428.999374897978</v>
      </c>
      <c r="R61" s="41">
        <f t="shared" si="72"/>
        <v>10201.000713896392</v>
      </c>
      <c r="S61" s="41">
        <f t="shared" si="73"/>
        <v>12809.166709616004</v>
      </c>
      <c r="T61" s="41">
        <f t="shared" si="74"/>
        <v>10431.889646856762</v>
      </c>
      <c r="U61" s="41"/>
      <c r="V61" s="98">
        <f t="shared" si="75"/>
        <v>1.0005466246797918</v>
      </c>
      <c r="W61" s="98">
        <f t="shared" si="76"/>
        <v>0.98554147112544288</v>
      </c>
      <c r="X61" s="98">
        <f t="shared" si="77"/>
        <v>0.98067686020417633</v>
      </c>
      <c r="Y61" s="98">
        <f t="shared" si="78"/>
        <v>0.99959272141817923</v>
      </c>
      <c r="Z61" s="98">
        <f t="shared" si="79"/>
        <v>0.99613784615006562</v>
      </c>
      <c r="AC61" s="109">
        <f>'Electricity-Only&gt;Fossil'!AE61</f>
        <v>1.0006203705069414</v>
      </c>
      <c r="AD61" s="111">
        <f t="shared" si="80"/>
        <v>0.98554147112544288</v>
      </c>
      <c r="AE61" s="111">
        <f t="shared" si="81"/>
        <v>0.98067686020417633</v>
      </c>
      <c r="AF61" s="109">
        <f>'Electricity-Only&gt;Renewable'!AI61</f>
        <v>0.96131170895767659</v>
      </c>
      <c r="AG61" s="31"/>
      <c r="AH61" s="87">
        <f>'Electricity-Only&gt;Fossil'!AD61</f>
        <v>0.99992629989422288</v>
      </c>
      <c r="AI61" s="33">
        <v>1</v>
      </c>
      <c r="AJ61" s="33">
        <v>1</v>
      </c>
      <c r="AK61" s="87">
        <f>'Electricity-Only&gt;Renewable'!AH61</f>
        <v>1.039821643805847</v>
      </c>
      <c r="AN61" s="31">
        <f t="shared" si="32"/>
        <v>1.0005466246797923</v>
      </c>
      <c r="AO61" s="31">
        <f t="shared" si="33"/>
        <v>0.98554147112544288</v>
      </c>
      <c r="AP61" s="31">
        <f t="shared" si="34"/>
        <v>0.98067686020417633</v>
      </c>
      <c r="AQ61" s="31">
        <f t="shared" si="35"/>
        <v>0.99959272141817923</v>
      </c>
      <c r="AS61" s="34">
        <f t="shared" si="82"/>
        <v>1.2232798223180936</v>
      </c>
      <c r="AT61" s="34">
        <f t="shared" si="83"/>
        <v>0.99613784615006562</v>
      </c>
      <c r="AU61" s="34">
        <f t="shared" si="84"/>
        <v>1.0006844106791906</v>
      </c>
      <c r="AV61" s="34">
        <f t="shared" si="36"/>
        <v>1.0006265905241698</v>
      </c>
      <c r="AW61" s="34">
        <f t="shared" si="85"/>
        <v>0.99483319200871445</v>
      </c>
      <c r="AX61" s="34">
        <f t="shared" si="37"/>
        <v>1.2185553274427809</v>
      </c>
      <c r="AY61" s="34">
        <f t="shared" si="86"/>
        <v>1.2185553274427807</v>
      </c>
      <c r="AZ61" s="34"/>
      <c r="BA61" s="34">
        <f t="shared" si="38"/>
        <v>1.0013114300486066</v>
      </c>
      <c r="BC61" s="12"/>
      <c r="BE61" s="31">
        <f t="shared" si="87"/>
        <v>0.69113934215498984</v>
      </c>
      <c r="BF61" s="31">
        <f t="shared" si="88"/>
        <v>0.21667163213509275</v>
      </c>
      <c r="BG61" s="31">
        <f t="shared" si="89"/>
        <v>7.627858765018411E-2</v>
      </c>
      <c r="BH61" s="31">
        <f t="shared" si="90"/>
        <v>1.5910438059733367E-2</v>
      </c>
      <c r="BJ61" s="31">
        <f t="shared" si="99"/>
        <v>0.68402015503257707</v>
      </c>
      <c r="BK61" s="31">
        <f t="shared" si="100"/>
        <v>0.21616869299438929</v>
      </c>
      <c r="BL61" s="31">
        <f t="shared" si="101"/>
        <v>8.3511327056286805E-2</v>
      </c>
      <c r="BM61" s="31">
        <f t="shared" si="102"/>
        <v>1.6052801565280623E-2</v>
      </c>
      <c r="BN61" s="31">
        <f t="shared" si="103"/>
        <v>0.99975297664853391</v>
      </c>
      <c r="BO61" s="31"/>
      <c r="BP61" s="31">
        <f t="shared" si="104"/>
        <v>0.68418916573333333</v>
      </c>
      <c r="BQ61" s="31">
        <f t="shared" si="105"/>
        <v>0.21622210490340357</v>
      </c>
      <c r="BR61" s="31">
        <f t="shared" si="106"/>
        <v>8.3531961401346708E-2</v>
      </c>
      <c r="BS61" s="31">
        <f t="shared" si="107"/>
        <v>1.6056767961916289E-2</v>
      </c>
      <c r="BV61" s="31">
        <f t="shared" si="108"/>
        <v>-5.3698487634175552E-5</v>
      </c>
      <c r="BW61" s="31">
        <f t="shared" si="109"/>
        <v>-2.0117043231103939E-3</v>
      </c>
      <c r="BX61" s="31">
        <f t="shared" si="110"/>
        <v>-2.4475379961154233E-3</v>
      </c>
      <c r="BY61" s="31">
        <f t="shared" si="111"/>
        <v>-1.0379310894099133E-2</v>
      </c>
      <c r="CA61" s="31">
        <f t="shared" si="91"/>
        <v>0.69230565630626528</v>
      </c>
      <c r="CB61" s="31">
        <f t="shared" si="92"/>
        <v>0.21673168007642554</v>
      </c>
      <c r="CC61" s="31">
        <f t="shared" si="93"/>
        <v>7.8005073335679964E-2</v>
      </c>
      <c r="CD61" s="31">
        <f t="shared" si="94"/>
        <v>1.2957590281629176E-2</v>
      </c>
      <c r="CF61" s="31">
        <f t="shared" si="112"/>
        <v>2.0232828019822666E-2</v>
      </c>
      <c r="CG61" s="31">
        <f t="shared" si="113"/>
        <v>6.0854479770422769E-3</v>
      </c>
      <c r="CH61" s="31">
        <f t="shared" si="114"/>
        <v>-0.17665312626391991</v>
      </c>
      <c r="CI61" s="31">
        <f t="shared" si="115"/>
        <v>-8.4179589882100361E-3</v>
      </c>
      <c r="CK61" s="31">
        <f t="shared" si="61"/>
        <v>-1.09877336709089E-5</v>
      </c>
      <c r="CL61" s="31">
        <f t="shared" si="62"/>
        <v>0</v>
      </c>
      <c r="CM61" s="31">
        <f t="shared" si="63"/>
        <v>0</v>
      </c>
      <c r="CN61" s="31">
        <f t="shared" si="64"/>
        <v>4.3175720490838996E-4</v>
      </c>
      <c r="CP61" s="31">
        <f t="shared" si="116"/>
        <v>0.99915753437091426</v>
      </c>
      <c r="CQ61" s="31">
        <f t="shared" si="117"/>
        <v>0.69087161399823616</v>
      </c>
      <c r="CR61" s="31">
        <f t="shared" si="95"/>
        <v>0.99483319200871445</v>
      </c>
      <c r="CS61" s="31"/>
      <c r="CT61" s="31">
        <f t="shared" si="118"/>
        <v>1.000267578548248</v>
      </c>
      <c r="CU61" s="31">
        <f t="shared" si="119"/>
        <v>1.0102660212794781</v>
      </c>
      <c r="CV61" s="31">
        <f t="shared" si="96"/>
        <v>1.0006844106791906</v>
      </c>
      <c r="CW61" s="31"/>
      <c r="CX61" s="31">
        <f t="shared" si="65"/>
        <v>0.99999941493709266</v>
      </c>
      <c r="CY61" s="31">
        <f t="shared" si="120"/>
        <v>1.0053976610608784</v>
      </c>
      <c r="CZ61" s="31">
        <f t="shared" si="97"/>
        <v>1.0006265905241698</v>
      </c>
    </row>
    <row r="62" spans="1:104" x14ac:dyDescent="0.2">
      <c r="A62" s="198" t="s">
        <v>379</v>
      </c>
      <c r="B62" s="9">
        <f t="shared" si="98"/>
        <v>2001</v>
      </c>
      <c r="D62" s="29">
        <f>'Electricity-Only&gt;Fossil'!H62</f>
        <v>24730.320415953738</v>
      </c>
      <c r="E62" s="29">
        <f>Table8.4b11!L61*0.001</f>
        <v>8028.8530000000001</v>
      </c>
      <c r="F62" s="29">
        <f>Table8.4b11!N61*0.001</f>
        <v>2208.6709999999998</v>
      </c>
      <c r="G62" s="29">
        <f>'Electricity-Only&gt;Renewable'!I62</f>
        <v>492.67500000000001</v>
      </c>
      <c r="H62" s="29">
        <f t="shared" si="68"/>
        <v>35460.519415953742</v>
      </c>
      <c r="J62" s="29">
        <f>'Electricity-Only&gt;Fossil'!N62</f>
        <v>2391972.9039999996</v>
      </c>
      <c r="K62" s="29">
        <f>Table8.2c11!$L22*0.001</f>
        <v>768826.30799999996</v>
      </c>
      <c r="L62" s="29">
        <f>Table8.2c11!$P22*0.001</f>
        <v>213749.291</v>
      </c>
      <c r="M62" s="29">
        <f>'Electricity-Only&gt;Renewable'!P62</f>
        <v>38866.139000000003</v>
      </c>
      <c r="N62" s="29">
        <f t="shared" si="69"/>
        <v>3413414.6419999995</v>
      </c>
      <c r="O62" s="35"/>
      <c r="P62" s="41">
        <f t="shared" si="70"/>
        <v>10338.879832040833</v>
      </c>
      <c r="Q62" s="41">
        <f t="shared" si="71"/>
        <v>10442.999825130853</v>
      </c>
      <c r="R62" s="41">
        <f t="shared" si="72"/>
        <v>10332.998016821492</v>
      </c>
      <c r="S62" s="41">
        <f t="shared" si="73"/>
        <v>12676.201255802642</v>
      </c>
      <c r="T62" s="41">
        <f t="shared" si="74"/>
        <v>10388.576582415018</v>
      </c>
      <c r="U62" s="41"/>
      <c r="V62" s="98">
        <f t="shared" si="75"/>
        <v>0.99329923086112981</v>
      </c>
      <c r="W62" s="98">
        <f t="shared" si="76"/>
        <v>0.98686451505544237</v>
      </c>
      <c r="X62" s="98">
        <f t="shared" si="77"/>
        <v>0.99336646823563801</v>
      </c>
      <c r="Y62" s="98">
        <f t="shared" si="78"/>
        <v>0.98921645707210559</v>
      </c>
      <c r="Z62" s="98">
        <f t="shared" si="79"/>
        <v>0.99200189531241867</v>
      </c>
      <c r="AC62" s="109">
        <f>'Electricity-Only&gt;Fossil'!AE62</f>
        <v>0.99328300522068558</v>
      </c>
      <c r="AD62" s="111">
        <f t="shared" si="80"/>
        <v>0.98686451505544237</v>
      </c>
      <c r="AE62" s="111">
        <f t="shared" si="81"/>
        <v>0.99336646823563801</v>
      </c>
      <c r="AF62" s="109">
        <f>'Electricity-Only&gt;Renewable'!AI62</f>
        <v>0.98903688313526328</v>
      </c>
      <c r="AG62" s="31"/>
      <c r="AH62" s="87">
        <f>'Electricity-Only&gt;Fossil'!AD62</f>
        <v>1.000016335365006</v>
      </c>
      <c r="AI62" s="33">
        <v>1</v>
      </c>
      <c r="AJ62" s="33">
        <v>1</v>
      </c>
      <c r="AK62" s="87">
        <f>'Electricity-Only&gt;Renewable'!AH62</f>
        <v>1.0001815644491161</v>
      </c>
      <c r="AN62" s="31">
        <f t="shared" si="32"/>
        <v>0.99329923086113014</v>
      </c>
      <c r="AO62" s="31">
        <f t="shared" si="33"/>
        <v>0.98686451505544237</v>
      </c>
      <c r="AP62" s="31">
        <f t="shared" si="34"/>
        <v>0.99336646823563801</v>
      </c>
      <c r="AQ62" s="31">
        <f t="shared" si="35"/>
        <v>0.98921645707210526</v>
      </c>
      <c r="AS62" s="34">
        <f t="shared" si="82"/>
        <v>1.2004044054855267</v>
      </c>
      <c r="AT62" s="34">
        <f t="shared" si="83"/>
        <v>0.99200189531241867</v>
      </c>
      <c r="AU62" s="34">
        <f t="shared" si="84"/>
        <v>1.0005424756977801</v>
      </c>
      <c r="AV62" s="34">
        <f t="shared" si="36"/>
        <v>1.0001104346364753</v>
      </c>
      <c r="AW62" s="34">
        <f t="shared" si="85"/>
        <v>0.99135457027839746</v>
      </c>
      <c r="AX62" s="34">
        <f t="shared" si="37"/>
        <v>1.1908034453830199</v>
      </c>
      <c r="AY62" s="34">
        <f t="shared" si="86"/>
        <v>1.1908034453830196</v>
      </c>
      <c r="AZ62" s="34"/>
      <c r="BA62" s="34">
        <f t="shared" si="38"/>
        <v>1.0006529702423619</v>
      </c>
      <c r="BC62" s="12"/>
      <c r="BE62" s="31">
        <f t="shared" si="87"/>
        <v>0.69740434780060012</v>
      </c>
      <c r="BF62" s="31">
        <f t="shared" si="88"/>
        <v>0.22641667782192176</v>
      </c>
      <c r="BG62" s="31">
        <f t="shared" si="89"/>
        <v>6.2285353863325399E-2</v>
      </c>
      <c r="BH62" s="31">
        <f t="shared" si="90"/>
        <v>1.3893620514152558E-2</v>
      </c>
      <c r="BJ62" s="31">
        <f t="shared" si="99"/>
        <v>0.69426713374578808</v>
      </c>
      <c r="BK62" s="31">
        <f t="shared" si="100"/>
        <v>0.22150842915513691</v>
      </c>
      <c r="BL62" s="31">
        <f t="shared" si="101"/>
        <v>6.9045803036173456E-2</v>
      </c>
      <c r="BM62" s="31">
        <f t="shared" si="102"/>
        <v>1.487925536484443E-2</v>
      </c>
      <c r="BN62" s="31">
        <f t="shared" si="103"/>
        <v>0.99970062130194293</v>
      </c>
      <c r="BO62" s="31"/>
      <c r="BP62" s="31">
        <f t="shared" si="104"/>
        <v>0.69447504478052757</v>
      </c>
      <c r="BQ62" s="31">
        <f t="shared" si="105"/>
        <v>0.22157476391948142</v>
      </c>
      <c r="BR62" s="31">
        <f t="shared" si="106"/>
        <v>6.9066480069055913E-2</v>
      </c>
      <c r="BS62" s="31">
        <f t="shared" si="107"/>
        <v>1.4883711230935005E-2</v>
      </c>
      <c r="BV62" s="31">
        <f t="shared" si="108"/>
        <v>-7.3598334762784027E-3</v>
      </c>
      <c r="BW62" s="31">
        <f t="shared" si="109"/>
        <v>1.3415535520575599E-3</v>
      </c>
      <c r="BX62" s="31">
        <f t="shared" si="110"/>
        <v>1.2856640622146779E-2</v>
      </c>
      <c r="BY62" s="31">
        <f t="shared" si="111"/>
        <v>2.8432908955281937E-2</v>
      </c>
      <c r="CA62" s="31">
        <f t="shared" si="91"/>
        <v>0.70075661906649778</v>
      </c>
      <c r="CB62" s="31">
        <f t="shared" si="92"/>
        <v>0.22523671708091303</v>
      </c>
      <c r="CC62" s="31">
        <f t="shared" si="93"/>
        <v>6.2620370924160354E-2</v>
      </c>
      <c r="CD62" s="31">
        <f t="shared" si="94"/>
        <v>1.1386292928428824E-2</v>
      </c>
      <c r="CF62" s="31">
        <f t="shared" si="112"/>
        <v>1.2133077727643863E-2</v>
      </c>
      <c r="CG62" s="31">
        <f t="shared" si="113"/>
        <v>3.849183397238358E-2</v>
      </c>
      <c r="CH62" s="31">
        <f t="shared" si="114"/>
        <v>-0.21968322804520271</v>
      </c>
      <c r="CI62" s="31">
        <f t="shared" si="115"/>
        <v>-0.12927148130776955</v>
      </c>
      <c r="CK62" s="31">
        <f t="shared" si="61"/>
        <v>9.003805334871109E-5</v>
      </c>
      <c r="CL62" s="31">
        <f t="shared" si="62"/>
        <v>0</v>
      </c>
      <c r="CM62" s="31">
        <f t="shared" si="63"/>
        <v>0</v>
      </c>
      <c r="CN62" s="31">
        <f t="shared" si="64"/>
        <v>-3.8867654137284241E-2</v>
      </c>
      <c r="CP62" s="31">
        <f t="shared" si="116"/>
        <v>0.99650331155186611</v>
      </c>
      <c r="CQ62" s="31">
        <f t="shared" si="117"/>
        <v>0.68845585120642494</v>
      </c>
      <c r="CR62" s="31">
        <f t="shared" si="95"/>
        <v>0.99135457027839746</v>
      </c>
      <c r="CS62" s="31"/>
      <c r="CT62" s="31">
        <f t="shared" si="118"/>
        <v>0.99985816209396705</v>
      </c>
      <c r="CU62" s="31">
        <f t="shared" si="119"/>
        <v>1.0101227272624835</v>
      </c>
      <c r="CV62" s="31">
        <f t="shared" si="96"/>
        <v>1.0005424756977801</v>
      </c>
      <c r="CW62" s="31"/>
      <c r="CX62" s="31">
        <f t="shared" si="65"/>
        <v>0.99948416732816991</v>
      </c>
      <c r="CY62" s="31">
        <f t="shared" si="120"/>
        <v>1.0048790440991215</v>
      </c>
      <c r="CZ62" s="31">
        <f t="shared" si="97"/>
        <v>1.0001104346364753</v>
      </c>
    </row>
    <row r="63" spans="1:104" x14ac:dyDescent="0.2">
      <c r="A63" s="198" t="s">
        <v>379</v>
      </c>
      <c r="B63" s="9">
        <f t="shared" si="98"/>
        <v>2002</v>
      </c>
      <c r="D63" s="29">
        <f>'Electricity-Only&gt;Fossil'!H63</f>
        <v>24662.464873906098</v>
      </c>
      <c r="E63" s="29">
        <f>Table8.4b11!L62*0.001</f>
        <v>8145.4290000000001</v>
      </c>
      <c r="F63" s="29">
        <f>Table8.4b11!N62*0.001</f>
        <v>2649.9790000000003</v>
      </c>
      <c r="G63" s="29">
        <f>'Electricity-Only&gt;Renewable'!I63</f>
        <v>569.31899999999996</v>
      </c>
      <c r="H63" s="29">
        <f t="shared" ref="H63:H68" si="127">SUM(D63:G63)</f>
        <v>36027.1918739061</v>
      </c>
      <c r="J63" s="29">
        <f>'Electricity-Only&gt;Fossil'!N63</f>
        <v>2421509.9670000002</v>
      </c>
      <c r="K63" s="29">
        <f>Table8.2c11!$L23*0.001</f>
        <v>780064.08700000006</v>
      </c>
      <c r="L63" s="29">
        <f>Table8.2c11!$P23*0.001</f>
        <v>260491.38700000002</v>
      </c>
      <c r="M63" s="29">
        <f>'Electricity-Only&gt;Renewable'!P63</f>
        <v>43818.065000000002</v>
      </c>
      <c r="N63" s="29">
        <f>SUM(J63:M63)</f>
        <v>3505883.5060000005</v>
      </c>
      <c r="P63" s="41">
        <f t="shared" ref="P63:T65" si="128">D63/J63*1000000</f>
        <v>10184.746381391249</v>
      </c>
      <c r="Q63" s="41">
        <f t="shared" si="128"/>
        <v>10441.99974815659</v>
      </c>
      <c r="R63" s="41">
        <f t="shared" si="128"/>
        <v>10173.00046085593</v>
      </c>
      <c r="S63" s="41">
        <f t="shared" si="128"/>
        <v>12992.791899870521</v>
      </c>
      <c r="T63" s="41">
        <f t="shared" si="128"/>
        <v>10276.209067485795</v>
      </c>
      <c r="U63" s="30"/>
      <c r="V63" s="98">
        <f t="shared" si="75"/>
        <v>0.97849098853049199</v>
      </c>
      <c r="W63" s="98">
        <f t="shared" si="76"/>
        <v>0.98677000768258483</v>
      </c>
      <c r="X63" s="98">
        <f t="shared" si="77"/>
        <v>0.97798504584137202</v>
      </c>
      <c r="Y63" s="98">
        <f t="shared" si="78"/>
        <v>1.0139223345623076</v>
      </c>
      <c r="Z63" s="98">
        <f t="shared" si="79"/>
        <v>0.98127195681728152</v>
      </c>
      <c r="AC63" s="109">
        <f>'Electricity-Only&gt;Fossil'!AE63</f>
        <v>0.97933689518824507</v>
      </c>
      <c r="AD63" s="111">
        <f t="shared" si="80"/>
        <v>0.98677000768258483</v>
      </c>
      <c r="AE63" s="111">
        <f t="shared" si="81"/>
        <v>0.97798504584137202</v>
      </c>
      <c r="AF63" s="109">
        <f>'Electricity-Only&gt;Renewable'!AI63</f>
        <v>1.0331351539453804</v>
      </c>
      <c r="AG63" s="31"/>
      <c r="AH63" s="33">
        <f>'Electricity-Only&gt;Fossil'!AD63</f>
        <v>0.99913624549232383</v>
      </c>
      <c r="AI63" s="33">
        <v>1</v>
      </c>
      <c r="AJ63" s="33">
        <v>1</v>
      </c>
      <c r="AK63" s="33">
        <f>'Electricity-Only&gt;Renewable'!AH63</f>
        <v>0.98140338240383918</v>
      </c>
      <c r="AN63" s="31">
        <f t="shared" ref="AN63:AQ65" si="129">AC63*AH63</f>
        <v>0.97849098853049266</v>
      </c>
      <c r="AO63" s="31">
        <f t="shared" si="129"/>
        <v>0.98677000768258483</v>
      </c>
      <c r="AP63" s="31">
        <f t="shared" si="129"/>
        <v>0.97798504584137202</v>
      </c>
      <c r="AQ63" s="31">
        <f t="shared" si="129"/>
        <v>1.0139223345623074</v>
      </c>
      <c r="AS63" s="34">
        <f t="shared" si="82"/>
        <v>1.2329231714010576</v>
      </c>
      <c r="AT63" s="34">
        <f t="shared" si="83"/>
        <v>0.98127195681728152</v>
      </c>
      <c r="AU63" s="34">
        <f>CV63</f>
        <v>1.0007612497867833</v>
      </c>
      <c r="AV63" s="34">
        <f>CZ63</f>
        <v>0.99922116335210376</v>
      </c>
      <c r="AW63" s="34">
        <f>CR63</f>
        <v>0.98128979642079661</v>
      </c>
      <c r="AX63" s="34">
        <f>AS63*AU63*AV63*AW63</f>
        <v>1.2098329330060842</v>
      </c>
      <c r="AY63" s="34">
        <f t="shared" si="86"/>
        <v>1.2098329330060844</v>
      </c>
      <c r="AZ63" s="34"/>
      <c r="BA63" s="34">
        <f>AU63*AV63</f>
        <v>0.99998182024965487</v>
      </c>
      <c r="BC63" s="12"/>
      <c r="BE63" s="31">
        <f t="shared" ref="BE63:BH64" si="130">D63/$H63</f>
        <v>0.6845514066215278</v>
      </c>
      <c r="BF63" s="31">
        <f t="shared" si="130"/>
        <v>0.22609114328168328</v>
      </c>
      <c r="BG63" s="31">
        <f t="shared" si="130"/>
        <v>7.3554969515104957E-2</v>
      </c>
      <c r="BH63" s="31">
        <f t="shared" si="130"/>
        <v>1.5802480581683868E-2</v>
      </c>
      <c r="BJ63" s="31">
        <f t="shared" ref="BJ63:BM64" si="131">(BE63-BE62)/LN(BE63/BE62)</f>
        <v>0.69095795352595801</v>
      </c>
      <c r="BK63" s="31">
        <f t="shared" si="131"/>
        <v>0.22625387152015933</v>
      </c>
      <c r="BL63" s="31">
        <f t="shared" si="131"/>
        <v>6.7764049251625547E-2</v>
      </c>
      <c r="BM63" s="31">
        <f t="shared" si="131"/>
        <v>1.4827577768905658E-2</v>
      </c>
      <c r="BN63" s="31">
        <f>SUM(BJ63:BM63)</f>
        <v>0.99980345206664845</v>
      </c>
      <c r="BO63" s="31"/>
      <c r="BP63" s="31">
        <f>BJ63/$BN63</f>
        <v>0.6910937865814627</v>
      </c>
      <c r="BQ63" s="31">
        <f>BK63/$BN63</f>
        <v>0.22629834999317136</v>
      </c>
      <c r="BR63" s="31">
        <f>BL63/$BN63</f>
        <v>6.7777370753775198E-2</v>
      </c>
      <c r="BS63" s="31">
        <f>BM63/$BN63</f>
        <v>1.4830492671590844E-2</v>
      </c>
      <c r="BV63" s="31">
        <f>LN(AC63/AC62)</f>
        <v>-1.4139918583474681E-2</v>
      </c>
      <c r="BW63" s="31">
        <f>LN(AD63/AD62)</f>
        <v>-9.5769882256266142E-5</v>
      </c>
      <c r="BX63" s="31">
        <f>LN(AE63/AE62)</f>
        <v>-1.5605268192026634E-2</v>
      </c>
      <c r="BY63" s="31">
        <f>LN(AF63/AF62)</f>
        <v>4.3621672617693834E-2</v>
      </c>
      <c r="CA63" s="31">
        <f>J63/$N63</f>
        <v>0.69069892449529657</v>
      </c>
      <c r="CB63" s="31">
        <f>K63/$N63</f>
        <v>0.22250142814642626</v>
      </c>
      <c r="CC63" s="31">
        <f>L63/$N63</f>
        <v>7.4301210109860391E-2</v>
      </c>
      <c r="CD63" s="31">
        <f>M63/$N63</f>
        <v>1.2498437248416662E-2</v>
      </c>
      <c r="CF63" s="31">
        <f>LN(CA63/CA62)</f>
        <v>-1.4456616718253067E-2</v>
      </c>
      <c r="CG63" s="31">
        <f>LN(CB63/CB62)</f>
        <v>-1.2218404854266552E-2</v>
      </c>
      <c r="CH63" s="31">
        <f>LN(CC63/CC62)</f>
        <v>0.1710365991051068</v>
      </c>
      <c r="CI63" s="31">
        <f>LN(CD63/CD62)</f>
        <v>9.3193359097105036E-2</v>
      </c>
      <c r="CK63" s="31">
        <f>LN(AH63/AH62)</f>
        <v>-8.8046299013323879E-4</v>
      </c>
      <c r="CL63" s="31">
        <f>LN(AI63/AI62)</f>
        <v>0</v>
      </c>
      <c r="CM63" s="31">
        <f>LN(AJ63/AJ62)</f>
        <v>0</v>
      </c>
      <c r="CN63" s="31">
        <f>LN(AK63/AK62)</f>
        <v>-1.8953256791654802E-2</v>
      </c>
      <c r="CP63" s="31">
        <f>EXP(SUMPRODUCT($BP63:$BS63,BV63:BY63))</f>
        <v>0.98984745301090971</v>
      </c>
      <c r="CQ63" s="31">
        <f>IF(ISERR(CP63),CQ62,CP63*CQ62)</f>
        <v>0.68146627082713751</v>
      </c>
      <c r="CR63" s="31">
        <f t="shared" si="95"/>
        <v>0.98128979642079661</v>
      </c>
      <c r="CS63" s="31"/>
      <c r="CT63" s="31">
        <f>EXP(SUMPRODUCT($BP63:$BS63,CF63:CI63))</f>
        <v>1.0002186554737227</v>
      </c>
      <c r="CU63" s="31">
        <f>IF(ISERR(CT63),CU62,CT63*CU62)</f>
        <v>1.0103435961259311</v>
      </c>
      <c r="CV63" s="31">
        <f t="shared" si="96"/>
        <v>1.0007612497867833</v>
      </c>
      <c r="CW63" s="31"/>
      <c r="CX63" s="31">
        <f>EXP(SUMPRODUCT($BP63:$BS63,CK63:CN63))</f>
        <v>0.99911082691113517</v>
      </c>
      <c r="CY63" s="31">
        <f>IF(ISERR(CX63),CY62,CX63*CY62)</f>
        <v>1.0039855326955445</v>
      </c>
      <c r="CZ63" s="31">
        <f t="shared" si="97"/>
        <v>0.99922116335210376</v>
      </c>
    </row>
    <row r="64" spans="1:104" x14ac:dyDescent="0.2">
      <c r="A64" s="198" t="s">
        <v>379</v>
      </c>
      <c r="B64" s="9">
        <f t="shared" si="98"/>
        <v>2003</v>
      </c>
      <c r="D64" s="29">
        <f>'Electricity-Only&gt;Fossil'!H64</f>
        <v>24757.604924292053</v>
      </c>
      <c r="E64" s="29">
        <f>Table8.4b11!L63*0.001</f>
        <v>7958.8580000000002</v>
      </c>
      <c r="F64" s="29">
        <f>Table8.4b11!N63*0.001</f>
        <v>2780.5509999999999</v>
      </c>
      <c r="G64" s="29">
        <f>'Electricity-Only&gt;Renewable'!I64</f>
        <v>580.50099999999998</v>
      </c>
      <c r="H64" s="29">
        <f t="shared" si="127"/>
        <v>36077.514924292052</v>
      </c>
      <c r="J64" s="29">
        <f>'Electricity-Only&gt;Fossil'!N64</f>
        <v>2445742.7320000003</v>
      </c>
      <c r="K64" s="29">
        <f>Table8.2c11!$L24*0.001</f>
        <v>763732.69500000007</v>
      </c>
      <c r="L64" s="29">
        <f>Table8.2c11!$P24*0.001</f>
        <v>271511.65899999999</v>
      </c>
      <c r="M64" s="29">
        <f>'Electricity-Only&gt;Renewable'!P64</f>
        <v>45479.495999999999</v>
      </c>
      <c r="N64" s="29">
        <f t="shared" si="69"/>
        <v>3526466.5819999999</v>
      </c>
      <c r="P64" s="41">
        <f t="shared" si="128"/>
        <v>10122.734742442261</v>
      </c>
      <c r="Q64" s="41">
        <f t="shared" si="128"/>
        <v>10420.999457146456</v>
      </c>
      <c r="R64" s="41">
        <f t="shared" si="128"/>
        <v>10241.000368974948</v>
      </c>
      <c r="S64" s="41">
        <f t="shared" si="128"/>
        <v>12764.015678625814</v>
      </c>
      <c r="T64" s="41">
        <f t="shared" si="128"/>
        <v>10230.499590848542</v>
      </c>
      <c r="U64" s="30"/>
      <c r="V64" s="98">
        <f t="shared" si="75"/>
        <v>0.97253327219437813</v>
      </c>
      <c r="W64" s="98">
        <f t="shared" si="76"/>
        <v>0.98478547810767603</v>
      </c>
      <c r="X64" s="98">
        <f t="shared" si="77"/>
        <v>0.98452224138312783</v>
      </c>
      <c r="Y64" s="98">
        <f t="shared" si="78"/>
        <v>0.99606925709255389</v>
      </c>
      <c r="Z64" s="98">
        <f t="shared" si="79"/>
        <v>0.9769071733362944</v>
      </c>
      <c r="AC64" s="109">
        <f>'Electricity-Only&gt;Fossil'!AE64</f>
        <v>0.97155661097944679</v>
      </c>
      <c r="AD64" s="111">
        <f t="shared" si="80"/>
        <v>0.98478547810767603</v>
      </c>
      <c r="AE64" s="111">
        <f t="shared" si="81"/>
        <v>0.98452224138312783</v>
      </c>
      <c r="AF64" s="109">
        <f>'Electricity-Only&gt;Renewable'!AI64</f>
        <v>1.0126721482028085</v>
      </c>
      <c r="AG64" s="31"/>
      <c r="AH64" s="33">
        <f>'Electricity-Only&gt;Fossil'!AD64</f>
        <v>1.0010052540468506</v>
      </c>
      <c r="AI64" s="33">
        <v>1</v>
      </c>
      <c r="AJ64" s="33">
        <v>1</v>
      </c>
      <c r="AK64" s="33">
        <f>'Electricity-Only&gt;Renewable'!AH64</f>
        <v>0.98360487040181765</v>
      </c>
      <c r="AN64" s="31">
        <f t="shared" si="129"/>
        <v>0.97253327219437835</v>
      </c>
      <c r="AO64" s="31">
        <f t="shared" si="129"/>
        <v>0.98478547810767603</v>
      </c>
      <c r="AP64" s="31">
        <f t="shared" si="129"/>
        <v>0.98452224138312783</v>
      </c>
      <c r="AQ64" s="31">
        <f t="shared" si="129"/>
        <v>0.99606925709255367</v>
      </c>
      <c r="AS64" s="34">
        <f t="shared" si="82"/>
        <v>1.2401616752748108</v>
      </c>
      <c r="AT64" s="34">
        <f t="shared" si="83"/>
        <v>0.9769071733362944</v>
      </c>
      <c r="AU64" s="34">
        <f t="shared" si="84"/>
        <v>1.0007204477612304</v>
      </c>
      <c r="AV64" s="34">
        <f t="shared" si="36"/>
        <v>1.0005376819085661</v>
      </c>
      <c r="AW64" s="34">
        <f t="shared" si="85"/>
        <v>0.97567926435504215</v>
      </c>
      <c r="AX64" s="34">
        <f t="shared" si="37"/>
        <v>1.2115228366727189</v>
      </c>
      <c r="AY64" s="34">
        <f t="shared" si="86"/>
        <v>1.2115228366727189</v>
      </c>
      <c r="AZ64" s="34"/>
      <c r="BA64" s="34">
        <f t="shared" si="38"/>
        <v>1.0012585170415238</v>
      </c>
      <c r="BC64" s="12"/>
      <c r="BE64" s="31">
        <f t="shared" si="130"/>
        <v>0.68623365484694254</v>
      </c>
      <c r="BF64" s="31">
        <f t="shared" si="130"/>
        <v>0.22060438521615208</v>
      </c>
      <c r="BG64" s="31">
        <f t="shared" si="130"/>
        <v>7.7071577846615294E-2</v>
      </c>
      <c r="BH64" s="31">
        <f t="shared" si="130"/>
        <v>1.6090382090290026E-2</v>
      </c>
      <c r="BJ64" s="31">
        <f t="shared" si="131"/>
        <v>0.68539218665399493</v>
      </c>
      <c r="BK64" s="31">
        <f t="shared" si="131"/>
        <v>0.22333653149512747</v>
      </c>
      <c r="BL64" s="31">
        <f t="shared" si="131"/>
        <v>7.5299588253382538E-2</v>
      </c>
      <c r="BM64" s="31">
        <f t="shared" si="131"/>
        <v>1.5945998171777394E-2</v>
      </c>
      <c r="BN64" s="31">
        <f>SUM(BJ64:BM64)</f>
        <v>0.99997430457428238</v>
      </c>
      <c r="BO64" s="31"/>
      <c r="BP64" s="31">
        <f t="shared" si="104"/>
        <v>0.68540979855055972</v>
      </c>
      <c r="BQ64" s="31">
        <f t="shared" si="105"/>
        <v>0.22334227036984536</v>
      </c>
      <c r="BR64" s="31">
        <f t="shared" si="106"/>
        <v>7.5301523158077269E-2</v>
      </c>
      <c r="BS64" s="31">
        <f t="shared" si="107"/>
        <v>1.5946407921517605E-2</v>
      </c>
      <c r="BV64" s="31">
        <f t="shared" si="108"/>
        <v>-7.9761662357582426E-3</v>
      </c>
      <c r="BW64" s="31">
        <f t="shared" si="109"/>
        <v>-2.0131619520294968E-3</v>
      </c>
      <c r="BX64" s="31">
        <f t="shared" si="110"/>
        <v>6.6621100090103096E-3</v>
      </c>
      <c r="BY64" s="31">
        <f t="shared" si="111"/>
        <v>-2.0005489462483525E-2</v>
      </c>
      <c r="CA64" s="31">
        <f t="shared" si="91"/>
        <v>0.6935391772840569</v>
      </c>
      <c r="CB64" s="31">
        <f t="shared" si="92"/>
        <v>0.21657165245753066</v>
      </c>
      <c r="CC64" s="31">
        <f t="shared" si="93"/>
        <v>7.6992551236942361E-2</v>
      </c>
      <c r="CD64" s="31">
        <f t="shared" si="94"/>
        <v>1.2896619021470143E-2</v>
      </c>
      <c r="CF64" s="31">
        <f t="shared" si="112"/>
        <v>4.1037113066535623E-3</v>
      </c>
      <c r="CG64" s="31">
        <f t="shared" si="113"/>
        <v>-2.7012069299972238E-2</v>
      </c>
      <c r="CH64" s="31">
        <f t="shared" si="114"/>
        <v>3.5581441592339454E-2</v>
      </c>
      <c r="CI64" s="31">
        <f t="shared" si="115"/>
        <v>3.1361569290859266E-2</v>
      </c>
      <c r="CK64" s="31">
        <f t="shared" si="61"/>
        <v>1.8688768759091024E-3</v>
      </c>
      <c r="CL64" s="31">
        <f t="shared" si="62"/>
        <v>0</v>
      </c>
      <c r="CM64" s="31">
        <f t="shared" si="63"/>
        <v>0</v>
      </c>
      <c r="CN64" s="31">
        <f t="shared" si="64"/>
        <v>2.2406917792017486E-3</v>
      </c>
      <c r="CP64" s="31">
        <f t="shared" si="116"/>
        <v>0.9942824921993294</v>
      </c>
      <c r="CQ64" s="31">
        <f t="shared" si="117"/>
        <v>0.6775699821077894</v>
      </c>
      <c r="CR64" s="31">
        <f t="shared" si="95"/>
        <v>0.97567926435504215</v>
      </c>
      <c r="CS64" s="31"/>
      <c r="CT64" s="31">
        <f t="shared" si="118"/>
        <v>0.99995922901135337</v>
      </c>
      <c r="CU64" s="31">
        <f t="shared" si="119"/>
        <v>1.0103024034186443</v>
      </c>
      <c r="CV64" s="31">
        <f t="shared" si="96"/>
        <v>1.0007204477612304</v>
      </c>
      <c r="CW64" s="31"/>
      <c r="CX64" s="31">
        <f t="shared" si="65"/>
        <v>1.0013175447085665</v>
      </c>
      <c r="CY64" s="31">
        <f t="shared" si="120"/>
        <v>1.0053083285216249</v>
      </c>
      <c r="CZ64" s="31">
        <f t="shared" si="97"/>
        <v>1.0005376819085661</v>
      </c>
    </row>
    <row r="65" spans="1:104" x14ac:dyDescent="0.2">
      <c r="A65" s="198" t="s">
        <v>379</v>
      </c>
      <c r="B65" s="9">
        <f t="shared" si="98"/>
        <v>2004</v>
      </c>
      <c r="D65" s="29">
        <f>'Electricity-Only&gt;Fossil'!H65</f>
        <v>25272.47207747852</v>
      </c>
      <c r="E65" s="29">
        <f>Table8.4b11!L64*0.001</f>
        <v>8221.9850000000006</v>
      </c>
      <c r="F65" s="29">
        <f>Table8.4b11!N64*0.001</f>
        <v>2656.4700000000003</v>
      </c>
      <c r="G65" s="29">
        <f>'Electricity-Only&gt;Renewable'!I65</f>
        <v>619.93700000000013</v>
      </c>
      <c r="H65" s="29">
        <f t="shared" si="127"/>
        <v>36770.864077478524</v>
      </c>
      <c r="J65" s="29">
        <f>'Electricity-Only&gt;Fossil'!N65</f>
        <v>2521987.6169999996</v>
      </c>
      <c r="K65" s="29">
        <f>Table8.2c11!$L25*0.001</f>
        <v>788528.38699999999</v>
      </c>
      <c r="L65" s="29">
        <f>Table8.2c11!$P25*0.001</f>
        <v>265063.848</v>
      </c>
      <c r="M65" s="29">
        <f>'Electricity-Only&gt;Renewable'!P65</f>
        <v>49434.618000000002</v>
      </c>
      <c r="N65" s="29">
        <f t="shared" si="69"/>
        <v>3625014.4699999997</v>
      </c>
      <c r="P65" s="41">
        <f t="shared" si="128"/>
        <v>10020.85494279353</v>
      </c>
      <c r="Q65" s="41">
        <f t="shared" si="128"/>
        <v>10426.999377005308</v>
      </c>
      <c r="R65" s="41">
        <f t="shared" si="128"/>
        <v>10022.000435155534</v>
      </c>
      <c r="S65" s="41">
        <f t="shared" si="128"/>
        <v>12540.543956463871</v>
      </c>
      <c r="T65" s="41">
        <f t="shared" si="128"/>
        <v>10143.646151425852</v>
      </c>
      <c r="U65" s="30"/>
      <c r="V65" s="98">
        <f t="shared" si="75"/>
        <v>0.96274525567079372</v>
      </c>
      <c r="W65" s="98">
        <f t="shared" si="76"/>
        <v>0.98535247112702173</v>
      </c>
      <c r="X65" s="98">
        <f t="shared" si="77"/>
        <v>0.96346860424433467</v>
      </c>
      <c r="Y65" s="98">
        <f t="shared" si="78"/>
        <v>0.97863012838263008</v>
      </c>
      <c r="Z65" s="98">
        <f t="shared" si="79"/>
        <v>0.96861356584943681</v>
      </c>
      <c r="AC65" s="109">
        <f>'Electricity-Only&gt;Fossil'!AE65</f>
        <v>0.96483821587452279</v>
      </c>
      <c r="AD65" s="111">
        <f t="shared" si="80"/>
        <v>0.98535247112702173</v>
      </c>
      <c r="AE65" s="111">
        <f t="shared" si="81"/>
        <v>0.96346860424433467</v>
      </c>
      <c r="AF65" s="109">
        <f>'Electricity-Only&gt;Renewable'!AI65</f>
        <v>1.0049105512079741</v>
      </c>
      <c r="AG65" s="31"/>
      <c r="AH65" s="33">
        <f>'Electricity-Only&gt;Fossil'!AD65</f>
        <v>0.99783076564620554</v>
      </c>
      <c r="AI65" s="33">
        <v>1</v>
      </c>
      <c r="AJ65" s="33">
        <v>1</v>
      </c>
      <c r="AK65" s="33">
        <f>'Electricity-Only&gt;Renewable'!AH65</f>
        <v>0.97384799792006027</v>
      </c>
      <c r="AN65" s="31">
        <f t="shared" si="129"/>
        <v>0.96274525567079405</v>
      </c>
      <c r="AO65" s="31">
        <f t="shared" si="129"/>
        <v>0.98535247112702173</v>
      </c>
      <c r="AP65" s="31">
        <f t="shared" si="129"/>
        <v>0.96346860424433467</v>
      </c>
      <c r="AQ65" s="31">
        <f t="shared" si="129"/>
        <v>0.97863012838262975</v>
      </c>
      <c r="AS65" s="34">
        <f t="shared" si="82"/>
        <v>1.2748182673720372</v>
      </c>
      <c r="AT65" s="34">
        <f t="shared" si="83"/>
        <v>0.96861356584943681</v>
      </c>
      <c r="AU65" s="34">
        <f t="shared" si="84"/>
        <v>1.0009183126863472</v>
      </c>
      <c r="AV65" s="34">
        <f t="shared" si="36"/>
        <v>0.99819348756051418</v>
      </c>
      <c r="AW65" s="34">
        <f t="shared" si="85"/>
        <v>0.96947626273281196</v>
      </c>
      <c r="AX65" s="34">
        <f t="shared" si="37"/>
        <v>1.2348062677692297</v>
      </c>
      <c r="AY65" s="34">
        <f t="shared" si="86"/>
        <v>1.2348062677692297</v>
      </c>
      <c r="AZ65" s="34"/>
      <c r="BA65" s="34">
        <f t="shared" si="38"/>
        <v>0.99911014130357023</v>
      </c>
      <c r="BC65" s="12"/>
      <c r="BE65" s="31">
        <f t="shared" si="87"/>
        <v>0.68729611640966148</v>
      </c>
      <c r="BF65" s="31">
        <f t="shared" si="88"/>
        <v>0.22360053825974177</v>
      </c>
      <c r="BG65" s="31">
        <f t="shared" si="89"/>
        <v>7.2243882939564616E-2</v>
      </c>
      <c r="BH65" s="31">
        <f t="shared" si="90"/>
        <v>1.6859462391032039E-2</v>
      </c>
      <c r="BJ65" s="31">
        <f t="shared" si="99"/>
        <v>0.68676474865455184</v>
      </c>
      <c r="BK65" s="31">
        <f t="shared" si="100"/>
        <v>0.22209909353200802</v>
      </c>
      <c r="BL65" s="31">
        <f t="shared" si="101"/>
        <v>7.4631708150610501E-2</v>
      </c>
      <c r="BM65" s="31">
        <f t="shared" si="102"/>
        <v>1.6471929963187918E-2</v>
      </c>
      <c r="BN65" s="31">
        <f t="shared" si="103"/>
        <v>0.9999674803003582</v>
      </c>
      <c r="BO65" s="31"/>
      <c r="BP65" s="31">
        <f t="shared" si="104"/>
        <v>0.6867870827642012</v>
      </c>
      <c r="BQ65" s="31">
        <f t="shared" si="105"/>
        <v>0.22210631636270467</v>
      </c>
      <c r="BR65" s="31">
        <f t="shared" si="106"/>
        <v>7.4634135230271209E-2</v>
      </c>
      <c r="BS65" s="31">
        <f t="shared" si="107"/>
        <v>1.6472465642822981E-2</v>
      </c>
      <c r="BV65" s="31">
        <f t="shared" si="108"/>
        <v>-6.9391035030041672E-3</v>
      </c>
      <c r="BW65" s="31">
        <f t="shared" si="109"/>
        <v>5.7558714121495457E-4</v>
      </c>
      <c r="BX65" s="31">
        <f t="shared" si="110"/>
        <v>-2.1616587164929812E-2</v>
      </c>
      <c r="BY65" s="31">
        <f t="shared" si="111"/>
        <v>-7.6939946858451229E-3</v>
      </c>
      <c r="CA65" s="31">
        <f t="shared" si="91"/>
        <v>0.69571794481692095</v>
      </c>
      <c r="CB65" s="31">
        <f t="shared" si="92"/>
        <v>0.21752420397924646</v>
      </c>
      <c r="CC65" s="31">
        <f t="shared" si="93"/>
        <v>7.3120769639300226E-2</v>
      </c>
      <c r="CD65" s="31">
        <f t="shared" si="94"/>
        <v>1.363708156453235E-2</v>
      </c>
      <c r="CF65" s="31">
        <f t="shared" si="112"/>
        <v>3.1365962203423934E-3</v>
      </c>
      <c r="CG65" s="31">
        <f t="shared" si="113"/>
        <v>4.3886760791377643E-3</v>
      </c>
      <c r="CH65" s="31">
        <f t="shared" si="114"/>
        <v>-5.1596227199684756E-2</v>
      </c>
      <c r="CI65" s="31">
        <f t="shared" si="115"/>
        <v>5.5827482320949966E-2</v>
      </c>
      <c r="CK65" s="31">
        <f t="shared" si="61"/>
        <v>-3.1763396680419679E-3</v>
      </c>
      <c r="CL65" s="31">
        <f t="shared" si="62"/>
        <v>0</v>
      </c>
      <c r="CM65" s="31">
        <f t="shared" si="63"/>
        <v>0</v>
      </c>
      <c r="CN65" s="31">
        <f t="shared" si="64"/>
        <v>-9.9690301043347269E-3</v>
      </c>
      <c r="CP65" s="31">
        <f t="shared" si="116"/>
        <v>0.99364237629224339</v>
      </c>
      <c r="CQ65" s="31">
        <f t="shared" si="117"/>
        <v>0.67326224712587668</v>
      </c>
      <c r="CR65" s="31">
        <f t="shared" si="95"/>
        <v>0.96947626273281196</v>
      </c>
      <c r="CS65" s="31"/>
      <c r="CT65" s="31">
        <f t="shared" si="118"/>
        <v>1.0001977224764014</v>
      </c>
      <c r="CU65" s="31">
        <f t="shared" si="119"/>
        <v>1.0105021629117625</v>
      </c>
      <c r="CV65" s="31">
        <f t="shared" si="96"/>
        <v>1.0009183126863472</v>
      </c>
      <c r="CW65" s="31"/>
      <c r="CX65" s="31">
        <f t="shared" si="65"/>
        <v>0.99765706540549259</v>
      </c>
      <c r="CY65" s="31">
        <f t="shared" si="120"/>
        <v>1.0029529568605851</v>
      </c>
      <c r="CZ65" s="31">
        <f t="shared" si="97"/>
        <v>0.99819348756051418</v>
      </c>
    </row>
    <row r="66" spans="1:104" x14ac:dyDescent="0.2">
      <c r="A66" s="198" t="s">
        <v>379</v>
      </c>
      <c r="B66" s="9">
        <f t="shared" si="98"/>
        <v>2005</v>
      </c>
      <c r="D66" s="29">
        <f>'Electricity-Only&gt;Fossil'!H66</f>
        <v>26196.934999999998</v>
      </c>
      <c r="E66" s="29">
        <f>Table8.4b11!L65*0.001</f>
        <v>8161.0770000000002</v>
      </c>
      <c r="F66" s="29">
        <f>Table8.4b11!N65*0.001</f>
        <v>2670.2449999999999</v>
      </c>
      <c r="G66" s="29">
        <f>'Electricity-Only&gt;Renewable'!I66</f>
        <v>662.62200000000007</v>
      </c>
      <c r="H66" s="29">
        <f t="shared" si="127"/>
        <v>37690.879000000001</v>
      </c>
      <c r="J66" s="29">
        <f>'Electricity-Only&gt;Fossil'!N66</f>
        <v>2619906.6030000001</v>
      </c>
      <c r="K66" s="29">
        <f>Table8.2c11!$L26*0.001</f>
        <v>781986.36499999999</v>
      </c>
      <c r="L66" s="29">
        <f>Table8.2c11!$P26*0.001</f>
        <v>267030.16899999999</v>
      </c>
      <c r="M66" s="29">
        <f>'Electricity-Only&gt;Renewable'!P66</f>
        <v>53238.929000000004</v>
      </c>
      <c r="N66" s="29">
        <f>SUM(J66:M66)</f>
        <v>3722162.0660000001</v>
      </c>
      <c r="P66" s="41">
        <f t="shared" ref="P66:T67" si="132">D66/J66*1000000</f>
        <v>9999.1866007751705</v>
      </c>
      <c r="Q66" s="41">
        <f t="shared" si="132"/>
        <v>10436.341815243799</v>
      </c>
      <c r="R66" s="41">
        <f t="shared" si="132"/>
        <v>9999.7877018907166</v>
      </c>
      <c r="S66" s="41">
        <f t="shared" si="132"/>
        <v>12446.193273347029</v>
      </c>
      <c r="T66" s="41">
        <f t="shared" si="132"/>
        <v>10126.071442263739</v>
      </c>
      <c r="U66" s="30"/>
      <c r="V66" s="98">
        <f t="shared" si="75"/>
        <v>0.960663487838057</v>
      </c>
      <c r="W66" s="98">
        <f t="shared" si="76"/>
        <v>0.98623533246342399</v>
      </c>
      <c r="X66" s="98">
        <f t="shared" si="77"/>
        <v>0.96133317516971262</v>
      </c>
      <c r="Y66" s="98">
        <f t="shared" si="78"/>
        <v>0.97126725628934818</v>
      </c>
      <c r="Z66" s="98">
        <f t="shared" si="79"/>
        <v>0.96693536242473554</v>
      </c>
      <c r="AC66" s="109">
        <f>'Electricity-Only&gt;Fossil'!AE66</f>
        <v>0.96557803690180743</v>
      </c>
      <c r="AD66" s="111">
        <f t="shared" si="80"/>
        <v>0.98623533246342399</v>
      </c>
      <c r="AE66" s="111">
        <f t="shared" si="81"/>
        <v>0.96133317516971262</v>
      </c>
      <c r="AF66" s="109">
        <f>'Electricity-Only&gt;Renewable'!AI66</f>
        <v>1.0091526192293185</v>
      </c>
      <c r="AG66" s="31"/>
      <c r="AH66" s="33">
        <f>'Electricity-Only&gt;Fossil'!AD66</f>
        <v>0.99491025181194159</v>
      </c>
      <c r="AI66" s="33">
        <v>1</v>
      </c>
      <c r="AJ66" s="33">
        <v>1</v>
      </c>
      <c r="AK66" s="33">
        <f>'Electricity-Only&gt;Renewable'!AH66</f>
        <v>0.96245824247188339</v>
      </c>
      <c r="AN66" s="31">
        <f t="shared" ref="AN66:AQ67" si="133">AC66*AH66</f>
        <v>0.96066348783805744</v>
      </c>
      <c r="AO66" s="31">
        <f t="shared" si="133"/>
        <v>0.98623533246342399</v>
      </c>
      <c r="AP66" s="31">
        <f t="shared" si="133"/>
        <v>0.96133317516971262</v>
      </c>
      <c r="AQ66" s="31">
        <f t="shared" si="133"/>
        <v>0.97126725628934762</v>
      </c>
      <c r="AS66" s="34">
        <f t="shared" si="82"/>
        <v>1.3089824151394471</v>
      </c>
      <c r="AT66" s="34">
        <f t="shared" si="83"/>
        <v>0.96693536242473554</v>
      </c>
      <c r="AU66" s="34">
        <f>CV66</f>
        <v>1.0007719946464395</v>
      </c>
      <c r="AV66" s="34">
        <f>CZ66</f>
        <v>0.99597145636450668</v>
      </c>
      <c r="AW66" s="34">
        <f>CR66</f>
        <v>0.97009754963636374</v>
      </c>
      <c r="AX66" s="34">
        <f>AS66*AU66*AV66*AW66</f>
        <v>1.2657013859904664</v>
      </c>
      <c r="AY66" s="34">
        <f t="shared" si="86"/>
        <v>1.2657013859904669</v>
      </c>
      <c r="AZ66" s="34"/>
      <c r="BA66" s="34">
        <f>AU66*AV66</f>
        <v>0.99674034099682662</v>
      </c>
      <c r="BC66" s="12"/>
      <c r="BE66" s="31">
        <f t="shared" ref="BE66:BH67" si="134">D66/$H66</f>
        <v>0.69504706961066087</v>
      </c>
      <c r="BF66" s="31">
        <f t="shared" si="134"/>
        <v>0.21652657662879127</v>
      </c>
      <c r="BG66" s="31">
        <f t="shared" si="134"/>
        <v>7.0845920043414209E-2</v>
      </c>
      <c r="BH66" s="31">
        <f t="shared" si="134"/>
        <v>1.7580433717133529E-2</v>
      </c>
      <c r="BJ66" s="31">
        <f t="shared" ref="BJ66:BM67" si="135">(BE66-BE65)/LN(BE66/BE65)</f>
        <v>0.69116434953885131</v>
      </c>
      <c r="BK66" s="31">
        <f t="shared" si="135"/>
        <v>0.22004460671423745</v>
      </c>
      <c r="BL66" s="31">
        <f t="shared" si="135"/>
        <v>7.154262512382395E-2</v>
      </c>
      <c r="BM66" s="31">
        <f t="shared" si="135"/>
        <v>1.7217432268266171E-2</v>
      </c>
      <c r="BN66" s="31">
        <f>SUM(BJ66:BM66)</f>
        <v>0.99996901364517887</v>
      </c>
      <c r="BO66" s="31"/>
      <c r="BP66" s="31">
        <f t="shared" ref="BP66:BS67" si="136">BJ66/$BN66</f>
        <v>0.69118576686627076</v>
      </c>
      <c r="BQ66" s="31">
        <f t="shared" si="136"/>
        <v>0.22005142530578087</v>
      </c>
      <c r="BR66" s="31">
        <f t="shared" si="136"/>
        <v>7.154484203768495E-2</v>
      </c>
      <c r="BS66" s="31">
        <f t="shared" si="136"/>
        <v>1.7217965790263447E-2</v>
      </c>
      <c r="BV66" s="31">
        <f t="shared" ref="BV66:BY67" si="137">LN(AC66/AC65)</f>
        <v>7.6648863937119689E-4</v>
      </c>
      <c r="BW66" s="31">
        <f t="shared" si="137"/>
        <v>8.9558415182349512E-4</v>
      </c>
      <c r="BX66" s="31">
        <f t="shared" si="137"/>
        <v>-2.2188569997996115E-3</v>
      </c>
      <c r="BY66" s="31">
        <f t="shared" si="137"/>
        <v>4.2124540644850293E-3</v>
      </c>
      <c r="CA66" s="31">
        <f t="shared" ref="CA66:CD67" si="138">J66/$N66</f>
        <v>0.7038668807388786</v>
      </c>
      <c r="CB66" s="31">
        <f t="shared" si="138"/>
        <v>0.21008928443579489</v>
      </c>
      <c r="CC66" s="31">
        <f t="shared" si="138"/>
        <v>7.1740607814791482E-2</v>
      </c>
      <c r="CD66" s="31">
        <f t="shared" si="138"/>
        <v>1.4303227010535012E-2</v>
      </c>
      <c r="CF66" s="31">
        <f t="shared" ref="CF66:CI67" si="139">LN(CA66/CA65)</f>
        <v>1.1644921920821593E-2</v>
      </c>
      <c r="CG66" s="31">
        <f t="shared" si="139"/>
        <v>-3.4777522659635213E-2</v>
      </c>
      <c r="CH66" s="31">
        <f t="shared" si="139"/>
        <v>-1.9055508256719807E-2</v>
      </c>
      <c r="CI66" s="31">
        <f t="shared" si="139"/>
        <v>4.7692508901977473E-2</v>
      </c>
      <c r="CK66" s="31">
        <f t="shared" ref="CK66:CN67" si="140">LN(AH66/AH65)</f>
        <v>-2.9311545250327647E-3</v>
      </c>
      <c r="CL66" s="31">
        <f t="shared" si="140"/>
        <v>0</v>
      </c>
      <c r="CM66" s="31">
        <f t="shared" si="140"/>
        <v>0</v>
      </c>
      <c r="CN66" s="31">
        <f t="shared" si="140"/>
        <v>-1.1764551057625118E-2</v>
      </c>
      <c r="CP66" s="31">
        <f>EXP(SUMPRODUCT($BP66:$BS66,BV66:BY66))</f>
        <v>1.0006408479788875</v>
      </c>
      <c r="CQ66" s="31">
        <f>IF(ISERR(CP66),CQ65,CP66*CQ65)</f>
        <v>0.67369370587620858</v>
      </c>
      <c r="CR66" s="31">
        <f t="shared" si="95"/>
        <v>0.97009754963636374</v>
      </c>
      <c r="CS66" s="31"/>
      <c r="CT66" s="31">
        <f>EXP(SUMPRODUCT($BP66:$BS66,CF66:CI66))</f>
        <v>0.99985381620252811</v>
      </c>
      <c r="CU66" s="31">
        <f>IF(ISERR(CT66),CU65,CT66*CU65)</f>
        <v>1.0103544438682346</v>
      </c>
      <c r="CV66" s="31">
        <f t="shared" si="96"/>
        <v>1.0007719946464395</v>
      </c>
      <c r="CW66" s="31"/>
      <c r="CX66" s="31">
        <f>EXP(SUMPRODUCT($BP66:$BS66,CK66:CN66))</f>
        <v>0.99777394741230196</v>
      </c>
      <c r="CY66" s="31">
        <f>IF(ISERR(CX66),CY65,CX66*CY65)</f>
        <v>1.0007203308356261</v>
      </c>
      <c r="CZ66" s="31">
        <f t="shared" si="97"/>
        <v>0.99597145636450668</v>
      </c>
    </row>
    <row r="67" spans="1:104" x14ac:dyDescent="0.2">
      <c r="A67" s="198" t="s">
        <v>379</v>
      </c>
      <c r="B67" s="9">
        <f t="shared" si="98"/>
        <v>2006</v>
      </c>
      <c r="D67" s="29">
        <f>'Electricity-Only&gt;Fossil'!H67</f>
        <v>25849.206999999995</v>
      </c>
      <c r="E67" s="29">
        <f>Table8.4b11!L66*0.001</f>
        <v>8215.1560000000009</v>
      </c>
      <c r="F67" s="29">
        <f>Table8.4b11!N66*0.001</f>
        <v>2839.404</v>
      </c>
      <c r="G67" s="29">
        <f>'Electricity-Only&gt;Renewable'!I67</f>
        <v>752.928</v>
      </c>
      <c r="H67" s="29">
        <f t="shared" si="127"/>
        <v>37656.695</v>
      </c>
      <c r="J67" s="29">
        <f>'Electricity-Only&gt;Fossil'!N67</f>
        <v>2606985.8820000002</v>
      </c>
      <c r="K67" s="29">
        <f>Table8.2c11!$L27*0.001</f>
        <v>787218.63600000006</v>
      </c>
      <c r="L67" s="29">
        <f>Table8.2c11!$P27*0.001</f>
        <v>286246.10600000003</v>
      </c>
      <c r="M67" s="29">
        <f>'Electricity-Only&gt;Renewable'!P67</f>
        <v>62477.987999999998</v>
      </c>
      <c r="N67" s="29">
        <f>SUM(J67:M67)</f>
        <v>3742928.6120000002</v>
      </c>
      <c r="P67" s="41">
        <f t="shared" si="132"/>
        <v>9915.3613291412494</v>
      </c>
      <c r="Q67" s="41">
        <f t="shared" si="132"/>
        <v>10435.672663623274</v>
      </c>
      <c r="R67" s="41">
        <f t="shared" si="132"/>
        <v>9919.4502230189282</v>
      </c>
      <c r="S67" s="41">
        <f t="shared" si="132"/>
        <v>12051.092298298723</v>
      </c>
      <c r="T67" s="41">
        <f t="shared" si="132"/>
        <v>10060.756937567794</v>
      </c>
      <c r="U67" s="30"/>
      <c r="V67" s="98">
        <f t="shared" si="75"/>
        <v>0.95261004498995849</v>
      </c>
      <c r="W67" s="98">
        <f t="shared" si="76"/>
        <v>0.98617209756918434</v>
      </c>
      <c r="X67" s="98">
        <f t="shared" si="77"/>
        <v>0.95360990284120672</v>
      </c>
      <c r="Y67" s="98">
        <f t="shared" si="78"/>
        <v>0.94043464493867956</v>
      </c>
      <c r="Z67" s="98">
        <f t="shared" si="79"/>
        <v>0.96069850100914522</v>
      </c>
      <c r="AC67" s="109">
        <f>'Electricity-Only&gt;Fossil'!AE67</f>
        <v>0.9628179063715544</v>
      </c>
      <c r="AD67" s="111">
        <f t="shared" si="80"/>
        <v>0.98617209756918434</v>
      </c>
      <c r="AE67" s="111">
        <f t="shared" si="81"/>
        <v>0.95360990284120672</v>
      </c>
      <c r="AF67" s="109">
        <f>'Electricity-Only&gt;Renewable'!AI67</f>
        <v>1.0015885254269166</v>
      </c>
      <c r="AG67" s="31"/>
      <c r="AH67" s="33">
        <f>'Electricity-Only&gt;Fossil'!AD67</f>
        <v>0.98939793151535338</v>
      </c>
      <c r="AI67" s="33">
        <v>1</v>
      </c>
      <c r="AJ67" s="33">
        <v>1</v>
      </c>
      <c r="AK67" s="33">
        <f>'Electricity-Only&gt;Renewable'!AH67</f>
        <v>0.93894310993412078</v>
      </c>
      <c r="AN67" s="31">
        <f t="shared" si="133"/>
        <v>0.95261004498995905</v>
      </c>
      <c r="AO67" s="31">
        <f t="shared" si="133"/>
        <v>0.98617209756918434</v>
      </c>
      <c r="AP67" s="31">
        <f t="shared" si="133"/>
        <v>0.95360990284120672</v>
      </c>
      <c r="AQ67" s="31">
        <f t="shared" si="133"/>
        <v>0.94043464493867923</v>
      </c>
      <c r="AS67" s="34">
        <f t="shared" si="82"/>
        <v>1.3162854403853081</v>
      </c>
      <c r="AT67" s="34">
        <f t="shared" si="83"/>
        <v>0.96069850100914522</v>
      </c>
      <c r="AU67" s="34">
        <f>CV67</f>
        <v>1.0013257963908122</v>
      </c>
      <c r="AV67" s="34">
        <f>CZ67</f>
        <v>0.9916959704955548</v>
      </c>
      <c r="AW67" s="34">
        <f>CR67</f>
        <v>0.96746031582943626</v>
      </c>
      <c r="AX67" s="34">
        <f>AS67*AU67*AV67*AW67</f>
        <v>1.2645534494783284</v>
      </c>
      <c r="AY67" s="34">
        <f t="shared" si="86"/>
        <v>1.2645534494783282</v>
      </c>
      <c r="AZ67" s="34"/>
      <c r="BA67" s="34">
        <f>AU67*AV67</f>
        <v>0.99301075743402079</v>
      </c>
      <c r="BC67" s="12"/>
      <c r="BE67" s="31">
        <f t="shared" si="134"/>
        <v>0.6864438581240333</v>
      </c>
      <c r="BF67" s="31">
        <f t="shared" si="134"/>
        <v>0.21815924100614781</v>
      </c>
      <c r="BG67" s="31">
        <f t="shared" si="134"/>
        <v>7.5402368689020643E-2</v>
      </c>
      <c r="BH67" s="31">
        <f t="shared" si="134"/>
        <v>1.9994532180798129E-2</v>
      </c>
      <c r="BJ67" s="31">
        <f t="shared" si="135"/>
        <v>0.69073653438255966</v>
      </c>
      <c r="BK67" s="31">
        <f t="shared" si="135"/>
        <v>0.2173418867754601</v>
      </c>
      <c r="BL67" s="31">
        <f t="shared" si="135"/>
        <v>7.3100478447209474E-2</v>
      </c>
      <c r="BM67" s="31">
        <f t="shared" si="135"/>
        <v>1.8761604459199617E-2</v>
      </c>
      <c r="BN67" s="31">
        <f>SUM(BJ67:BM67)</f>
        <v>0.9999405040644288</v>
      </c>
      <c r="BO67" s="31"/>
      <c r="BP67" s="31">
        <f t="shared" si="136"/>
        <v>0.69077763284409743</v>
      </c>
      <c r="BQ67" s="31">
        <f t="shared" si="136"/>
        <v>0.21735481850373789</v>
      </c>
      <c r="BR67" s="31">
        <f t="shared" si="136"/>
        <v>7.3104827887339408E-2</v>
      </c>
      <c r="BS67" s="31">
        <f t="shared" si="136"/>
        <v>1.876272076482538E-2</v>
      </c>
      <c r="BV67" s="31">
        <f t="shared" si="137"/>
        <v>-2.8626200181827259E-3</v>
      </c>
      <c r="BW67" s="31">
        <f t="shared" si="137"/>
        <v>-6.4119505228414132E-5</v>
      </c>
      <c r="BX67" s="31">
        <f t="shared" si="137"/>
        <v>-8.066364263424608E-3</v>
      </c>
      <c r="BY67" s="31">
        <f t="shared" si="137"/>
        <v>-7.5237227863138413E-3</v>
      </c>
      <c r="CA67" s="31">
        <f t="shared" si="138"/>
        <v>0.69650964585375319</v>
      </c>
      <c r="CB67" s="31">
        <f t="shared" si="138"/>
        <v>0.21032157372067989</v>
      </c>
      <c r="CC67" s="31">
        <f t="shared" si="138"/>
        <v>7.6476506947602996E-2</v>
      </c>
      <c r="CD67" s="31">
        <f t="shared" si="138"/>
        <v>1.6692273477963943E-2</v>
      </c>
      <c r="CF67" s="31">
        <f t="shared" si="139"/>
        <v>-1.0507606258532904E-2</v>
      </c>
      <c r="CG67" s="31">
        <f t="shared" si="139"/>
        <v>1.1050585588678996E-3</v>
      </c>
      <c r="CH67" s="31">
        <f t="shared" si="139"/>
        <v>6.3926650408507285E-2</v>
      </c>
      <c r="CI67" s="31">
        <f t="shared" si="139"/>
        <v>0.15446076948988544</v>
      </c>
      <c r="CK67" s="31">
        <f t="shared" si="140"/>
        <v>-5.5559257604893787E-3</v>
      </c>
      <c r="CL67" s="31">
        <f t="shared" si="140"/>
        <v>0</v>
      </c>
      <c r="CM67" s="31">
        <f t="shared" si="140"/>
        <v>0</v>
      </c>
      <c r="CN67" s="31">
        <f t="shared" si="140"/>
        <v>-2.4735789202799712E-2</v>
      </c>
      <c r="CP67" s="31">
        <f>EXP(SUMPRODUCT($BP67:$BS67,BV67:BY67))</f>
        <v>0.99728147565374625</v>
      </c>
      <c r="CQ67" s="31">
        <f>IF(ISERR(CP67),CQ66,CP67*CQ66)</f>
        <v>0.67186225313486625</v>
      </c>
      <c r="CR67" s="31">
        <f t="shared" si="95"/>
        <v>0.96746031582943626</v>
      </c>
      <c r="CS67" s="31"/>
      <c r="CT67" s="31">
        <f>EXP(SUMPRODUCT($BP67:$BS67,CF67:CI67))</f>
        <v>1.0005533745421884</v>
      </c>
      <c r="CU67" s="31">
        <f>IF(ISERR(CT67),CU66,CT67*CU66)</f>
        <v>1.0109135482960583</v>
      </c>
      <c r="CV67" s="31">
        <f t="shared" si="96"/>
        <v>1.0013257963908122</v>
      </c>
      <c r="CW67" s="31"/>
      <c r="CX67" s="31">
        <f>EXP(SUMPRODUCT($BP67:$BS67,CK67:CN67))</f>
        <v>0.99570722048144</v>
      </c>
      <c r="CY67" s="31">
        <f>IF(ISERR(CX67),CY66,CX67*CY66)</f>
        <v>0.99642445909560828</v>
      </c>
      <c r="CZ67" s="31">
        <f t="shared" si="97"/>
        <v>0.9916959704955548</v>
      </c>
    </row>
    <row r="68" spans="1:104" x14ac:dyDescent="0.2">
      <c r="A68" s="198" t="s">
        <v>379</v>
      </c>
      <c r="B68" s="9">
        <f t="shared" si="98"/>
        <v>2007</v>
      </c>
      <c r="D68" s="29">
        <f>'Electricity-Only&gt;Fossil'!H68</f>
        <v>26739.885000000002</v>
      </c>
      <c r="E68" s="29">
        <f>Table8.4b11!L67*0.001</f>
        <v>8455.3639999999996</v>
      </c>
      <c r="F68" s="29">
        <f>Table8.4b11!N67*0.001</f>
        <v>2429.8540000000003</v>
      </c>
      <c r="G68" s="29">
        <f>'Electricity-Only&gt;Renewable'!I68</f>
        <v>836.51900000000001</v>
      </c>
      <c r="H68" s="29">
        <f t="shared" si="127"/>
        <v>38461.622000000003</v>
      </c>
      <c r="J68" s="29">
        <f>'Electricity-Only&gt;Fossil'!N68</f>
        <v>2705322.9169999999</v>
      </c>
      <c r="K68" s="29">
        <f>Table8.2c11!$L28*0.001</f>
        <v>806424.75300000003</v>
      </c>
      <c r="L68" s="29">
        <f>Table8.2c11!$P28*0.001</f>
        <v>245837.12700000001</v>
      </c>
      <c r="M68" s="29">
        <f>'Electricity-Only&gt;Renewable'!P68</f>
        <v>71254.434999999998</v>
      </c>
      <c r="N68" s="29">
        <f>SUM(J68:M68)</f>
        <v>3828839.2319999998</v>
      </c>
      <c r="P68" s="41">
        <f>D68/J68*1000000</f>
        <v>9884.1749470900595</v>
      </c>
      <c r="Q68" s="41">
        <f>E68/K68*1000000</f>
        <v>10485.000576364995</v>
      </c>
      <c r="R68" s="41">
        <f>F68/L68*1000000</f>
        <v>9883.9993358692318</v>
      </c>
      <c r="S68" s="41">
        <f>G68/M68*1000000</f>
        <v>11739.886787397865</v>
      </c>
      <c r="T68" s="41">
        <f>H68/N68*1000000</f>
        <v>10045.243393494356</v>
      </c>
      <c r="U68" s="30"/>
      <c r="V68" s="98">
        <f t="shared" si="75"/>
        <v>0.94961383942339528</v>
      </c>
      <c r="W68" s="98">
        <f t="shared" si="76"/>
        <v>0.9908335901959876</v>
      </c>
      <c r="X68" s="98">
        <f t="shared" si="77"/>
        <v>0.95020181909761314</v>
      </c>
      <c r="Y68" s="98">
        <f t="shared" si="78"/>
        <v>0.91614900867412907</v>
      </c>
      <c r="Z68" s="98">
        <f t="shared" si="79"/>
        <v>0.95921711758748252</v>
      </c>
      <c r="AC68" s="109">
        <f>'Electricity-Only&gt;Fossil'!AE68</f>
        <v>0.96290199183366909</v>
      </c>
      <c r="AD68" s="111">
        <f t="shared" si="80"/>
        <v>0.9908335901959876</v>
      </c>
      <c r="AE68" s="111">
        <f t="shared" si="81"/>
        <v>0.95020181909761314</v>
      </c>
      <c r="AF68" s="109">
        <f>'Electricity-Only&gt;Renewable'!AI68</f>
        <v>0.99151488727733628</v>
      </c>
      <c r="AG68" s="31"/>
      <c r="AH68" s="33">
        <f>'Electricity-Only&gt;Fossil'!AD68</f>
        <v>0.98619989103463312</v>
      </c>
      <c r="AI68" s="33">
        <v>1</v>
      </c>
      <c r="AJ68" s="33">
        <v>1</v>
      </c>
      <c r="AK68" s="33">
        <f>'Electricity-Only&gt;Renewable'!AH68</f>
        <v>0.923989160858533</v>
      </c>
      <c r="AN68" s="31">
        <f t="shared" ref="AN68:AQ69" si="141">AC68*AH68</f>
        <v>0.94961383942339561</v>
      </c>
      <c r="AO68" s="31">
        <f t="shared" si="141"/>
        <v>0.9908335901959876</v>
      </c>
      <c r="AP68" s="31">
        <f t="shared" si="141"/>
        <v>0.95020181909761314</v>
      </c>
      <c r="AQ68" s="31">
        <f t="shared" si="141"/>
        <v>0.91614900867412885</v>
      </c>
      <c r="AS68" s="34">
        <f t="shared" si="82"/>
        <v>1.3464978515752852</v>
      </c>
      <c r="AT68" s="34">
        <f t="shared" si="83"/>
        <v>0.95921711758748252</v>
      </c>
      <c r="AU68" s="34">
        <f>CV68</f>
        <v>1.0017203295559634</v>
      </c>
      <c r="AV68" s="34">
        <f>CZ68</f>
        <v>0.98914859695943225</v>
      </c>
      <c r="AW68" s="34">
        <f>CR68</f>
        <v>0.96807475128926568</v>
      </c>
      <c r="AX68" s="34">
        <f>AS68*AU68*AV68*AW68</f>
        <v>1.291583788025783</v>
      </c>
      <c r="AY68" s="34">
        <f t="shared" si="86"/>
        <v>1.291583788025783</v>
      </c>
      <c r="AZ68" s="34"/>
      <c r="BA68" s="34">
        <f>AU68*AV68</f>
        <v>0.99085025852602127</v>
      </c>
      <c r="BC68" s="12"/>
      <c r="BE68" s="31">
        <f>D68/$H68</f>
        <v>0.6952354999484941</v>
      </c>
      <c r="BF68" s="31">
        <f>E68/$H68</f>
        <v>0.21983898650972128</v>
      </c>
      <c r="BG68" s="31">
        <f>F68/$H68</f>
        <v>6.3176066781582954E-2</v>
      </c>
      <c r="BH68" s="31">
        <f>G68/$H68</f>
        <v>2.1749446760201636E-2</v>
      </c>
      <c r="BJ68" s="31">
        <f t="shared" ref="BJ68:BM69" si="142">(BE68-BE67)/LN(BE68/BE67)</f>
        <v>0.69083035538240634</v>
      </c>
      <c r="BK68" s="31">
        <f t="shared" si="142"/>
        <v>0.2189980401021373</v>
      </c>
      <c r="BL68" s="31">
        <f t="shared" si="142"/>
        <v>6.9109062224701909E-2</v>
      </c>
      <c r="BM68" s="31">
        <f t="shared" si="142"/>
        <v>2.0859687584638777E-2</v>
      </c>
      <c r="BN68" s="31">
        <f>SUM(BJ68:BM68)</f>
        <v>0.9997971452938843</v>
      </c>
      <c r="BO68" s="31"/>
      <c r="BP68" s="31">
        <f>BJ68/$BN68</f>
        <v>0.6909705220045822</v>
      </c>
      <c r="BQ68" s="31">
        <f>BK68/$BN68</f>
        <v>0.21904247389880691</v>
      </c>
      <c r="BR68" s="31">
        <f>BL68/$BN68</f>
        <v>6.9123084167626539E-2</v>
      </c>
      <c r="BS68" s="31">
        <f>BM68/$BN68</f>
        <v>2.0863919928984391E-2</v>
      </c>
      <c r="BV68" s="31">
        <f t="shared" ref="BV68:BY69" si="143">LN(AC68/AC67)</f>
        <v>8.7328860491653207E-5</v>
      </c>
      <c r="BW68" s="31">
        <f t="shared" si="143"/>
        <v>4.7157186184861198E-3</v>
      </c>
      <c r="BX68" s="31">
        <f t="shared" si="143"/>
        <v>-3.5802777604856451E-3</v>
      </c>
      <c r="BY68" s="31">
        <f t="shared" si="143"/>
        <v>-1.0108581285967807E-2</v>
      </c>
      <c r="CA68" s="31">
        <f t="shared" ref="CA68:CD69" si="144">J68/$N68</f>
        <v>0.70656477148215768</v>
      </c>
      <c r="CB68" s="31">
        <f t="shared" si="144"/>
        <v>0.21061859851941678</v>
      </c>
      <c r="CC68" s="31">
        <f t="shared" si="144"/>
        <v>6.4206698715732341E-2</v>
      </c>
      <c r="CD68" s="31">
        <f t="shared" si="144"/>
        <v>1.860993128269325E-2</v>
      </c>
      <c r="CF68" s="31">
        <f t="shared" ref="CF68:CI69" si="145">LN(CA68/CA67)</f>
        <v>1.4333235142329608E-2</v>
      </c>
      <c r="CG68" s="31">
        <f t="shared" si="145"/>
        <v>1.4112449588867834E-3</v>
      </c>
      <c r="CH68" s="31">
        <f t="shared" si="145"/>
        <v>-0.17487604832459572</v>
      </c>
      <c r="CI68" s="31">
        <f t="shared" si="145"/>
        <v>0.10874943178410328</v>
      </c>
      <c r="CK68" s="31">
        <f t="shared" ref="CK68:CN69" si="146">LN(AH68/AH67)</f>
        <v>-3.2375448460450688E-3</v>
      </c>
      <c r="CL68" s="31">
        <f t="shared" si="146"/>
        <v>0</v>
      </c>
      <c r="CM68" s="31">
        <f t="shared" si="146"/>
        <v>0</v>
      </c>
      <c r="CN68" s="31">
        <f t="shared" si="146"/>
        <v>-1.6054550672914846E-2</v>
      </c>
      <c r="CP68" s="31">
        <f>EXP(SUMPRODUCT($BP68:$BS68,BV68:BY68))</f>
        <v>1.0006351014607795</v>
      </c>
      <c r="CQ68" s="31">
        <f>IF(ISERR(CP68),CQ67,CP68*CQ67)</f>
        <v>0.6722889538332748</v>
      </c>
      <c r="CR68" s="31">
        <f t="shared" si="95"/>
        <v>0.96807475128926568</v>
      </c>
      <c r="CS68" s="31"/>
      <c r="CT68" s="31">
        <f>EXP(SUMPRODUCT($BP68:$BS68,CF68:CI68))</f>
        <v>1.0003940107870717</v>
      </c>
      <c r="CU68" s="31">
        <f>IF(ISERR(CT68),CU67,CT68*CU67)</f>
        <v>1.0113118591388839</v>
      </c>
      <c r="CV68" s="31">
        <f t="shared" si="96"/>
        <v>1.0017203295559634</v>
      </c>
      <c r="CW68" s="31"/>
      <c r="CX68" s="31">
        <f>EXP(SUMPRODUCT($BP68:$BS68,CK68:CN68))</f>
        <v>0.99743129586898538</v>
      </c>
      <c r="CY68" s="31">
        <f>IF(ISERR(CX68),CY67,CX68*CY67)</f>
        <v>0.9938649394712854</v>
      </c>
      <c r="CZ68" s="31">
        <f t="shared" si="97"/>
        <v>0.98914859695943225</v>
      </c>
    </row>
    <row r="69" spans="1:104" x14ac:dyDescent="0.2">
      <c r="A69" s="198" t="s">
        <v>379</v>
      </c>
      <c r="B69" s="9">
        <f>B68+1</f>
        <v>2008</v>
      </c>
      <c r="D69" s="29">
        <f>'Electricity-Only&gt;Fossil'!H69</f>
        <v>26157.936999999998</v>
      </c>
      <c r="E69" s="29">
        <f>Table8.4b11!L68*0.001</f>
        <v>8456.4930000000004</v>
      </c>
      <c r="F69" s="29">
        <f>Table8.4b11!N68*0.001</f>
        <v>2494.4589999999998</v>
      </c>
      <c r="G69" s="29">
        <f>'Electricity-Only&gt;Renewable'!I69</f>
        <v>1059.5900000000001</v>
      </c>
      <c r="H69" s="29">
        <f>SUM(D69:G69)</f>
        <v>38168.479000000007</v>
      </c>
      <c r="J69" s="29">
        <f>'Electricity-Only&gt;Fossil'!N69</f>
        <v>2654597.0610000002</v>
      </c>
      <c r="K69" s="29">
        <f>Table8.2c11!$L29*0.001</f>
        <v>806208.43500000006</v>
      </c>
      <c r="L69" s="29">
        <f>Table8.2c11!$P29*0.001</f>
        <v>253089.20800000001</v>
      </c>
      <c r="M69" s="29">
        <f>'Electricity-Only&gt;Renewable'!P69</f>
        <v>93666.457999999999</v>
      </c>
      <c r="N69" s="29">
        <f t="shared" si="69"/>
        <v>3807561.1620000005</v>
      </c>
      <c r="P69" s="41">
        <f t="shared" ref="P69:R71" si="147">D69/J69*1000000</f>
        <v>9853.8257968786311</v>
      </c>
      <c r="Q69" s="41">
        <f t="shared" si="147"/>
        <v>10489.214243956651</v>
      </c>
      <c r="R69" s="41">
        <f t="shared" si="147"/>
        <v>9856.0464893469489</v>
      </c>
      <c r="S69" s="41">
        <f t="shared" ref="S69:T71" si="148">G69/M69*1000000</f>
        <v>11312.373955680059</v>
      </c>
      <c r="T69" s="41">
        <f t="shared" si="148"/>
        <v>10024.390252985777</v>
      </c>
      <c r="U69" s="30"/>
      <c r="V69" s="98">
        <f t="shared" si="75"/>
        <v>0.94669807020544994</v>
      </c>
      <c r="W69" s="98">
        <f t="shared" si="76"/>
        <v>0.99123178219963359</v>
      </c>
      <c r="X69" s="98">
        <f t="shared" si="77"/>
        <v>0.94751456217742702</v>
      </c>
      <c r="Y69" s="98">
        <f t="shared" si="78"/>
        <v>0.88278706370254989</v>
      </c>
      <c r="Z69" s="98">
        <f t="shared" si="79"/>
        <v>0.95722585778941327</v>
      </c>
      <c r="AC69" s="109">
        <f>'Electricity-Only&gt;Fossil'!AE69</f>
        <v>0.96102734448878169</v>
      </c>
      <c r="AD69" s="111">
        <f t="shared" si="80"/>
        <v>0.99123178219963359</v>
      </c>
      <c r="AE69" s="111">
        <f t="shared" si="81"/>
        <v>0.94751456217742702</v>
      </c>
      <c r="AF69" s="109">
        <f>'Electricity-Only&gt;Renewable'!AI69</f>
        <v>0.98689417813330327</v>
      </c>
      <c r="AG69" s="31"/>
      <c r="AH69" s="33">
        <f>'Electricity-Only&gt;Fossil'!AD69</f>
        <v>0.98508962896268704</v>
      </c>
      <c r="AI69" s="33">
        <v>1</v>
      </c>
      <c r="AJ69" s="33">
        <v>1</v>
      </c>
      <c r="AK69" s="33">
        <f>'Electricity-Only&gt;Renewable'!AH69</f>
        <v>0.89451035710062554</v>
      </c>
      <c r="AN69" s="31">
        <f t="shared" si="141"/>
        <v>0.94669807020545038</v>
      </c>
      <c r="AO69" s="31">
        <f t="shared" si="141"/>
        <v>0.99123178219963359</v>
      </c>
      <c r="AP69" s="31">
        <f t="shared" si="141"/>
        <v>0.94751456217742702</v>
      </c>
      <c r="AQ69" s="31">
        <f t="shared" si="141"/>
        <v>0.88278706370254945</v>
      </c>
      <c r="AS69" s="34">
        <f t="shared" si="82"/>
        <v>1.3390149373538642</v>
      </c>
      <c r="AT69" s="34">
        <f t="shared" si="83"/>
        <v>0.95722585778941327</v>
      </c>
      <c r="AU69" s="34">
        <f t="shared" si="84"/>
        <v>1.002774851439207</v>
      </c>
      <c r="AV69" s="34">
        <f t="shared" si="36"/>
        <v>0.98759046934085448</v>
      </c>
      <c r="AW69" s="34">
        <f t="shared" si="85"/>
        <v>0.96657175005975382</v>
      </c>
      <c r="AX69" s="34">
        <f t="shared" si="37"/>
        <v>1.2817397220013904</v>
      </c>
      <c r="AY69" s="34">
        <f t="shared" si="86"/>
        <v>1.2817397220013902</v>
      </c>
      <c r="AZ69" s="34"/>
      <c r="BA69" s="34">
        <f t="shared" si="38"/>
        <v>0.99033088617605203</v>
      </c>
      <c r="BC69" s="12"/>
      <c r="BE69" s="31">
        <f t="shared" si="87"/>
        <v>0.68532825214229764</v>
      </c>
      <c r="BF69" s="31">
        <f t="shared" si="88"/>
        <v>0.22155698161302154</v>
      </c>
      <c r="BG69" s="31">
        <f t="shared" si="89"/>
        <v>6.5353901055370825E-2</v>
      </c>
      <c r="BH69" s="31">
        <f t="shared" si="90"/>
        <v>2.7760865189309744E-2</v>
      </c>
      <c r="BJ69" s="31">
        <f t="shared" si="142"/>
        <v>0.69027002642877855</v>
      </c>
      <c r="BK69" s="31">
        <f t="shared" si="142"/>
        <v>0.22069686959751994</v>
      </c>
      <c r="BL69" s="31">
        <f t="shared" si="142"/>
        <v>6.4258833180007094E-2</v>
      </c>
      <c r="BM69" s="31">
        <f t="shared" si="142"/>
        <v>2.4633025445673518E-2</v>
      </c>
      <c r="BN69" s="31">
        <f t="shared" si="103"/>
        <v>0.99985875465197904</v>
      </c>
      <c r="BO69" s="31"/>
      <c r="BP69" s="31">
        <f t="shared" si="104"/>
        <v>0.69036753763189374</v>
      </c>
      <c r="BQ69" s="31">
        <f t="shared" si="105"/>
        <v>0.22072804640725271</v>
      </c>
      <c r="BR69" s="31">
        <f t="shared" si="106"/>
        <v>6.4267910723423805E-2</v>
      </c>
      <c r="BS69" s="31">
        <f t="shared" si="107"/>
        <v>2.4636505237429798E-2</v>
      </c>
      <c r="BV69" s="31">
        <f t="shared" si="143"/>
        <v>-1.9487700538425271E-3</v>
      </c>
      <c r="BW69" s="31">
        <f t="shared" si="143"/>
        <v>4.0179503113139508E-4</v>
      </c>
      <c r="BX69" s="31">
        <f t="shared" si="143"/>
        <v>-2.8320972963697252E-3</v>
      </c>
      <c r="BY69" s="31">
        <f t="shared" si="143"/>
        <v>-4.6711447360898882E-3</v>
      </c>
      <c r="CA69" s="31">
        <f t="shared" si="144"/>
        <v>0.69719091776995068</v>
      </c>
      <c r="CB69" s="31">
        <f t="shared" si="144"/>
        <v>0.21173880095376391</v>
      </c>
      <c r="CC69" s="31">
        <f t="shared" si="144"/>
        <v>6.6470162193549551E-2</v>
      </c>
      <c r="CD69" s="31">
        <f t="shared" si="144"/>
        <v>2.4600119082735825E-2</v>
      </c>
      <c r="CF69" s="31">
        <f t="shared" si="145"/>
        <v>-1.3355590462774049E-2</v>
      </c>
      <c r="CG69" s="31">
        <f t="shared" si="145"/>
        <v>5.3045362171513641E-3</v>
      </c>
      <c r="CH69" s="31">
        <f t="shared" si="145"/>
        <v>3.4645611532775261E-2</v>
      </c>
      <c r="CI69" s="31">
        <f t="shared" si="145"/>
        <v>0.27905590553452331</v>
      </c>
      <c r="CK69" s="31">
        <f t="shared" si="146"/>
        <v>-1.1264323967429875E-3</v>
      </c>
      <c r="CL69" s="31">
        <f t="shared" si="146"/>
        <v>0</v>
      </c>
      <c r="CM69" s="31">
        <f t="shared" si="146"/>
        <v>0</v>
      </c>
      <c r="CN69" s="31">
        <f t="shared" si="146"/>
        <v>-3.2423859370565869E-2</v>
      </c>
      <c r="CP69" s="31">
        <f>EXP(SUMPRODUCT($BP69:$BS69,BV69:BY69))</f>
        <v>0.99844743267241476</v>
      </c>
      <c r="CQ69" s="31">
        <f>IF(ISERR(CP69),CQ68,CP69*CQ68)</f>
        <v>0.6712451799688568</v>
      </c>
      <c r="CR69" s="31">
        <f t="shared" si="95"/>
        <v>0.96657175005975382</v>
      </c>
      <c r="CS69" s="31"/>
      <c r="CT69" s="31">
        <f>EXP(SUMPRODUCT($BP69:$BS69,CF69:CI69))</f>
        <v>1.0010527108736138</v>
      </c>
      <c r="CU69" s="31">
        <f>IF(ISERR(CT69),CU68,CT69*CU68)</f>
        <v>1.0123764781296141</v>
      </c>
      <c r="CV69" s="31">
        <f t="shared" si="96"/>
        <v>1.002774851439207</v>
      </c>
      <c r="CW69" s="31"/>
      <c r="CX69" s="31">
        <f t="shared" si="65"/>
        <v>0.99842477902373072</v>
      </c>
      <c r="CY69" s="31">
        <f>IF(ISERR(CX69),CY68,CX69*CY68)</f>
        <v>0.99229938257105166</v>
      </c>
      <c r="CZ69" s="31">
        <f t="shared" si="97"/>
        <v>0.98759046934085448</v>
      </c>
    </row>
    <row r="70" spans="1:104" x14ac:dyDescent="0.2">
      <c r="A70" s="198" t="s">
        <v>379</v>
      </c>
      <c r="B70" s="9">
        <f t="shared" si="98"/>
        <v>2009</v>
      </c>
      <c r="D70" s="29">
        <f>'Electricity-Only&gt;Fossil'!H70</f>
        <v>24074.026000000002</v>
      </c>
      <c r="E70" s="29">
        <f>Table8.4b11!L69*0.001</f>
        <v>8379.8909999999996</v>
      </c>
      <c r="F70" s="29">
        <f>Table8.4b11!N69*0.001</f>
        <v>2649.9500000000003</v>
      </c>
      <c r="G70" s="29">
        <f>'Electricity-Only&gt;Renewable'!I70</f>
        <v>1232.165</v>
      </c>
      <c r="H70" s="29">
        <f t="shared" ref="H70:H73" si="149">SUM(D70:G70)</f>
        <v>36336.031999999999</v>
      </c>
      <c r="J70" s="29">
        <f>'Electricity-Only&gt;Fossil'!N70</f>
        <v>2466592.4920000001</v>
      </c>
      <c r="K70" s="29">
        <f>Table8.2c11!$L30*0.001</f>
        <v>798854.58499999996</v>
      </c>
      <c r="L70" s="29">
        <f>Table8.2c11!$P30*0.001</f>
        <v>271501.69</v>
      </c>
      <c r="M70" s="29">
        <f>'Electricity-Only&gt;Renewable'!P70</f>
        <v>112545.902</v>
      </c>
      <c r="N70" s="29">
        <f t="shared" ref="N70" si="150">SUM(J70:M70)</f>
        <v>3649494.6689999998</v>
      </c>
      <c r="P70" s="41">
        <f t="shared" si="147"/>
        <v>9760.0337623990454</v>
      </c>
      <c r="Q70" s="41">
        <f t="shared" si="147"/>
        <v>10489.882836436371</v>
      </c>
      <c r="R70" s="41">
        <f t="shared" si="147"/>
        <v>9760.3444015394525</v>
      </c>
      <c r="S70" s="41">
        <f t="shared" si="148"/>
        <v>10948.110753957082</v>
      </c>
      <c r="T70" s="41">
        <f t="shared" si="148"/>
        <v>9956.4557001960093</v>
      </c>
      <c r="U70" s="30"/>
      <c r="V70" s="98">
        <f t="shared" si="75"/>
        <v>0.93768707895466152</v>
      </c>
      <c r="W70" s="98">
        <f t="shared" si="76"/>
        <v>0.99129496425501207</v>
      </c>
      <c r="X70" s="98">
        <f t="shared" si="77"/>
        <v>0.93831420766140505</v>
      </c>
      <c r="Y70" s="98">
        <f t="shared" si="78"/>
        <v>0.85436094876648427</v>
      </c>
      <c r="Z70" s="98">
        <f t="shared" si="79"/>
        <v>0.95073880880921646</v>
      </c>
      <c r="AC70" s="109">
        <f>'Electricity-Only&gt;Fossil'!AE70</f>
        <v>0.9594522218491891</v>
      </c>
      <c r="AD70" s="111">
        <f t="shared" ref="AD70:AD73" si="151">Q70/Q$75</f>
        <v>0.99129496425501207</v>
      </c>
      <c r="AE70" s="111">
        <f t="shared" ref="AE70:AE73" si="152">R70/R$75</f>
        <v>0.93831420766140505</v>
      </c>
      <c r="AF70" s="109">
        <f>'Electricity-Only&gt;Renewable'!AI70</f>
        <v>0.97528517187154673</v>
      </c>
      <c r="AG70" s="31"/>
      <c r="AH70" s="33">
        <f>'Electricity-Only&gt;Fossil'!AD70</f>
        <v>0.97731503205800263</v>
      </c>
      <c r="AI70" s="33">
        <v>1</v>
      </c>
      <c r="AJ70" s="33">
        <v>1</v>
      </c>
      <c r="AK70" s="33">
        <f>'Electricity-Only&gt;Renewable'!AH70</f>
        <v>0.87601142046175873</v>
      </c>
      <c r="AN70" s="31">
        <f t="shared" ref="AN70:AN73" si="153">AC70*AH70</f>
        <v>0.93768707895466208</v>
      </c>
      <c r="AO70" s="31">
        <f t="shared" ref="AO70:AO73" si="154">AD70*AI70</f>
        <v>0.99129496425501207</v>
      </c>
      <c r="AP70" s="31">
        <f t="shared" ref="AP70:AP73" si="155">AE70*AJ70</f>
        <v>0.93831420766140505</v>
      </c>
      <c r="AQ70" s="31">
        <f t="shared" ref="AQ70:AQ73" si="156">AF70*AK70</f>
        <v>0.85436094876648416</v>
      </c>
      <c r="AS70" s="34">
        <f t="shared" ref="AS70:AS73" si="157">N70/N$75</f>
        <v>1.2834272826276654</v>
      </c>
      <c r="AT70" s="34">
        <f t="shared" ref="AT70:AT73" si="158">T70/T$75</f>
        <v>0.95073880880921646</v>
      </c>
      <c r="AU70" s="34">
        <f t="shared" ref="AU70:AU73" si="159">CV70</f>
        <v>1.0040918200639637</v>
      </c>
      <c r="AV70" s="34">
        <f t="shared" ref="AV70:AV73" si="160">CZ70</f>
        <v>0.98169907001397139</v>
      </c>
      <c r="AW70" s="34">
        <f t="shared" ref="AW70:AW73" si="161">CR70</f>
        <v>0.96451594886911174</v>
      </c>
      <c r="AX70" s="34">
        <f t="shared" ref="AX70:AX73" si="162">AS70*AU70*AV70*AW70</f>
        <v>1.2202041258786767</v>
      </c>
      <c r="AY70" s="34">
        <f t="shared" ref="AY70:AY73" si="163">AS70*AT70</f>
        <v>1.2202041258786762</v>
      </c>
      <c r="AZ70" s="34"/>
      <c r="BA70" s="34">
        <f t="shared" ref="BA70:BA73" si="164">AU70*AV70</f>
        <v>0.98571600596542908</v>
      </c>
      <c r="BC70" s="12"/>
      <c r="BE70" s="31">
        <f t="shared" ref="BE70:BE73" si="165">D70/$H70</f>
        <v>0.66253866134860306</v>
      </c>
      <c r="BF70" s="31">
        <f t="shared" ref="BF70:BF73" si="166">E70/$H70</f>
        <v>0.23062207232754528</v>
      </c>
      <c r="BG70" s="31">
        <f t="shared" ref="BG70:BG73" si="167">F70/$H70</f>
        <v>7.2928986852499475E-2</v>
      </c>
      <c r="BH70" s="31">
        <f t="shared" ref="BH70:BH73" si="168">G70/$H70</f>
        <v>3.3910279471352292E-2</v>
      </c>
      <c r="BJ70" s="31">
        <f t="shared" ref="BJ70:BJ73" si="169">(BE70-BE69)/LN(BE70/BE69)</f>
        <v>0.67386923118498698</v>
      </c>
      <c r="BK70" s="31">
        <f t="shared" ref="BK70:BK73" si="170">(BF70-BF69)/LN(BF70/BF69)</f>
        <v>0.2260592348850376</v>
      </c>
      <c r="BL70" s="31">
        <f t="shared" ref="BL70:BL73" si="171">(BG70-BG69)/LN(BG70/BG69)</f>
        <v>6.9072228454310144E-2</v>
      </c>
      <c r="BM70" s="31">
        <f t="shared" ref="BM70:BM73" si="172">(BH70-BH69)/LN(BH70/BH69)</f>
        <v>3.073310386753255E-2</v>
      </c>
      <c r="BN70" s="31">
        <f t="shared" ref="BN70:BN73" si="173">SUM(BJ70:BM70)</f>
        <v>0.99973379839186738</v>
      </c>
      <c r="BO70" s="31"/>
      <c r="BP70" s="31">
        <f t="shared" ref="BP70:BP73" si="174">BJ70/$BN70</f>
        <v>0.67404866402330965</v>
      </c>
      <c r="BQ70" s="31">
        <f t="shared" ref="BQ70:BQ73" si="175">BK70/$BN70</f>
        <v>0.22611942824046524</v>
      </c>
      <c r="BR70" s="31">
        <f t="shared" ref="BR70:BR73" si="176">BL70/$BN70</f>
        <v>6.909062048859109E-2</v>
      </c>
      <c r="BS70" s="31">
        <f t="shared" ref="BS70:BS73" si="177">BM70/$BN70</f>
        <v>3.0741287247633937E-2</v>
      </c>
      <c r="BV70" s="31">
        <f t="shared" ref="BV70:BV73" si="178">LN(AC70/AC69)</f>
        <v>-1.6403434021237029E-3</v>
      </c>
      <c r="BW70" s="31">
        <f t="shared" ref="BW70:BW73" si="179">LN(AD70/AD69)</f>
        <v>6.3738918541991036E-5</v>
      </c>
      <c r="BX70" s="31">
        <f t="shared" ref="BX70:BX73" si="180">LN(AE70/AE69)</f>
        <v>-9.7574367920769695E-3</v>
      </c>
      <c r="BY70" s="31">
        <f t="shared" ref="BY70:BY73" si="181">LN(AF70/AF69)</f>
        <v>-1.1832905811492342E-2</v>
      </c>
      <c r="CA70" s="31">
        <f t="shared" ref="CA70:CA73" si="182">J70/$N70</f>
        <v>0.67587233732714902</v>
      </c>
      <c r="CB70" s="31">
        <f t="shared" ref="CB70:CB73" si="183">K70/$N70</f>
        <v>0.21889457512727223</v>
      </c>
      <c r="CC70" s="31">
        <f t="shared" ref="CC70:CC73" si="184">L70/$N70</f>
        <v>7.4394324317342914E-2</v>
      </c>
      <c r="CD70" s="31">
        <f t="shared" ref="CD70:CD73" si="185">M70/$N70</f>
        <v>3.0838763228235862E-2</v>
      </c>
      <c r="CF70" s="31">
        <f t="shared" ref="CF70:CF73" si="186">LN(CA70/CA69)</f>
        <v>-3.105507873900689E-2</v>
      </c>
      <c r="CG70" s="31">
        <f t="shared" ref="CG70:CG73" si="187">LN(CB70/CB69)</f>
        <v>3.32367777214507E-2</v>
      </c>
      <c r="CH70" s="31">
        <f t="shared" ref="CH70:CH73" si="188">LN(CC70/CC69)</f>
        <v>0.11262649471984176</v>
      </c>
      <c r="CI70" s="31">
        <f t="shared" ref="CI70:CI73" si="189">LN(CD70/CD69)</f>
        <v>0.22602116135697931</v>
      </c>
      <c r="CK70" s="31">
        <f t="shared" ref="CK70:CK73" si="190">LN(AH70/AH69)</f>
        <v>-7.9235824651417534E-3</v>
      </c>
      <c r="CL70" s="31">
        <f t="shared" ref="CL70:CL73" si="191">LN(AI70/AI69)</f>
        <v>0</v>
      </c>
      <c r="CM70" s="31">
        <f t="shared" ref="CM70:CM73" si="192">LN(AJ70/AJ69)</f>
        <v>0</v>
      </c>
      <c r="CN70" s="31">
        <f t="shared" ref="CN70:CN73" si="193">LN(AK70/AK69)</f>
        <v>-2.0897353621518233E-2</v>
      </c>
      <c r="CP70" s="31">
        <f t="shared" ref="CP70:CP73" si="194">EXP(SUMPRODUCT($BP70:$BS70,BV70:BY70))</f>
        <v>0.99787310027370968</v>
      </c>
      <c r="CQ70" s="31">
        <f t="shared" ref="CQ70:CQ73" si="195">IF(ISERR(CP70),CQ69,CP70*CQ69)</f>
        <v>0.66981750877930735</v>
      </c>
      <c r="CR70" s="31">
        <f t="shared" ref="CR70:CR73" si="196">CQ70/CQ$75</f>
        <v>0.96451594886911174</v>
      </c>
      <c r="CS70" s="31"/>
      <c r="CT70" s="31">
        <f t="shared" ref="CT70:CT73" si="197">EXP(SUMPRODUCT($BP70:$BS70,CF70:CI70))</f>
        <v>1.0013133243448085</v>
      </c>
      <c r="CU70" s="31">
        <f t="shared" ref="CU70:CU73" si="198">IF(ISERR(CT70),CU69,CT70*CU69)</f>
        <v>1.0137060568044531</v>
      </c>
      <c r="CV70" s="31">
        <f t="shared" ref="CV70:CV73" si="199">CU70/CU$75</f>
        <v>1.0040918200639637</v>
      </c>
      <c r="CW70" s="31"/>
      <c r="CX70" s="31">
        <f t="shared" ref="CX70:CX73" si="200">EXP(SUMPRODUCT($BP70:$BS70,CK70:CN70))</f>
        <v>0.99403457251788263</v>
      </c>
      <c r="CY70" s="31">
        <f t="shared" ref="CY70:CY73" si="201">IF(ISERR(CX70),CY69,CX70*CY69)</f>
        <v>0.98637989256377423</v>
      </c>
      <c r="CZ70" s="31">
        <f t="shared" ref="CZ70:CZ73" si="202">CY70/CY$75</f>
        <v>0.98169907001397139</v>
      </c>
    </row>
    <row r="71" spans="1:104" x14ac:dyDescent="0.2">
      <c r="A71" s="198" t="s">
        <v>379</v>
      </c>
      <c r="B71" s="9">
        <f t="shared" si="98"/>
        <v>2010</v>
      </c>
      <c r="D71" s="29">
        <f>'Electricity-Only&gt;Fossil'!H71</f>
        <v>25455.212</v>
      </c>
      <c r="E71" s="29">
        <f>Table8.4b11!L70*0.001</f>
        <v>8435.5889999999999</v>
      </c>
      <c r="F71" s="29">
        <f>Table8.4b11!N70*0.001</f>
        <v>2521.6759999999999</v>
      </c>
      <c r="G71" s="29">
        <f>'Electricity-Only&gt;Renewable'!I71</f>
        <v>1463.9270000000001</v>
      </c>
      <c r="H71" s="29">
        <f t="shared" si="149"/>
        <v>37876.404000000002</v>
      </c>
      <c r="J71" s="29">
        <f>'Electricity-Only&gt;Fossil'!N71</f>
        <v>2609301.6850000001</v>
      </c>
      <c r="K71" s="29">
        <f>Table8.2c11!$L31*0.001</f>
        <v>806968.30099999998</v>
      </c>
      <c r="L71" s="29">
        <f>Table8.2c11!$P31*0.001</f>
        <v>258454.92300000001</v>
      </c>
      <c r="M71" s="29">
        <f>'Electricity-Only&gt;Renewable'!P71</f>
        <v>135128.62700000001</v>
      </c>
      <c r="N71" s="29">
        <f t="shared" ref="N71:N73" si="203">SUM(J71:M71)</f>
        <v>3809853.5359999998</v>
      </c>
      <c r="P71" s="41">
        <f t="shared" si="147"/>
        <v>9755.5649261767885</v>
      </c>
      <c r="Q71" s="41">
        <f t="shared" si="147"/>
        <v>10453.432916195799</v>
      </c>
      <c r="R71" s="41">
        <f t="shared" si="147"/>
        <v>9756.7342526495413</v>
      </c>
      <c r="S71" s="41">
        <f t="shared" si="148"/>
        <v>10833.581547454043</v>
      </c>
      <c r="T71" s="41">
        <f t="shared" si="148"/>
        <v>9941.695564435473</v>
      </c>
      <c r="U71" s="30"/>
      <c r="V71" s="98">
        <f t="shared" si="75"/>
        <v>0.93725773925301847</v>
      </c>
      <c r="W71" s="98">
        <f t="shared" si="76"/>
        <v>0.98785044319168147</v>
      </c>
      <c r="X71" s="98">
        <f t="shared" si="77"/>
        <v>0.93796714470380671</v>
      </c>
      <c r="Y71" s="98">
        <f t="shared" si="78"/>
        <v>0.84542339929074095</v>
      </c>
      <c r="Z71" s="98">
        <f t="shared" si="79"/>
        <v>0.94932936810929369</v>
      </c>
      <c r="AC71" s="109">
        <f>'Electricity-Only&gt;Fossil'!AE71</f>
        <v>0.9603069985037217</v>
      </c>
      <c r="AD71" s="111">
        <f t="shared" si="151"/>
        <v>0.98785044319168147</v>
      </c>
      <c r="AE71" s="111">
        <f t="shared" si="152"/>
        <v>0.93796714470380671</v>
      </c>
      <c r="AF71" s="109">
        <f>'Electricity-Only&gt;Renewable'!AI71</f>
        <v>0.97776769408435771</v>
      </c>
      <c r="AG71" s="31"/>
      <c r="AH71" s="33">
        <f>'Electricity-Only&gt;Fossil'!AD71</f>
        <v>0.97599803053959178</v>
      </c>
      <c r="AI71" s="33">
        <v>1</v>
      </c>
      <c r="AJ71" s="33">
        <v>1</v>
      </c>
      <c r="AK71" s="33">
        <f>'Electricity-Only&gt;Renewable'!AH71</f>
        <v>0.86464648444173364</v>
      </c>
      <c r="AN71" s="31">
        <f t="shared" si="153"/>
        <v>0.93725773925301914</v>
      </c>
      <c r="AO71" s="31">
        <f t="shared" si="154"/>
        <v>0.98785044319168147</v>
      </c>
      <c r="AP71" s="31">
        <f t="shared" si="155"/>
        <v>0.93796714470380671</v>
      </c>
      <c r="AQ71" s="31">
        <f t="shared" si="156"/>
        <v>0.8454233992907404</v>
      </c>
      <c r="AS71" s="34">
        <f t="shared" si="157"/>
        <v>1.339821102480937</v>
      </c>
      <c r="AT71" s="34">
        <f t="shared" si="158"/>
        <v>0.94932936810929369</v>
      </c>
      <c r="AU71" s="34">
        <f t="shared" si="159"/>
        <v>1.0041098111506503</v>
      </c>
      <c r="AV71" s="34">
        <f t="shared" si="160"/>
        <v>0.98035202885886741</v>
      </c>
      <c r="AW71" s="34">
        <f t="shared" si="161"/>
        <v>0.96439212131812835</v>
      </c>
      <c r="AX71" s="34">
        <f t="shared" si="162"/>
        <v>1.2719315205977253</v>
      </c>
      <c r="AY71" s="34">
        <f t="shared" si="163"/>
        <v>1.2719315205977251</v>
      </c>
      <c r="AZ71" s="34"/>
      <c r="BA71" s="34">
        <f t="shared" si="164"/>
        <v>0.98438109055863432</v>
      </c>
      <c r="BC71" s="12"/>
      <c r="BE71" s="31">
        <f t="shared" si="165"/>
        <v>0.67205989248609765</v>
      </c>
      <c r="BF71" s="31">
        <f t="shared" si="166"/>
        <v>0.22271356594464456</v>
      </c>
      <c r="BG71" s="31">
        <f t="shared" si="167"/>
        <v>6.6576436348075696E-2</v>
      </c>
      <c r="BH71" s="31">
        <f t="shared" si="168"/>
        <v>3.8650105221182035E-2</v>
      </c>
      <c r="BJ71" s="31">
        <f t="shared" si="169"/>
        <v>0.66728795577605871</v>
      </c>
      <c r="BK71" s="31">
        <f t="shared" si="170"/>
        <v>0.22664482309498524</v>
      </c>
      <c r="BL71" s="31">
        <f t="shared" si="171"/>
        <v>6.9704473049965229E-2</v>
      </c>
      <c r="BM71" s="31">
        <f t="shared" si="172"/>
        <v>3.6228530618918148E-2</v>
      </c>
      <c r="BN71" s="31">
        <f t="shared" si="173"/>
        <v>0.99986578253992731</v>
      </c>
      <c r="BO71" s="31"/>
      <c r="BP71" s="31">
        <f t="shared" si="174"/>
        <v>0.6673775294929768</v>
      </c>
      <c r="BQ71" s="31">
        <f t="shared" si="175"/>
        <v>0.22667524687088159</v>
      </c>
      <c r="BR71" s="31">
        <f t="shared" si="176"/>
        <v>6.9713829863141397E-2</v>
      </c>
      <c r="BS71" s="31">
        <f t="shared" si="177"/>
        <v>3.6233393773000173E-2</v>
      </c>
      <c r="BV71" s="31">
        <f t="shared" si="178"/>
        <v>8.9050408192515912E-4</v>
      </c>
      <c r="BW71" s="31">
        <f t="shared" si="179"/>
        <v>-3.4808200834752999E-3</v>
      </c>
      <c r="BX71" s="31">
        <f t="shared" si="180"/>
        <v>-3.6994767455225165E-4</v>
      </c>
      <c r="BY71" s="31">
        <f t="shared" si="181"/>
        <v>2.5421980050635527E-3</v>
      </c>
      <c r="CA71" s="31">
        <f t="shared" si="182"/>
        <v>0.68488241354798374</v>
      </c>
      <c r="CB71" s="31">
        <f t="shared" si="183"/>
        <v>0.21181084610597481</v>
      </c>
      <c r="CC71" s="31">
        <f t="shared" si="184"/>
        <v>6.7838545644291148E-2</v>
      </c>
      <c r="CD71" s="31">
        <f t="shared" si="185"/>
        <v>3.5468194701750347E-2</v>
      </c>
      <c r="CF71" s="31">
        <f t="shared" si="186"/>
        <v>1.3242956372315824E-2</v>
      </c>
      <c r="CG71" s="31">
        <f t="shared" si="187"/>
        <v>-3.2896580753251713E-2</v>
      </c>
      <c r="CH71" s="31">
        <f t="shared" si="188"/>
        <v>-9.2249099644416868E-2</v>
      </c>
      <c r="CI71" s="31">
        <f t="shared" si="189"/>
        <v>0.13986392596212799</v>
      </c>
      <c r="CK71" s="31">
        <f t="shared" si="190"/>
        <v>-1.3484799167101632E-3</v>
      </c>
      <c r="CL71" s="31">
        <f t="shared" si="191"/>
        <v>0</v>
      </c>
      <c r="CM71" s="31">
        <f t="shared" si="192"/>
        <v>0</v>
      </c>
      <c r="CN71" s="31">
        <f t="shared" si="193"/>
        <v>-1.3058393018907587E-2</v>
      </c>
      <c r="CP71" s="31">
        <f t="shared" si="194"/>
        <v>0.99987161689640425</v>
      </c>
      <c r="CQ71" s="31">
        <f t="shared" si="195"/>
        <v>0.66973151552868748</v>
      </c>
      <c r="CR71" s="31">
        <f t="shared" si="196"/>
        <v>0.96439212131812835</v>
      </c>
      <c r="CS71" s="31"/>
      <c r="CT71" s="31">
        <f t="shared" si="197"/>
        <v>1.0000179177703943</v>
      </c>
      <c r="CU71" s="31">
        <f t="shared" si="198"/>
        <v>1.0137242201568262</v>
      </c>
      <c r="CV71" s="31">
        <f t="shared" si="199"/>
        <v>1.0041098111506503</v>
      </c>
      <c r="CW71" s="31"/>
      <c r="CX71" s="31">
        <f t="shared" si="200"/>
        <v>0.99862784717206188</v>
      </c>
      <c r="CY71" s="31">
        <f t="shared" si="201"/>
        <v>0.98502642860477152</v>
      </c>
      <c r="CZ71" s="31">
        <f t="shared" si="202"/>
        <v>0.98035202885886741</v>
      </c>
    </row>
    <row r="72" spans="1:104" x14ac:dyDescent="0.2">
      <c r="A72" s="198" t="s">
        <v>379</v>
      </c>
      <c r="B72" s="9">
        <f t="shared" si="98"/>
        <v>2011</v>
      </c>
      <c r="D72" s="29">
        <f>'Electricity-Only&gt;Fossil'!H72</f>
        <v>24521.088</v>
      </c>
      <c r="E72" s="29">
        <f>Table8.4b11!L71*0.001</f>
        <v>8270.1110000000008</v>
      </c>
      <c r="F72" s="29">
        <f>Table8.4b11!N71*0.001</f>
        <v>3085.4270000000001</v>
      </c>
      <c r="G72" s="29">
        <f>'Electricity-Only&gt;Renewable'!I72</f>
        <v>1697.825</v>
      </c>
      <c r="H72" s="29">
        <f t="shared" si="149"/>
        <v>37574.451000000001</v>
      </c>
      <c r="J72" s="29">
        <f>'Electricity-Only&gt;Fossil'!N72</f>
        <v>2523658.0210000002</v>
      </c>
      <c r="K72" s="29">
        <f>Table8.2c11!$L32*0.001</f>
        <v>790204.36699999997</v>
      </c>
      <c r="L72" s="29">
        <f>Table8.2c11!$P32*0.001</f>
        <v>317530.522</v>
      </c>
      <c r="M72" s="29">
        <f>'Electricity-Only&gt;Renewable'!P72</f>
        <v>160381.59400000001</v>
      </c>
      <c r="N72" s="29">
        <f t="shared" si="203"/>
        <v>3791774.5040000002</v>
      </c>
      <c r="P72" s="41">
        <f t="shared" ref="P72" si="204">D72/J72*1000000</f>
        <v>9716.4860674282299</v>
      </c>
      <c r="Q72" s="41">
        <f t="shared" ref="Q72" si="205">E72/K72*1000000</f>
        <v>10465.787516965218</v>
      </c>
      <c r="R72" s="41">
        <f t="shared" ref="R72" si="206">F72/L72*1000000</f>
        <v>9716.9462027338595</v>
      </c>
      <c r="S72" s="41">
        <f t="shared" ref="S72" si="207">G72/M72*1000000</f>
        <v>10586.158658580236</v>
      </c>
      <c r="T72" s="41">
        <f t="shared" ref="T72" si="208">H72/N72*1000000</f>
        <v>9909.4634874416042</v>
      </c>
      <c r="V72" s="98">
        <f t="shared" si="75"/>
        <v>0.93350327059021632</v>
      </c>
      <c r="W72" s="98">
        <f t="shared" si="76"/>
        <v>0.98901795418480387</v>
      </c>
      <c r="X72" s="98">
        <f t="shared" si="77"/>
        <v>0.93414210626303851</v>
      </c>
      <c r="Y72" s="98">
        <f t="shared" si="78"/>
        <v>0.82611518631816339</v>
      </c>
      <c r="Z72" s="98">
        <f t="shared" si="79"/>
        <v>0.94625153726171662</v>
      </c>
      <c r="AC72" s="109">
        <f>'Electricity-Only&gt;Fossil'!AE72</f>
        <v>0.96112582894878407</v>
      </c>
      <c r="AD72" s="111">
        <f t="shared" si="151"/>
        <v>0.98901795418480387</v>
      </c>
      <c r="AE72" s="111">
        <f t="shared" si="152"/>
        <v>0.93414210626303851</v>
      </c>
      <c r="AF72" s="109">
        <f>'Electricity-Only&gt;Renewable'!AI72</f>
        <v>0.97360733817048462</v>
      </c>
      <c r="AG72" s="31"/>
      <c r="AH72" s="33">
        <f>'Electricity-Only&gt;Fossil'!AD72</f>
        <v>0.97126020597242835</v>
      </c>
      <c r="AI72" s="33">
        <v>1</v>
      </c>
      <c r="AJ72" s="33">
        <v>1</v>
      </c>
      <c r="AK72" s="33">
        <f>'Electricity-Only&gt;Renewable'!AH72</f>
        <v>0.8485096136092446</v>
      </c>
      <c r="AN72" s="31">
        <f t="shared" si="153"/>
        <v>0.93350327059021698</v>
      </c>
      <c r="AO72" s="31">
        <f t="shared" si="154"/>
        <v>0.98901795418480387</v>
      </c>
      <c r="AP72" s="31">
        <f t="shared" si="155"/>
        <v>0.93414210626303851</v>
      </c>
      <c r="AQ72" s="31">
        <f t="shared" si="156"/>
        <v>0.82611518631816305</v>
      </c>
      <c r="AS72" s="34">
        <f t="shared" si="157"/>
        <v>1.333463202273713</v>
      </c>
      <c r="AT72" s="34">
        <f t="shared" si="158"/>
        <v>0.94625153726171662</v>
      </c>
      <c r="AU72" s="34">
        <f t="shared" si="159"/>
        <v>1.0045316948781524</v>
      </c>
      <c r="AV72" s="34">
        <f t="shared" si="160"/>
        <v>0.97642624325556759</v>
      </c>
      <c r="AW72" s="34">
        <f t="shared" si="161"/>
        <v>0.96472495011763004</v>
      </c>
      <c r="AX72" s="34">
        <f t="shared" si="162"/>
        <v>1.2617916050334328</v>
      </c>
      <c r="AY72" s="34">
        <f t="shared" si="163"/>
        <v>1.2617916050334324</v>
      </c>
      <c r="AZ72" s="34"/>
      <c r="BA72" s="34">
        <f t="shared" si="164"/>
        <v>0.98085110906102246</v>
      </c>
      <c r="BC72" s="12"/>
      <c r="BE72" s="31">
        <f t="shared" si="165"/>
        <v>0.65260003399650468</v>
      </c>
      <c r="BF72" s="31">
        <f t="shared" si="166"/>
        <v>0.22009931695342669</v>
      </c>
      <c r="BG72" s="31">
        <f t="shared" si="167"/>
        <v>8.211502544641304E-2</v>
      </c>
      <c r="BH72" s="31">
        <f t="shared" si="168"/>
        <v>4.5185623603655578E-2</v>
      </c>
      <c r="BJ72" s="31">
        <f t="shared" si="169"/>
        <v>0.66228231479956157</v>
      </c>
      <c r="BK72" s="31">
        <f t="shared" si="170"/>
        <v>0.22140386912049265</v>
      </c>
      <c r="BL72" s="31">
        <f t="shared" si="171"/>
        <v>7.4074302014547261E-2</v>
      </c>
      <c r="BM72" s="31">
        <f t="shared" si="172"/>
        <v>4.1832812286894595E-2</v>
      </c>
      <c r="BN72" s="31">
        <f t="shared" si="173"/>
        <v>0.99959329822149612</v>
      </c>
      <c r="BO72" s="31"/>
      <c r="BP72" s="31">
        <f t="shared" si="174"/>
        <v>0.66255177578512425</v>
      </c>
      <c r="BQ72" s="31">
        <f t="shared" si="175"/>
        <v>0.22149395110433462</v>
      </c>
      <c r="BR72" s="31">
        <f t="shared" si="176"/>
        <v>7.4104440422262025E-2</v>
      </c>
      <c r="BS72" s="31">
        <f t="shared" si="177"/>
        <v>4.1849832688279007E-2</v>
      </c>
      <c r="BV72" s="31">
        <f t="shared" si="178"/>
        <v>8.5231238160635712E-4</v>
      </c>
      <c r="BW72" s="31">
        <f t="shared" si="179"/>
        <v>1.181172333384848E-3</v>
      </c>
      <c r="BX72" s="31">
        <f t="shared" si="180"/>
        <v>-4.0863467358066849E-3</v>
      </c>
      <c r="BY72" s="31">
        <f t="shared" si="181"/>
        <v>-4.2640314124383783E-3</v>
      </c>
      <c r="CA72" s="31">
        <f t="shared" si="182"/>
        <v>0.66556120843624933</v>
      </c>
      <c r="CB72" s="31">
        <f t="shared" si="183"/>
        <v>0.20839962032721129</v>
      </c>
      <c r="CC72" s="31">
        <f t="shared" si="184"/>
        <v>8.3741931822430962E-2</v>
      </c>
      <c r="CD72" s="31">
        <f t="shared" si="185"/>
        <v>4.2297239414108366E-2</v>
      </c>
      <c r="CF72" s="31">
        <f t="shared" si="186"/>
        <v>-2.8616557259043617E-2</v>
      </c>
      <c r="CG72" s="31">
        <f t="shared" si="187"/>
        <v>-1.6236153012797284E-2</v>
      </c>
      <c r="CH72" s="31">
        <f t="shared" si="188"/>
        <v>0.21060927638845536</v>
      </c>
      <c r="CI72" s="31">
        <f t="shared" si="189"/>
        <v>0.17608545083742694</v>
      </c>
      <c r="CK72" s="31">
        <f t="shared" si="190"/>
        <v>-4.8661588149260023E-3</v>
      </c>
      <c r="CL72" s="31">
        <f t="shared" si="191"/>
        <v>0</v>
      </c>
      <c r="CM72" s="31">
        <f t="shared" si="192"/>
        <v>0</v>
      </c>
      <c r="CN72" s="31">
        <f t="shared" si="193"/>
        <v>-1.8839320156351202E-2</v>
      </c>
      <c r="CP72" s="31">
        <f t="shared" si="194"/>
        <v>1.0003451177090152</v>
      </c>
      <c r="CQ72" s="31">
        <f t="shared" si="195"/>
        <v>0.66996265173498204</v>
      </c>
      <c r="CR72" s="31">
        <f t="shared" si="196"/>
        <v>0.96472495011763004</v>
      </c>
      <c r="CS72" s="31"/>
      <c r="CT72" s="31">
        <f t="shared" si="197"/>
        <v>1.0004201569617357</v>
      </c>
      <c r="CU72" s="31">
        <f t="shared" si="198"/>
        <v>1.0141501434452052</v>
      </c>
      <c r="CV72" s="31">
        <f t="shared" si="199"/>
        <v>1.0045316948781524</v>
      </c>
      <c r="CW72" s="31"/>
      <c r="CX72" s="31">
        <f t="shared" si="200"/>
        <v>0.99599553477961433</v>
      </c>
      <c r="CY72" s="31">
        <f t="shared" si="201"/>
        <v>0.98108192453026299</v>
      </c>
      <c r="CZ72" s="31">
        <f t="shared" si="202"/>
        <v>0.97642624325556759</v>
      </c>
    </row>
    <row r="73" spans="1:104" x14ac:dyDescent="0.2">
      <c r="A73" s="198" t="s">
        <v>379</v>
      </c>
      <c r="B73" s="9">
        <f t="shared" si="98"/>
        <v>2012</v>
      </c>
      <c r="D73" s="29">
        <f>'Electricity-Only&gt;Fossil'!H73</f>
        <v>23902.702000000001</v>
      </c>
      <c r="E73" s="29">
        <f>Table8.4b11!L72*0.001</f>
        <v>8065.8230000000003</v>
      </c>
      <c r="F73" s="29">
        <f>Table8.4b11!N72*0.001</f>
        <v>2621.75</v>
      </c>
      <c r="G73" s="29">
        <f>'Electricity-Only&gt;Renewable'!I73</f>
        <v>1934.9010000000003</v>
      </c>
      <c r="H73" s="29">
        <f t="shared" si="149"/>
        <v>36525.175999999999</v>
      </c>
      <c r="J73" s="29">
        <f>'Electricity-Only&gt;Fossil'!N73</f>
        <v>2496771.304</v>
      </c>
      <c r="K73" s="29">
        <f>Table8.2c11!$L33*0.001</f>
        <v>769331.24900000007</v>
      </c>
      <c r="L73" s="29">
        <f>Table8.2c11!$P33*0.001</f>
        <v>273859.49900000001</v>
      </c>
      <c r="M73" s="29">
        <f>'Electricity-Only&gt;Renewable'!P73</f>
        <v>186728.52899999998</v>
      </c>
      <c r="N73" s="29">
        <f t="shared" si="203"/>
        <v>3726690.5810000002</v>
      </c>
      <c r="P73" s="41">
        <f t="shared" ref="P73" si="209">D73/J73*1000000</f>
        <v>9573.4446970398221</v>
      </c>
      <c r="Q73" s="41">
        <f t="shared" ref="Q73" si="210">E73/K73*1000000</f>
        <v>10484.200414950257</v>
      </c>
      <c r="R73" s="41">
        <f t="shared" ref="R73" si="211">F73/L73*1000000</f>
        <v>9573.3396488832386</v>
      </c>
      <c r="S73" s="41">
        <f t="shared" ref="S73" si="212">G73/M73*1000000</f>
        <v>10362.107013652962</v>
      </c>
      <c r="T73" s="41">
        <f t="shared" ref="T73" si="213">H73/N73*1000000</f>
        <v>9800.9682333753153</v>
      </c>
      <c r="V73" s="98">
        <f t="shared" ref="V73" si="214">P73/P$75</f>
        <v>0.91976069059157817</v>
      </c>
      <c r="W73" s="98">
        <f t="shared" ref="W73" si="215">Q73/Q$75</f>
        <v>0.99075797486325334</v>
      </c>
      <c r="X73" s="98">
        <f t="shared" ref="X73" si="216">R73/R$75</f>
        <v>0.92033643873248727</v>
      </c>
      <c r="Y73" s="98">
        <f t="shared" ref="Y73" si="217">S73/S$75</f>
        <v>0.80863080200431536</v>
      </c>
      <c r="Z73" s="98">
        <f t="shared" ref="Z73" si="218">T73/T$75</f>
        <v>0.93589135973283899</v>
      </c>
      <c r="AC73" s="109">
        <f>'Electricity-Only&gt;Fossil'!AE73</f>
        <v>0.9657220330512104</v>
      </c>
      <c r="AD73" s="111">
        <f t="shared" si="151"/>
        <v>0.99075797486325334</v>
      </c>
      <c r="AE73" s="111">
        <f t="shared" si="152"/>
        <v>0.92033643873248727</v>
      </c>
      <c r="AF73" s="109">
        <f>'Electricity-Only&gt;Renewable'!AI73</f>
        <v>0.96266513772910201</v>
      </c>
      <c r="AG73" s="31"/>
      <c r="AH73" s="33">
        <f>'Electricity-Only&gt;Fossil'!AD73</f>
        <v>0.95240727571015826</v>
      </c>
      <c r="AI73" s="33">
        <v>1</v>
      </c>
      <c r="AJ73" s="33">
        <v>1</v>
      </c>
      <c r="AK73" s="33">
        <f>'Electricity-Only&gt;Renewable'!AH73</f>
        <v>0.83999177939678049</v>
      </c>
      <c r="AN73" s="31">
        <f t="shared" si="153"/>
        <v>0.91976069059157872</v>
      </c>
      <c r="AO73" s="31">
        <f t="shared" si="154"/>
        <v>0.99075797486325334</v>
      </c>
      <c r="AP73" s="31">
        <f t="shared" si="155"/>
        <v>0.92033643873248727</v>
      </c>
      <c r="AQ73" s="31">
        <f t="shared" si="156"/>
        <v>0.80863080200431514</v>
      </c>
      <c r="AS73" s="34">
        <f t="shared" si="157"/>
        <v>1.3105749697882203</v>
      </c>
      <c r="AT73" s="34">
        <f t="shared" si="158"/>
        <v>0.93589135973283899</v>
      </c>
      <c r="AU73" s="34">
        <f t="shared" si="159"/>
        <v>1.0050238120684039</v>
      </c>
      <c r="AV73" s="34">
        <f t="shared" si="160"/>
        <v>0.96351909697403437</v>
      </c>
      <c r="AW73" s="34">
        <f t="shared" si="161"/>
        <v>0.96647084935495675</v>
      </c>
      <c r="AX73" s="34">
        <f t="shared" si="162"/>
        <v>1.2265557905069226</v>
      </c>
      <c r="AY73" s="34">
        <f t="shared" si="163"/>
        <v>1.226555790506922</v>
      </c>
      <c r="AZ73" s="34"/>
      <c r="BA73" s="34">
        <f t="shared" si="164"/>
        <v>0.96835963584155016</v>
      </c>
      <c r="BC73" s="12"/>
      <c r="BE73" s="31">
        <f t="shared" si="165"/>
        <v>0.65441716146692908</v>
      </c>
      <c r="BF73" s="31">
        <f t="shared" si="166"/>
        <v>0.22082913440307586</v>
      </c>
      <c r="BG73" s="31">
        <f t="shared" si="167"/>
        <v>7.1779257134859525E-2</v>
      </c>
      <c r="BH73" s="31">
        <f t="shared" si="168"/>
        <v>5.2974446995135635E-2</v>
      </c>
      <c r="BJ73" s="31">
        <f t="shared" si="169"/>
        <v>0.65350817667708472</v>
      </c>
      <c r="BK73" s="31">
        <f t="shared" si="170"/>
        <v>0.22046402434782356</v>
      </c>
      <c r="BL73" s="31">
        <f t="shared" si="171"/>
        <v>7.6831307543344496E-2</v>
      </c>
      <c r="BM73" s="31">
        <f t="shared" si="172"/>
        <v>4.897685695218798E-2</v>
      </c>
      <c r="BN73" s="31">
        <f t="shared" si="173"/>
        <v>0.99978036552044069</v>
      </c>
      <c r="BO73" s="31"/>
      <c r="BP73" s="31">
        <f t="shared" si="174"/>
        <v>0.65365174113706237</v>
      </c>
      <c r="BQ73" s="31">
        <f t="shared" si="175"/>
        <v>0.2205124564864403</v>
      </c>
      <c r="BR73" s="31">
        <f t="shared" si="176"/>
        <v>7.6848186054693693E-2</v>
      </c>
      <c r="BS73" s="31">
        <f t="shared" si="177"/>
        <v>4.8987616321803672E-2</v>
      </c>
      <c r="BV73" s="31">
        <f t="shared" si="178"/>
        <v>4.7707065102501976E-3</v>
      </c>
      <c r="BW73" s="31">
        <f t="shared" si="179"/>
        <v>1.7577960222188078E-3</v>
      </c>
      <c r="BX73" s="31">
        <f t="shared" si="180"/>
        <v>-1.4889277221061578E-2</v>
      </c>
      <c r="BY73" s="31">
        <f t="shared" si="181"/>
        <v>-1.1302455684387888E-2</v>
      </c>
      <c r="CA73" s="31">
        <f t="shared" si="182"/>
        <v>0.66997011147891694</v>
      </c>
      <c r="CB73" s="31">
        <f t="shared" si="183"/>
        <v>0.20643818752281867</v>
      </c>
      <c r="CC73" s="31">
        <f t="shared" si="184"/>
        <v>7.3485977182069673E-2</v>
      </c>
      <c r="CD73" s="31">
        <f t="shared" si="185"/>
        <v>5.0105723816194644E-2</v>
      </c>
      <c r="CF73" s="31">
        <f t="shared" si="186"/>
        <v>6.6024944429664868E-3</v>
      </c>
      <c r="CG73" s="31">
        <f t="shared" si="187"/>
        <v>-9.4564544693766361E-3</v>
      </c>
      <c r="CH73" s="31">
        <f t="shared" si="188"/>
        <v>-0.13064522823773939</v>
      </c>
      <c r="CI73" s="31">
        <f t="shared" si="189"/>
        <v>0.16941342754851565</v>
      </c>
      <c r="CK73" s="31">
        <f t="shared" si="190"/>
        <v>-1.9601655779960647E-2</v>
      </c>
      <c r="CL73" s="31">
        <f t="shared" si="191"/>
        <v>0</v>
      </c>
      <c r="CM73" s="31">
        <f t="shared" si="192"/>
        <v>0</v>
      </c>
      <c r="CN73" s="31">
        <f t="shared" si="193"/>
        <v>-1.0089309375885482E-2</v>
      </c>
      <c r="CP73" s="31">
        <f t="shared" si="194"/>
        <v>1.0018097378295376</v>
      </c>
      <c r="CQ73" s="31">
        <f t="shared" si="195"/>
        <v>0.67117510849020423</v>
      </c>
      <c r="CR73" s="31">
        <f t="shared" si="196"/>
        <v>0.96647084935495675</v>
      </c>
      <c r="CS73" s="31"/>
      <c r="CT73" s="31">
        <f t="shared" si="197"/>
        <v>1.0004898971259548</v>
      </c>
      <c r="CU73" s="31">
        <f t="shared" si="198"/>
        <v>1.0146469726857656</v>
      </c>
      <c r="CV73" s="31">
        <f t="shared" si="199"/>
        <v>1.0050238120684039</v>
      </c>
      <c r="CW73" s="31"/>
      <c r="CX73" s="31">
        <f t="shared" si="200"/>
        <v>0.98678123783471994</v>
      </c>
      <c r="CY73" s="31">
        <f t="shared" si="201"/>
        <v>0.96811323590524223</v>
      </c>
      <c r="CZ73" s="31">
        <f t="shared" si="202"/>
        <v>0.96351909697403437</v>
      </c>
    </row>
    <row r="74" spans="1:104" hidden="1" x14ac:dyDescent="0.2">
      <c r="BC74" s="12"/>
    </row>
    <row r="75" spans="1:104" hidden="1" x14ac:dyDescent="0.2">
      <c r="A75" s="9" t="s">
        <v>329</v>
      </c>
      <c r="B75" s="9">
        <f>Base_year</f>
        <v>1990</v>
      </c>
      <c r="D75" s="29">
        <f>INDEX(D10:D71,Base_row,0)</f>
        <v>20217.816333471219</v>
      </c>
      <c r="E75" s="29">
        <f>INDEX(E10:E71,Base_row,0)</f>
        <v>6104.35</v>
      </c>
      <c r="F75" s="29">
        <f>Table8.4b09!N72*0.001</f>
        <v>0</v>
      </c>
      <c r="G75" s="29">
        <f>INDEX(G10:G71,Base_row,0)</f>
        <v>442.47200000000004</v>
      </c>
      <c r="H75" s="42">
        <f>SUM(D75:G75)</f>
        <v>26764.638333471223</v>
      </c>
      <c r="J75" s="29"/>
      <c r="K75" s="29"/>
      <c r="L75" s="29">
        <f>INDEX(L10:L71,Base_row,0)</f>
        <v>289753.12400000001</v>
      </c>
      <c r="M75" s="29"/>
      <c r="N75" s="29">
        <f>INDEX(N10:N71,Base_row,0)</f>
        <v>2843553.9109999998</v>
      </c>
      <c r="P75" s="35">
        <f>INDEX(P10:P71,Base_row,0)</f>
        <v>10408.625629436616</v>
      </c>
      <c r="Q75" s="35">
        <f>INDEX(Q10:Q71,Base_row,0)</f>
        <v>10581.999520515907</v>
      </c>
      <c r="R75" s="35">
        <f>INDEX(R10:R71,Base_row,0)</f>
        <v>10402.00001432944</v>
      </c>
      <c r="S75" s="35">
        <f>INDEX(S10:S71,Base_row,0)</f>
        <v>12814.38573446484</v>
      </c>
      <c r="T75" s="35">
        <f>INDEX(T10:T71,Base_row,0)</f>
        <v>10472.335417406905</v>
      </c>
      <c r="U75" s="35"/>
      <c r="V75" s="35"/>
      <c r="W75" s="35"/>
      <c r="X75" s="35"/>
      <c r="Y75" s="35"/>
      <c r="Z75" s="35"/>
      <c r="BC75" s="12"/>
      <c r="CP75" s="31"/>
      <c r="CQ75" s="31">
        <f>INDEX(CQ10:CQ71,Base_row,1)</f>
        <v>0.69445975420589334</v>
      </c>
      <c r="CR75" s="31"/>
      <c r="CS75" s="31"/>
      <c r="CT75" s="31"/>
      <c r="CU75" s="31">
        <f>INDEX(CU10:CU71,Base_row,1)</f>
        <v>1.0095750573287978</v>
      </c>
      <c r="CV75" s="31"/>
      <c r="CW75" s="31"/>
      <c r="CX75" s="31"/>
      <c r="CY75" s="31">
        <f>INDEX(CY10:CY71,Base_row,1)</f>
        <v>1.0047680829011443</v>
      </c>
      <c r="CZ75" s="31"/>
    </row>
    <row r="76" spans="1:104" hidden="1" x14ac:dyDescent="0.2">
      <c r="A76" s="9" t="s">
        <v>330</v>
      </c>
      <c r="B76" s="9">
        <f>Base_year2</f>
        <v>1996</v>
      </c>
      <c r="D76" s="42">
        <f>'Coal_Reconcile '!AA74</f>
        <v>0</v>
      </c>
      <c r="E76" s="29" t="e">
        <f>#REF!*0.001</f>
        <v>#REF!</v>
      </c>
      <c r="F76" s="29">
        <f>Table8.4b09!N73*0.001</f>
        <v>0</v>
      </c>
      <c r="G76" s="29" t="e">
        <f>#REF!*0.001</f>
        <v>#REF!</v>
      </c>
      <c r="H76" s="42" t="e">
        <f>SUM(D76:G76)</f>
        <v>#REF!</v>
      </c>
      <c r="J76" s="29"/>
      <c r="K76" s="29"/>
      <c r="L76" s="29">
        <f>INDEX(L10:L71,Base_row2,0)</f>
        <v>341158.83600000001</v>
      </c>
      <c r="M76" s="29"/>
      <c r="N76" s="29">
        <f>INDEX(N10:N71,Base_row2,0)</f>
        <v>3140662.4840000002</v>
      </c>
      <c r="P76" s="35">
        <f>INDEX(P10:P71,Base_row2,0)</f>
        <v>10399.642711801565</v>
      </c>
      <c r="Q76" s="35">
        <f>INDEX(Q10:Q71,Base_row2,0)</f>
        <v>10503.000120584791</v>
      </c>
      <c r="R76" s="35">
        <f>INDEX(R10:R71,Base_row2,0)</f>
        <v>10339.998932344815</v>
      </c>
      <c r="S76" s="35">
        <f>INDEX(S10:S71,Base_row2,0)</f>
        <v>13245.187864202388</v>
      </c>
      <c r="T76" s="35">
        <f>INDEX(T10:T71,Base_row2,0)</f>
        <v>10452.203329849905</v>
      </c>
      <c r="U76" s="35"/>
      <c r="V76" s="35"/>
      <c r="W76" s="35"/>
      <c r="X76" s="35"/>
      <c r="Y76" s="35"/>
      <c r="Z76" s="35"/>
      <c r="BC76" s="12"/>
    </row>
    <row r="77" spans="1:104" x14ac:dyDescent="0.2">
      <c r="A77" s="9"/>
      <c r="B77" s="9"/>
      <c r="D77" s="42"/>
      <c r="E77" s="29"/>
      <c r="F77" s="29"/>
      <c r="G77" s="29"/>
      <c r="H77" s="42"/>
      <c r="K77" s="84">
        <f>Q18</f>
        <v>11582.21302998966</v>
      </c>
      <c r="BC77" s="12"/>
    </row>
    <row r="78" spans="1:104" x14ac:dyDescent="0.2">
      <c r="A78" s="9"/>
      <c r="B78" s="9"/>
      <c r="BC78" s="12"/>
    </row>
    <row r="79" spans="1:104" x14ac:dyDescent="0.2">
      <c r="A79" s="9"/>
      <c r="B79" s="9"/>
      <c r="N79" s="378"/>
      <c r="AT79" s="81"/>
      <c r="AV79" s="77"/>
      <c r="AW79" s="81"/>
      <c r="BA79" s="81"/>
      <c r="BC79" s="12"/>
    </row>
    <row r="80" spans="1:104" x14ac:dyDescent="0.2">
      <c r="A80" s="9"/>
      <c r="B80" s="9"/>
      <c r="C80" s="77"/>
      <c r="BC80" s="12"/>
    </row>
    <row r="81" spans="1:55" x14ac:dyDescent="0.2">
      <c r="A81" s="9"/>
      <c r="B81" s="9"/>
      <c r="BC81" s="12"/>
    </row>
    <row r="82" spans="1:55" x14ac:dyDescent="0.2">
      <c r="A82" s="9"/>
      <c r="B82" s="9"/>
      <c r="BC82" s="12"/>
    </row>
    <row r="83" spans="1:55" x14ac:dyDescent="0.2">
      <c r="A83" s="9"/>
      <c r="B83" s="9"/>
      <c r="BC83" s="12"/>
    </row>
    <row r="84" spans="1:55" x14ac:dyDescent="0.2">
      <c r="A84" s="9"/>
      <c r="B84" s="9"/>
      <c r="BC84" s="12"/>
    </row>
    <row r="85" spans="1:55" x14ac:dyDescent="0.2">
      <c r="A85" s="9"/>
      <c r="B85" s="9"/>
      <c r="BC85" s="12"/>
    </row>
    <row r="86" spans="1:55" x14ac:dyDescent="0.2">
      <c r="A86" s="9"/>
      <c r="B86" s="9"/>
      <c r="BC86" s="12"/>
    </row>
    <row r="87" spans="1:55" x14ac:dyDescent="0.2">
      <c r="A87" s="9"/>
      <c r="B87" s="9"/>
      <c r="BC87" s="12"/>
    </row>
    <row r="88" spans="1:55" x14ac:dyDescent="0.2">
      <c r="A88" s="9"/>
      <c r="B88" s="9"/>
      <c r="BC88" s="12"/>
    </row>
    <row r="89" spans="1:55" x14ac:dyDescent="0.2">
      <c r="A89" s="9"/>
      <c r="B89" s="9"/>
      <c r="BC89" s="12"/>
    </row>
    <row r="90" spans="1:55" x14ac:dyDescent="0.2">
      <c r="A90" s="9"/>
      <c r="B90" s="9"/>
      <c r="BC90" s="12"/>
    </row>
    <row r="91" spans="1:55" x14ac:dyDescent="0.2">
      <c r="A91" s="9"/>
      <c r="B91" s="9"/>
      <c r="BC91" s="12"/>
    </row>
    <row r="92" spans="1:55" x14ac:dyDescent="0.2">
      <c r="A92" s="9"/>
      <c r="B92" s="9"/>
      <c r="BC92" s="12"/>
    </row>
    <row r="93" spans="1:55" x14ac:dyDescent="0.2">
      <c r="A93" s="9"/>
      <c r="B93" s="9"/>
      <c r="BC93" s="12"/>
    </row>
    <row r="94" spans="1:55" x14ac:dyDescent="0.2">
      <c r="A94" s="9"/>
      <c r="B94" s="9"/>
      <c r="BC94" s="12"/>
    </row>
    <row r="95" spans="1:55" x14ac:dyDescent="0.2">
      <c r="A95" s="9"/>
      <c r="B95" s="9"/>
      <c r="BC95" s="12"/>
    </row>
    <row r="96" spans="1:55" x14ac:dyDescent="0.2">
      <c r="A96" s="9"/>
      <c r="B96" s="9"/>
      <c r="BC96" s="12"/>
    </row>
    <row r="97" spans="1:55" x14ac:dyDescent="0.2">
      <c r="A97" s="9"/>
      <c r="B97" s="9"/>
      <c r="BC97" s="12"/>
    </row>
    <row r="98" spans="1:55" x14ac:dyDescent="0.2">
      <c r="A98" s="9"/>
      <c r="B98" s="9"/>
      <c r="BC98" s="12"/>
    </row>
    <row r="99" spans="1:55" x14ac:dyDescent="0.2">
      <c r="A99" s="9"/>
      <c r="B99" s="9"/>
      <c r="BC99" s="12"/>
    </row>
    <row r="100" spans="1:55" x14ac:dyDescent="0.2">
      <c r="A100" s="9"/>
      <c r="B100" s="9"/>
      <c r="BC100" s="12"/>
    </row>
    <row r="101" spans="1:55" x14ac:dyDescent="0.2">
      <c r="A101" s="9"/>
      <c r="B101" s="9"/>
      <c r="BC101" s="12"/>
    </row>
    <row r="102" spans="1:55" x14ac:dyDescent="0.2">
      <c r="A102" s="9"/>
      <c r="B102" s="9"/>
      <c r="BC102" s="12"/>
    </row>
    <row r="103" spans="1:55" x14ac:dyDescent="0.2">
      <c r="A103" s="9"/>
      <c r="B103" s="9"/>
      <c r="BC103" s="12"/>
    </row>
    <row r="104" spans="1:55" x14ac:dyDescent="0.2">
      <c r="A104" s="9"/>
      <c r="B104" s="9"/>
      <c r="BC104" s="12"/>
    </row>
    <row r="105" spans="1:55" x14ac:dyDescent="0.2">
      <c r="A105" s="9"/>
      <c r="B105" s="9"/>
      <c r="BC105" s="12"/>
    </row>
    <row r="106" spans="1:55" x14ac:dyDescent="0.2">
      <c r="A106" s="9"/>
      <c r="B106" s="9"/>
      <c r="BC106" s="12"/>
    </row>
    <row r="107" spans="1:55" x14ac:dyDescent="0.2">
      <c r="A107" s="9"/>
      <c r="B107" s="9"/>
      <c r="BC107" s="12"/>
    </row>
    <row r="108" spans="1:55" x14ac:dyDescent="0.2">
      <c r="A108" s="9"/>
      <c r="B108" s="9"/>
      <c r="BC108" s="12"/>
    </row>
    <row r="109" spans="1:55" x14ac:dyDescent="0.2">
      <c r="A109" s="9"/>
      <c r="B109" s="9"/>
      <c r="BC109" s="12"/>
    </row>
    <row r="110" spans="1:55" x14ac:dyDescent="0.2">
      <c r="A110" s="9"/>
      <c r="B110" s="9"/>
      <c r="BC110" s="12"/>
    </row>
    <row r="111" spans="1:55" x14ac:dyDescent="0.2">
      <c r="A111" s="9"/>
      <c r="B111" s="9"/>
      <c r="BC111" s="12"/>
    </row>
    <row r="112" spans="1:55" x14ac:dyDescent="0.2">
      <c r="A112" s="9"/>
      <c r="B112" s="9"/>
      <c r="BC112" s="12"/>
    </row>
    <row r="113" spans="1:55" x14ac:dyDescent="0.2">
      <c r="A113" s="9"/>
      <c r="B113" s="9"/>
      <c r="BC113" s="12"/>
    </row>
    <row r="114" spans="1:55" x14ac:dyDescent="0.2">
      <c r="A114" s="9"/>
      <c r="B114" s="9"/>
      <c r="BC114" s="12"/>
    </row>
    <row r="115" spans="1:55" x14ac:dyDescent="0.2">
      <c r="A115" s="9"/>
      <c r="B115" s="9"/>
      <c r="BC115" s="12"/>
    </row>
    <row r="116" spans="1:55" x14ac:dyDescent="0.2">
      <c r="A116" s="9"/>
      <c r="B116" s="9"/>
      <c r="BC116" s="12"/>
    </row>
    <row r="117" spans="1:55" x14ac:dyDescent="0.2">
      <c r="A117" s="9"/>
      <c r="B117" s="9"/>
      <c r="BC117" s="12"/>
    </row>
    <row r="118" spans="1:55" x14ac:dyDescent="0.2">
      <c r="A118" s="9"/>
      <c r="B118" s="9"/>
      <c r="BC118" s="12"/>
    </row>
    <row r="119" spans="1:55" x14ac:dyDescent="0.2">
      <c r="A119" s="9"/>
      <c r="B119" s="9"/>
      <c r="BC119" s="12"/>
    </row>
    <row r="120" spans="1:55" x14ac:dyDescent="0.2">
      <c r="A120" s="9"/>
      <c r="B120" s="9"/>
      <c r="BC120" s="12"/>
    </row>
    <row r="121" spans="1:55" x14ac:dyDescent="0.2">
      <c r="A121" s="9"/>
      <c r="B121" s="9"/>
      <c r="BC121" s="12"/>
    </row>
    <row r="122" spans="1:55" x14ac:dyDescent="0.2">
      <c r="A122" s="9"/>
      <c r="B122" s="9"/>
      <c r="BC122" s="12"/>
    </row>
    <row r="123" spans="1:55" x14ac:dyDescent="0.2">
      <c r="A123" s="9"/>
      <c r="B123" s="9"/>
      <c r="BC123" s="12"/>
    </row>
    <row r="124" spans="1:55" x14ac:dyDescent="0.2">
      <c r="A124" s="9"/>
      <c r="B124" s="9"/>
      <c r="BC124" s="12"/>
    </row>
    <row r="125" spans="1:55" x14ac:dyDescent="0.2">
      <c r="A125" s="9"/>
      <c r="B125" s="9"/>
      <c r="BC125" s="12"/>
    </row>
    <row r="126" spans="1:55" x14ac:dyDescent="0.2">
      <c r="A126" s="9"/>
      <c r="B126" s="9"/>
      <c r="BC126" s="12"/>
    </row>
    <row r="127" spans="1:55" x14ac:dyDescent="0.2">
      <c r="A127" s="9"/>
      <c r="B127" s="9"/>
      <c r="BC127" s="12"/>
    </row>
    <row r="128" spans="1:55" x14ac:dyDescent="0.2">
      <c r="A128" s="9"/>
      <c r="B128" s="9"/>
      <c r="BC128" s="12"/>
    </row>
    <row r="129" spans="1:55" x14ac:dyDescent="0.2">
      <c r="A129" s="9"/>
      <c r="B129" s="9"/>
      <c r="BC129" s="12"/>
    </row>
    <row r="130" spans="1:55" x14ac:dyDescent="0.2">
      <c r="A130" s="9"/>
      <c r="B130" s="9"/>
      <c r="BC130" s="12"/>
    </row>
    <row r="131" spans="1:55" x14ac:dyDescent="0.2">
      <c r="A131" s="9"/>
      <c r="B131" s="9"/>
      <c r="BC131" s="12"/>
    </row>
    <row r="132" spans="1:55" x14ac:dyDescent="0.2">
      <c r="A132" s="9"/>
      <c r="B132" s="9"/>
      <c r="BC132" s="12"/>
    </row>
    <row r="133" spans="1:55" x14ac:dyDescent="0.2">
      <c r="A133" s="9"/>
      <c r="B133" s="9"/>
      <c r="BC133" s="12"/>
    </row>
    <row r="134" spans="1:55" x14ac:dyDescent="0.2">
      <c r="A134" s="9"/>
      <c r="B134" s="9"/>
      <c r="BC134" s="12"/>
    </row>
    <row r="135" spans="1:55" x14ac:dyDescent="0.2">
      <c r="A135" s="9"/>
      <c r="B135" s="9"/>
      <c r="BC135" s="12"/>
    </row>
    <row r="136" spans="1:55" x14ac:dyDescent="0.2">
      <c r="A136" s="9"/>
      <c r="B136" s="9"/>
      <c r="BC136" s="12"/>
    </row>
    <row r="137" spans="1:55" x14ac:dyDescent="0.2">
      <c r="A137" s="9"/>
      <c r="B137" s="9"/>
      <c r="BC137" s="12"/>
    </row>
    <row r="138" spans="1:55" x14ac:dyDescent="0.2">
      <c r="A138" s="9"/>
      <c r="B138" s="9"/>
      <c r="BC138" s="12"/>
    </row>
    <row r="139" spans="1:55" x14ac:dyDescent="0.2">
      <c r="A139" s="9"/>
      <c r="B139" s="9"/>
      <c r="BC139" s="12"/>
    </row>
    <row r="140" spans="1:55" x14ac:dyDescent="0.2">
      <c r="A140" s="9"/>
      <c r="B140" s="9"/>
      <c r="BC140" s="12"/>
    </row>
    <row r="141" spans="1:55" x14ac:dyDescent="0.2">
      <c r="A141" s="9"/>
      <c r="B141" s="9"/>
      <c r="BC141" s="12"/>
    </row>
    <row r="142" spans="1:55" x14ac:dyDescent="0.2">
      <c r="A142" s="9"/>
      <c r="B142" s="9"/>
      <c r="BC142" s="12"/>
    </row>
    <row r="143" spans="1:55" x14ac:dyDescent="0.2">
      <c r="A143" s="9"/>
      <c r="B143" s="9"/>
      <c r="BC143" s="12"/>
    </row>
    <row r="144" spans="1:55" x14ac:dyDescent="0.2">
      <c r="A144" s="9"/>
      <c r="B144" s="9"/>
      <c r="BC144" s="12"/>
    </row>
    <row r="145" spans="1:55" x14ac:dyDescent="0.2">
      <c r="A145" s="9"/>
      <c r="B145" s="9"/>
      <c r="BC145" s="12"/>
    </row>
    <row r="146" spans="1:55" x14ac:dyDescent="0.2">
      <c r="A146" s="9"/>
      <c r="B146" s="9"/>
      <c r="BC146" s="12"/>
    </row>
    <row r="147" spans="1:55" x14ac:dyDescent="0.2">
      <c r="A147" s="9"/>
      <c r="B147" s="9"/>
      <c r="BC147" s="12"/>
    </row>
    <row r="148" spans="1:55" x14ac:dyDescent="0.2">
      <c r="A148" s="9"/>
      <c r="B148" s="9"/>
      <c r="BC148" s="12"/>
    </row>
    <row r="149" spans="1:55" x14ac:dyDescent="0.2">
      <c r="A149" s="9"/>
      <c r="B149" s="9"/>
      <c r="BC149" s="12"/>
    </row>
    <row r="150" spans="1:55" x14ac:dyDescent="0.2">
      <c r="A150" s="9"/>
      <c r="B150" s="9"/>
      <c r="BC150" s="12"/>
    </row>
    <row r="151" spans="1:55" x14ac:dyDescent="0.2">
      <c r="A151" s="9"/>
      <c r="B151" s="9"/>
      <c r="BC151" s="12"/>
    </row>
    <row r="152" spans="1:55" x14ac:dyDescent="0.2">
      <c r="A152" s="9"/>
      <c r="B152" s="9"/>
      <c r="BC152" s="12"/>
    </row>
    <row r="153" spans="1:55" x14ac:dyDescent="0.2">
      <c r="A153" s="9"/>
      <c r="B153" s="9"/>
      <c r="BC153" s="12"/>
    </row>
    <row r="154" spans="1:55" x14ac:dyDescent="0.2">
      <c r="A154" s="9"/>
      <c r="B154" s="9"/>
      <c r="BC154" s="12"/>
    </row>
    <row r="155" spans="1:55" x14ac:dyDescent="0.2">
      <c r="A155" s="9"/>
      <c r="B155" s="9"/>
      <c r="BC155" s="12"/>
    </row>
    <row r="156" spans="1:55" x14ac:dyDescent="0.2">
      <c r="A156" s="9"/>
      <c r="B156" s="9"/>
      <c r="BC156" s="12"/>
    </row>
    <row r="157" spans="1:55" x14ac:dyDescent="0.2">
      <c r="A157" s="9"/>
      <c r="B157" s="9"/>
      <c r="BC157" s="12"/>
    </row>
    <row r="158" spans="1:55" x14ac:dyDescent="0.2">
      <c r="A158" s="9"/>
      <c r="B158" s="9"/>
      <c r="BC158" s="12"/>
    </row>
    <row r="159" spans="1:55" x14ac:dyDescent="0.2">
      <c r="A159" s="9"/>
      <c r="B159" s="9"/>
      <c r="BC159" s="12"/>
    </row>
    <row r="160" spans="1:55" x14ac:dyDescent="0.2">
      <c r="A160" s="9"/>
      <c r="B160" s="9"/>
      <c r="BC160" s="12"/>
    </row>
    <row r="161" spans="1:55" x14ac:dyDescent="0.2">
      <c r="A161" s="9"/>
      <c r="B161" s="9"/>
      <c r="BC161" s="12"/>
    </row>
    <row r="162" spans="1:55" x14ac:dyDescent="0.2">
      <c r="A162" s="9"/>
      <c r="B162" s="9"/>
      <c r="BC162" s="12"/>
    </row>
    <row r="163" spans="1:55" x14ac:dyDescent="0.2">
      <c r="A163" s="9"/>
      <c r="B163" s="9"/>
      <c r="BC163" s="12"/>
    </row>
    <row r="164" spans="1:55" x14ac:dyDescent="0.2">
      <c r="A164" s="9"/>
      <c r="B164" s="9"/>
      <c r="BC164" s="12"/>
    </row>
    <row r="165" spans="1:55" x14ac:dyDescent="0.2">
      <c r="A165" s="9"/>
      <c r="B165" s="9"/>
      <c r="BC165" s="12"/>
    </row>
    <row r="166" spans="1:55" x14ac:dyDescent="0.2">
      <c r="A166" s="9"/>
      <c r="B166" s="9"/>
      <c r="BC166" s="12"/>
    </row>
    <row r="167" spans="1:55" x14ac:dyDescent="0.2">
      <c r="A167" s="9"/>
      <c r="B167" s="9"/>
      <c r="BC167" s="12"/>
    </row>
    <row r="168" spans="1:55" x14ac:dyDescent="0.2">
      <c r="A168" s="9"/>
      <c r="B168" s="9"/>
      <c r="BC168" s="12"/>
    </row>
    <row r="169" spans="1:55" x14ac:dyDescent="0.2">
      <c r="A169" s="9"/>
      <c r="B169" s="9"/>
      <c r="BC169" s="12"/>
    </row>
    <row r="170" spans="1:55" x14ac:dyDescent="0.2">
      <c r="A170" s="9"/>
      <c r="B170" s="9"/>
      <c r="BC170" s="12"/>
    </row>
    <row r="171" spans="1:55" x14ac:dyDescent="0.2">
      <c r="A171" s="9"/>
      <c r="B171" s="9"/>
      <c r="BC171" s="12"/>
    </row>
    <row r="172" spans="1:55" x14ac:dyDescent="0.2">
      <c r="A172" s="9"/>
      <c r="B172" s="9"/>
      <c r="BC172" s="12"/>
    </row>
    <row r="173" spans="1:55" x14ac:dyDescent="0.2">
      <c r="A173" s="9"/>
      <c r="B173" s="9"/>
      <c r="BC173" s="12"/>
    </row>
    <row r="174" spans="1:55" x14ac:dyDescent="0.2">
      <c r="A174" s="9"/>
      <c r="B174" s="9"/>
      <c r="BC174" s="12"/>
    </row>
    <row r="175" spans="1:55" x14ac:dyDescent="0.2">
      <c r="A175" s="9"/>
      <c r="B175" s="9"/>
      <c r="BC175" s="12"/>
    </row>
    <row r="176" spans="1:55" x14ac:dyDescent="0.2">
      <c r="A176" s="9"/>
      <c r="B176" s="9"/>
      <c r="BC176" s="12"/>
    </row>
    <row r="177" spans="1:55" x14ac:dyDescent="0.2">
      <c r="A177" s="9"/>
      <c r="B177" s="9"/>
      <c r="BC177" s="12"/>
    </row>
    <row r="178" spans="1:55" x14ac:dyDescent="0.2">
      <c r="A178" s="9"/>
      <c r="B178" s="9"/>
      <c r="BC178" s="12"/>
    </row>
    <row r="179" spans="1:55" x14ac:dyDescent="0.2">
      <c r="A179" s="9"/>
      <c r="B179" s="9"/>
      <c r="BC179" s="12"/>
    </row>
    <row r="180" spans="1:55" x14ac:dyDescent="0.2">
      <c r="A180" s="9"/>
      <c r="B180" s="9"/>
      <c r="BC180" s="12"/>
    </row>
    <row r="181" spans="1:55" x14ac:dyDescent="0.2">
      <c r="A181" s="9"/>
      <c r="B181" s="9"/>
      <c r="BC181" s="12"/>
    </row>
    <row r="182" spans="1:55" x14ac:dyDescent="0.2">
      <c r="A182" s="9"/>
      <c r="B182" s="9"/>
      <c r="BC182" s="12"/>
    </row>
    <row r="183" spans="1:55" x14ac:dyDescent="0.2">
      <c r="A183" s="9"/>
      <c r="B183" s="9"/>
      <c r="BC183" s="12"/>
    </row>
    <row r="184" spans="1:55" x14ac:dyDescent="0.2">
      <c r="A184" s="9"/>
      <c r="B184" s="9"/>
      <c r="BC184" s="12"/>
    </row>
    <row r="185" spans="1:55" x14ac:dyDescent="0.2">
      <c r="A185" s="9"/>
      <c r="B185" s="9"/>
      <c r="BC185" s="12"/>
    </row>
    <row r="186" spans="1:55" x14ac:dyDescent="0.2">
      <c r="A186" s="9"/>
      <c r="B186" s="9"/>
      <c r="BC186" s="12"/>
    </row>
    <row r="187" spans="1:55" x14ac:dyDescent="0.2">
      <c r="A187" s="9"/>
      <c r="B187" s="9"/>
      <c r="BC187" s="12"/>
    </row>
    <row r="188" spans="1:55" x14ac:dyDescent="0.2">
      <c r="A188" s="9"/>
      <c r="B188" s="9"/>
      <c r="BC188" s="12"/>
    </row>
    <row r="189" spans="1:55" x14ac:dyDescent="0.2">
      <c r="A189" s="9"/>
      <c r="B189" s="9"/>
      <c r="BC189" s="12"/>
    </row>
    <row r="190" spans="1:55" x14ac:dyDescent="0.2">
      <c r="A190" s="9"/>
      <c r="B190" s="9"/>
      <c r="BC190" s="12"/>
    </row>
    <row r="191" spans="1:55" x14ac:dyDescent="0.2">
      <c r="A191" s="9"/>
      <c r="B191" s="9"/>
      <c r="BC191" s="12"/>
    </row>
    <row r="192" spans="1:55" x14ac:dyDescent="0.2">
      <c r="A192" s="9"/>
      <c r="B192" s="9"/>
      <c r="BC192" s="12"/>
    </row>
    <row r="193" spans="1:55" x14ac:dyDescent="0.2">
      <c r="A193" s="9"/>
      <c r="B193" s="9"/>
      <c r="BC193" s="12"/>
    </row>
    <row r="194" spans="1:55" x14ac:dyDescent="0.2">
      <c r="A194" s="9"/>
      <c r="B194" s="9"/>
      <c r="BC194" s="12"/>
    </row>
    <row r="195" spans="1:55" x14ac:dyDescent="0.2">
      <c r="A195" s="9"/>
      <c r="B195" s="9"/>
      <c r="BC195" s="12"/>
    </row>
    <row r="196" spans="1:55" x14ac:dyDescent="0.2">
      <c r="A196" s="9"/>
      <c r="B196" s="9"/>
      <c r="BC196" s="12"/>
    </row>
    <row r="197" spans="1:55" x14ac:dyDescent="0.2">
      <c r="A197" s="9"/>
      <c r="B197" s="9"/>
      <c r="BC197" s="12"/>
    </row>
    <row r="198" spans="1:55" x14ac:dyDescent="0.2">
      <c r="A198" s="9"/>
      <c r="B198" s="9"/>
      <c r="BC198" s="12"/>
    </row>
    <row r="199" spans="1:55" x14ac:dyDescent="0.2">
      <c r="A199" s="9"/>
      <c r="B199" s="9"/>
      <c r="BC199" s="12"/>
    </row>
    <row r="200" spans="1:55" x14ac:dyDescent="0.2">
      <c r="A200" s="9"/>
      <c r="B200" s="9"/>
      <c r="BC200" s="12"/>
    </row>
    <row r="201" spans="1:55" x14ac:dyDescent="0.2">
      <c r="A201" s="9"/>
      <c r="B201" s="9"/>
      <c r="BC201" s="12"/>
    </row>
    <row r="202" spans="1:55" x14ac:dyDescent="0.2">
      <c r="A202" s="9"/>
      <c r="B202" s="9"/>
      <c r="BC202" s="12"/>
    </row>
    <row r="203" spans="1:55" x14ac:dyDescent="0.2">
      <c r="A203" s="9"/>
      <c r="B203" s="9"/>
      <c r="BC203" s="12"/>
    </row>
    <row r="204" spans="1:55" x14ac:dyDescent="0.2">
      <c r="A204" s="9"/>
      <c r="B204" s="9"/>
      <c r="BC204" s="12"/>
    </row>
    <row r="205" spans="1:55" x14ac:dyDescent="0.2">
      <c r="A205" s="9"/>
      <c r="B205" s="9"/>
      <c r="BC205" s="12"/>
    </row>
    <row r="206" spans="1:55" x14ac:dyDescent="0.2">
      <c r="A206" s="9"/>
      <c r="B206" s="9"/>
      <c r="BC206" s="12"/>
    </row>
    <row r="207" spans="1:55" x14ac:dyDescent="0.2">
      <c r="A207" s="9"/>
      <c r="B207" s="9"/>
      <c r="BC207" s="12"/>
    </row>
    <row r="208" spans="1:55" x14ac:dyDescent="0.2">
      <c r="A208" s="9"/>
      <c r="B208" s="9"/>
      <c r="BC208" s="12"/>
    </row>
    <row r="209" spans="1:55" x14ac:dyDescent="0.2">
      <c r="A209" s="9"/>
      <c r="B209" s="9"/>
      <c r="BC209" s="12"/>
    </row>
    <row r="210" spans="1:55" x14ac:dyDescent="0.2">
      <c r="A210" s="9"/>
      <c r="B210" s="9"/>
      <c r="BC210" s="12"/>
    </row>
    <row r="211" spans="1:55" x14ac:dyDescent="0.2">
      <c r="A211" s="9"/>
      <c r="B211" s="9"/>
      <c r="BC211" s="12"/>
    </row>
    <row r="212" spans="1:55" x14ac:dyDescent="0.2">
      <c r="A212" s="9"/>
      <c r="B212" s="9"/>
      <c r="BC212" s="12"/>
    </row>
    <row r="213" spans="1:55" x14ac:dyDescent="0.2">
      <c r="A213" s="9"/>
      <c r="B213" s="9"/>
      <c r="BC213" s="12"/>
    </row>
    <row r="214" spans="1:55" x14ac:dyDescent="0.2">
      <c r="A214" s="9"/>
      <c r="B214" s="9"/>
      <c r="BC214" s="12"/>
    </row>
    <row r="215" spans="1:55" x14ac:dyDescent="0.2">
      <c r="A215" s="9"/>
      <c r="B215" s="9"/>
      <c r="BC215" s="12"/>
    </row>
    <row r="216" spans="1:55" x14ac:dyDescent="0.2">
      <c r="A216" s="9"/>
      <c r="B216" s="9"/>
      <c r="BC216" s="12"/>
    </row>
    <row r="217" spans="1:55" x14ac:dyDescent="0.2">
      <c r="A217" s="9"/>
      <c r="B217" s="9"/>
      <c r="BC217" s="12"/>
    </row>
    <row r="218" spans="1:55" x14ac:dyDescent="0.2">
      <c r="A218" s="9"/>
      <c r="B218" s="9"/>
      <c r="BC218" s="12"/>
    </row>
    <row r="219" spans="1:55" x14ac:dyDescent="0.2">
      <c r="A219" s="9"/>
      <c r="B219" s="9"/>
      <c r="BC219" s="12"/>
    </row>
    <row r="220" spans="1:55" x14ac:dyDescent="0.2">
      <c r="A220" s="9"/>
      <c r="B220" s="9"/>
      <c r="BC220" s="12"/>
    </row>
    <row r="221" spans="1:55" x14ac:dyDescent="0.2">
      <c r="A221" s="9"/>
      <c r="B221" s="9"/>
      <c r="BC221" s="12"/>
    </row>
    <row r="222" spans="1:55" x14ac:dyDescent="0.2">
      <c r="A222" s="9"/>
      <c r="B222" s="9"/>
      <c r="BC222" s="12"/>
    </row>
    <row r="223" spans="1:55" x14ac:dyDescent="0.2">
      <c r="A223" s="9"/>
      <c r="B223" s="9"/>
      <c r="BC223" s="12"/>
    </row>
    <row r="224" spans="1:55" x14ac:dyDescent="0.2">
      <c r="A224" s="9"/>
      <c r="B224" s="9"/>
      <c r="BC224" s="12"/>
    </row>
    <row r="225" spans="1:55" x14ac:dyDescent="0.2">
      <c r="A225" s="9"/>
      <c r="B225" s="9"/>
      <c r="BC225" s="12"/>
    </row>
    <row r="226" spans="1:55" x14ac:dyDescent="0.2">
      <c r="A226" s="9"/>
      <c r="B226" s="9"/>
      <c r="BC226" s="12"/>
    </row>
    <row r="227" spans="1:55" x14ac:dyDescent="0.2">
      <c r="A227" s="9"/>
      <c r="B227" s="9"/>
      <c r="BC227" s="12"/>
    </row>
    <row r="228" spans="1:55" x14ac:dyDescent="0.2">
      <c r="A228" s="9"/>
      <c r="B228" s="9"/>
      <c r="BC228" s="12"/>
    </row>
    <row r="229" spans="1:55" x14ac:dyDescent="0.2">
      <c r="A229" s="9"/>
      <c r="B229" s="9"/>
      <c r="BC229" s="12"/>
    </row>
    <row r="230" spans="1:55" x14ac:dyDescent="0.2">
      <c r="A230" s="9"/>
      <c r="B230" s="9"/>
      <c r="BC230" s="12"/>
    </row>
    <row r="231" spans="1:55" x14ac:dyDescent="0.2">
      <c r="A231" s="9"/>
      <c r="B231" s="9"/>
      <c r="BC231" s="12"/>
    </row>
    <row r="232" spans="1:55" x14ac:dyDescent="0.2">
      <c r="A232" s="9"/>
      <c r="B232" s="9"/>
      <c r="BC232" s="12"/>
    </row>
    <row r="233" spans="1:55" x14ac:dyDescent="0.2">
      <c r="A233" s="9"/>
      <c r="B233" s="9"/>
      <c r="BC233" s="12"/>
    </row>
    <row r="234" spans="1:55" x14ac:dyDescent="0.2">
      <c r="A234" s="9"/>
      <c r="B234" s="9"/>
      <c r="BC234" s="12"/>
    </row>
    <row r="235" spans="1:55" x14ac:dyDescent="0.2">
      <c r="A235" s="9"/>
      <c r="B235" s="9"/>
      <c r="BC235" s="12"/>
    </row>
    <row r="236" spans="1:55" x14ac:dyDescent="0.2">
      <c r="A236" s="9"/>
      <c r="B236" s="9"/>
      <c r="BC236" s="12"/>
    </row>
    <row r="237" spans="1:55" x14ac:dyDescent="0.2">
      <c r="A237" s="9"/>
      <c r="B237" s="9"/>
      <c r="BC237" s="12"/>
    </row>
    <row r="238" spans="1:55" x14ac:dyDescent="0.2">
      <c r="A238" s="9"/>
      <c r="B238" s="9"/>
      <c r="BC238" s="12"/>
    </row>
    <row r="239" spans="1:55" x14ac:dyDescent="0.2">
      <c r="A239" s="9"/>
      <c r="B239" s="9"/>
      <c r="BC239" s="12"/>
    </row>
    <row r="240" spans="1:55" x14ac:dyDescent="0.2">
      <c r="A240" s="9"/>
      <c r="B240" s="9"/>
      <c r="BC240" s="12"/>
    </row>
    <row r="241" spans="1:55" x14ac:dyDescent="0.2">
      <c r="A241" s="9"/>
      <c r="B241" s="9"/>
      <c r="BC241" s="12"/>
    </row>
    <row r="242" spans="1:55" x14ac:dyDescent="0.2">
      <c r="A242" s="9"/>
      <c r="B242" s="9"/>
      <c r="BC242" s="12"/>
    </row>
    <row r="243" spans="1:55" x14ac:dyDescent="0.2">
      <c r="A243" s="9"/>
      <c r="B243" s="9"/>
      <c r="BC243" s="12"/>
    </row>
    <row r="244" spans="1:55" x14ac:dyDescent="0.2">
      <c r="A244" s="9"/>
      <c r="B244" s="9"/>
      <c r="BC244" s="12"/>
    </row>
    <row r="245" spans="1:55" x14ac:dyDescent="0.2">
      <c r="A245" s="9"/>
      <c r="B245" s="9"/>
      <c r="BC245" s="12"/>
    </row>
    <row r="246" spans="1:55" x14ac:dyDescent="0.2">
      <c r="A246" s="9"/>
      <c r="B246" s="9"/>
      <c r="BC246" s="12"/>
    </row>
    <row r="247" spans="1:55" x14ac:dyDescent="0.2">
      <c r="A247" s="9"/>
      <c r="B247" s="9"/>
      <c r="BC247" s="12"/>
    </row>
    <row r="248" spans="1:55" x14ac:dyDescent="0.2">
      <c r="A248" s="9"/>
      <c r="B248" s="9"/>
      <c r="BC248" s="12"/>
    </row>
    <row r="249" spans="1:55" x14ac:dyDescent="0.2">
      <c r="A249" s="9"/>
      <c r="B249" s="9"/>
      <c r="BC249" s="12"/>
    </row>
    <row r="250" spans="1:55" x14ac:dyDescent="0.2">
      <c r="A250" s="9"/>
      <c r="B250" s="9"/>
      <c r="BC250" s="12"/>
    </row>
    <row r="251" spans="1:55" x14ac:dyDescent="0.2">
      <c r="A251" s="9"/>
      <c r="B251" s="9"/>
      <c r="BC251" s="12"/>
    </row>
    <row r="252" spans="1:55" x14ac:dyDescent="0.2">
      <c r="A252" s="9"/>
      <c r="B252" s="9"/>
      <c r="BC252" s="12"/>
    </row>
    <row r="253" spans="1:55" x14ac:dyDescent="0.2">
      <c r="A253" s="9"/>
      <c r="B253" s="9"/>
      <c r="BC253" s="12"/>
    </row>
    <row r="254" spans="1:55" x14ac:dyDescent="0.2">
      <c r="A254" s="9"/>
      <c r="B254" s="9"/>
      <c r="BC254" s="12"/>
    </row>
    <row r="255" spans="1:55" x14ac:dyDescent="0.2">
      <c r="A255" s="9"/>
      <c r="B255" s="9"/>
      <c r="BC255" s="12"/>
    </row>
    <row r="256" spans="1:55" x14ac:dyDescent="0.2">
      <c r="A256" s="9"/>
      <c r="B256" s="9"/>
      <c r="BC256" s="12"/>
    </row>
    <row r="257" spans="55:55" x14ac:dyDescent="0.2">
      <c r="BC257" s="12"/>
    </row>
    <row r="258" spans="55:55" x14ac:dyDescent="0.2">
      <c r="BC258" s="12"/>
    </row>
    <row r="259" spans="55:55" x14ac:dyDescent="0.2">
      <c r="BC259" s="12"/>
    </row>
    <row r="260" spans="55:55" x14ac:dyDescent="0.2">
      <c r="BC260" s="12"/>
    </row>
    <row r="261" spans="55:55" x14ac:dyDescent="0.2">
      <c r="BC261" s="12"/>
    </row>
    <row r="262" spans="55:55" x14ac:dyDescent="0.2">
      <c r="BC262" s="12"/>
    </row>
    <row r="263" spans="55:55" x14ac:dyDescent="0.2">
      <c r="BC263" s="12"/>
    </row>
    <row r="264" spans="55:55" x14ac:dyDescent="0.2">
      <c r="BC264" s="12"/>
    </row>
    <row r="265" spans="55:55" x14ac:dyDescent="0.2">
      <c r="BC265" s="12"/>
    </row>
    <row r="266" spans="55:55" x14ac:dyDescent="0.2">
      <c r="BC266" s="12"/>
    </row>
    <row r="267" spans="55:55" x14ac:dyDescent="0.2">
      <c r="BC267" s="12"/>
    </row>
    <row r="268" spans="55:55" x14ac:dyDescent="0.2">
      <c r="BC268" s="12"/>
    </row>
    <row r="269" spans="55:55" x14ac:dyDescent="0.2">
      <c r="BC269" s="12"/>
    </row>
    <row r="270" spans="55:55" x14ac:dyDescent="0.2">
      <c r="BC270" s="12"/>
    </row>
    <row r="271" spans="55:55" x14ac:dyDescent="0.2">
      <c r="BC271" s="12"/>
    </row>
    <row r="272" spans="55:55" x14ac:dyDescent="0.2">
      <c r="BC272" s="12"/>
    </row>
    <row r="273" spans="55:55" x14ac:dyDescent="0.2">
      <c r="BC273" s="12"/>
    </row>
    <row r="274" spans="55:55" x14ac:dyDescent="0.2">
      <c r="BC274" s="12"/>
    </row>
    <row r="275" spans="55:55" x14ac:dyDescent="0.2">
      <c r="BC275" s="12"/>
    </row>
    <row r="276" spans="55:55" x14ac:dyDescent="0.2">
      <c r="BC276" s="12"/>
    </row>
    <row r="277" spans="55:55" x14ac:dyDescent="0.2">
      <c r="BC277" s="12"/>
    </row>
    <row r="278" spans="55:55" x14ac:dyDescent="0.2">
      <c r="BC278" s="12"/>
    </row>
    <row r="279" spans="55:55" x14ac:dyDescent="0.2">
      <c r="BC279" s="12"/>
    </row>
    <row r="280" spans="55:55" x14ac:dyDescent="0.2">
      <c r="BC280" s="12"/>
    </row>
    <row r="281" spans="55:55" x14ac:dyDescent="0.2">
      <c r="BC281" s="12"/>
    </row>
    <row r="282" spans="55:55" x14ac:dyDescent="0.2">
      <c r="BC282" s="12"/>
    </row>
    <row r="283" spans="55:55" x14ac:dyDescent="0.2">
      <c r="BC283" s="12"/>
    </row>
    <row r="284" spans="55:55" x14ac:dyDescent="0.2">
      <c r="BC284" s="12"/>
    </row>
    <row r="285" spans="55:55" x14ac:dyDescent="0.2">
      <c r="BC285" s="12"/>
    </row>
    <row r="286" spans="55:55" x14ac:dyDescent="0.2">
      <c r="BC286" s="12"/>
    </row>
    <row r="287" spans="55:55" x14ac:dyDescent="0.2">
      <c r="BC287" s="12"/>
    </row>
    <row r="288" spans="55:55" x14ac:dyDescent="0.2">
      <c r="BC288" s="12"/>
    </row>
    <row r="289" spans="55:55" x14ac:dyDescent="0.2">
      <c r="BC289" s="12"/>
    </row>
    <row r="290" spans="55:55" x14ac:dyDescent="0.2">
      <c r="BC290" s="12"/>
    </row>
    <row r="291" spans="55:55" x14ac:dyDescent="0.2">
      <c r="BC291" s="12"/>
    </row>
    <row r="292" spans="55:55" x14ac:dyDescent="0.2">
      <c r="BC292" s="12"/>
    </row>
    <row r="293" spans="55:55" x14ac:dyDescent="0.2">
      <c r="BC293" s="12"/>
    </row>
    <row r="294" spans="55:55" x14ac:dyDescent="0.2">
      <c r="BC294" s="12"/>
    </row>
    <row r="295" spans="55:55" x14ac:dyDescent="0.2">
      <c r="BC295" s="12"/>
    </row>
    <row r="296" spans="55:55" x14ac:dyDescent="0.2">
      <c r="BC296" s="12"/>
    </row>
    <row r="297" spans="55:55" x14ac:dyDescent="0.2">
      <c r="BC297" s="12"/>
    </row>
    <row r="298" spans="55:55" x14ac:dyDescent="0.2">
      <c r="BC298" s="12"/>
    </row>
    <row r="299" spans="55:55" x14ac:dyDescent="0.2">
      <c r="BC299" s="12"/>
    </row>
    <row r="300" spans="55:55" x14ac:dyDescent="0.2">
      <c r="BC300" s="12"/>
    </row>
    <row r="301" spans="55:55" x14ac:dyDescent="0.2">
      <c r="BC301" s="12"/>
    </row>
    <row r="302" spans="55:55" x14ac:dyDescent="0.2">
      <c r="BC302" s="12"/>
    </row>
    <row r="303" spans="55:55" x14ac:dyDescent="0.2">
      <c r="BC303" s="12"/>
    </row>
    <row r="304" spans="55:55" x14ac:dyDescent="0.2">
      <c r="BC304" s="12"/>
    </row>
    <row r="305" spans="55:55" x14ac:dyDescent="0.2">
      <c r="BC305" s="12"/>
    </row>
    <row r="306" spans="55:55" x14ac:dyDescent="0.2">
      <c r="BC306" s="12"/>
    </row>
    <row r="307" spans="55:55" x14ac:dyDescent="0.2">
      <c r="BC307" s="12"/>
    </row>
    <row r="308" spans="55:55" x14ac:dyDescent="0.2">
      <c r="BC308" s="12"/>
    </row>
    <row r="309" spans="55:55" x14ac:dyDescent="0.2">
      <c r="BC309" s="12"/>
    </row>
    <row r="310" spans="55:55" x14ac:dyDescent="0.2">
      <c r="BC310" s="12"/>
    </row>
    <row r="311" spans="55:55" x14ac:dyDescent="0.2">
      <c r="BC311" s="12"/>
    </row>
    <row r="312" spans="55:55" x14ac:dyDescent="0.2">
      <c r="BC312" s="12"/>
    </row>
    <row r="313" spans="55:55" x14ac:dyDescent="0.2">
      <c r="BC313" s="12"/>
    </row>
    <row r="314" spans="55:55" x14ac:dyDescent="0.2">
      <c r="BC314" s="12"/>
    </row>
    <row r="315" spans="55:55" x14ac:dyDescent="0.2">
      <c r="BC315" s="12"/>
    </row>
    <row r="316" spans="55:55" x14ac:dyDescent="0.2">
      <c r="BC316" s="12"/>
    </row>
    <row r="317" spans="55:55" x14ac:dyDescent="0.2">
      <c r="BC317" s="12"/>
    </row>
    <row r="318" spans="55:55" x14ac:dyDescent="0.2">
      <c r="BC318" s="12"/>
    </row>
    <row r="319" spans="55:55" x14ac:dyDescent="0.2">
      <c r="BC319" s="12"/>
    </row>
    <row r="320" spans="55:55" x14ac:dyDescent="0.2">
      <c r="BC320" s="12"/>
    </row>
    <row r="321" spans="55:55" x14ac:dyDescent="0.2">
      <c r="BC321" s="12"/>
    </row>
    <row r="322" spans="55:55" x14ac:dyDescent="0.2">
      <c r="BC322" s="12"/>
    </row>
    <row r="323" spans="55:55" x14ac:dyDescent="0.2">
      <c r="BC323" s="12"/>
    </row>
    <row r="324" spans="55:55" x14ac:dyDescent="0.2">
      <c r="BC324" s="12"/>
    </row>
    <row r="325" spans="55:55" x14ac:dyDescent="0.2">
      <c r="BC325" s="12"/>
    </row>
    <row r="326" spans="55:55" x14ac:dyDescent="0.2">
      <c r="BC326" s="12"/>
    </row>
    <row r="327" spans="55:55" x14ac:dyDescent="0.2">
      <c r="BC327" s="12"/>
    </row>
    <row r="328" spans="55:55" x14ac:dyDescent="0.2">
      <c r="BC328" s="12"/>
    </row>
    <row r="329" spans="55:55" x14ac:dyDescent="0.2">
      <c r="BC329" s="12"/>
    </row>
    <row r="330" spans="55:55" x14ac:dyDescent="0.2">
      <c r="BC330" s="12"/>
    </row>
    <row r="331" spans="55:55" x14ac:dyDescent="0.2">
      <c r="BC331" s="12"/>
    </row>
    <row r="332" spans="55:55" x14ac:dyDescent="0.2">
      <c r="BC332" s="12"/>
    </row>
    <row r="333" spans="55:55" x14ac:dyDescent="0.2">
      <c r="BC333" s="12"/>
    </row>
    <row r="334" spans="55:55" x14ac:dyDescent="0.2">
      <c r="BC334" s="12"/>
    </row>
    <row r="335" spans="55:55" x14ac:dyDescent="0.2">
      <c r="BC335" s="12"/>
    </row>
    <row r="336" spans="55:55" x14ac:dyDescent="0.2">
      <c r="BC336" s="12"/>
    </row>
    <row r="337" spans="55:55" x14ac:dyDescent="0.2">
      <c r="BC337" s="12"/>
    </row>
    <row r="338" spans="55:55" x14ac:dyDescent="0.2">
      <c r="BC338" s="12"/>
    </row>
    <row r="339" spans="55:55" x14ac:dyDescent="0.2">
      <c r="BC339" s="12"/>
    </row>
    <row r="340" spans="55:55" x14ac:dyDescent="0.2">
      <c r="BC340" s="12"/>
    </row>
    <row r="341" spans="55:55" x14ac:dyDescent="0.2">
      <c r="BC341" s="12"/>
    </row>
    <row r="342" spans="55:55" x14ac:dyDescent="0.2">
      <c r="BC342" s="12"/>
    </row>
    <row r="343" spans="55:55" x14ac:dyDescent="0.2">
      <c r="BC343" s="12"/>
    </row>
    <row r="344" spans="55:55" x14ac:dyDescent="0.2">
      <c r="BC344" s="12"/>
    </row>
    <row r="345" spans="55:55" x14ac:dyDescent="0.2">
      <c r="BC345" s="12"/>
    </row>
    <row r="346" spans="55:55" x14ac:dyDescent="0.2">
      <c r="BC346" s="12"/>
    </row>
    <row r="347" spans="55:55" x14ac:dyDescent="0.2">
      <c r="BC347" s="12"/>
    </row>
    <row r="348" spans="55:55" x14ac:dyDescent="0.2">
      <c r="BC348" s="12"/>
    </row>
    <row r="349" spans="55:55" x14ac:dyDescent="0.2">
      <c r="BC349" s="12"/>
    </row>
    <row r="350" spans="55:55" x14ac:dyDescent="0.2">
      <c r="BC350" s="12"/>
    </row>
    <row r="351" spans="55:55" x14ac:dyDescent="0.2">
      <c r="BC351" s="12"/>
    </row>
    <row r="352" spans="55:55" x14ac:dyDescent="0.2">
      <c r="BC352" s="12"/>
    </row>
    <row r="353" spans="55:55" x14ac:dyDescent="0.2">
      <c r="BC353" s="12"/>
    </row>
    <row r="354" spans="55:55" x14ac:dyDescent="0.2">
      <c r="BC354" s="12"/>
    </row>
    <row r="355" spans="55:55" x14ac:dyDescent="0.2">
      <c r="BC355" s="12"/>
    </row>
    <row r="356" spans="55:55" x14ac:dyDescent="0.2">
      <c r="BC356" s="12"/>
    </row>
    <row r="357" spans="55:55" x14ac:dyDescent="0.2">
      <c r="BC357" s="12"/>
    </row>
    <row r="358" spans="55:55" x14ac:dyDescent="0.2">
      <c r="BC358" s="12"/>
    </row>
    <row r="359" spans="55:55" x14ac:dyDescent="0.2">
      <c r="BC359" s="12"/>
    </row>
    <row r="360" spans="55:55" x14ac:dyDescent="0.2">
      <c r="BC360" s="12"/>
    </row>
    <row r="361" spans="55:55" x14ac:dyDescent="0.2">
      <c r="BC361" s="12"/>
    </row>
    <row r="362" spans="55:55" x14ac:dyDescent="0.2">
      <c r="BC362" s="12"/>
    </row>
    <row r="363" spans="55:55" x14ac:dyDescent="0.2">
      <c r="BC363" s="12"/>
    </row>
    <row r="364" spans="55:55" x14ac:dyDescent="0.2">
      <c r="BC364" s="12"/>
    </row>
    <row r="365" spans="55:55" x14ac:dyDescent="0.2">
      <c r="BC365" s="12"/>
    </row>
    <row r="366" spans="55:55" x14ac:dyDescent="0.2">
      <c r="BC366" s="12"/>
    </row>
    <row r="367" spans="55:55" x14ac:dyDescent="0.2">
      <c r="BC367" s="12"/>
    </row>
    <row r="368" spans="55:55" x14ac:dyDescent="0.2">
      <c r="BC368" s="12"/>
    </row>
    <row r="369" spans="55:55" x14ac:dyDescent="0.2">
      <c r="BC369" s="12"/>
    </row>
    <row r="370" spans="55:55" x14ac:dyDescent="0.2">
      <c r="BC370" s="12"/>
    </row>
    <row r="371" spans="55:55" x14ac:dyDescent="0.2">
      <c r="BC371" s="12"/>
    </row>
    <row r="372" spans="55:55" x14ac:dyDescent="0.2">
      <c r="BC372" s="12"/>
    </row>
    <row r="373" spans="55:55" x14ac:dyDescent="0.2">
      <c r="BC373" s="12"/>
    </row>
    <row r="374" spans="55:55" x14ac:dyDescent="0.2">
      <c r="BC374" s="12"/>
    </row>
    <row r="375" spans="55:55" x14ac:dyDescent="0.2">
      <c r="BC375" s="12"/>
    </row>
    <row r="376" spans="55:55" x14ac:dyDescent="0.2">
      <c r="BC376" s="12"/>
    </row>
    <row r="377" spans="55:55" x14ac:dyDescent="0.2">
      <c r="BC377" s="12"/>
    </row>
    <row r="378" spans="55:55" x14ac:dyDescent="0.2">
      <c r="BC378" s="12"/>
    </row>
    <row r="379" spans="55:55" x14ac:dyDescent="0.2">
      <c r="BC379" s="12"/>
    </row>
    <row r="380" spans="55:55" x14ac:dyDescent="0.2">
      <c r="BC380" s="12"/>
    </row>
    <row r="381" spans="55:55" x14ac:dyDescent="0.2">
      <c r="BC381" s="12"/>
    </row>
    <row r="382" spans="55:55" x14ac:dyDescent="0.2">
      <c r="BC382" s="12"/>
    </row>
    <row r="383" spans="55:55" x14ac:dyDescent="0.2">
      <c r="BC383" s="12"/>
    </row>
    <row r="384" spans="55:55" x14ac:dyDescent="0.2">
      <c r="BC384" s="12"/>
    </row>
    <row r="385" spans="55:55" x14ac:dyDescent="0.2">
      <c r="BC385" s="12"/>
    </row>
    <row r="386" spans="55:55" x14ac:dyDescent="0.2">
      <c r="BC386" s="12"/>
    </row>
    <row r="387" spans="55:55" x14ac:dyDescent="0.2">
      <c r="BC387" s="12"/>
    </row>
    <row r="388" spans="55:55" x14ac:dyDescent="0.2">
      <c r="BC388" s="12"/>
    </row>
    <row r="389" spans="55:55" x14ac:dyDescent="0.2">
      <c r="BC389" s="12"/>
    </row>
    <row r="390" spans="55:55" x14ac:dyDescent="0.2">
      <c r="BC390" s="12"/>
    </row>
    <row r="391" spans="55:55" x14ac:dyDescent="0.2">
      <c r="BC391" s="12"/>
    </row>
    <row r="392" spans="55:55" x14ac:dyDescent="0.2">
      <c r="BC392" s="12"/>
    </row>
    <row r="393" spans="55:55" x14ac:dyDescent="0.2">
      <c r="BC393" s="12"/>
    </row>
    <row r="394" spans="55:55" x14ac:dyDescent="0.2">
      <c r="BC394" s="12"/>
    </row>
    <row r="395" spans="55:55" x14ac:dyDescent="0.2">
      <c r="BC395" s="12"/>
    </row>
    <row r="396" spans="55:55" x14ac:dyDescent="0.2">
      <c r="BC396" s="12"/>
    </row>
    <row r="397" spans="55:55" x14ac:dyDescent="0.2">
      <c r="BC397" s="12"/>
    </row>
    <row r="398" spans="55:55" x14ac:dyDescent="0.2">
      <c r="BC398" s="12"/>
    </row>
    <row r="399" spans="55:55" x14ac:dyDescent="0.2">
      <c r="BC399" s="12"/>
    </row>
    <row r="400" spans="55:55" x14ac:dyDescent="0.2">
      <c r="BC400" s="12"/>
    </row>
    <row r="401" spans="55:55" x14ac:dyDescent="0.2">
      <c r="BC401" s="12"/>
    </row>
    <row r="402" spans="55:55" x14ac:dyDescent="0.2">
      <c r="BC402" s="12"/>
    </row>
    <row r="403" spans="55:55" x14ac:dyDescent="0.2">
      <c r="BC403" s="12"/>
    </row>
    <row r="404" spans="55:55" x14ac:dyDescent="0.2">
      <c r="BC404" s="12"/>
    </row>
    <row r="405" spans="55:55" x14ac:dyDescent="0.2">
      <c r="BC405" s="12"/>
    </row>
    <row r="406" spans="55:55" x14ac:dyDescent="0.2">
      <c r="BC406" s="12"/>
    </row>
    <row r="407" spans="55:55" x14ac:dyDescent="0.2">
      <c r="BC407" s="12"/>
    </row>
    <row r="408" spans="55:55" x14ac:dyDescent="0.2">
      <c r="BC408" s="12"/>
    </row>
    <row r="409" spans="55:55" x14ac:dyDescent="0.2">
      <c r="BC409" s="12"/>
    </row>
    <row r="410" spans="55:55" x14ac:dyDescent="0.2">
      <c r="BC410" s="12"/>
    </row>
    <row r="411" spans="55:55" x14ac:dyDescent="0.2">
      <c r="BC411" s="12"/>
    </row>
    <row r="412" spans="55:55" x14ac:dyDescent="0.2">
      <c r="BC412" s="12"/>
    </row>
    <row r="413" spans="55:55" x14ac:dyDescent="0.2">
      <c r="BC413" s="12"/>
    </row>
    <row r="414" spans="55:55" x14ac:dyDescent="0.2">
      <c r="BC414" s="12"/>
    </row>
    <row r="415" spans="55:55" x14ac:dyDescent="0.2">
      <c r="BC415" s="12"/>
    </row>
    <row r="416" spans="55:55" x14ac:dyDescent="0.2">
      <c r="BC416" s="12"/>
    </row>
    <row r="417" spans="55:55" x14ac:dyDescent="0.2">
      <c r="BC417" s="12"/>
    </row>
    <row r="418" spans="55:55" x14ac:dyDescent="0.2">
      <c r="BC418" s="12"/>
    </row>
    <row r="419" spans="55:55" x14ac:dyDescent="0.2">
      <c r="BC419" s="12"/>
    </row>
    <row r="420" spans="55:55" x14ac:dyDescent="0.2">
      <c r="BC420" s="12"/>
    </row>
    <row r="421" spans="55:55" x14ac:dyDescent="0.2">
      <c r="BC421" s="12"/>
    </row>
    <row r="422" spans="55:55" x14ac:dyDescent="0.2">
      <c r="BC422" s="12"/>
    </row>
    <row r="423" spans="55:55" x14ac:dyDescent="0.2">
      <c r="BC423" s="12"/>
    </row>
    <row r="424" spans="55:55" x14ac:dyDescent="0.2">
      <c r="BC424" s="12"/>
    </row>
    <row r="425" spans="55:55" x14ac:dyDescent="0.2">
      <c r="BC425" s="12"/>
    </row>
    <row r="426" spans="55:55" x14ac:dyDescent="0.2">
      <c r="BC426" s="12"/>
    </row>
    <row r="427" spans="55:55" x14ac:dyDescent="0.2">
      <c r="BC427" s="12"/>
    </row>
    <row r="428" spans="55:55" x14ac:dyDescent="0.2">
      <c r="BC428" s="12"/>
    </row>
    <row r="429" spans="55:55" x14ac:dyDescent="0.2">
      <c r="BC429" s="12"/>
    </row>
    <row r="430" spans="55:55" x14ac:dyDescent="0.2">
      <c r="BC430" s="12"/>
    </row>
    <row r="431" spans="55:55" x14ac:dyDescent="0.2">
      <c r="BC431" s="12"/>
    </row>
    <row r="432" spans="55:55" x14ac:dyDescent="0.2">
      <c r="BC432" s="12"/>
    </row>
    <row r="433" spans="55:55" x14ac:dyDescent="0.2">
      <c r="BC433" s="12"/>
    </row>
    <row r="434" spans="55:55" x14ac:dyDescent="0.2">
      <c r="BC434" s="12"/>
    </row>
    <row r="435" spans="55:55" x14ac:dyDescent="0.2">
      <c r="BC435" s="12"/>
    </row>
    <row r="436" spans="55:55" x14ac:dyDescent="0.2">
      <c r="BC436" s="12"/>
    </row>
    <row r="437" spans="55:55" x14ac:dyDescent="0.2">
      <c r="BC437" s="12"/>
    </row>
    <row r="438" spans="55:55" x14ac:dyDescent="0.2">
      <c r="BC438" s="12"/>
    </row>
    <row r="439" spans="55:55" x14ac:dyDescent="0.2">
      <c r="BC439" s="12"/>
    </row>
    <row r="440" spans="55:55" x14ac:dyDescent="0.2">
      <c r="BC440" s="12"/>
    </row>
    <row r="441" spans="55:55" x14ac:dyDescent="0.2">
      <c r="BC441" s="12"/>
    </row>
    <row r="442" spans="55:55" x14ac:dyDescent="0.2">
      <c r="BC442" s="12"/>
    </row>
    <row r="443" spans="55:55" x14ac:dyDescent="0.2">
      <c r="BC443" s="12"/>
    </row>
    <row r="444" spans="55:55" x14ac:dyDescent="0.2">
      <c r="BC444" s="12"/>
    </row>
    <row r="445" spans="55:55" x14ac:dyDescent="0.2">
      <c r="BC445" s="12"/>
    </row>
    <row r="446" spans="55:55" x14ac:dyDescent="0.2">
      <c r="BC446" s="12"/>
    </row>
    <row r="447" spans="55:55" x14ac:dyDescent="0.2">
      <c r="BC447" s="12"/>
    </row>
    <row r="448" spans="55:55" x14ac:dyDescent="0.2">
      <c r="BC448" s="12"/>
    </row>
    <row r="449" spans="55:55" x14ac:dyDescent="0.2">
      <c r="BC449" s="12"/>
    </row>
    <row r="450" spans="55:55" x14ac:dyDescent="0.2">
      <c r="BC450" s="12"/>
    </row>
    <row r="451" spans="55:55" x14ac:dyDescent="0.2">
      <c r="BC451" s="12"/>
    </row>
    <row r="452" spans="55:55" x14ac:dyDescent="0.2">
      <c r="BC452" s="12"/>
    </row>
    <row r="453" spans="55:55" x14ac:dyDescent="0.2">
      <c r="BC453" s="12"/>
    </row>
    <row r="454" spans="55:55" x14ac:dyDescent="0.2">
      <c r="BC454" s="12"/>
    </row>
    <row r="455" spans="55:55" x14ac:dyDescent="0.2">
      <c r="BC455" s="12"/>
    </row>
    <row r="456" spans="55:55" x14ac:dyDescent="0.2">
      <c r="BC456" s="12"/>
    </row>
    <row r="457" spans="55:55" x14ac:dyDescent="0.2">
      <c r="BC457" s="12"/>
    </row>
    <row r="458" spans="55:55" x14ac:dyDescent="0.2">
      <c r="BC458" s="12"/>
    </row>
    <row r="459" spans="55:55" x14ac:dyDescent="0.2">
      <c r="BC459" s="12"/>
    </row>
    <row r="460" spans="55:55" x14ac:dyDescent="0.2">
      <c r="BC460" s="12"/>
    </row>
    <row r="461" spans="55:55" x14ac:dyDescent="0.2">
      <c r="BC461" s="12"/>
    </row>
    <row r="462" spans="55:55" x14ac:dyDescent="0.2">
      <c r="BC462" s="12"/>
    </row>
    <row r="463" spans="55:55" x14ac:dyDescent="0.2">
      <c r="BC463" s="12"/>
    </row>
    <row r="464" spans="55:55" x14ac:dyDescent="0.2">
      <c r="BC464" s="12"/>
    </row>
    <row r="465" spans="55:55" x14ac:dyDescent="0.2">
      <c r="BC465" s="12"/>
    </row>
    <row r="466" spans="55:55" x14ac:dyDescent="0.2">
      <c r="BC466" s="12"/>
    </row>
    <row r="467" spans="55:55" x14ac:dyDescent="0.2">
      <c r="BC467" s="12"/>
    </row>
    <row r="468" spans="55:55" x14ac:dyDescent="0.2">
      <c r="BC468" s="12"/>
    </row>
    <row r="469" spans="55:55" x14ac:dyDescent="0.2">
      <c r="BC469" s="12"/>
    </row>
    <row r="470" spans="55:55" x14ac:dyDescent="0.2">
      <c r="BC470" s="12"/>
    </row>
    <row r="471" spans="55:55" x14ac:dyDescent="0.2">
      <c r="BC471" s="12"/>
    </row>
    <row r="472" spans="55:55" x14ac:dyDescent="0.2">
      <c r="BC472" s="12"/>
    </row>
    <row r="473" spans="55:55" x14ac:dyDescent="0.2">
      <c r="BC473" s="12"/>
    </row>
    <row r="474" spans="55:55" x14ac:dyDescent="0.2">
      <c r="BC474" s="12"/>
    </row>
    <row r="475" spans="55:55" x14ac:dyDescent="0.2">
      <c r="BC475" s="12"/>
    </row>
    <row r="476" spans="55:55" x14ac:dyDescent="0.2">
      <c r="BC476" s="12"/>
    </row>
    <row r="477" spans="55:55" x14ac:dyDescent="0.2">
      <c r="BC477" s="12"/>
    </row>
    <row r="478" spans="55:55" x14ac:dyDescent="0.2">
      <c r="BC478" s="12"/>
    </row>
    <row r="479" spans="55:55" x14ac:dyDescent="0.2">
      <c r="BC479" s="12"/>
    </row>
    <row r="480" spans="55:55" x14ac:dyDescent="0.2">
      <c r="BC480" s="12"/>
    </row>
    <row r="481" spans="55:55" x14ac:dyDescent="0.2">
      <c r="BC481" s="12"/>
    </row>
    <row r="482" spans="55:55" x14ac:dyDescent="0.2">
      <c r="BC482" s="12"/>
    </row>
    <row r="483" spans="55:55" x14ac:dyDescent="0.2">
      <c r="BC483" s="12"/>
    </row>
    <row r="484" spans="55:55" x14ac:dyDescent="0.2">
      <c r="BC484" s="12"/>
    </row>
    <row r="485" spans="55:55" x14ac:dyDescent="0.2">
      <c r="BC485" s="12"/>
    </row>
    <row r="486" spans="55:55" x14ac:dyDescent="0.2">
      <c r="BC486" s="12"/>
    </row>
    <row r="487" spans="55:55" x14ac:dyDescent="0.2">
      <c r="BC487" s="12"/>
    </row>
    <row r="488" spans="55:55" x14ac:dyDescent="0.2">
      <c r="BC488" s="12"/>
    </row>
    <row r="489" spans="55:55" x14ac:dyDescent="0.2">
      <c r="BC489" s="12"/>
    </row>
    <row r="490" spans="55:55" x14ac:dyDescent="0.2">
      <c r="BC490" s="12"/>
    </row>
    <row r="491" spans="55:55" x14ac:dyDescent="0.2">
      <c r="BC491" s="12"/>
    </row>
    <row r="492" spans="55:55" x14ac:dyDescent="0.2">
      <c r="BC492" s="12"/>
    </row>
    <row r="493" spans="55:55" x14ac:dyDescent="0.2">
      <c r="BC493" s="12"/>
    </row>
    <row r="494" spans="55:55" x14ac:dyDescent="0.2">
      <c r="BC494" s="12"/>
    </row>
    <row r="495" spans="55:55" x14ac:dyDescent="0.2">
      <c r="BC495" s="12"/>
    </row>
    <row r="496" spans="55:55" x14ac:dyDescent="0.2">
      <c r="BC496" s="12"/>
    </row>
    <row r="497" spans="55:55" x14ac:dyDescent="0.2">
      <c r="BC497" s="12"/>
    </row>
    <row r="498" spans="55:55" x14ac:dyDescent="0.2">
      <c r="BC498" s="12"/>
    </row>
    <row r="499" spans="55:55" x14ac:dyDescent="0.2">
      <c r="BC499" s="12"/>
    </row>
    <row r="500" spans="55:55" x14ac:dyDescent="0.2">
      <c r="BC500" s="12"/>
    </row>
    <row r="501" spans="55:55" x14ac:dyDescent="0.2">
      <c r="BC501" s="12"/>
    </row>
    <row r="502" spans="55:55" x14ac:dyDescent="0.2">
      <c r="BC502" s="12"/>
    </row>
    <row r="503" spans="55:55" x14ac:dyDescent="0.2">
      <c r="BC503" s="12"/>
    </row>
    <row r="504" spans="55:55" x14ac:dyDescent="0.2">
      <c r="BC504" s="12"/>
    </row>
    <row r="505" spans="55:55" x14ac:dyDescent="0.2">
      <c r="BC505" s="12"/>
    </row>
    <row r="506" spans="55:55" x14ac:dyDescent="0.2">
      <c r="BC506" s="12"/>
    </row>
    <row r="507" spans="55:55" x14ac:dyDescent="0.2">
      <c r="BC507" s="12"/>
    </row>
    <row r="508" spans="55:55" x14ac:dyDescent="0.2">
      <c r="BC508" s="12"/>
    </row>
    <row r="509" spans="55:55" x14ac:dyDescent="0.2">
      <c r="BC509" s="12"/>
    </row>
    <row r="510" spans="55:55" x14ac:dyDescent="0.2">
      <c r="BC510" s="12"/>
    </row>
    <row r="511" spans="55:55" x14ac:dyDescent="0.2">
      <c r="BC511" s="12"/>
    </row>
    <row r="512" spans="55:55" x14ac:dyDescent="0.2">
      <c r="BC512" s="12"/>
    </row>
    <row r="513" spans="55:55" x14ac:dyDescent="0.2">
      <c r="BC513" s="12"/>
    </row>
    <row r="514" spans="55:55" x14ac:dyDescent="0.2">
      <c r="BC514" s="12"/>
    </row>
    <row r="515" spans="55:55" x14ac:dyDescent="0.2">
      <c r="BC515" s="12"/>
    </row>
    <row r="516" spans="55:55" x14ac:dyDescent="0.2">
      <c r="BC516" s="12"/>
    </row>
    <row r="517" spans="55:55" x14ac:dyDescent="0.2">
      <c r="BC517" s="12"/>
    </row>
    <row r="518" spans="55:55" x14ac:dyDescent="0.2">
      <c r="BC518" s="12"/>
    </row>
    <row r="519" spans="55:55" x14ac:dyDescent="0.2">
      <c r="BC519" s="12"/>
    </row>
    <row r="520" spans="55:55" x14ac:dyDescent="0.2">
      <c r="BC520" s="12"/>
    </row>
    <row r="521" spans="55:55" x14ac:dyDescent="0.2">
      <c r="BC521" s="12"/>
    </row>
    <row r="522" spans="55:55" x14ac:dyDescent="0.2">
      <c r="BC522" s="12"/>
    </row>
    <row r="523" spans="55:55" x14ac:dyDescent="0.2">
      <c r="BC523" s="12"/>
    </row>
    <row r="524" spans="55:55" x14ac:dyDescent="0.2">
      <c r="BC524" s="12"/>
    </row>
    <row r="525" spans="55:55" x14ac:dyDescent="0.2">
      <c r="BC525" s="12"/>
    </row>
    <row r="526" spans="55:55" x14ac:dyDescent="0.2">
      <c r="BC526" s="12"/>
    </row>
    <row r="527" spans="55:55" x14ac:dyDescent="0.2">
      <c r="BC527" s="12"/>
    </row>
    <row r="528" spans="55:55" x14ac:dyDescent="0.2">
      <c r="BC528" s="12"/>
    </row>
    <row r="529" spans="55:55" x14ac:dyDescent="0.2">
      <c r="BC529" s="12"/>
    </row>
    <row r="530" spans="55:55" x14ac:dyDescent="0.2">
      <c r="BC530" s="12"/>
    </row>
    <row r="531" spans="55:55" x14ac:dyDescent="0.2">
      <c r="BC531" s="12"/>
    </row>
    <row r="532" spans="55:55" x14ac:dyDescent="0.2">
      <c r="BC532" s="12"/>
    </row>
    <row r="533" spans="55:55" x14ac:dyDescent="0.2">
      <c r="BC533" s="12"/>
    </row>
    <row r="534" spans="55:55" x14ac:dyDescent="0.2">
      <c r="BC534" s="12"/>
    </row>
    <row r="535" spans="55:55" x14ac:dyDescent="0.2">
      <c r="BC535" s="12"/>
    </row>
    <row r="536" spans="55:55" x14ac:dyDescent="0.2">
      <c r="BC536" s="12"/>
    </row>
    <row r="537" spans="55:55" x14ac:dyDescent="0.2">
      <c r="BC537" s="12"/>
    </row>
    <row r="538" spans="55:55" x14ac:dyDescent="0.2">
      <c r="BC538" s="12"/>
    </row>
    <row r="539" spans="55:55" x14ac:dyDescent="0.2">
      <c r="BC539" s="12"/>
    </row>
    <row r="540" spans="55:55" x14ac:dyDescent="0.2">
      <c r="BC540" s="12"/>
    </row>
    <row r="541" spans="55:55" x14ac:dyDescent="0.2">
      <c r="BC541" s="12"/>
    </row>
    <row r="542" spans="55:55" x14ac:dyDescent="0.2">
      <c r="BC542" s="12"/>
    </row>
    <row r="543" spans="55:55" x14ac:dyDescent="0.2">
      <c r="BC543" s="12"/>
    </row>
    <row r="544" spans="55:55" x14ac:dyDescent="0.2">
      <c r="BC544" s="12"/>
    </row>
    <row r="545" spans="55:55" x14ac:dyDescent="0.2">
      <c r="BC545" s="12"/>
    </row>
    <row r="546" spans="55:55" x14ac:dyDescent="0.2">
      <c r="BC546" s="12"/>
    </row>
    <row r="547" spans="55:55" x14ac:dyDescent="0.2">
      <c r="BC547" s="12"/>
    </row>
    <row r="548" spans="55:55" x14ac:dyDescent="0.2">
      <c r="BC548" s="12"/>
    </row>
    <row r="549" spans="55:55" x14ac:dyDescent="0.2">
      <c r="BC549" s="12"/>
    </row>
    <row r="550" spans="55:55" x14ac:dyDescent="0.2">
      <c r="BC550" s="12"/>
    </row>
    <row r="551" spans="55:55" x14ac:dyDescent="0.2">
      <c r="BC551" s="12"/>
    </row>
    <row r="552" spans="55:55" x14ac:dyDescent="0.2">
      <c r="BC552" s="12"/>
    </row>
    <row r="553" spans="55:55" x14ac:dyDescent="0.2">
      <c r="BC553" s="12"/>
    </row>
    <row r="554" spans="55:55" x14ac:dyDescent="0.2">
      <c r="BC554" s="12"/>
    </row>
    <row r="555" spans="55:55" x14ac:dyDescent="0.2">
      <c r="BC555" s="12"/>
    </row>
    <row r="556" spans="55:55" x14ac:dyDescent="0.2">
      <c r="BC556" s="12"/>
    </row>
    <row r="557" spans="55:55" x14ac:dyDescent="0.2">
      <c r="BC557" s="12"/>
    </row>
    <row r="558" spans="55:55" x14ac:dyDescent="0.2">
      <c r="BC558" s="12"/>
    </row>
    <row r="559" spans="55:55" x14ac:dyDescent="0.2">
      <c r="BC559" s="12"/>
    </row>
    <row r="560" spans="55:55" x14ac:dyDescent="0.2">
      <c r="BC560" s="12"/>
    </row>
    <row r="561" spans="55:55" x14ac:dyDescent="0.2">
      <c r="BC561" s="12"/>
    </row>
    <row r="562" spans="55:55" x14ac:dyDescent="0.2">
      <c r="BC562" s="12"/>
    </row>
    <row r="563" spans="55:55" x14ac:dyDescent="0.2">
      <c r="BC563" s="12"/>
    </row>
    <row r="564" spans="55:55" x14ac:dyDescent="0.2">
      <c r="BC564" s="12"/>
    </row>
    <row r="565" spans="55:55" x14ac:dyDescent="0.2">
      <c r="BC565" s="12"/>
    </row>
    <row r="566" spans="55:55" x14ac:dyDescent="0.2">
      <c r="BC566" s="12"/>
    </row>
    <row r="567" spans="55:55" x14ac:dyDescent="0.2">
      <c r="BC567" s="12"/>
    </row>
    <row r="568" spans="55:55" x14ac:dyDescent="0.2">
      <c r="BC568" s="12"/>
    </row>
    <row r="569" spans="55:55" x14ac:dyDescent="0.2">
      <c r="BC569" s="12"/>
    </row>
    <row r="570" spans="55:55" x14ac:dyDescent="0.2">
      <c r="BC570" s="12"/>
    </row>
    <row r="571" spans="55:55" x14ac:dyDescent="0.2">
      <c r="BC571" s="12"/>
    </row>
    <row r="572" spans="55:55" x14ac:dyDescent="0.2">
      <c r="BC572" s="12"/>
    </row>
    <row r="573" spans="55:55" x14ac:dyDescent="0.2">
      <c r="BC573" s="12"/>
    </row>
    <row r="574" spans="55:55" x14ac:dyDescent="0.2">
      <c r="BC574" s="12"/>
    </row>
    <row r="575" spans="55:55" x14ac:dyDescent="0.2">
      <c r="BC575" s="12"/>
    </row>
    <row r="576" spans="55:55" x14ac:dyDescent="0.2">
      <c r="BC576" s="12"/>
    </row>
    <row r="577" spans="55:55" x14ac:dyDescent="0.2">
      <c r="BC577" s="12"/>
    </row>
    <row r="578" spans="55:55" x14ac:dyDescent="0.2">
      <c r="BC578" s="12"/>
    </row>
    <row r="579" spans="55:55" x14ac:dyDescent="0.2">
      <c r="BC579" s="12"/>
    </row>
    <row r="580" spans="55:55" x14ac:dyDescent="0.2">
      <c r="BC580" s="12"/>
    </row>
    <row r="581" spans="55:55" x14ac:dyDescent="0.2">
      <c r="BC581" s="12"/>
    </row>
    <row r="582" spans="55:55" x14ac:dyDescent="0.2">
      <c r="BC582" s="12"/>
    </row>
    <row r="583" spans="55:55" x14ac:dyDescent="0.2">
      <c r="BC583" s="12"/>
    </row>
    <row r="584" spans="55:55" x14ac:dyDescent="0.2">
      <c r="BC584" s="12"/>
    </row>
    <row r="585" spans="55:55" x14ac:dyDescent="0.2">
      <c r="BC585" s="12"/>
    </row>
    <row r="586" spans="55:55" x14ac:dyDescent="0.2">
      <c r="BC586" s="12"/>
    </row>
    <row r="587" spans="55:55" x14ac:dyDescent="0.2">
      <c r="BC587" s="12"/>
    </row>
    <row r="588" spans="55:55" x14ac:dyDescent="0.2">
      <c r="BC588" s="12"/>
    </row>
    <row r="589" spans="55:55" x14ac:dyDescent="0.2">
      <c r="BC589" s="12"/>
    </row>
    <row r="590" spans="55:55" x14ac:dyDescent="0.2">
      <c r="BC590" s="12"/>
    </row>
    <row r="591" spans="55:55" x14ac:dyDescent="0.2">
      <c r="BC591" s="12"/>
    </row>
    <row r="592" spans="55:55" x14ac:dyDescent="0.2">
      <c r="BC592" s="12"/>
    </row>
    <row r="593" spans="55:55" x14ac:dyDescent="0.2">
      <c r="BC593" s="12"/>
    </row>
    <row r="594" spans="55:55" x14ac:dyDescent="0.2">
      <c r="BC594" s="12"/>
    </row>
    <row r="595" spans="55:55" x14ac:dyDescent="0.2">
      <c r="BC595" s="12"/>
    </row>
    <row r="596" spans="55:55" x14ac:dyDescent="0.2">
      <c r="BC596" s="12"/>
    </row>
    <row r="597" spans="55:55" x14ac:dyDescent="0.2">
      <c r="BC597" s="12"/>
    </row>
    <row r="598" spans="55:55" x14ac:dyDescent="0.2">
      <c r="BC598" s="12"/>
    </row>
    <row r="599" spans="55:55" x14ac:dyDescent="0.2">
      <c r="BC599" s="12"/>
    </row>
    <row r="600" spans="55:55" x14ac:dyDescent="0.2">
      <c r="BC600" s="12"/>
    </row>
    <row r="601" spans="55:55" x14ac:dyDescent="0.2">
      <c r="BC601" s="12"/>
    </row>
    <row r="602" spans="55:55" x14ac:dyDescent="0.2">
      <c r="BC602" s="12"/>
    </row>
    <row r="603" spans="55:55" x14ac:dyDescent="0.2">
      <c r="BC603" s="12"/>
    </row>
    <row r="604" spans="55:55" x14ac:dyDescent="0.2">
      <c r="BC604" s="12"/>
    </row>
    <row r="605" spans="55:55" x14ac:dyDescent="0.2">
      <c r="BC605" s="12"/>
    </row>
    <row r="606" spans="55:55" x14ac:dyDescent="0.2">
      <c r="BC606" s="12"/>
    </row>
    <row r="607" spans="55:55" x14ac:dyDescent="0.2">
      <c r="BC607" s="12"/>
    </row>
    <row r="608" spans="55:55" x14ac:dyDescent="0.2">
      <c r="BC608" s="12"/>
    </row>
    <row r="609" spans="55:55" x14ac:dyDescent="0.2">
      <c r="BC609" s="12"/>
    </row>
    <row r="610" spans="55:55" x14ac:dyDescent="0.2">
      <c r="BC610" s="12"/>
    </row>
    <row r="611" spans="55:55" x14ac:dyDescent="0.2">
      <c r="BC611" s="12"/>
    </row>
    <row r="612" spans="55:55" x14ac:dyDescent="0.2">
      <c r="BC612" s="12"/>
    </row>
    <row r="613" spans="55:55" x14ac:dyDescent="0.2">
      <c r="BC613" s="12"/>
    </row>
    <row r="614" spans="55:55" x14ac:dyDescent="0.2">
      <c r="BC614" s="12"/>
    </row>
    <row r="615" spans="55:55" x14ac:dyDescent="0.2">
      <c r="BC615" s="12"/>
    </row>
    <row r="616" spans="55:55" x14ac:dyDescent="0.2">
      <c r="BC616" s="12"/>
    </row>
    <row r="617" spans="55:55" x14ac:dyDescent="0.2">
      <c r="BC617" s="12"/>
    </row>
    <row r="618" spans="55:55" x14ac:dyDescent="0.2">
      <c r="BC618" s="12"/>
    </row>
    <row r="619" spans="55:55" x14ac:dyDescent="0.2">
      <c r="BC619" s="12"/>
    </row>
    <row r="620" spans="55:55" x14ac:dyDescent="0.2">
      <c r="BC620" s="12"/>
    </row>
    <row r="621" spans="55:55" x14ac:dyDescent="0.2">
      <c r="BC621" s="12"/>
    </row>
    <row r="622" spans="55:55" x14ac:dyDescent="0.2">
      <c r="BC622" s="12"/>
    </row>
    <row r="623" spans="55:55" x14ac:dyDescent="0.2">
      <c r="BC623" s="12"/>
    </row>
    <row r="624" spans="55:55" x14ac:dyDescent="0.2">
      <c r="BC624" s="12"/>
    </row>
    <row r="625" spans="55:55" x14ac:dyDescent="0.2">
      <c r="BC625" s="12"/>
    </row>
    <row r="626" spans="55:55" x14ac:dyDescent="0.2">
      <c r="BC626" s="12"/>
    </row>
    <row r="627" spans="55:55" x14ac:dyDescent="0.2">
      <c r="BC627" s="12"/>
    </row>
    <row r="628" spans="55:55" x14ac:dyDescent="0.2">
      <c r="BC628" s="12"/>
    </row>
    <row r="629" spans="55:55" x14ac:dyDescent="0.2">
      <c r="BC629" s="12"/>
    </row>
    <row r="630" spans="55:55" x14ac:dyDescent="0.2">
      <c r="BC630" s="12"/>
    </row>
    <row r="631" spans="55:55" x14ac:dyDescent="0.2">
      <c r="BC631" s="12"/>
    </row>
    <row r="632" spans="55:55" x14ac:dyDescent="0.2">
      <c r="BC632" s="12"/>
    </row>
    <row r="633" spans="55:55" x14ac:dyDescent="0.2">
      <c r="BC633" s="12"/>
    </row>
    <row r="634" spans="55:55" x14ac:dyDescent="0.2">
      <c r="BC634" s="12"/>
    </row>
    <row r="635" spans="55:55" x14ac:dyDescent="0.2">
      <c r="BC635" s="12"/>
    </row>
    <row r="636" spans="55:55" x14ac:dyDescent="0.2">
      <c r="BC636" s="12"/>
    </row>
    <row r="637" spans="55:55" x14ac:dyDescent="0.2">
      <c r="BC637" s="12"/>
    </row>
    <row r="638" spans="55:55" x14ac:dyDescent="0.2">
      <c r="BC638" s="12"/>
    </row>
    <row r="639" spans="55:55" x14ac:dyDescent="0.2">
      <c r="BC639" s="12"/>
    </row>
    <row r="640" spans="55:55" x14ac:dyDescent="0.2">
      <c r="BC640" s="12"/>
    </row>
    <row r="641" spans="55:55" x14ac:dyDescent="0.2">
      <c r="BC641" s="12"/>
    </row>
    <row r="642" spans="55:55" x14ac:dyDescent="0.2">
      <c r="BC642" s="12"/>
    </row>
    <row r="643" spans="55:55" x14ac:dyDescent="0.2">
      <c r="BC643" s="12"/>
    </row>
    <row r="644" spans="55:55" x14ac:dyDescent="0.2">
      <c r="BC644" s="12"/>
    </row>
    <row r="645" spans="55:55" x14ac:dyDescent="0.2">
      <c r="BC645" s="12"/>
    </row>
    <row r="646" spans="55:55" x14ac:dyDescent="0.2">
      <c r="BC646" s="12"/>
    </row>
    <row r="647" spans="55:55" x14ac:dyDescent="0.2">
      <c r="BC647" s="12"/>
    </row>
    <row r="648" spans="55:55" x14ac:dyDescent="0.2">
      <c r="BC648" s="12"/>
    </row>
    <row r="649" spans="55:55" x14ac:dyDescent="0.2">
      <c r="BC649" s="12"/>
    </row>
    <row r="650" spans="55:55" x14ac:dyDescent="0.2">
      <c r="BC650" s="12"/>
    </row>
    <row r="651" spans="55:55" x14ac:dyDescent="0.2">
      <c r="BC651" s="12"/>
    </row>
    <row r="652" spans="55:55" x14ac:dyDescent="0.2">
      <c r="BC652" s="12"/>
    </row>
    <row r="653" spans="55:55" x14ac:dyDescent="0.2">
      <c r="BC653" s="12"/>
    </row>
    <row r="654" spans="55:55" x14ac:dyDescent="0.2">
      <c r="BC654" s="12"/>
    </row>
    <row r="655" spans="55:55" x14ac:dyDescent="0.2">
      <c r="BC655" s="12"/>
    </row>
    <row r="656" spans="55:55" x14ac:dyDescent="0.2">
      <c r="BC656" s="12"/>
    </row>
    <row r="657" spans="55:55" x14ac:dyDescent="0.2">
      <c r="BC657" s="12"/>
    </row>
    <row r="658" spans="55:55" x14ac:dyDescent="0.2">
      <c r="BC658" s="12"/>
    </row>
    <row r="659" spans="55:55" x14ac:dyDescent="0.2">
      <c r="BC659" s="12"/>
    </row>
    <row r="660" spans="55:55" x14ac:dyDescent="0.2">
      <c r="BC660" s="12"/>
    </row>
    <row r="661" spans="55:55" x14ac:dyDescent="0.2">
      <c r="BC661" s="12"/>
    </row>
    <row r="662" spans="55:55" x14ac:dyDescent="0.2">
      <c r="BC662" s="12"/>
    </row>
    <row r="663" spans="55:55" x14ac:dyDescent="0.2">
      <c r="BC663" s="12"/>
    </row>
    <row r="664" spans="55:55" x14ac:dyDescent="0.2">
      <c r="BC664" s="12"/>
    </row>
    <row r="665" spans="55:55" x14ac:dyDescent="0.2">
      <c r="BC665" s="12"/>
    </row>
    <row r="666" spans="55:55" x14ac:dyDescent="0.2">
      <c r="BC666" s="12"/>
    </row>
    <row r="667" spans="55:55" x14ac:dyDescent="0.2">
      <c r="BC667" s="12"/>
    </row>
    <row r="668" spans="55:55" x14ac:dyDescent="0.2">
      <c r="BC668" s="12"/>
    </row>
    <row r="669" spans="55:55" x14ac:dyDescent="0.2">
      <c r="BC669" s="12"/>
    </row>
    <row r="670" spans="55:55" x14ac:dyDescent="0.2">
      <c r="BC670" s="12"/>
    </row>
    <row r="671" spans="55:55" x14ac:dyDescent="0.2">
      <c r="BC671" s="12"/>
    </row>
    <row r="672" spans="55:55" x14ac:dyDescent="0.2">
      <c r="BC672" s="12"/>
    </row>
    <row r="673" spans="55:55" x14ac:dyDescent="0.2">
      <c r="BC673" s="12"/>
    </row>
    <row r="674" spans="55:55" x14ac:dyDescent="0.2">
      <c r="BC674" s="12"/>
    </row>
    <row r="675" spans="55:55" x14ac:dyDescent="0.2">
      <c r="BC675" s="12"/>
    </row>
    <row r="676" spans="55:55" x14ac:dyDescent="0.2">
      <c r="BC676" s="12"/>
    </row>
    <row r="677" spans="55:55" x14ac:dyDescent="0.2">
      <c r="BC677" s="12"/>
    </row>
    <row r="678" spans="55:55" x14ac:dyDescent="0.2">
      <c r="BC678" s="12"/>
    </row>
    <row r="679" spans="55:55" x14ac:dyDescent="0.2">
      <c r="BC679" s="12"/>
    </row>
    <row r="680" spans="55:55" x14ac:dyDescent="0.2">
      <c r="BC680" s="12"/>
    </row>
    <row r="681" spans="55:55" x14ac:dyDescent="0.2">
      <c r="BC681" s="12"/>
    </row>
    <row r="682" spans="55:55" x14ac:dyDescent="0.2">
      <c r="BC682" s="12"/>
    </row>
    <row r="683" spans="55:55" x14ac:dyDescent="0.2">
      <c r="BC683" s="12"/>
    </row>
    <row r="684" spans="55:55" x14ac:dyDescent="0.2">
      <c r="BC684" s="12"/>
    </row>
    <row r="685" spans="55:55" x14ac:dyDescent="0.2">
      <c r="BC685" s="12"/>
    </row>
    <row r="686" spans="55:55" x14ac:dyDescent="0.2">
      <c r="BC686" s="12"/>
    </row>
    <row r="687" spans="55:55" x14ac:dyDescent="0.2">
      <c r="BC687" s="12"/>
    </row>
    <row r="688" spans="55:55" x14ac:dyDescent="0.2">
      <c r="BC688" s="12"/>
    </row>
    <row r="689" spans="55:55" x14ac:dyDescent="0.2">
      <c r="BC689" s="12"/>
    </row>
    <row r="690" spans="55:55" x14ac:dyDescent="0.2">
      <c r="BC690" s="12"/>
    </row>
    <row r="691" spans="55:55" x14ac:dyDescent="0.2">
      <c r="BC691" s="12"/>
    </row>
    <row r="692" spans="55:55" x14ac:dyDescent="0.2">
      <c r="BC692" s="12"/>
    </row>
    <row r="693" spans="55:55" x14ac:dyDescent="0.2">
      <c r="BC693" s="12"/>
    </row>
    <row r="694" spans="55:55" x14ac:dyDescent="0.2">
      <c r="BC694" s="12"/>
    </row>
    <row r="695" spans="55:55" x14ac:dyDescent="0.2">
      <c r="BC695" s="12"/>
    </row>
    <row r="696" spans="55:55" x14ac:dyDescent="0.2">
      <c r="BC696" s="12"/>
    </row>
    <row r="697" spans="55:55" x14ac:dyDescent="0.2">
      <c r="BC697" s="12"/>
    </row>
    <row r="698" spans="55:55" x14ac:dyDescent="0.2">
      <c r="BC698" s="12"/>
    </row>
    <row r="699" spans="55:55" x14ac:dyDescent="0.2">
      <c r="BC699" s="12"/>
    </row>
    <row r="700" spans="55:55" x14ac:dyDescent="0.2">
      <c r="BC700" s="12"/>
    </row>
    <row r="701" spans="55:55" x14ac:dyDescent="0.2">
      <c r="BC701" s="12"/>
    </row>
    <row r="702" spans="55:55" x14ac:dyDescent="0.2">
      <c r="BC702" s="12"/>
    </row>
    <row r="703" spans="55:55" x14ac:dyDescent="0.2">
      <c r="BC703" s="12"/>
    </row>
    <row r="704" spans="55:55" x14ac:dyDescent="0.2">
      <c r="BC704" s="12"/>
    </row>
    <row r="705" spans="55:55" x14ac:dyDescent="0.2">
      <c r="BC705" s="12"/>
    </row>
    <row r="706" spans="55:55" x14ac:dyDescent="0.2">
      <c r="BC706" s="12"/>
    </row>
    <row r="707" spans="55:55" x14ac:dyDescent="0.2">
      <c r="BC707" s="12"/>
    </row>
    <row r="708" spans="55:55" x14ac:dyDescent="0.2">
      <c r="BC708" s="12"/>
    </row>
    <row r="709" spans="55:55" x14ac:dyDescent="0.2">
      <c r="BC709" s="12"/>
    </row>
    <row r="710" spans="55:55" x14ac:dyDescent="0.2">
      <c r="BC710" s="12"/>
    </row>
    <row r="711" spans="55:55" x14ac:dyDescent="0.2">
      <c r="BC711" s="12"/>
    </row>
    <row r="712" spans="55:55" x14ac:dyDescent="0.2">
      <c r="BC712" s="12"/>
    </row>
    <row r="713" spans="55:55" x14ac:dyDescent="0.2">
      <c r="BC713" s="12"/>
    </row>
    <row r="714" spans="55:55" x14ac:dyDescent="0.2">
      <c r="BC714" s="12"/>
    </row>
    <row r="715" spans="55:55" x14ac:dyDescent="0.2">
      <c r="BC715" s="12"/>
    </row>
    <row r="716" spans="55:55" x14ac:dyDescent="0.2">
      <c r="BC716" s="12"/>
    </row>
    <row r="717" spans="55:55" x14ac:dyDescent="0.2">
      <c r="BC717" s="12"/>
    </row>
    <row r="718" spans="55:55" x14ac:dyDescent="0.2">
      <c r="BC718" s="12"/>
    </row>
    <row r="719" spans="55:55" x14ac:dyDescent="0.2">
      <c r="BC719" s="12"/>
    </row>
    <row r="720" spans="55:55" x14ac:dyDescent="0.2">
      <c r="BC720" s="12"/>
    </row>
    <row r="721" spans="55:55" x14ac:dyDescent="0.2">
      <c r="BC721" s="12"/>
    </row>
    <row r="722" spans="55:55" x14ac:dyDescent="0.2">
      <c r="BC722" s="12"/>
    </row>
    <row r="723" spans="55:55" x14ac:dyDescent="0.2">
      <c r="BC723" s="12"/>
    </row>
    <row r="724" spans="55:55" x14ac:dyDescent="0.2">
      <c r="BC724" s="12"/>
    </row>
    <row r="725" spans="55:55" x14ac:dyDescent="0.2">
      <c r="BC725" s="12"/>
    </row>
    <row r="726" spans="55:55" x14ac:dyDescent="0.2">
      <c r="BC726" s="12"/>
    </row>
    <row r="727" spans="55:55" x14ac:dyDescent="0.2">
      <c r="BC727" s="12"/>
    </row>
    <row r="728" spans="55:55" x14ac:dyDescent="0.2">
      <c r="BC728" s="12"/>
    </row>
    <row r="729" spans="55:55" x14ac:dyDescent="0.2">
      <c r="BC729" s="12"/>
    </row>
    <row r="730" spans="55:55" x14ac:dyDescent="0.2">
      <c r="BC730" s="12"/>
    </row>
    <row r="731" spans="55:55" x14ac:dyDescent="0.2">
      <c r="BC731" s="12"/>
    </row>
    <row r="732" spans="55:55" x14ac:dyDescent="0.2">
      <c r="BC732" s="12"/>
    </row>
    <row r="733" spans="55:55" x14ac:dyDescent="0.2">
      <c r="BC733" s="12"/>
    </row>
    <row r="734" spans="55:55" x14ac:dyDescent="0.2">
      <c r="BC734" s="12"/>
    </row>
    <row r="735" spans="55:55" x14ac:dyDescent="0.2">
      <c r="BC735" s="12"/>
    </row>
    <row r="736" spans="55:55" x14ac:dyDescent="0.2">
      <c r="BC736" s="12"/>
    </row>
  </sheetData>
  <mergeCells count="1">
    <mergeCell ref="AC1:AK1"/>
  </mergeCells>
  <phoneticPr fontId="0" type="noConversion"/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B921"/>
  <sheetViews>
    <sheetView workbookViewId="0">
      <selection activeCell="I36" sqref="I36"/>
    </sheetView>
  </sheetViews>
  <sheetFormatPr defaultRowHeight="12.75" x14ac:dyDescent="0.2"/>
  <cols>
    <col min="1" max="1" width="7" style="10" customWidth="1"/>
    <col min="2" max="2" width="6.85546875" style="10" customWidth="1"/>
    <col min="3" max="3" width="9.140625" style="10"/>
    <col min="4" max="4" width="11" style="10" customWidth="1"/>
    <col min="5" max="5" width="10.5703125" style="10" customWidth="1"/>
    <col min="6" max="6" width="11.140625" style="10" customWidth="1"/>
    <col min="7" max="7" width="11.28515625" style="10" customWidth="1"/>
    <col min="8" max="8" width="10.5703125" style="10" customWidth="1"/>
    <col min="9" max="9" width="9.140625" style="10"/>
    <col min="10" max="10" width="12" style="10" customWidth="1"/>
    <col min="11" max="11" width="11.85546875" style="10" customWidth="1"/>
    <col min="12" max="12" width="12.140625" style="10" customWidth="1"/>
    <col min="13" max="13" width="14" style="10" customWidth="1"/>
    <col min="14" max="14" width="15.7109375" style="10" customWidth="1"/>
    <col min="15" max="15" width="9.140625" style="10"/>
    <col min="16" max="16" width="11.7109375" style="10" customWidth="1"/>
    <col min="17" max="18" width="11" style="10" customWidth="1"/>
    <col min="19" max="19" width="10.28515625" style="10" customWidth="1"/>
    <col min="20" max="20" width="9.85546875" style="10" customWidth="1"/>
    <col min="21" max="21" width="9.140625" style="10"/>
    <col min="22" max="22" width="11.7109375" style="10" customWidth="1"/>
    <col min="23" max="24" width="11.140625" style="10" customWidth="1"/>
    <col min="25" max="25" width="12.42578125" style="10" customWidth="1"/>
    <col min="26" max="26" width="10.140625" style="10" customWidth="1"/>
    <col min="27" max="27" width="9.140625" style="10"/>
    <col min="28" max="28" width="10.140625" style="10" customWidth="1"/>
    <col min="29" max="29" width="9.140625" style="10"/>
    <col min="30" max="30" width="10.7109375" style="10" customWidth="1"/>
    <col min="31" max="31" width="10.42578125" style="10" customWidth="1"/>
    <col min="32" max="32" width="10.28515625" style="10" customWidth="1"/>
    <col min="33" max="34" width="9.140625" style="10"/>
    <col min="35" max="35" width="6.42578125" style="10" customWidth="1"/>
    <col min="36" max="36" width="9.140625" style="10"/>
    <col min="37" max="37" width="10.28515625" style="10" customWidth="1"/>
    <col min="38" max="38" width="9.85546875" style="10" customWidth="1"/>
    <col min="39" max="39" width="9.42578125" style="10" customWidth="1"/>
    <col min="40" max="40" width="10.5703125" style="10" customWidth="1"/>
    <col min="41" max="41" width="9.140625" style="10"/>
    <col min="42" max="42" width="11.140625" style="10" customWidth="1"/>
    <col min="43" max="43" width="9.140625" style="10"/>
    <col min="44" max="45" width="10.7109375" style="10" customWidth="1"/>
    <col min="46" max="46" width="9.5703125" style="10" customWidth="1"/>
    <col min="47" max="47" width="9.140625" style="10"/>
    <col min="48" max="48" width="11.42578125" style="10" customWidth="1"/>
    <col min="49" max="50" width="9.140625" style="10"/>
    <col min="51" max="51" width="10.28515625" style="10" customWidth="1"/>
    <col min="52" max="53" width="9.140625" style="10"/>
    <col min="54" max="54" width="11.7109375" style="10" customWidth="1"/>
    <col min="55" max="57" width="10.85546875" style="10" customWidth="1"/>
    <col min="58" max="58" width="7.140625" style="10" customWidth="1"/>
    <col min="59" max="59" width="12.85546875" style="10" customWidth="1"/>
    <col min="60" max="62" width="11" style="10" customWidth="1"/>
    <col min="63" max="63" width="9.140625" style="10"/>
    <col min="64" max="64" width="11.140625" style="10" customWidth="1"/>
    <col min="65" max="65" width="9.42578125" style="10" customWidth="1"/>
    <col min="66" max="66" width="9.140625" style="10"/>
    <col min="67" max="67" width="10.7109375" style="10" customWidth="1"/>
    <col min="68" max="16384" width="9.140625" style="10"/>
  </cols>
  <sheetData>
    <row r="1" spans="1:80" ht="15.75" x14ac:dyDescent="0.25">
      <c r="A1" s="9"/>
      <c r="B1" s="9"/>
      <c r="D1" s="11" t="s">
        <v>615</v>
      </c>
      <c r="AI1" s="12"/>
    </row>
    <row r="2" spans="1:80" x14ac:dyDescent="0.2">
      <c r="A2" s="9"/>
      <c r="B2" s="9"/>
      <c r="AI2" s="12"/>
    </row>
    <row r="3" spans="1:80" x14ac:dyDescent="0.2">
      <c r="A3" s="9"/>
      <c r="B3" s="9"/>
      <c r="D3" s="131" t="s">
        <v>985</v>
      </c>
      <c r="AI3" s="12"/>
    </row>
    <row r="4" spans="1:80" x14ac:dyDescent="0.2">
      <c r="A4" s="9"/>
      <c r="B4" s="9"/>
      <c r="AI4" s="12"/>
      <c r="BZ4" s="77" t="s">
        <v>539</v>
      </c>
    </row>
    <row r="5" spans="1:80" x14ac:dyDescent="0.2">
      <c r="A5" s="9"/>
      <c r="B5" s="9"/>
      <c r="D5" s="13" t="s">
        <v>60</v>
      </c>
      <c r="J5" s="13" t="s">
        <v>345</v>
      </c>
      <c r="P5" s="13" t="s">
        <v>344</v>
      </c>
      <c r="V5" s="13" t="s">
        <v>296</v>
      </c>
      <c r="AB5" s="13" t="s">
        <v>613</v>
      </c>
      <c r="AC5" s="13"/>
      <c r="AD5" s="13" t="str">
        <f>index_label</f>
        <v>1990 = 1</v>
      </c>
      <c r="AI5" s="12"/>
      <c r="AK5" s="13" t="s">
        <v>298</v>
      </c>
      <c r="AP5" s="13" t="s">
        <v>299</v>
      </c>
      <c r="AV5" s="13" t="s">
        <v>300</v>
      </c>
      <c r="AW5" s="13"/>
      <c r="AX5" s="13"/>
      <c r="AY5" s="13"/>
      <c r="BB5" s="13" t="s">
        <v>301</v>
      </c>
      <c r="BG5" s="13" t="s">
        <v>302</v>
      </c>
      <c r="BL5" s="13" t="s">
        <v>303</v>
      </c>
      <c r="BR5" s="13" t="s">
        <v>305</v>
      </c>
      <c r="BV5" s="13" t="s">
        <v>306</v>
      </c>
      <c r="BZ5" s="13" t="s">
        <v>306</v>
      </c>
    </row>
    <row r="6" spans="1:80" ht="13.9" customHeight="1" x14ac:dyDescent="0.2">
      <c r="A6" s="198" t="s">
        <v>379</v>
      </c>
      <c r="B6" s="9"/>
      <c r="AB6" s="14" t="s">
        <v>308</v>
      </c>
      <c r="AC6" s="14" t="s">
        <v>309</v>
      </c>
      <c r="AD6" s="14" t="s">
        <v>310</v>
      </c>
      <c r="AE6" s="14" t="s">
        <v>311</v>
      </c>
      <c r="AF6" s="14" t="s">
        <v>312</v>
      </c>
      <c r="AG6" s="14" t="s">
        <v>313</v>
      </c>
      <c r="AI6" s="12"/>
      <c r="AV6" s="13" t="s">
        <v>314</v>
      </c>
      <c r="AW6" s="13"/>
      <c r="AX6" s="13"/>
      <c r="AY6" s="13"/>
      <c r="BV6" s="10" t="s">
        <v>315</v>
      </c>
      <c r="BZ6" s="10" t="s">
        <v>316</v>
      </c>
    </row>
    <row r="7" spans="1:80" ht="52.15" customHeight="1" x14ac:dyDescent="0.2">
      <c r="A7" s="9"/>
      <c r="B7" s="9"/>
      <c r="D7" s="36" t="s">
        <v>288</v>
      </c>
      <c r="E7" s="209" t="s">
        <v>289</v>
      </c>
      <c r="F7" s="209" t="s">
        <v>290</v>
      </c>
      <c r="G7" s="209" t="s">
        <v>291</v>
      </c>
      <c r="H7" s="15" t="s">
        <v>282</v>
      </c>
      <c r="I7" s="16"/>
      <c r="J7" s="37" t="str">
        <f>D7</f>
        <v>Coal</v>
      </c>
      <c r="K7" s="37" t="str">
        <f>E7</f>
        <v>Petroleum</v>
      </c>
      <c r="L7" s="15" t="str">
        <f>F7</f>
        <v>Natural Gas</v>
      </c>
      <c r="M7" s="15" t="str">
        <f>G7</f>
        <v>Other Gases</v>
      </c>
      <c r="N7" s="15" t="str">
        <f>H7</f>
        <v>Total</v>
      </c>
      <c r="O7" s="16"/>
      <c r="P7" s="37" t="str">
        <f>D7</f>
        <v>Coal</v>
      </c>
      <c r="Q7" s="15" t="str">
        <f>E7</f>
        <v>Petroleum</v>
      </c>
      <c r="R7" s="15" t="str">
        <f>F7</f>
        <v>Natural Gas</v>
      </c>
      <c r="S7" s="15" t="str">
        <f>G7</f>
        <v>Other Gases</v>
      </c>
      <c r="T7" s="15" t="s">
        <v>282</v>
      </c>
      <c r="U7" s="16"/>
      <c r="V7" s="37" t="str">
        <f>D7</f>
        <v>Coal</v>
      </c>
      <c r="W7" s="37" t="str">
        <f>E7</f>
        <v>Petroleum</v>
      </c>
      <c r="X7" s="15" t="str">
        <f>F7</f>
        <v>Natural Gas</v>
      </c>
      <c r="Y7" s="15" t="str">
        <f>G7</f>
        <v>Other Gases</v>
      </c>
      <c r="Z7" s="17"/>
      <c r="AA7" s="16"/>
      <c r="AB7" s="43" t="s">
        <v>347</v>
      </c>
      <c r="AC7" s="18" t="s">
        <v>317</v>
      </c>
      <c r="AD7" s="44" t="s">
        <v>540</v>
      </c>
      <c r="AE7" s="43" t="s">
        <v>91</v>
      </c>
      <c r="AF7" s="19" t="s">
        <v>319</v>
      </c>
      <c r="AG7" s="18" t="s">
        <v>320</v>
      </c>
      <c r="AI7" s="12"/>
      <c r="AK7" s="37" t="str">
        <f>D7</f>
        <v>Coal</v>
      </c>
      <c r="AL7" s="37" t="str">
        <f>E7</f>
        <v>Petroleum</v>
      </c>
      <c r="AM7" s="37" t="str">
        <f>F7</f>
        <v>Natural Gas</v>
      </c>
      <c r="AN7" s="37" t="str">
        <f>G7</f>
        <v>Other Gases</v>
      </c>
      <c r="AP7" s="37" t="str">
        <f>D7</f>
        <v>Coal</v>
      </c>
      <c r="AQ7" s="37" t="str">
        <f>E7</f>
        <v>Petroleum</v>
      </c>
      <c r="AR7" s="37" t="str">
        <f>F7</f>
        <v>Natural Gas</v>
      </c>
      <c r="AS7" s="37" t="str">
        <f>G7</f>
        <v>Other Gases</v>
      </c>
      <c r="AT7" s="37" t="s">
        <v>282</v>
      </c>
      <c r="AU7" s="16"/>
      <c r="AV7" s="37" t="str">
        <f>D7</f>
        <v>Coal</v>
      </c>
      <c r="AW7" s="37" t="str">
        <f>E7</f>
        <v>Petroleum</v>
      </c>
      <c r="AX7" s="37" t="str">
        <f>F7</f>
        <v>Natural Gas</v>
      </c>
      <c r="AY7" s="37" t="str">
        <f>G7</f>
        <v>Other Gases</v>
      </c>
      <c r="AZ7" s="16"/>
      <c r="BA7" s="16"/>
      <c r="BB7" s="37" t="str">
        <f>D7</f>
        <v>Coal</v>
      </c>
      <c r="BC7" s="37" t="str">
        <f>E7</f>
        <v>Petroleum</v>
      </c>
      <c r="BD7" s="37" t="str">
        <f>F7</f>
        <v>Natural Gas</v>
      </c>
      <c r="BE7" s="37" t="str">
        <f>G7</f>
        <v>Other Gases</v>
      </c>
      <c r="BF7" s="16"/>
      <c r="BG7" s="37" t="str">
        <f>D7</f>
        <v>Coal</v>
      </c>
      <c r="BH7" s="37" t="str">
        <f>E7</f>
        <v>Petroleum</v>
      </c>
      <c r="BI7" s="37" t="str">
        <f>F7</f>
        <v>Natural Gas</v>
      </c>
      <c r="BJ7" s="37" t="str">
        <f>G7</f>
        <v>Other Gases</v>
      </c>
      <c r="BK7" s="16"/>
      <c r="BL7" s="37" t="str">
        <f>D7</f>
        <v>Coal</v>
      </c>
      <c r="BM7" s="37" t="str">
        <f>E7</f>
        <v>Petroleum</v>
      </c>
      <c r="BN7" s="37" t="str">
        <f>F7</f>
        <v>Natural Gas</v>
      </c>
      <c r="BO7" s="37" t="str">
        <f>G7</f>
        <v>Other Gases</v>
      </c>
      <c r="BP7" s="16"/>
      <c r="BQ7" s="16"/>
      <c r="BR7" s="20" t="s">
        <v>321</v>
      </c>
      <c r="BS7" s="20" t="s">
        <v>322</v>
      </c>
      <c r="BT7" s="20" t="s">
        <v>322</v>
      </c>
      <c r="BV7" s="20" t="s">
        <v>321</v>
      </c>
      <c r="BW7" s="20" t="s">
        <v>322</v>
      </c>
      <c r="BX7" s="20" t="s">
        <v>322</v>
      </c>
      <c r="BZ7" s="20" t="s">
        <v>321</v>
      </c>
      <c r="CA7" s="20" t="s">
        <v>322</v>
      </c>
      <c r="CB7" s="20" t="s">
        <v>322</v>
      </c>
    </row>
    <row r="8" spans="1:80" ht="28.5" customHeight="1" x14ac:dyDescent="0.2">
      <c r="A8" s="198" t="s">
        <v>379</v>
      </c>
      <c r="B8" s="9"/>
      <c r="D8" s="21" t="str">
        <f>$A8</f>
        <v>Primary</v>
      </c>
      <c r="E8" s="21" t="str">
        <f>$A8</f>
        <v>Primary</v>
      </c>
      <c r="F8" s="21" t="str">
        <f>$A8</f>
        <v>Primary</v>
      </c>
      <c r="G8" s="21" t="str">
        <f>$A8</f>
        <v>Primary</v>
      </c>
      <c r="H8" s="21" t="str">
        <f>$A8</f>
        <v>Primary</v>
      </c>
      <c r="I8" s="16"/>
      <c r="J8" s="21"/>
      <c r="K8" s="21"/>
      <c r="L8" s="21"/>
      <c r="M8" s="21"/>
      <c r="N8" s="21"/>
      <c r="O8" s="16"/>
      <c r="P8" s="21"/>
      <c r="Q8" s="21"/>
      <c r="R8" s="21"/>
      <c r="S8" s="21"/>
      <c r="T8" s="21"/>
      <c r="U8" s="16"/>
      <c r="V8" s="21"/>
      <c r="W8" s="21"/>
      <c r="X8" s="21"/>
      <c r="Y8" s="21"/>
      <c r="Z8" s="17"/>
      <c r="AA8" s="16"/>
      <c r="AB8" s="23"/>
      <c r="AC8" s="23"/>
      <c r="AD8" s="23"/>
      <c r="AE8" s="23"/>
      <c r="AF8" s="24" t="s">
        <v>323</v>
      </c>
      <c r="AG8" s="25" t="s">
        <v>324</v>
      </c>
      <c r="AI8" s="12"/>
      <c r="BR8" s="10" t="s">
        <v>325</v>
      </c>
      <c r="BS8" s="10" t="s">
        <v>325</v>
      </c>
      <c r="BT8" s="10" t="str">
        <f>index_label</f>
        <v>1990 = 1</v>
      </c>
      <c r="BV8" s="10" t="s">
        <v>325</v>
      </c>
      <c r="BW8" s="10" t="s">
        <v>325</v>
      </c>
      <c r="BX8" s="10" t="str">
        <f>index_label</f>
        <v>1990 = 1</v>
      </c>
      <c r="BZ8" s="10" t="s">
        <v>325</v>
      </c>
      <c r="CA8" s="10" t="s">
        <v>325</v>
      </c>
      <c r="CB8" s="10" t="str">
        <f>index_label</f>
        <v>1990 = 1</v>
      </c>
    </row>
    <row r="9" spans="1:80" ht="22.5" customHeight="1" thickBot="1" x14ac:dyDescent="0.25">
      <c r="A9" s="9"/>
      <c r="B9" s="9"/>
      <c r="D9" s="21" t="s">
        <v>326</v>
      </c>
      <c r="E9" s="21" t="s">
        <v>327</v>
      </c>
      <c r="F9" s="21" t="s">
        <v>327</v>
      </c>
      <c r="G9" s="21" t="s">
        <v>327</v>
      </c>
      <c r="H9" s="21" t="s">
        <v>327</v>
      </c>
      <c r="I9" s="16"/>
      <c r="J9" s="40" t="s">
        <v>331</v>
      </c>
      <c r="K9" s="40" t="s">
        <v>331</v>
      </c>
      <c r="L9" s="40" t="s">
        <v>331</v>
      </c>
      <c r="M9" s="40" t="s">
        <v>331</v>
      </c>
      <c r="N9" s="40" t="s">
        <v>331</v>
      </c>
      <c r="O9" s="16"/>
      <c r="P9" s="40" t="s">
        <v>346</v>
      </c>
      <c r="Q9" s="40" t="s">
        <v>346</v>
      </c>
      <c r="R9" s="40" t="s">
        <v>346</v>
      </c>
      <c r="S9" s="40" t="s">
        <v>346</v>
      </c>
      <c r="T9" s="40" t="s">
        <v>346</v>
      </c>
      <c r="U9" s="16"/>
      <c r="V9" s="38" t="str">
        <f>index_label</f>
        <v>1990 = 1</v>
      </c>
      <c r="W9" s="38" t="str">
        <f>index_label</f>
        <v>1990 = 1</v>
      </c>
      <c r="X9" s="38" t="str">
        <f>index_label</f>
        <v>1990 = 1</v>
      </c>
      <c r="Y9" s="38" t="str">
        <f>index_label</f>
        <v>1990 = 1</v>
      </c>
      <c r="Z9" s="17"/>
      <c r="AA9" s="16"/>
      <c r="AB9" s="26"/>
      <c r="AC9" s="26"/>
      <c r="AD9" s="26"/>
      <c r="AE9" s="26"/>
      <c r="AF9" s="27"/>
      <c r="AG9" s="26"/>
      <c r="AI9" s="12"/>
      <c r="BR9" s="28"/>
      <c r="BS9" s="28"/>
      <c r="BT9" s="28"/>
      <c r="BV9" s="28"/>
      <c r="BW9" s="28"/>
      <c r="BX9" s="28"/>
      <c r="BZ9" s="28"/>
      <c r="CA9" s="28"/>
      <c r="CB9" s="28"/>
    </row>
    <row r="10" spans="1:80" x14ac:dyDescent="0.2">
      <c r="A10" s="197" t="s">
        <v>379</v>
      </c>
      <c r="B10" s="9">
        <v>1949</v>
      </c>
      <c r="D10" s="29">
        <f>'Coal_Reconcile '!AA6</f>
        <v>1995.0550000000001</v>
      </c>
      <c r="E10" s="29">
        <f>'Petroleum _Reconcile'!BL7</f>
        <v>414.63200000000001</v>
      </c>
      <c r="F10" s="29">
        <f>NatGas_Reconcile!Y6</f>
        <v>569.375</v>
      </c>
      <c r="G10" s="78">
        <v>9.9999999999999995E-7</v>
      </c>
      <c r="H10" s="42">
        <f>SUM(D10:G10)</f>
        <v>2979.0620009999998</v>
      </c>
      <c r="J10" s="29">
        <f>Table8.2b10!B9*0.001</f>
        <v>135451.32</v>
      </c>
      <c r="K10" s="29">
        <f>Table8.2b10!D9*0.001</f>
        <v>28547.232</v>
      </c>
      <c r="L10" s="29">
        <f>Table8.2b10!F9*0.001</f>
        <v>36966.709000000003</v>
      </c>
      <c r="M10" s="83">
        <f t="shared" ref="M10:M49" si="0">G10/M$79*1000000</f>
        <v>8.0749999999999998E-5</v>
      </c>
      <c r="N10" s="29">
        <f>SUM(J10:M10)</f>
        <v>200965.26108075</v>
      </c>
      <c r="P10" s="41">
        <f>D10/J10*1000000</f>
        <v>14728.944686548642</v>
      </c>
      <c r="Q10" s="41">
        <f>E10/K10*1000000</f>
        <v>14524.420441183231</v>
      </c>
      <c r="R10" s="41">
        <f>F10/L10*1000000</f>
        <v>15402.37190170215</v>
      </c>
      <c r="S10" s="79">
        <f>G10/M10*1000000</f>
        <v>12383.900928792569</v>
      </c>
      <c r="T10" s="41">
        <f>H10/N10*1000000</f>
        <v>14823.765983131685</v>
      </c>
      <c r="V10" s="31">
        <f t="shared" ref="V10:V41" si="1">P10/P$76</f>
        <v>1.4284118074632466</v>
      </c>
      <c r="W10" s="31">
        <f t="shared" ref="W10:W41" si="2">Q10/Q$76</f>
        <v>1.3552535224092037</v>
      </c>
      <c r="X10" s="31">
        <f t="shared" ref="X10:X41" si="3">R10/R$76</f>
        <v>1.4202787621200654</v>
      </c>
      <c r="Y10" s="31">
        <f t="shared" ref="Y10:Y41" si="4">S10/S$76</f>
        <v>0.99999999999999989</v>
      </c>
      <c r="Z10" s="32"/>
      <c r="AB10" s="34">
        <f t="shared" ref="AB10:AB41" si="5">N10/N$76</f>
        <v>0.10346182459124044</v>
      </c>
      <c r="AC10" s="34">
        <f t="shared" ref="AC10:AC41" si="6">T10/T$76</f>
        <v>1.4241809159903511</v>
      </c>
      <c r="AD10" s="34">
        <f>BX10</f>
        <v>0.99615855233031114</v>
      </c>
      <c r="AE10" s="34">
        <f>BT10</f>
        <v>1.429672858787298</v>
      </c>
      <c r="AF10" s="34">
        <f>AB10*AD10*AE10</f>
        <v>0.14734834880423597</v>
      </c>
      <c r="AG10" s="34">
        <f>AB10*AC10</f>
        <v>0.14734835611638583</v>
      </c>
      <c r="AI10" s="12"/>
      <c r="AK10" s="31">
        <f>D10/$H10</f>
        <v>0.66969233917599158</v>
      </c>
      <c r="AL10" s="31">
        <f>E10/$H10</f>
        <v>0.13918206464344077</v>
      </c>
      <c r="AM10" s="31">
        <f>F10/$H10</f>
        <v>0.19112559584489158</v>
      </c>
      <c r="AN10" s="31">
        <f>G10/$H10</f>
        <v>3.3567612881649454E-10</v>
      </c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BG10" s="31">
        <f t="shared" ref="BG10:BG41" si="7">J10/$N10</f>
        <v>0.674003652529649</v>
      </c>
      <c r="BH10" s="31">
        <f t="shared" ref="BH10:BH41" si="8">K10/$N10</f>
        <v>0.14205058051565148</v>
      </c>
      <c r="BI10" s="31">
        <f t="shared" ref="BI10:BI41" si="9">L10/$N10</f>
        <v>0.18394576655288886</v>
      </c>
      <c r="BJ10" s="31">
        <f t="shared" ref="BJ10:BJ41" si="10">M10/$N10</f>
        <v>4.0181073866071701E-10</v>
      </c>
      <c r="BL10" s="31"/>
      <c r="BM10" s="31"/>
      <c r="BN10" s="31"/>
      <c r="BO10" s="31"/>
      <c r="BR10" s="31"/>
      <c r="BS10" s="31">
        <v>1</v>
      </c>
      <c r="BT10" s="31">
        <f t="shared" ref="BT10:BT41" si="11">BS10/BS$76</f>
        <v>1.429672858787298</v>
      </c>
      <c r="BU10" s="31"/>
      <c r="BV10" s="31"/>
      <c r="BW10" s="31">
        <v>1</v>
      </c>
      <c r="BX10" s="31">
        <f t="shared" ref="BX10:BX41" si="12">BW10/BW$76</f>
        <v>0.99615855233031114</v>
      </c>
      <c r="BY10" s="31"/>
      <c r="BZ10" s="31"/>
      <c r="CA10" s="31">
        <v>1</v>
      </c>
      <c r="CB10" s="31">
        <f t="shared" ref="CB10:CB41" si="13">CA10/CA$76</f>
        <v>1</v>
      </c>
    </row>
    <row r="11" spans="1:80" x14ac:dyDescent="0.2">
      <c r="A11" s="197" t="s">
        <v>379</v>
      </c>
      <c r="B11" s="9">
        <f t="shared" ref="B11:B42" si="14">B10+1</f>
        <v>1950</v>
      </c>
      <c r="D11" s="29">
        <f>'Coal_Reconcile '!AA7</f>
        <v>2199.1109999999999</v>
      </c>
      <c r="E11" s="29">
        <f>'Petroleum _Reconcile'!BL8</f>
        <v>471.666</v>
      </c>
      <c r="F11" s="29">
        <f>NatGas_Reconcile!Y7</f>
        <v>650.93100000000004</v>
      </c>
      <c r="G11" s="78">
        <v>9.9999999999999995E-7</v>
      </c>
      <c r="H11" s="42">
        <f t="shared" ref="H11:H62" si="15">SUM(D11:G11)</f>
        <v>3321.708001</v>
      </c>
      <c r="J11" s="29">
        <f>Table8.2b10!B10*0.001</f>
        <v>154519.99400000001</v>
      </c>
      <c r="K11" s="29">
        <f>Table8.2b10!D10*0.001</f>
        <v>33734.288</v>
      </c>
      <c r="L11" s="29">
        <f>Table8.2b10!F10*0.001</f>
        <v>44559.159</v>
      </c>
      <c r="M11" s="83">
        <f t="shared" si="0"/>
        <v>8.0749999999999998E-5</v>
      </c>
      <c r="N11" s="29">
        <f t="shared" ref="N11:N61" si="16">SUM(J11:M11)</f>
        <v>232813.44108075</v>
      </c>
      <c r="P11" s="41">
        <f t="shared" ref="P11:P50" si="17">D11/J11*1000000</f>
        <v>14231.886392643788</v>
      </c>
      <c r="Q11" s="41">
        <f t="shared" ref="Q11:Q50" si="18">E11/K11*1000000</f>
        <v>13981.797985479936</v>
      </c>
      <c r="R11" s="41">
        <f t="shared" ref="R11:R50" si="19">F11/L11*1000000</f>
        <v>14608.242493984235</v>
      </c>
      <c r="S11" s="79">
        <f t="shared" ref="S11:S49" si="20">G11/M11*1000000</f>
        <v>12383.900928792569</v>
      </c>
      <c r="T11" s="41">
        <f t="shared" ref="T11:T50" si="21">H11/N11*1000000</f>
        <v>14267.681391504731</v>
      </c>
      <c r="V11" s="31">
        <f t="shared" si="1"/>
        <v>1.3802071362447004</v>
      </c>
      <c r="W11" s="31">
        <f t="shared" si="2"/>
        <v>1.3046221738188626</v>
      </c>
      <c r="X11" s="31">
        <f t="shared" si="3"/>
        <v>1.3470507463732118</v>
      </c>
      <c r="Y11" s="31">
        <f t="shared" si="4"/>
        <v>0.99999999999999989</v>
      </c>
      <c r="Z11" s="31"/>
      <c r="AB11" s="34">
        <f t="shared" si="5"/>
        <v>0.11985804548528967</v>
      </c>
      <c r="AC11" s="34">
        <f t="shared" si="6"/>
        <v>1.3707555540430167</v>
      </c>
      <c r="AD11" s="34">
        <f t="shared" ref="AD11:AD62" si="22">BX11</f>
        <v>0.99638010459696447</v>
      </c>
      <c r="AE11" s="34">
        <f t="shared" ref="AE11:AE62" si="23">BT11</f>
        <v>1.3757355046484563</v>
      </c>
      <c r="AF11" s="34">
        <f t="shared" ref="AF11:AF62" si="24">AB11*AD11*AE11</f>
        <v>0.16429607339252197</v>
      </c>
      <c r="AG11" s="34">
        <f t="shared" ref="AG11:AG62" si="25">AB11*AC11</f>
        <v>0.16429608154570133</v>
      </c>
      <c r="AI11" s="12"/>
      <c r="AK11" s="31">
        <f t="shared" ref="AK11:AK62" si="26">D11/$H11</f>
        <v>0.66204223831172326</v>
      </c>
      <c r="AL11" s="31">
        <f t="shared" ref="AL11:AL62" si="27">E11/$H11</f>
        <v>0.14199502179541518</v>
      </c>
      <c r="AM11" s="31">
        <f t="shared" ref="AM11:AM62" si="28">F11/$H11</f>
        <v>0.1959627395918116</v>
      </c>
      <c r="AN11" s="31">
        <f t="shared" ref="AN11:AN62" si="29">G11/$H11</f>
        <v>3.010499416863102E-10</v>
      </c>
      <c r="AP11" s="31">
        <f t="shared" ref="AP11:AP42" si="30">(AK11-AK10)/LN(AK11/AK10)</f>
        <v>0.66585996439169226</v>
      </c>
      <c r="AQ11" s="31">
        <f t="shared" ref="AQ11:AQ42" si="31">(AL11-AL10)/LN(AL11/AL10)</f>
        <v>0.14058385285434224</v>
      </c>
      <c r="AR11" s="31">
        <f t="shared" ref="AR11:AR42" si="32">(AM11-AM10)/LN(AM11/AM10)</f>
        <v>0.19353409295767721</v>
      </c>
      <c r="AS11" s="31">
        <f t="shared" ref="AS11:AS42" si="33">(AN11-AN10)/LN(AN11/AN10)</f>
        <v>3.1804894941365347E-10</v>
      </c>
      <c r="AT11" s="31">
        <f>SUM(AP11:AS11)</f>
        <v>0.99997791052176066</v>
      </c>
      <c r="AU11" s="31"/>
      <c r="AV11" s="31">
        <f t="shared" ref="AV11:AV42" si="34">AP11/$AT11</f>
        <v>0.66587467321579641</v>
      </c>
      <c r="AW11" s="31">
        <f t="shared" ref="AW11:AW42" si="35">AQ11/$AT11</f>
        <v>0.14058695834689938</v>
      </c>
      <c r="AX11" s="31">
        <f t="shared" ref="AX11:AX42" si="36">AR11/$AT11</f>
        <v>0.19353836811924827</v>
      </c>
      <c r="AY11" s="31">
        <f t="shared" ref="AY11:AY42" si="37">AS11/$AT11</f>
        <v>3.180559751041944E-10</v>
      </c>
      <c r="BB11" s="31">
        <f t="shared" ref="BB11:BB42" si="38">LN(V11/V10)</f>
        <v>-3.4329616286739785E-2</v>
      </c>
      <c r="BC11" s="31">
        <f t="shared" ref="BC11:BC42" si="39">LN(W11/W10)</f>
        <v>-3.8075061362190514E-2</v>
      </c>
      <c r="BD11" s="31">
        <f t="shared" ref="BD11:BD42" si="40">LN(X11/X10)</f>
        <v>-5.2935593354932371E-2</v>
      </c>
      <c r="BE11" s="31">
        <f t="shared" ref="BE11:BE42" si="41">LN(Y11/Y10)</f>
        <v>0</v>
      </c>
      <c r="BG11" s="31">
        <f t="shared" si="7"/>
        <v>0.66370735848711437</v>
      </c>
      <c r="BH11" s="31">
        <f t="shared" si="8"/>
        <v>0.14489836945582305</v>
      </c>
      <c r="BI11" s="31">
        <f t="shared" si="9"/>
        <v>0.19139427171021844</v>
      </c>
      <c r="BJ11" s="31">
        <f t="shared" si="10"/>
        <v>3.4684423556109172E-10</v>
      </c>
      <c r="BL11" s="31">
        <f t="shared" ref="BL11:BL42" si="42">LN(BG11/BG10)</f>
        <v>-1.5394202922535878E-2</v>
      </c>
      <c r="BM11" s="31">
        <f t="shared" ref="BM11:BM42" si="43">LN(BH11/BH10)</f>
        <v>1.9849401379193311E-2</v>
      </c>
      <c r="BN11" s="31">
        <f t="shared" ref="BN11:BN42" si="44">LN(BI11/BI10)</f>
        <v>3.96945830348433E-2</v>
      </c>
      <c r="BO11" s="31">
        <f t="shared" ref="BO11:BO42" si="45">LN(BJ11/BJ10)</f>
        <v>-0.14710538811360555</v>
      </c>
      <c r="BR11" s="31">
        <f t="shared" ref="BR11:BR42" si="46">EXP(SUMPRODUCT($AV11:$AY11,BB11:BE11))</f>
        <v>0.96227293970972261</v>
      </c>
      <c r="BS11" s="31">
        <f t="shared" ref="BS11:BS42" si="47">IF(ISERR(BR11),BS10,BR11*BS10)</f>
        <v>0.96227293970972261</v>
      </c>
      <c r="BT11" s="31">
        <f t="shared" si="11"/>
        <v>1.3757355046484563</v>
      </c>
      <c r="BU11" s="31"/>
      <c r="BV11" s="31">
        <f t="shared" ref="BV11:BV42" si="48">EXP(SUMPRODUCT($AV11:$AY11,BL11:BO11))</f>
        <v>1.0002224066300842</v>
      </c>
      <c r="BW11" s="31">
        <f t="shared" ref="BW11:BW42" si="49">IF(ISERR(BV11),BW10,BV11*BW10)</f>
        <v>1.0002224066300842</v>
      </c>
      <c r="BX11" s="31">
        <f t="shared" si="12"/>
        <v>0.99638010459696447</v>
      </c>
      <c r="BY11" s="31"/>
      <c r="BZ11" s="31" t="e">
        <f>EXP(SUMPRODUCT($AV11:$AX11,#REF!))</f>
        <v>#REF!</v>
      </c>
      <c r="CA11" s="31">
        <f t="shared" ref="CA11:CA42" si="50">IF(ISERR(BZ11),CA10,BZ11*CA10)</f>
        <v>1</v>
      </c>
      <c r="CB11" s="31">
        <f t="shared" si="13"/>
        <v>1</v>
      </c>
    </row>
    <row r="12" spans="1:80" x14ac:dyDescent="0.2">
      <c r="A12" s="197" t="s">
        <v>379</v>
      </c>
      <c r="B12" s="9">
        <f t="shared" si="14"/>
        <v>1951</v>
      </c>
      <c r="D12" s="29">
        <f>'Coal_Reconcile '!AA8</f>
        <v>2506.808</v>
      </c>
      <c r="E12" s="29">
        <f>'Petroleum _Reconcile'!BL9</f>
        <v>399.89800000000002</v>
      </c>
      <c r="F12" s="29">
        <f>NatGas_Reconcile!Y8</f>
        <v>790.63499999999999</v>
      </c>
      <c r="G12" s="78">
        <v>9.9999999999999995E-7</v>
      </c>
      <c r="H12" s="42">
        <f t="shared" si="15"/>
        <v>3697.3410010000002</v>
      </c>
      <c r="J12" s="29">
        <f>Table8.2b10!B11*0.001</f>
        <v>185203.65700000001</v>
      </c>
      <c r="K12" s="29">
        <f>Table8.2b10!D11*0.001</f>
        <v>28712.116000000002</v>
      </c>
      <c r="L12" s="29">
        <f>Table8.2b10!F11*0.001</f>
        <v>56615.678</v>
      </c>
      <c r="M12" s="83">
        <f t="shared" si="0"/>
        <v>8.0749999999999998E-5</v>
      </c>
      <c r="N12" s="29">
        <f t="shared" si="16"/>
        <v>270531.45108074998</v>
      </c>
      <c r="P12" s="41">
        <f t="shared" si="17"/>
        <v>13535.413072323943</v>
      </c>
      <c r="Q12" s="41">
        <f t="shared" si="18"/>
        <v>13927.848438617342</v>
      </c>
      <c r="R12" s="41">
        <f t="shared" si="19"/>
        <v>13964.948013163421</v>
      </c>
      <c r="S12" s="79">
        <f t="shared" si="20"/>
        <v>12383.900928792569</v>
      </c>
      <c r="T12" s="41">
        <f t="shared" si="21"/>
        <v>13666.954382676911</v>
      </c>
      <c r="V12" s="31">
        <f t="shared" si="1"/>
        <v>1.3126632126643125</v>
      </c>
      <c r="W12" s="31">
        <f t="shared" si="2"/>
        <v>1.299588216442457</v>
      </c>
      <c r="X12" s="31">
        <f t="shared" si="3"/>
        <v>1.2877314743331771</v>
      </c>
      <c r="Y12" s="31">
        <f t="shared" si="4"/>
        <v>0.99999999999999989</v>
      </c>
      <c r="Z12" s="31"/>
      <c r="AB12" s="34">
        <f t="shared" si="5"/>
        <v>0.13927619822255621</v>
      </c>
      <c r="AC12" s="34">
        <f t="shared" si="6"/>
        <v>1.313041209208776</v>
      </c>
      <c r="AD12" s="34">
        <f t="shared" si="22"/>
        <v>0.99672273567506708</v>
      </c>
      <c r="AE12" s="34">
        <f t="shared" si="23"/>
        <v>1.3173584759857113</v>
      </c>
      <c r="AF12" s="34">
        <f t="shared" si="24"/>
        <v>0.18287537865297052</v>
      </c>
      <c r="AG12" s="34">
        <f t="shared" si="25"/>
        <v>0.18287538772814638</v>
      </c>
      <c r="AI12" s="12"/>
      <c r="AK12" s="31">
        <f t="shared" si="26"/>
        <v>0.6780029213756581</v>
      </c>
      <c r="AL12" s="31">
        <f t="shared" si="27"/>
        <v>0.10815826830466591</v>
      </c>
      <c r="AM12" s="31">
        <f t="shared" si="28"/>
        <v>0.21383881004921135</v>
      </c>
      <c r="AN12" s="31">
        <f t="shared" si="29"/>
        <v>2.7046463924467213E-10</v>
      </c>
      <c r="AP12" s="31">
        <f t="shared" si="30"/>
        <v>0.66999089520982846</v>
      </c>
      <c r="AQ12" s="31">
        <f t="shared" si="31"/>
        <v>0.12431007095158743</v>
      </c>
      <c r="AR12" s="31">
        <f t="shared" si="32"/>
        <v>0.20477074594661263</v>
      </c>
      <c r="AS12" s="31">
        <f t="shared" si="33"/>
        <v>2.854842801552338E-10</v>
      </c>
      <c r="AT12" s="31">
        <f t="shared" ref="AT12:AT65" si="51">SUM(AP12:AS12)</f>
        <v>0.99907171239351278</v>
      </c>
      <c r="AU12" s="31"/>
      <c r="AV12" s="31">
        <f t="shared" si="34"/>
        <v>0.67061341733388358</v>
      </c>
      <c r="AW12" s="31">
        <f t="shared" si="35"/>
        <v>0.12442557366955494</v>
      </c>
      <c r="AX12" s="31">
        <f t="shared" si="36"/>
        <v>0.20496100871081199</v>
      </c>
      <c r="AY12" s="31">
        <f t="shared" si="37"/>
        <v>2.8574953790983494E-10</v>
      </c>
      <c r="BB12" s="31">
        <f t="shared" si="38"/>
        <v>-5.0175526374817404E-2</v>
      </c>
      <c r="BC12" s="31">
        <f t="shared" si="39"/>
        <v>-3.8660191703916193E-3</v>
      </c>
      <c r="BD12" s="31">
        <f t="shared" si="40"/>
        <v>-4.5035447057789495E-2</v>
      </c>
      <c r="BE12" s="31">
        <f t="shared" si="41"/>
        <v>0</v>
      </c>
      <c r="BG12" s="31">
        <f t="shared" si="7"/>
        <v>0.68459196245067722</v>
      </c>
      <c r="BH12" s="31">
        <f t="shared" si="8"/>
        <v>0.10613226626810879</v>
      </c>
      <c r="BI12" s="31">
        <f t="shared" si="9"/>
        <v>0.20927577098272757</v>
      </c>
      <c r="BJ12" s="31">
        <f t="shared" si="10"/>
        <v>2.9848655184974119E-10</v>
      </c>
      <c r="BL12" s="31">
        <f t="shared" si="42"/>
        <v>3.0981658364206393E-2</v>
      </c>
      <c r="BM12" s="31">
        <f t="shared" si="43"/>
        <v>-0.31134648512538809</v>
      </c>
      <c r="BN12" s="31">
        <f t="shared" si="44"/>
        <v>8.9317310402225333E-2</v>
      </c>
      <c r="BO12" s="31">
        <f t="shared" si="45"/>
        <v>-0.15015091090506599</v>
      </c>
      <c r="BR12" s="31">
        <f t="shared" si="46"/>
        <v>0.95756667726790834</v>
      </c>
      <c r="BS12" s="31">
        <f t="shared" si="47"/>
        <v>0.92144050150266132</v>
      </c>
      <c r="BT12" s="31">
        <f t="shared" si="11"/>
        <v>1.3173584759857113</v>
      </c>
      <c r="BU12" s="31"/>
      <c r="BV12" s="31">
        <f t="shared" si="48"/>
        <v>1.0003438758727936</v>
      </c>
      <c r="BW12" s="31">
        <f t="shared" si="49"/>
        <v>1.0005663589831519</v>
      </c>
      <c r="BX12" s="31">
        <f t="shared" si="12"/>
        <v>0.99672273567506708</v>
      </c>
      <c r="BY12" s="31"/>
      <c r="BZ12" s="31" t="e">
        <f>EXP(SUMPRODUCT($AV12:$AX12,#REF!))</f>
        <v>#REF!</v>
      </c>
      <c r="CA12" s="31">
        <f t="shared" si="50"/>
        <v>1</v>
      </c>
      <c r="CB12" s="31">
        <f t="shared" si="13"/>
        <v>1</v>
      </c>
    </row>
    <row r="13" spans="1:80" x14ac:dyDescent="0.2">
      <c r="A13" s="197" t="s">
        <v>379</v>
      </c>
      <c r="B13" s="9">
        <f t="shared" si="14"/>
        <v>1952</v>
      </c>
      <c r="D13" s="29">
        <f>'Coal_Reconcile '!AA9</f>
        <v>2557.3969999999999</v>
      </c>
      <c r="E13" s="29">
        <f>'Petroleum _Reconcile'!BL10</f>
        <v>420.36599999999999</v>
      </c>
      <c r="F13" s="29">
        <f>NatGas_Reconcile!Y9</f>
        <v>941.971</v>
      </c>
      <c r="G13" s="78">
        <v>9.9999999999999995E-7</v>
      </c>
      <c r="H13" s="42">
        <f t="shared" si="15"/>
        <v>3919.7340009999998</v>
      </c>
      <c r="J13" s="29">
        <f>Table8.2b10!B12*0.001</f>
        <v>195436.666</v>
      </c>
      <c r="K13" s="29">
        <f>Table8.2b10!D12*0.001</f>
        <v>29749.761000000002</v>
      </c>
      <c r="L13" s="29">
        <f>Table8.2b10!F12*0.001</f>
        <v>68453.088000000003</v>
      </c>
      <c r="M13" s="83">
        <f t="shared" si="0"/>
        <v>8.0749999999999998E-5</v>
      </c>
      <c r="N13" s="29">
        <f t="shared" si="16"/>
        <v>293639.51508074999</v>
      </c>
      <c r="P13" s="41">
        <f t="shared" si="17"/>
        <v>13085.553761953757</v>
      </c>
      <c r="Q13" s="41">
        <f t="shared" si="18"/>
        <v>14130.063095296799</v>
      </c>
      <c r="R13" s="41">
        <f t="shared" si="19"/>
        <v>13760.825516008861</v>
      </c>
      <c r="S13" s="79">
        <f t="shared" si="20"/>
        <v>12383.900928792569</v>
      </c>
      <c r="T13" s="41">
        <f t="shared" si="21"/>
        <v>13348.796056695859</v>
      </c>
      <c r="V13" s="31">
        <f t="shared" si="1"/>
        <v>1.2690358948689724</v>
      </c>
      <c r="W13" s="31">
        <f t="shared" si="2"/>
        <v>1.3184565855355563</v>
      </c>
      <c r="X13" s="31">
        <f t="shared" si="3"/>
        <v>1.2689089936509976</v>
      </c>
      <c r="Y13" s="31">
        <f t="shared" si="4"/>
        <v>0.99999999999999989</v>
      </c>
      <c r="Z13" s="31"/>
      <c r="AB13" s="34">
        <f t="shared" si="5"/>
        <v>0.15117279393941749</v>
      </c>
      <c r="AC13" s="34">
        <f t="shared" si="6"/>
        <v>1.2824744141958715</v>
      </c>
      <c r="AD13" s="34">
        <f t="shared" si="22"/>
        <v>0.99744379053938892</v>
      </c>
      <c r="AE13" s="34">
        <f t="shared" si="23"/>
        <v>1.2857610250495026</v>
      </c>
      <c r="AF13" s="34">
        <f t="shared" si="24"/>
        <v>0.19387523072876506</v>
      </c>
      <c r="AG13" s="34">
        <f t="shared" si="25"/>
        <v>0.19387524034980763</v>
      </c>
      <c r="AI13" s="12"/>
      <c r="AK13" s="31">
        <f t="shared" si="26"/>
        <v>0.65244146652491175</v>
      </c>
      <c r="AL13" s="31">
        <f t="shared" si="27"/>
        <v>0.10724350170005324</v>
      </c>
      <c r="AM13" s="31">
        <f t="shared" si="28"/>
        <v>0.24031503151991565</v>
      </c>
      <c r="AN13" s="31">
        <f t="shared" si="29"/>
        <v>2.5511935242158794E-10</v>
      </c>
      <c r="AP13" s="31">
        <f t="shared" si="30"/>
        <v>0.66514033504807057</v>
      </c>
      <c r="AQ13" s="31">
        <f t="shared" si="31"/>
        <v>0.10770023752859766</v>
      </c>
      <c r="AR13" s="31">
        <f t="shared" si="32"/>
        <v>0.22681943580765684</v>
      </c>
      <c r="AS13" s="31">
        <f t="shared" si="33"/>
        <v>2.6271730704765111E-10</v>
      </c>
      <c r="AT13" s="31">
        <f t="shared" si="51"/>
        <v>0.99966000864704241</v>
      </c>
      <c r="AU13" s="31"/>
      <c r="AV13" s="31">
        <f t="shared" si="34"/>
        <v>0.66536655392295152</v>
      </c>
      <c r="AW13" s="31">
        <f t="shared" si="35"/>
        <v>0.10773686713181721</v>
      </c>
      <c r="AX13" s="31">
        <f t="shared" si="36"/>
        <v>0.22689657868242452</v>
      </c>
      <c r="AY13" s="31">
        <f t="shared" si="37"/>
        <v>2.6280665903922414E-10</v>
      </c>
      <c r="BB13" s="31">
        <f t="shared" si="38"/>
        <v>-3.3800585977685128E-2</v>
      </c>
      <c r="BC13" s="31">
        <f t="shared" si="39"/>
        <v>1.4414341399269028E-2</v>
      </c>
      <c r="BD13" s="31">
        <f t="shared" si="40"/>
        <v>-1.4724652136482158E-2</v>
      </c>
      <c r="BE13" s="31">
        <f t="shared" si="41"/>
        <v>0</v>
      </c>
      <c r="BG13" s="31">
        <f t="shared" si="7"/>
        <v>0.66556664196320958</v>
      </c>
      <c r="BH13" s="31">
        <f t="shared" si="8"/>
        <v>0.10131388819321169</v>
      </c>
      <c r="BI13" s="31">
        <f t="shared" si="9"/>
        <v>0.23311946956858176</v>
      </c>
      <c r="BJ13" s="31">
        <f t="shared" si="10"/>
        <v>2.7499704860156166E-10</v>
      </c>
      <c r="BL13" s="31">
        <f t="shared" si="42"/>
        <v>-2.8184214514435452E-2</v>
      </c>
      <c r="BM13" s="31">
        <f t="shared" si="43"/>
        <v>-4.6462609750884322E-2</v>
      </c>
      <c r="BN13" s="31">
        <f t="shared" si="44"/>
        <v>0.10789820648202018</v>
      </c>
      <c r="BO13" s="31">
        <f t="shared" si="45"/>
        <v>-8.1964514137066319E-2</v>
      </c>
      <c r="BR13" s="31">
        <f t="shared" si="46"/>
        <v>0.97601453855408182</v>
      </c>
      <c r="BS13" s="31">
        <f t="shared" si="47"/>
        <v>0.89933932587916177</v>
      </c>
      <c r="BT13" s="31">
        <f t="shared" si="11"/>
        <v>1.2857610250495026</v>
      </c>
      <c r="BU13" s="31"/>
      <c r="BV13" s="31">
        <f t="shared" si="48"/>
        <v>1.0007234257216311</v>
      </c>
      <c r="BW13" s="31">
        <f t="shared" si="49"/>
        <v>1.0012901944234391</v>
      </c>
      <c r="BX13" s="31">
        <f t="shared" si="12"/>
        <v>0.99744379053938892</v>
      </c>
      <c r="BY13" s="31"/>
      <c r="BZ13" s="31" t="e">
        <f>EXP(SUMPRODUCT($AV13:$AX13,#REF!))</f>
        <v>#REF!</v>
      </c>
      <c r="CA13" s="31">
        <f t="shared" si="50"/>
        <v>1</v>
      </c>
      <c r="CB13" s="31">
        <f t="shared" si="13"/>
        <v>1</v>
      </c>
    </row>
    <row r="14" spans="1:80" x14ac:dyDescent="0.2">
      <c r="A14" s="197" t="s">
        <v>379</v>
      </c>
      <c r="B14" s="9">
        <f t="shared" si="14"/>
        <v>1953</v>
      </c>
      <c r="D14" s="29">
        <f>'Coal_Reconcile '!AA10</f>
        <v>2777.3609999999999</v>
      </c>
      <c r="E14" s="29">
        <f>'Petroleum _Reconcile'!BL11</f>
        <v>514.298</v>
      </c>
      <c r="F14" s="29">
        <f>NatGas_Reconcile!Y10</f>
        <v>1070.472</v>
      </c>
      <c r="G14" s="78">
        <v>9.9999999999999995E-7</v>
      </c>
      <c r="H14" s="42">
        <f t="shared" si="15"/>
        <v>4362.1310009999997</v>
      </c>
      <c r="J14" s="29">
        <f>Table8.2b10!B13*0.001</f>
        <v>218846.32500000001</v>
      </c>
      <c r="K14" s="29">
        <f>Table8.2b10!D13*0.001</f>
        <v>38404.449000000001</v>
      </c>
      <c r="L14" s="29">
        <f>Table8.2b10!F13*0.001</f>
        <v>79790.975000000006</v>
      </c>
      <c r="M14" s="83">
        <f t="shared" si="0"/>
        <v>8.0749999999999998E-5</v>
      </c>
      <c r="N14" s="29">
        <f t="shared" si="16"/>
        <v>337041.74908074999</v>
      </c>
      <c r="P14" s="41">
        <f t="shared" si="17"/>
        <v>12690.91907300705</v>
      </c>
      <c r="Q14" s="41">
        <f t="shared" si="18"/>
        <v>13391.62553796827</v>
      </c>
      <c r="R14" s="41">
        <f t="shared" si="19"/>
        <v>13415.953370666291</v>
      </c>
      <c r="S14" s="79">
        <f t="shared" si="20"/>
        <v>12383.900928792569</v>
      </c>
      <c r="T14" s="41">
        <f t="shared" si="21"/>
        <v>12942.405541441991</v>
      </c>
      <c r="V14" s="31">
        <f t="shared" si="1"/>
        <v>1.2307642561791434</v>
      </c>
      <c r="W14" s="31">
        <f t="shared" si="2"/>
        <v>1.2495540014564626</v>
      </c>
      <c r="X14" s="31">
        <f t="shared" si="3"/>
        <v>1.2371077498683627</v>
      </c>
      <c r="Y14" s="31">
        <f t="shared" si="4"/>
        <v>0.99999999999999989</v>
      </c>
      <c r="Z14" s="31"/>
      <c r="AB14" s="34">
        <f t="shared" si="5"/>
        <v>0.17351732401803466</v>
      </c>
      <c r="AC14" s="34">
        <f t="shared" si="6"/>
        <v>1.2434307854093241</v>
      </c>
      <c r="AD14" s="34">
        <f t="shared" si="22"/>
        <v>0.99846742097173591</v>
      </c>
      <c r="AE14" s="34">
        <f t="shared" si="23"/>
        <v>1.2453393046054866</v>
      </c>
      <c r="AF14" s="34">
        <f t="shared" si="24"/>
        <v>0.21575677177895672</v>
      </c>
      <c r="AG14" s="34">
        <f t="shared" si="25"/>
        <v>0.21575678248586899</v>
      </c>
      <c r="AI14" s="12"/>
      <c r="AK14" s="31">
        <f t="shared" si="26"/>
        <v>0.63669820997198434</v>
      </c>
      <c r="AL14" s="31">
        <f t="shared" si="27"/>
        <v>0.11790063156794223</v>
      </c>
      <c r="AM14" s="31">
        <f t="shared" si="28"/>
        <v>0.24540115823082775</v>
      </c>
      <c r="AN14" s="31">
        <f t="shared" si="29"/>
        <v>2.2924575162248778E-10</v>
      </c>
      <c r="AP14" s="31">
        <f t="shared" si="30"/>
        <v>0.64453779362348984</v>
      </c>
      <c r="AQ14" s="31">
        <f t="shared" si="31"/>
        <v>0.11248794100131093</v>
      </c>
      <c r="AR14" s="31">
        <f t="shared" si="32"/>
        <v>0.24284921814107252</v>
      </c>
      <c r="AS14" s="31">
        <f t="shared" si="33"/>
        <v>2.4195202572220441E-10</v>
      </c>
      <c r="AT14" s="31">
        <f t="shared" si="51"/>
        <v>0.99987495300782536</v>
      </c>
      <c r="AU14" s="31"/>
      <c r="AV14" s="31">
        <f t="shared" si="34"/>
        <v>0.64461840121566227</v>
      </c>
      <c r="AW14" s="31">
        <f t="shared" si="35"/>
        <v>0.11250200903915489</v>
      </c>
      <c r="AX14" s="31">
        <f t="shared" si="36"/>
        <v>0.24287958950320052</v>
      </c>
      <c r="AY14" s="31">
        <f t="shared" si="37"/>
        <v>2.4198228487908808E-10</v>
      </c>
      <c r="BB14" s="31">
        <f t="shared" si="38"/>
        <v>-3.0622151365337261E-2</v>
      </c>
      <c r="BC14" s="31">
        <f t="shared" si="39"/>
        <v>-5.3675110294541355E-2</v>
      </c>
      <c r="BD14" s="31">
        <f t="shared" si="40"/>
        <v>-2.5381275737752979E-2</v>
      </c>
      <c r="BE14" s="31">
        <f t="shared" si="41"/>
        <v>0</v>
      </c>
      <c r="BG14" s="31">
        <f t="shared" si="7"/>
        <v>0.64931518305041735</v>
      </c>
      <c r="BH14" s="31">
        <f t="shared" si="8"/>
        <v>0.11394567321331724</v>
      </c>
      <c r="BI14" s="31">
        <f t="shared" si="9"/>
        <v>0.23673914349668096</v>
      </c>
      <c r="BJ14" s="31">
        <f t="shared" si="10"/>
        <v>2.3958456250668679E-10</v>
      </c>
      <c r="BL14" s="31">
        <f t="shared" si="42"/>
        <v>-2.4720528045694679E-2</v>
      </c>
      <c r="BM14" s="31">
        <f t="shared" si="43"/>
        <v>0.11749828255353945</v>
      </c>
      <c r="BN14" s="31">
        <f t="shared" si="44"/>
        <v>1.540780752566377E-2</v>
      </c>
      <c r="BO14" s="31">
        <f t="shared" si="45"/>
        <v>-0.13785393135803911</v>
      </c>
      <c r="BR14" s="31">
        <f t="shared" si="46"/>
        <v>0.96856202695795679</v>
      </c>
      <c r="BS14" s="31">
        <f t="shared" si="47"/>
        <v>0.87106592039652342</v>
      </c>
      <c r="BT14" s="31">
        <f t="shared" si="11"/>
        <v>1.2453393046054866</v>
      </c>
      <c r="BU14" s="31"/>
      <c r="BV14" s="31">
        <f t="shared" si="48"/>
        <v>1.0010262537518966</v>
      </c>
      <c r="BW14" s="31">
        <f t="shared" si="49"/>
        <v>1.0023177722422034</v>
      </c>
      <c r="BX14" s="31">
        <f t="shared" si="12"/>
        <v>0.99846742097173591</v>
      </c>
      <c r="BY14" s="31"/>
      <c r="BZ14" s="31" t="e">
        <f>EXP(SUMPRODUCT($AV14:$AX14,#REF!))</f>
        <v>#REF!</v>
      </c>
      <c r="CA14" s="31">
        <f t="shared" si="50"/>
        <v>1</v>
      </c>
      <c r="CB14" s="31">
        <f t="shared" si="13"/>
        <v>1</v>
      </c>
    </row>
    <row r="15" spans="1:80" x14ac:dyDescent="0.2">
      <c r="A15" s="197" t="s">
        <v>379</v>
      </c>
      <c r="B15" s="9">
        <f t="shared" si="14"/>
        <v>1954</v>
      </c>
      <c r="D15" s="29">
        <f>'Coal_Reconcile '!AA11</f>
        <v>2840.759</v>
      </c>
      <c r="E15" s="29">
        <f>'Petroleum _Reconcile'!BL12</f>
        <v>417.40899999999999</v>
      </c>
      <c r="F15" s="29">
        <f>NatGas_Reconcile!Y11</f>
        <v>1206.2909999999999</v>
      </c>
      <c r="G15" s="78">
        <v>9.9999999999999995E-7</v>
      </c>
      <c r="H15" s="42">
        <f t="shared" si="15"/>
        <v>4464.4590010000002</v>
      </c>
      <c r="J15" s="29">
        <f>Table8.2b10!B14*0.001</f>
        <v>239145.96600000001</v>
      </c>
      <c r="K15" s="29">
        <f>Table8.2b10!D14*0.001</f>
        <v>31520.174999999999</v>
      </c>
      <c r="L15" s="29">
        <f>Table8.2b10!F14*0.001</f>
        <v>93688.271000000008</v>
      </c>
      <c r="M15" s="83">
        <f t="shared" si="0"/>
        <v>8.0749999999999998E-5</v>
      </c>
      <c r="N15" s="29">
        <f t="shared" si="16"/>
        <v>364354.41208074999</v>
      </c>
      <c r="P15" s="41">
        <f t="shared" si="17"/>
        <v>11878.766125622205</v>
      </c>
      <c r="Q15" s="41">
        <f t="shared" si="18"/>
        <v>13242.59779649066</v>
      </c>
      <c r="R15" s="41">
        <f t="shared" si="19"/>
        <v>12875.581832436632</v>
      </c>
      <c r="S15" s="79">
        <f t="shared" si="20"/>
        <v>12383.900928792569</v>
      </c>
      <c r="T15" s="41">
        <f t="shared" si="21"/>
        <v>12253.066939698716</v>
      </c>
      <c r="V15" s="31">
        <f t="shared" si="1"/>
        <v>1.1520017321695279</v>
      </c>
      <c r="W15" s="31">
        <f t="shared" si="2"/>
        <v>1.2356484296374628</v>
      </c>
      <c r="X15" s="31">
        <f t="shared" si="3"/>
        <v>1.1872791764317661</v>
      </c>
      <c r="Y15" s="31">
        <f t="shared" si="4"/>
        <v>0.99999999999999989</v>
      </c>
      <c r="Z15" s="31"/>
      <c r="AB15" s="34">
        <f t="shared" si="5"/>
        <v>0.18757854998927465</v>
      </c>
      <c r="AC15" s="34">
        <f t="shared" si="6"/>
        <v>1.1772031559138643</v>
      </c>
      <c r="AD15" s="34">
        <f t="shared" si="22"/>
        <v>0.99763488140690681</v>
      </c>
      <c r="AE15" s="34">
        <f t="shared" si="23"/>
        <v>1.1799939230624279</v>
      </c>
      <c r="AF15" s="34">
        <f t="shared" si="24"/>
        <v>0.22081805007104283</v>
      </c>
      <c r="AG15" s="34">
        <f t="shared" si="25"/>
        <v>0.22081806102912066</v>
      </c>
      <c r="AI15" s="12"/>
      <c r="AK15" s="31">
        <f t="shared" si="26"/>
        <v>0.6363053170302817</v>
      </c>
      <c r="AL15" s="31">
        <f t="shared" si="27"/>
        <v>9.3495986838831757E-2</v>
      </c>
      <c r="AM15" s="31">
        <f t="shared" si="28"/>
        <v>0.27019869590689516</v>
      </c>
      <c r="AN15" s="31">
        <f t="shared" si="29"/>
        <v>2.239913055033115E-10</v>
      </c>
      <c r="AP15" s="31">
        <f t="shared" si="30"/>
        <v>0.63650174329103626</v>
      </c>
      <c r="AQ15" s="31">
        <f t="shared" si="31"/>
        <v>0.10522706364381666</v>
      </c>
      <c r="AR15" s="31">
        <f t="shared" si="32"/>
        <v>0.25760103328674511</v>
      </c>
      <c r="AS15" s="31">
        <f t="shared" si="33"/>
        <v>2.2660837560019993E-10</v>
      </c>
      <c r="AT15" s="31">
        <f t="shared" si="51"/>
        <v>0.99932984044820639</v>
      </c>
      <c r="AU15" s="31"/>
      <c r="AV15" s="31">
        <f t="shared" si="34"/>
        <v>0.63692858706746991</v>
      </c>
      <c r="AW15" s="31">
        <f t="shared" si="35"/>
        <v>0.10529762985624605</v>
      </c>
      <c r="AX15" s="31">
        <f t="shared" si="36"/>
        <v>0.25777378284952368</v>
      </c>
      <c r="AY15" s="31">
        <f t="shared" si="37"/>
        <v>2.2676034120882902E-10</v>
      </c>
      <c r="BB15" s="31">
        <f t="shared" si="38"/>
        <v>-6.6134257023679213E-2</v>
      </c>
      <c r="BC15" s="31">
        <f t="shared" si="39"/>
        <v>-1.1190812278229491E-2</v>
      </c>
      <c r="BD15" s="31">
        <f t="shared" si="40"/>
        <v>-4.1111912466287842E-2</v>
      </c>
      <c r="BE15" s="31">
        <f t="shared" si="41"/>
        <v>0</v>
      </c>
      <c r="BG15" s="31">
        <f t="shared" si="7"/>
        <v>0.65635534542943674</v>
      </c>
      <c r="BH15" s="31">
        <f t="shared" si="8"/>
        <v>8.6509656408426713E-2</v>
      </c>
      <c r="BI15" s="31">
        <f t="shared" si="9"/>
        <v>0.2571349979405117</v>
      </c>
      <c r="BJ15" s="31">
        <f t="shared" si="10"/>
        <v>2.2162487216458844E-10</v>
      </c>
      <c r="BL15" s="31">
        <f t="shared" si="42"/>
        <v>1.0784084428900984E-2</v>
      </c>
      <c r="BM15" s="31">
        <f t="shared" si="43"/>
        <v>-0.27546574156108394</v>
      </c>
      <c r="BN15" s="31">
        <f t="shared" si="44"/>
        <v>8.2642356185054777E-2</v>
      </c>
      <c r="BO15" s="31">
        <f t="shared" si="45"/>
        <v>-7.7920246308304422E-2</v>
      </c>
      <c r="BR15" s="31">
        <f t="shared" si="46"/>
        <v>0.94752805014553076</v>
      </c>
      <c r="BS15" s="31">
        <f t="shared" si="47"/>
        <v>0.82535939310153994</v>
      </c>
      <c r="BT15" s="31">
        <f t="shared" si="11"/>
        <v>1.1799939230624279</v>
      </c>
      <c r="BU15" s="31"/>
      <c r="BV15" s="31">
        <f t="shared" si="48"/>
        <v>0.99916618254402445</v>
      </c>
      <c r="BW15" s="31">
        <f t="shared" si="49"/>
        <v>1.0014820221872733</v>
      </c>
      <c r="BX15" s="31">
        <f t="shared" si="12"/>
        <v>0.99763488140690681</v>
      </c>
      <c r="BY15" s="31"/>
      <c r="BZ15" s="31" t="e">
        <f>EXP(SUMPRODUCT($AV15:$AX15,#REF!))</f>
        <v>#REF!</v>
      </c>
      <c r="CA15" s="31">
        <f t="shared" si="50"/>
        <v>1</v>
      </c>
      <c r="CB15" s="31">
        <f t="shared" si="13"/>
        <v>1</v>
      </c>
    </row>
    <row r="16" spans="1:80" x14ac:dyDescent="0.2">
      <c r="A16" s="197" t="s">
        <v>379</v>
      </c>
      <c r="B16" s="9">
        <f t="shared" si="14"/>
        <v>1955</v>
      </c>
      <c r="D16" s="29">
        <f>'Coal_Reconcile '!AA12</f>
        <v>3458.2710000000002</v>
      </c>
      <c r="E16" s="29">
        <f>'Petroleum _Reconcile'!BL13</f>
        <v>470.74700000000001</v>
      </c>
      <c r="F16" s="29">
        <f>NatGas_Reconcile!Y12</f>
        <v>1193.644</v>
      </c>
      <c r="G16" s="78">
        <v>9.9999999999999995E-7</v>
      </c>
      <c r="H16" s="42">
        <f t="shared" si="15"/>
        <v>5122.6620010000006</v>
      </c>
      <c r="J16" s="29">
        <f>Table8.2b10!B15*0.001</f>
        <v>301362.69800000003</v>
      </c>
      <c r="K16" s="29">
        <f>Table8.2b10!D15*0.001</f>
        <v>37138.307999999997</v>
      </c>
      <c r="L16" s="29">
        <f>Table8.2b10!F15*0.001</f>
        <v>95285.441000000006</v>
      </c>
      <c r="M16" s="83">
        <f t="shared" si="0"/>
        <v>8.0749999999999998E-5</v>
      </c>
      <c r="N16" s="29">
        <f t="shared" si="16"/>
        <v>433786.44708075002</v>
      </c>
      <c r="P16" s="41">
        <f t="shared" si="17"/>
        <v>11475.444781158682</v>
      </c>
      <c r="Q16" s="41">
        <f t="shared" si="18"/>
        <v>12675.51014978927</v>
      </c>
      <c r="R16" s="41">
        <f t="shared" si="19"/>
        <v>12527.034429110738</v>
      </c>
      <c r="S16" s="79">
        <f t="shared" si="20"/>
        <v>12383.900928792569</v>
      </c>
      <c r="T16" s="41">
        <f t="shared" si="21"/>
        <v>11809.179460248119</v>
      </c>
      <c r="V16" s="31">
        <f t="shared" si="1"/>
        <v>1.1128876623638488</v>
      </c>
      <c r="W16" s="31">
        <f t="shared" si="2"/>
        <v>1.1827342680143507</v>
      </c>
      <c r="X16" s="31">
        <f t="shared" si="3"/>
        <v>1.1551390308947558</v>
      </c>
      <c r="Y16" s="31">
        <f t="shared" si="4"/>
        <v>0.99999999999999989</v>
      </c>
      <c r="Z16" s="31"/>
      <c r="AB16" s="34">
        <f t="shared" si="5"/>
        <v>0.22332385735011465</v>
      </c>
      <c r="AC16" s="34">
        <f t="shared" si="6"/>
        <v>1.1345570376602458</v>
      </c>
      <c r="AD16" s="34">
        <f t="shared" si="22"/>
        <v>0.99436325442219464</v>
      </c>
      <c r="AE16" s="34">
        <f t="shared" si="23"/>
        <v>1.140988442917892</v>
      </c>
      <c r="AF16" s="34">
        <f t="shared" si="24"/>
        <v>0.25337364146035896</v>
      </c>
      <c r="AG16" s="34">
        <f t="shared" si="25"/>
        <v>0.25337365403400541</v>
      </c>
      <c r="AI16" s="12"/>
      <c r="AK16" s="31">
        <f t="shared" si="26"/>
        <v>0.67509255916648558</v>
      </c>
      <c r="AL16" s="31">
        <f t="shared" si="27"/>
        <v>9.1894995201343546E-2</v>
      </c>
      <c r="AM16" s="31">
        <f t="shared" si="28"/>
        <v>0.23301244543695981</v>
      </c>
      <c r="AN16" s="31">
        <f t="shared" si="29"/>
        <v>1.9521100548987789E-10</v>
      </c>
      <c r="AP16" s="31">
        <f t="shared" si="30"/>
        <v>0.65550769163040368</v>
      </c>
      <c r="AQ16" s="31">
        <f t="shared" si="31"/>
        <v>9.2693186678230302E-2</v>
      </c>
      <c r="AR16" s="31">
        <f t="shared" si="32"/>
        <v>0.25114690411862572</v>
      </c>
      <c r="AS16" s="31">
        <f t="shared" si="33"/>
        <v>2.0927142235422704E-10</v>
      </c>
      <c r="AT16" s="31">
        <f t="shared" si="51"/>
        <v>0.99934778263653112</v>
      </c>
      <c r="AU16" s="31"/>
      <c r="AV16" s="31">
        <f t="shared" si="34"/>
        <v>0.65593550415552959</v>
      </c>
      <c r="AW16" s="31">
        <f t="shared" si="35"/>
        <v>9.2753682240313107E-2</v>
      </c>
      <c r="AX16" s="31">
        <f t="shared" si="36"/>
        <v>0.25131081339474926</v>
      </c>
      <c r="AY16" s="31">
        <f t="shared" si="37"/>
        <v>2.0940800188910845E-10</v>
      </c>
      <c r="BB16" s="31">
        <f t="shared" si="38"/>
        <v>-3.4542930980196347E-2</v>
      </c>
      <c r="BC16" s="31">
        <f t="shared" si="39"/>
        <v>-4.3766942285328451E-2</v>
      </c>
      <c r="BD16" s="31">
        <f t="shared" si="40"/>
        <v>-2.7443573146978349E-2</v>
      </c>
      <c r="BE16" s="31">
        <f t="shared" si="41"/>
        <v>0</v>
      </c>
      <c r="BG16" s="31">
        <f t="shared" si="7"/>
        <v>0.69472594182708736</v>
      </c>
      <c r="BH16" s="31">
        <f t="shared" si="8"/>
        <v>8.5614265383184382E-2</v>
      </c>
      <c r="BI16" s="31">
        <f t="shared" si="9"/>
        <v>0.21965979260357682</v>
      </c>
      <c r="BJ16" s="31">
        <f t="shared" si="10"/>
        <v>1.8615150506296998E-10</v>
      </c>
      <c r="BL16" s="31">
        <f t="shared" si="42"/>
        <v>5.6815112099071571E-2</v>
      </c>
      <c r="BM16" s="31">
        <f t="shared" si="43"/>
        <v>-1.0404121551071226E-2</v>
      </c>
      <c r="BN16" s="31">
        <f t="shared" si="44"/>
        <v>-0.15752127860762316</v>
      </c>
      <c r="BO16" s="31">
        <f t="shared" si="45"/>
        <v>-0.17442530208257506</v>
      </c>
      <c r="BR16" s="31">
        <f t="shared" si="46"/>
        <v>0.96694433811717839</v>
      </c>
      <c r="BS16" s="31">
        <f t="shared" si="47"/>
        <v>0.79807659207136461</v>
      </c>
      <c r="BT16" s="31">
        <f t="shared" si="11"/>
        <v>1.140988442917892</v>
      </c>
      <c r="BU16" s="31"/>
      <c r="BV16" s="31">
        <f t="shared" si="48"/>
        <v>0.99672061688530944</v>
      </c>
      <c r="BW16" s="31">
        <f t="shared" si="49"/>
        <v>0.99819777895404627</v>
      </c>
      <c r="BX16" s="31">
        <f t="shared" si="12"/>
        <v>0.99436325442219464</v>
      </c>
      <c r="BY16" s="31"/>
      <c r="BZ16" s="31" t="e">
        <f>EXP(SUMPRODUCT($AV16:$AX16,#REF!))</f>
        <v>#REF!</v>
      </c>
      <c r="CA16" s="31">
        <f t="shared" si="50"/>
        <v>1</v>
      </c>
      <c r="CB16" s="31">
        <f t="shared" si="13"/>
        <v>1</v>
      </c>
    </row>
    <row r="17" spans="1:80" x14ac:dyDescent="0.2">
      <c r="A17" s="197" t="s">
        <v>379</v>
      </c>
      <c r="B17" s="9">
        <f t="shared" si="14"/>
        <v>1956</v>
      </c>
      <c r="D17" s="29">
        <f>'Coal_Reconcile '!AA13</f>
        <v>3789.674</v>
      </c>
      <c r="E17" s="29">
        <f>'Petroleum _Reconcile'!BL14</f>
        <v>454.71899999999999</v>
      </c>
      <c r="F17" s="29">
        <f>NatGas_Reconcile!Y13</f>
        <v>1282.6870000000001</v>
      </c>
      <c r="G17" s="78">
        <v>9.9999999999999995E-7</v>
      </c>
      <c r="H17" s="42">
        <f t="shared" si="15"/>
        <v>5527.0800010000003</v>
      </c>
      <c r="J17" s="29">
        <f>Table8.2b10!B16*0.001</f>
        <v>338503.484</v>
      </c>
      <c r="K17" s="29">
        <f>Table8.2b10!D16*0.001</f>
        <v>35946.771999999997</v>
      </c>
      <c r="L17" s="29">
        <f>Table8.2b10!F16*0.001</f>
        <v>104037.208</v>
      </c>
      <c r="M17" s="83">
        <f t="shared" si="0"/>
        <v>8.0749999999999998E-5</v>
      </c>
      <c r="N17" s="29">
        <f t="shared" si="16"/>
        <v>478487.46408074995</v>
      </c>
      <c r="P17" s="41">
        <f t="shared" si="17"/>
        <v>11195.376647881118</v>
      </c>
      <c r="Q17" s="41">
        <f t="shared" si="18"/>
        <v>12649.786745802934</v>
      </c>
      <c r="R17" s="41">
        <f t="shared" si="19"/>
        <v>12329.117867138459</v>
      </c>
      <c r="S17" s="79">
        <f t="shared" si="20"/>
        <v>12383.900928792569</v>
      </c>
      <c r="T17" s="41">
        <f t="shared" si="21"/>
        <v>11551.149018330909</v>
      </c>
      <c r="V17" s="31">
        <f t="shared" si="1"/>
        <v>1.0857266785336077</v>
      </c>
      <c r="W17" s="31">
        <f t="shared" si="2"/>
        <v>1.1803340528730988</v>
      </c>
      <c r="X17" s="31">
        <f t="shared" si="3"/>
        <v>1.1368888099914427</v>
      </c>
      <c r="Y17" s="31">
        <f t="shared" si="4"/>
        <v>0.99999999999999989</v>
      </c>
      <c r="Z17" s="31"/>
      <c r="AB17" s="34">
        <f t="shared" si="5"/>
        <v>0.24633703263738849</v>
      </c>
      <c r="AC17" s="34">
        <f t="shared" si="6"/>
        <v>1.1097669788087223</v>
      </c>
      <c r="AD17" s="34">
        <f t="shared" si="22"/>
        <v>0.99297280553362766</v>
      </c>
      <c r="AE17" s="34">
        <f t="shared" si="23"/>
        <v>1.1176206614643742</v>
      </c>
      <c r="AF17" s="34">
        <f t="shared" si="24"/>
        <v>0.27337669091240402</v>
      </c>
      <c r="AG17" s="34">
        <f t="shared" si="25"/>
        <v>0.27337670447870027</v>
      </c>
      <c r="AI17" s="12"/>
      <c r="AK17" s="31">
        <f t="shared" si="26"/>
        <v>0.68565571681870785</v>
      </c>
      <c r="AL17" s="31">
        <f t="shared" si="27"/>
        <v>8.2271108780355789E-2</v>
      </c>
      <c r="AM17" s="31">
        <f t="shared" si="28"/>
        <v>0.23207317422000892</v>
      </c>
      <c r="AN17" s="31">
        <f t="shared" si="29"/>
        <v>1.8092736125025738E-10</v>
      </c>
      <c r="AP17" s="31">
        <f t="shared" si="30"/>
        <v>0.68036047123601928</v>
      </c>
      <c r="AQ17" s="31">
        <f t="shared" si="31"/>
        <v>8.699434861986316E-2</v>
      </c>
      <c r="AR17" s="31">
        <f t="shared" si="32"/>
        <v>0.23254249367473318</v>
      </c>
      <c r="AS17" s="31">
        <f t="shared" si="33"/>
        <v>1.8797874634531634E-10</v>
      </c>
      <c r="AT17" s="31">
        <f t="shared" si="51"/>
        <v>0.99989731371859425</v>
      </c>
      <c r="AU17" s="31"/>
      <c r="AV17" s="31">
        <f t="shared" si="34"/>
        <v>0.68043034209760489</v>
      </c>
      <c r="AW17" s="31">
        <f t="shared" si="35"/>
        <v>8.7003282663429965E-2</v>
      </c>
      <c r="AX17" s="31">
        <f t="shared" si="36"/>
        <v>0.23256637505096717</v>
      </c>
      <c r="AY17" s="31">
        <f t="shared" si="37"/>
        <v>1.8799805116610212E-10</v>
      </c>
      <c r="BB17" s="31">
        <f t="shared" si="38"/>
        <v>-2.4708622301077548E-2</v>
      </c>
      <c r="BC17" s="31">
        <f t="shared" si="39"/>
        <v>-2.0314401792447733E-3</v>
      </c>
      <c r="BD17" s="31">
        <f t="shared" si="40"/>
        <v>-1.5925292255908677E-2</v>
      </c>
      <c r="BE17" s="31">
        <f t="shared" si="41"/>
        <v>0</v>
      </c>
      <c r="BG17" s="31">
        <f t="shared" si="7"/>
        <v>0.70744483275088244</v>
      </c>
      <c r="BH17" s="31">
        <f t="shared" si="8"/>
        <v>7.5125838602813619E-2</v>
      </c>
      <c r="BI17" s="31">
        <f t="shared" si="9"/>
        <v>0.21742932847754312</v>
      </c>
      <c r="BJ17" s="31">
        <f t="shared" si="10"/>
        <v>1.687609520870803E-10</v>
      </c>
      <c r="BL17" s="31">
        <f t="shared" si="42"/>
        <v>1.8142212076186E-2</v>
      </c>
      <c r="BM17" s="31">
        <f t="shared" si="43"/>
        <v>-0.13068736537625741</v>
      </c>
      <c r="BN17" s="31">
        <f t="shared" si="44"/>
        <v>-1.0206081000926301E-2</v>
      </c>
      <c r="BO17" s="31">
        <f t="shared" si="45"/>
        <v>-9.8077656598687071E-2</v>
      </c>
      <c r="BR17" s="31">
        <f t="shared" si="46"/>
        <v>0.97951970364067975</v>
      </c>
      <c r="BS17" s="31">
        <f t="shared" si="47"/>
        <v>0.78173174694830672</v>
      </c>
      <c r="BT17" s="31">
        <f t="shared" si="11"/>
        <v>1.1176206614643742</v>
      </c>
      <c r="BU17" s="31"/>
      <c r="BV17" s="31">
        <f t="shared" si="48"/>
        <v>0.99860166907577952</v>
      </c>
      <c r="BW17" s="31">
        <f t="shared" si="49"/>
        <v>0.99680196813124666</v>
      </c>
      <c r="BX17" s="31">
        <f t="shared" si="12"/>
        <v>0.99297280553362766</v>
      </c>
      <c r="BY17" s="31"/>
      <c r="BZ17" s="31" t="e">
        <f>EXP(SUMPRODUCT($AV17:$AX17,#REF!))</f>
        <v>#REF!</v>
      </c>
      <c r="CA17" s="31">
        <f t="shared" si="50"/>
        <v>1</v>
      </c>
      <c r="CB17" s="31">
        <f t="shared" si="13"/>
        <v>1</v>
      </c>
    </row>
    <row r="18" spans="1:80" x14ac:dyDescent="0.2">
      <c r="A18" s="197" t="s">
        <v>379</v>
      </c>
      <c r="B18" s="9">
        <f t="shared" si="14"/>
        <v>1957</v>
      </c>
      <c r="D18" s="29">
        <f>'Coal_Reconcile '!AA14</f>
        <v>3855.2460000000001</v>
      </c>
      <c r="E18" s="29">
        <f>'Petroleum _Reconcile'!BL15</f>
        <v>498.38200000000001</v>
      </c>
      <c r="F18" s="29">
        <f>NatGas_Reconcile!Y14</f>
        <v>1382.9059999999999</v>
      </c>
      <c r="G18" s="78">
        <v>9.9999999999999995E-7</v>
      </c>
      <c r="H18" s="42">
        <f t="shared" si="15"/>
        <v>5736.534001</v>
      </c>
      <c r="J18" s="29">
        <f>Table8.2b10!B17*0.001</f>
        <v>346386.20699999999</v>
      </c>
      <c r="K18" s="29">
        <f>Table8.2b10!D17*0.001</f>
        <v>40499.357000000004</v>
      </c>
      <c r="L18" s="29">
        <f>Table8.2b10!F17*0.001</f>
        <v>114212.52500000001</v>
      </c>
      <c r="M18" s="83">
        <f t="shared" si="0"/>
        <v>8.0749999999999998E-5</v>
      </c>
      <c r="N18" s="29">
        <f t="shared" si="16"/>
        <v>501098.08908075001</v>
      </c>
      <c r="P18" s="41">
        <f t="shared" si="17"/>
        <v>11129.906220544168</v>
      </c>
      <c r="Q18" s="41">
        <f t="shared" si="18"/>
        <v>12305.923770592208</v>
      </c>
      <c r="R18" s="41">
        <f t="shared" si="19"/>
        <v>12108.181655208129</v>
      </c>
      <c r="S18" s="79">
        <f t="shared" si="20"/>
        <v>12383.900928792569</v>
      </c>
      <c r="T18" s="41">
        <f t="shared" si="21"/>
        <v>11447.926316229834</v>
      </c>
      <c r="V18" s="31">
        <f t="shared" si="1"/>
        <v>1.0793773620389122</v>
      </c>
      <c r="W18" s="31">
        <f t="shared" si="2"/>
        <v>1.1482486756790411</v>
      </c>
      <c r="X18" s="31">
        <f t="shared" si="3"/>
        <v>1.1165159082338096</v>
      </c>
      <c r="Y18" s="31">
        <f t="shared" si="4"/>
        <v>0.99999999999999989</v>
      </c>
      <c r="Z18" s="31"/>
      <c r="AB18" s="34">
        <f t="shared" si="5"/>
        <v>0.25797753460806666</v>
      </c>
      <c r="AC18" s="34">
        <f t="shared" si="6"/>
        <v>1.0998499440554355</v>
      </c>
      <c r="AD18" s="34">
        <f t="shared" si="22"/>
        <v>0.99457619772810801</v>
      </c>
      <c r="AE18" s="34">
        <f t="shared" si="23"/>
        <v>1.1058477892270502</v>
      </c>
      <c r="AF18" s="34">
        <f t="shared" si="24"/>
        <v>0.28373656292583732</v>
      </c>
      <c r="AG18" s="34">
        <f t="shared" si="25"/>
        <v>0.28373657700624128</v>
      </c>
      <c r="AI18" s="12"/>
      <c r="AK18" s="31">
        <f t="shared" si="26"/>
        <v>0.67205145115987264</v>
      </c>
      <c r="AL18" s="31">
        <f t="shared" si="27"/>
        <v>8.6878592528715326E-2</v>
      </c>
      <c r="AM18" s="31">
        <f t="shared" si="28"/>
        <v>0.24106995613709079</v>
      </c>
      <c r="AN18" s="31">
        <f t="shared" si="29"/>
        <v>1.7432128874781857E-10</v>
      </c>
      <c r="AP18" s="31">
        <f t="shared" si="30"/>
        <v>0.67883086419080751</v>
      </c>
      <c r="AQ18" s="31">
        <f t="shared" si="31"/>
        <v>8.4553929237715847E-2</v>
      </c>
      <c r="AR18" s="31">
        <f t="shared" si="32"/>
        <v>0.23654305023757258</v>
      </c>
      <c r="AS18" s="31">
        <f t="shared" si="33"/>
        <v>1.776038490972462E-10</v>
      </c>
      <c r="AT18" s="31">
        <f t="shared" si="51"/>
        <v>0.99992784384369982</v>
      </c>
      <c r="AU18" s="31"/>
      <c r="AV18" s="31">
        <f t="shared" si="34"/>
        <v>0.67887984955134084</v>
      </c>
      <c r="AW18" s="31">
        <f t="shared" si="35"/>
        <v>8.4560030764512434E-2</v>
      </c>
      <c r="AX18" s="31">
        <f t="shared" si="36"/>
        <v>0.23656011950653008</v>
      </c>
      <c r="AY18" s="31">
        <f t="shared" si="37"/>
        <v>1.7761666523310429E-10</v>
      </c>
      <c r="BB18" s="31">
        <f t="shared" si="38"/>
        <v>-5.8651543547984727E-3</v>
      </c>
      <c r="BC18" s="31">
        <f t="shared" si="39"/>
        <v>-2.7559603184150214E-2</v>
      </c>
      <c r="BD18" s="31">
        <f t="shared" si="40"/>
        <v>-1.808237703993101E-2</v>
      </c>
      <c r="BE18" s="31">
        <f t="shared" si="41"/>
        <v>0</v>
      </c>
      <c r="BG18" s="31">
        <f t="shared" si="7"/>
        <v>0.69125429641018088</v>
      </c>
      <c r="BH18" s="31">
        <f t="shared" si="8"/>
        <v>8.082121620997379E-2</v>
      </c>
      <c r="BI18" s="31">
        <f t="shared" si="9"/>
        <v>0.22792448721869921</v>
      </c>
      <c r="BJ18" s="31">
        <f t="shared" si="10"/>
        <v>1.6114609446652161E-10</v>
      </c>
      <c r="BL18" s="31">
        <f t="shared" si="42"/>
        <v>-2.3151883327949083E-2</v>
      </c>
      <c r="BM18" s="31">
        <f t="shared" si="43"/>
        <v>7.3074952356585468E-2</v>
      </c>
      <c r="BN18" s="31">
        <f t="shared" si="44"/>
        <v>4.7140506498942088E-2</v>
      </c>
      <c r="BO18" s="31">
        <f t="shared" si="45"/>
        <v>-4.6171856328008333E-2</v>
      </c>
      <c r="BR18" s="31">
        <f t="shared" si="46"/>
        <v>0.98946612867562911</v>
      </c>
      <c r="BS18" s="31">
        <f t="shared" si="47"/>
        <v>0.77349708531577754</v>
      </c>
      <c r="BT18" s="31">
        <f t="shared" si="11"/>
        <v>1.1058477892270502</v>
      </c>
      <c r="BU18" s="31"/>
      <c r="BV18" s="31">
        <f t="shared" si="48"/>
        <v>1.0016147392814234</v>
      </c>
      <c r="BW18" s="31">
        <f t="shared" si="49"/>
        <v>0.99841154342498839</v>
      </c>
      <c r="BX18" s="31">
        <f t="shared" si="12"/>
        <v>0.99457619772810801</v>
      </c>
      <c r="BY18" s="31"/>
      <c r="BZ18" s="31" t="e">
        <f>EXP(SUMPRODUCT($AV18:$AX18,#REF!))</f>
        <v>#REF!</v>
      </c>
      <c r="CA18" s="31">
        <f t="shared" si="50"/>
        <v>1</v>
      </c>
      <c r="CB18" s="31">
        <f t="shared" si="13"/>
        <v>1</v>
      </c>
    </row>
    <row r="19" spans="1:80" x14ac:dyDescent="0.2">
      <c r="A19" s="197" t="s">
        <v>379</v>
      </c>
      <c r="B19" s="9">
        <f t="shared" si="14"/>
        <v>1958</v>
      </c>
      <c r="D19" s="29">
        <f>'Coal_Reconcile '!AA15</f>
        <v>3721.34</v>
      </c>
      <c r="E19" s="29">
        <f>'Petroleum _Reconcile'!BL16</f>
        <v>485.71300000000002</v>
      </c>
      <c r="F19" s="29">
        <f>NatGas_Reconcile!Y15</f>
        <v>1420.903</v>
      </c>
      <c r="G19" s="78">
        <v>9.9999999999999995E-7</v>
      </c>
      <c r="H19" s="42">
        <f t="shared" si="15"/>
        <v>5627.9560010000005</v>
      </c>
      <c r="J19" s="29">
        <f>Table8.2b10!B18*0.001</f>
        <v>344365.78100000002</v>
      </c>
      <c r="K19" s="29">
        <f>Table8.2b10!D18*0.001</f>
        <v>40371.54</v>
      </c>
      <c r="L19" s="29">
        <f>Table8.2b10!F18*0.001</f>
        <v>119759.302</v>
      </c>
      <c r="M19" s="83">
        <f t="shared" si="0"/>
        <v>8.0749999999999998E-5</v>
      </c>
      <c r="N19" s="29">
        <f t="shared" si="16"/>
        <v>504496.62308075</v>
      </c>
      <c r="P19" s="41">
        <f t="shared" si="17"/>
        <v>10806.358254277302</v>
      </c>
      <c r="Q19" s="41">
        <f t="shared" si="18"/>
        <v>12031.074365753697</v>
      </c>
      <c r="R19" s="41">
        <f t="shared" si="19"/>
        <v>11864.656659405046</v>
      </c>
      <c r="S19" s="79">
        <f t="shared" si="20"/>
        <v>12383.900928792569</v>
      </c>
      <c r="T19" s="41">
        <f t="shared" si="21"/>
        <v>11155.587061480066</v>
      </c>
      <c r="V19" s="31">
        <f t="shared" si="1"/>
        <v>1.0479997076901668</v>
      </c>
      <c r="W19" s="31">
        <f t="shared" si="2"/>
        <v>1.1226028589975514</v>
      </c>
      <c r="X19" s="31">
        <f t="shared" si="3"/>
        <v>1.0940600565122789</v>
      </c>
      <c r="Y19" s="31">
        <f t="shared" si="4"/>
        <v>0.99999999999999989</v>
      </c>
      <c r="Z19" s="31"/>
      <c r="AB19" s="34">
        <f t="shared" si="5"/>
        <v>0.25972718291387054</v>
      </c>
      <c r="AC19" s="34">
        <f t="shared" si="6"/>
        <v>1.0717636947121021</v>
      </c>
      <c r="AD19" s="34">
        <f t="shared" si="22"/>
        <v>0.99534059539959774</v>
      </c>
      <c r="AE19" s="34">
        <f t="shared" si="23"/>
        <v>1.0767807989340963</v>
      </c>
      <c r="AF19" s="34">
        <f t="shared" si="24"/>
        <v>0.27836615136303811</v>
      </c>
      <c r="AG19" s="34">
        <f t="shared" si="25"/>
        <v>0.27836616517693585</v>
      </c>
      <c r="AI19" s="12"/>
      <c r="AK19" s="31">
        <f t="shared" si="26"/>
        <v>0.6612240748397421</v>
      </c>
      <c r="AL19" s="31">
        <f t="shared" si="27"/>
        <v>8.6303624248962915E-2</v>
      </c>
      <c r="AM19" s="31">
        <f t="shared" si="28"/>
        <v>0.25247230073361049</v>
      </c>
      <c r="AN19" s="31">
        <f t="shared" si="29"/>
        <v>1.7768440261834234E-10</v>
      </c>
      <c r="AP19" s="31">
        <f t="shared" si="30"/>
        <v>0.66662310809697245</v>
      </c>
      <c r="AQ19" s="31">
        <f t="shared" si="31"/>
        <v>8.6590790236952625E-2</v>
      </c>
      <c r="AR19" s="31">
        <f t="shared" si="32"/>
        <v>0.24672721731089389</v>
      </c>
      <c r="AS19" s="31">
        <f t="shared" si="33"/>
        <v>1.7599749027239887E-10</v>
      </c>
      <c r="AT19" s="31">
        <f t="shared" si="51"/>
        <v>0.99994111582081635</v>
      </c>
      <c r="AU19" s="31"/>
      <c r="AV19" s="31">
        <f t="shared" si="34"/>
        <v>0.666662363963067</v>
      </c>
      <c r="AW19" s="31">
        <f t="shared" si="35"/>
        <v>8.6595889364818546E-2</v>
      </c>
      <c r="AX19" s="31">
        <f t="shared" si="36"/>
        <v>0.24674174649610667</v>
      </c>
      <c r="AY19" s="31">
        <f t="shared" si="37"/>
        <v>1.7600785435043218E-10</v>
      </c>
      <c r="BB19" s="31">
        <f t="shared" si="38"/>
        <v>-2.9501051278663599E-2</v>
      </c>
      <c r="BC19" s="31">
        <f t="shared" si="39"/>
        <v>-2.2587920597605015E-2</v>
      </c>
      <c r="BD19" s="31">
        <f t="shared" si="40"/>
        <v>-2.0317441746159494E-2</v>
      </c>
      <c r="BE19" s="31">
        <f t="shared" si="41"/>
        <v>0</v>
      </c>
      <c r="BG19" s="31">
        <f t="shared" si="7"/>
        <v>0.68259283659244763</v>
      </c>
      <c r="BH19" s="31">
        <f t="shared" si="8"/>
        <v>8.0023409777191135E-2</v>
      </c>
      <c r="BI19" s="31">
        <f t="shared" si="9"/>
        <v>0.23738375347030075</v>
      </c>
      <c r="BJ19" s="31">
        <f t="shared" si="10"/>
        <v>1.6006053619723658E-10</v>
      </c>
      <c r="BL19" s="31">
        <f t="shared" si="42"/>
        <v>-1.2609226118903145E-2</v>
      </c>
      <c r="BM19" s="31">
        <f t="shared" si="43"/>
        <v>-9.9202938326508477E-3</v>
      </c>
      <c r="BN19" s="31">
        <f t="shared" si="44"/>
        <v>4.066366689050193E-2</v>
      </c>
      <c r="BO19" s="31">
        <f t="shared" si="45"/>
        <v>-6.7592776656312829E-3</v>
      </c>
      <c r="BR19" s="31">
        <f t="shared" si="46"/>
        <v>0.97371519789963989</v>
      </c>
      <c r="BS19" s="31">
        <f t="shared" si="47"/>
        <v>0.75316586750304693</v>
      </c>
      <c r="BT19" s="31">
        <f t="shared" si="11"/>
        <v>1.0767807989340963</v>
      </c>
      <c r="BU19" s="31"/>
      <c r="BV19" s="31">
        <f t="shared" si="48"/>
        <v>1.0007685662227146</v>
      </c>
      <c r="BW19" s="31">
        <f t="shared" si="49"/>
        <v>0.99917888881363315</v>
      </c>
      <c r="BX19" s="31">
        <f t="shared" si="12"/>
        <v>0.99534059539959774</v>
      </c>
      <c r="BY19" s="31"/>
      <c r="BZ19" s="31" t="e">
        <f>EXP(SUMPRODUCT($AV19:$AX19,#REF!))</f>
        <v>#REF!</v>
      </c>
      <c r="CA19" s="31">
        <f t="shared" si="50"/>
        <v>1</v>
      </c>
      <c r="CB19" s="31">
        <f t="shared" si="13"/>
        <v>1</v>
      </c>
    </row>
    <row r="20" spans="1:80" x14ac:dyDescent="0.2">
      <c r="A20" s="197" t="s">
        <v>379</v>
      </c>
      <c r="B20" s="9">
        <f t="shared" si="14"/>
        <v>1959</v>
      </c>
      <c r="D20" s="29">
        <f>'Coal_Reconcile '!AA16</f>
        <v>4029.357</v>
      </c>
      <c r="E20" s="29">
        <f>'Petroleum _Reconcile'!BL17</f>
        <v>551.97699999999998</v>
      </c>
      <c r="F20" s="29">
        <f>NatGas_Reconcile!Y16</f>
        <v>1685.5070000000001</v>
      </c>
      <c r="G20" s="78">
        <v>9.9999999999999995E-7</v>
      </c>
      <c r="H20" s="42">
        <f t="shared" si="15"/>
        <v>6266.8410010000007</v>
      </c>
      <c r="J20" s="29">
        <f>Table8.2b10!B19*0.001</f>
        <v>378424.21</v>
      </c>
      <c r="K20" s="29">
        <f>Table8.2b10!D19*0.001</f>
        <v>46839.719000000005</v>
      </c>
      <c r="L20" s="29">
        <f>Table8.2b10!F19*0.001</f>
        <v>146619.391</v>
      </c>
      <c r="M20" s="83">
        <f t="shared" si="0"/>
        <v>8.0749999999999998E-5</v>
      </c>
      <c r="N20" s="29">
        <f t="shared" si="16"/>
        <v>571883.32008075004</v>
      </c>
      <c r="P20" s="41">
        <f t="shared" si="17"/>
        <v>10647.725207644615</v>
      </c>
      <c r="Q20" s="41">
        <f t="shared" si="18"/>
        <v>11784.378979728719</v>
      </c>
      <c r="R20" s="41">
        <f t="shared" si="19"/>
        <v>11495.798669631631</v>
      </c>
      <c r="S20" s="79">
        <f t="shared" si="20"/>
        <v>12383.900928792569</v>
      </c>
      <c r="T20" s="41">
        <f t="shared" si="21"/>
        <v>10958.251064421886</v>
      </c>
      <c r="V20" s="31">
        <f t="shared" si="1"/>
        <v>1.0326154882714507</v>
      </c>
      <c r="W20" s="31">
        <f t="shared" si="2"/>
        <v>1.0995840547549767</v>
      </c>
      <c r="X20" s="31">
        <f t="shared" si="3"/>
        <v>1.0600470374489237</v>
      </c>
      <c r="Y20" s="31">
        <f t="shared" si="4"/>
        <v>0.99999999999999989</v>
      </c>
      <c r="Z20" s="31"/>
      <c r="AB20" s="34">
        <f t="shared" si="5"/>
        <v>0.29441950031889541</v>
      </c>
      <c r="AC20" s="34">
        <f t="shared" si="6"/>
        <v>1.0528048038764</v>
      </c>
      <c r="AD20" s="34">
        <f t="shared" si="22"/>
        <v>0.99716896684847733</v>
      </c>
      <c r="AE20" s="34">
        <f t="shared" si="23"/>
        <v>1.0557937387064973</v>
      </c>
      <c r="AF20" s="34">
        <f t="shared" si="24"/>
        <v>0.30996624890857227</v>
      </c>
      <c r="AG20" s="34">
        <f t="shared" si="25"/>
        <v>0.30996626429062235</v>
      </c>
      <c r="AI20" s="12"/>
      <c r="AK20" s="31">
        <f t="shared" si="26"/>
        <v>0.64296461316906472</v>
      </c>
      <c r="AL20" s="31">
        <f t="shared" si="27"/>
        <v>8.8078985873731433E-2</v>
      </c>
      <c r="AM20" s="31">
        <f t="shared" si="28"/>
        <v>0.26895640079763367</v>
      </c>
      <c r="AN20" s="31">
        <f t="shared" si="29"/>
        <v>1.5957002895724175E-10</v>
      </c>
      <c r="AP20" s="31">
        <f t="shared" si="30"/>
        <v>0.65205173445295705</v>
      </c>
      <c r="AQ20" s="31">
        <f t="shared" si="31"/>
        <v>8.7188292532346334E-2</v>
      </c>
      <c r="AR20" s="31">
        <f t="shared" si="32"/>
        <v>0.26062747471112641</v>
      </c>
      <c r="AS20" s="31">
        <f t="shared" si="33"/>
        <v>1.6846493309264532E-10</v>
      </c>
      <c r="AT20" s="31">
        <f t="shared" si="51"/>
        <v>0.9998675018648947</v>
      </c>
      <c r="AU20" s="31"/>
      <c r="AV20" s="31">
        <f t="shared" si="34"/>
        <v>0.65213814154054217</v>
      </c>
      <c r="AW20" s="31">
        <f t="shared" si="35"/>
        <v>8.7199846349369101E-2</v>
      </c>
      <c r="AX20" s="31">
        <f t="shared" si="36"/>
        <v>0.26066201194160143</v>
      </c>
      <c r="AY20" s="31">
        <f t="shared" si="37"/>
        <v>1.6848725734003187E-10</v>
      </c>
      <c r="BB20" s="31">
        <f t="shared" si="38"/>
        <v>-1.4788414331840048E-2</v>
      </c>
      <c r="BC20" s="31">
        <f t="shared" si="39"/>
        <v>-2.0717994033525821E-2</v>
      </c>
      <c r="BD20" s="31">
        <f t="shared" si="40"/>
        <v>-3.158231666530225E-2</v>
      </c>
      <c r="BE20" s="31">
        <f t="shared" si="41"/>
        <v>0</v>
      </c>
      <c r="BG20" s="31">
        <f t="shared" si="7"/>
        <v>0.66171576738165128</v>
      </c>
      <c r="BH20" s="31">
        <f t="shared" si="8"/>
        <v>8.1904327955195866E-2</v>
      </c>
      <c r="BI20" s="31">
        <f t="shared" si="9"/>
        <v>0.2563799045219527</v>
      </c>
      <c r="BJ20" s="31">
        <f t="shared" si="10"/>
        <v>1.4120013150339492E-10</v>
      </c>
      <c r="BL20" s="31">
        <f t="shared" si="42"/>
        <v>-3.1062432790294761E-2</v>
      </c>
      <c r="BM20" s="31">
        <f t="shared" si="43"/>
        <v>2.3232619765353544E-2</v>
      </c>
      <c r="BN20" s="31">
        <f t="shared" si="44"/>
        <v>7.6982301897505337E-2</v>
      </c>
      <c r="BO20" s="31">
        <f t="shared" si="45"/>
        <v>-0.1253738385239089</v>
      </c>
      <c r="BR20" s="31">
        <f t="shared" si="46"/>
        <v>0.98050944050230637</v>
      </c>
      <c r="BS20" s="31">
        <f t="shared" si="47"/>
        <v>0.73848624335084678</v>
      </c>
      <c r="BT20" s="31">
        <f t="shared" si="11"/>
        <v>1.0557937387064973</v>
      </c>
      <c r="BU20" s="31"/>
      <c r="BV20" s="31">
        <f t="shared" si="48"/>
        <v>1.0018369304510739</v>
      </c>
      <c r="BW20" s="31">
        <f t="shared" si="49"/>
        <v>1.0010143109405651</v>
      </c>
      <c r="BX20" s="31">
        <f t="shared" si="12"/>
        <v>0.99716896684847733</v>
      </c>
      <c r="BY20" s="31"/>
      <c r="BZ20" s="31" t="e">
        <f>EXP(SUMPRODUCT($AV20:$AX20,#REF!))</f>
        <v>#REF!</v>
      </c>
      <c r="CA20" s="31">
        <f t="shared" si="50"/>
        <v>1</v>
      </c>
      <c r="CB20" s="31">
        <f t="shared" si="13"/>
        <v>1</v>
      </c>
    </row>
    <row r="21" spans="1:80" x14ac:dyDescent="0.2">
      <c r="A21" s="197" t="s">
        <v>379</v>
      </c>
      <c r="B21" s="9">
        <f t="shared" si="14"/>
        <v>1960</v>
      </c>
      <c r="D21" s="29">
        <f>'Coal_Reconcile '!AA17</f>
        <v>4227.5510000000004</v>
      </c>
      <c r="E21" s="29">
        <f>'Petroleum _Reconcile'!BL18</f>
        <v>552.71500000000003</v>
      </c>
      <c r="F21" s="29">
        <f>NatGas_Reconcile!Y17</f>
        <v>1785.1290000000001</v>
      </c>
      <c r="G21" s="78">
        <v>9.9999999999999995E-7</v>
      </c>
      <c r="H21" s="42">
        <f t="shared" si="15"/>
        <v>6565.3950010000008</v>
      </c>
      <c r="J21" s="29">
        <f>Table8.2b10!B20*0.001</f>
        <v>403067.35700000002</v>
      </c>
      <c r="K21" s="29">
        <f>Table8.2b10!D20*0.001</f>
        <v>47986.893000000004</v>
      </c>
      <c r="L21" s="29">
        <f>Table8.2b10!F20*0.001</f>
        <v>157969.78700000001</v>
      </c>
      <c r="M21" s="83">
        <f t="shared" si="0"/>
        <v>8.0749999999999998E-5</v>
      </c>
      <c r="N21" s="29">
        <f t="shared" si="16"/>
        <v>609024.03708074999</v>
      </c>
      <c r="P21" s="41">
        <f t="shared" si="17"/>
        <v>10488.44796429397</v>
      </c>
      <c r="Q21" s="41">
        <f t="shared" si="18"/>
        <v>11518.040978397996</v>
      </c>
      <c r="R21" s="41">
        <f t="shared" si="19"/>
        <v>11300.445698518288</v>
      </c>
      <c r="S21" s="79">
        <f t="shared" si="20"/>
        <v>12383.900928792569</v>
      </c>
      <c r="T21" s="41">
        <f t="shared" si="21"/>
        <v>10780.190273720675</v>
      </c>
      <c r="V21" s="31">
        <f t="shared" si="1"/>
        <v>1.0171687947096208</v>
      </c>
      <c r="W21" s="31">
        <f t="shared" si="2"/>
        <v>1.0747324253273804</v>
      </c>
      <c r="X21" s="31">
        <f t="shared" si="3"/>
        <v>1.0420332095943532</v>
      </c>
      <c r="Y21" s="31">
        <f t="shared" si="4"/>
        <v>0.99999999999999989</v>
      </c>
      <c r="Z21" s="31"/>
      <c r="AB21" s="34">
        <f t="shared" si="5"/>
        <v>0.31354044852049967</v>
      </c>
      <c r="AC21" s="34">
        <f t="shared" si="6"/>
        <v>1.0356977623667469</v>
      </c>
      <c r="AD21" s="34">
        <f t="shared" si="22"/>
        <v>0.99708842719910984</v>
      </c>
      <c r="AE21" s="34">
        <f t="shared" si="23"/>
        <v>1.0387220257682444</v>
      </c>
      <c r="AF21" s="34">
        <f t="shared" si="24"/>
        <v>0.32473312482929273</v>
      </c>
      <c r="AG21" s="34">
        <f t="shared" si="25"/>
        <v>0.32473314094414774</v>
      </c>
      <c r="AI21" s="12"/>
      <c r="AK21" s="31">
        <f t="shared" si="26"/>
        <v>0.64391418937567135</v>
      </c>
      <c r="AL21" s="31">
        <f t="shared" si="27"/>
        <v>8.4186099985730317E-2</v>
      </c>
      <c r="AM21" s="31">
        <f t="shared" si="28"/>
        <v>0.27189971048628458</v>
      </c>
      <c r="AN21" s="31">
        <f t="shared" si="29"/>
        <v>1.5231376023037245E-10</v>
      </c>
      <c r="AP21" s="31">
        <f t="shared" si="30"/>
        <v>0.64343928449173404</v>
      </c>
      <c r="AQ21" s="31">
        <f t="shared" si="31"/>
        <v>8.6117878877927934E-2</v>
      </c>
      <c r="AR21" s="31">
        <f t="shared" si="32"/>
        <v>0.27042538606553745</v>
      </c>
      <c r="AS21" s="31">
        <f t="shared" si="33"/>
        <v>1.5591375321539421E-10</v>
      </c>
      <c r="AT21" s="31">
        <f t="shared" si="51"/>
        <v>0.99998254959111321</v>
      </c>
      <c r="AU21" s="31"/>
      <c r="AV21" s="31">
        <f t="shared" si="34"/>
        <v>0.64345051296628375</v>
      </c>
      <c r="AW21" s="31">
        <f t="shared" si="35"/>
        <v>8.611938169635161E-2</v>
      </c>
      <c r="AX21" s="31">
        <f t="shared" si="36"/>
        <v>0.27043010518144817</v>
      </c>
      <c r="AY21" s="31">
        <f t="shared" si="37"/>
        <v>1.5591647402161806E-10</v>
      </c>
      <c r="BB21" s="31">
        <f t="shared" si="38"/>
        <v>-1.5071816185171869E-2</v>
      </c>
      <c r="BC21" s="31">
        <f t="shared" si="39"/>
        <v>-2.2860252328432085E-2</v>
      </c>
      <c r="BD21" s="31">
        <f t="shared" si="40"/>
        <v>-1.7139468256091046E-2</v>
      </c>
      <c r="BE21" s="31">
        <f t="shared" si="41"/>
        <v>0</v>
      </c>
      <c r="BG21" s="31">
        <f t="shared" si="7"/>
        <v>0.66182503884745303</v>
      </c>
      <c r="BH21" s="31">
        <f t="shared" si="8"/>
        <v>7.8793101878239111E-2</v>
      </c>
      <c r="BI21" s="31">
        <f t="shared" si="9"/>
        <v>0.2593818591417188</v>
      </c>
      <c r="BJ21" s="31">
        <f t="shared" si="10"/>
        <v>1.3258918381458467E-10</v>
      </c>
      <c r="BL21" s="31">
        <f t="shared" si="42"/>
        <v>1.6511990493346044E-4</v>
      </c>
      <c r="BM21" s="31">
        <f t="shared" si="43"/>
        <v>-3.8726380432831629E-2</v>
      </c>
      <c r="BN21" s="31">
        <f t="shared" si="44"/>
        <v>1.1640989043447621E-2</v>
      </c>
      <c r="BO21" s="31">
        <f t="shared" si="45"/>
        <v>-6.2922751986877426E-2</v>
      </c>
      <c r="BR21" s="31">
        <f t="shared" si="46"/>
        <v>0.98383044688333887</v>
      </c>
      <c r="BS21" s="31">
        <f t="shared" si="47"/>
        <v>0.72654525081306176</v>
      </c>
      <c r="BT21" s="31">
        <f t="shared" si="11"/>
        <v>1.0387220257682444</v>
      </c>
      <c r="BU21" s="31"/>
      <c r="BV21" s="31">
        <f t="shared" si="48"/>
        <v>0.99991923169287755</v>
      </c>
      <c r="BW21" s="31">
        <f t="shared" si="49"/>
        <v>1.000933460709265</v>
      </c>
      <c r="BX21" s="31">
        <f t="shared" si="12"/>
        <v>0.99708842719910984</v>
      </c>
      <c r="BY21" s="31"/>
      <c r="BZ21" s="31" t="e">
        <f>EXP(SUMPRODUCT($AV21:$AX21,#REF!))</f>
        <v>#REF!</v>
      </c>
      <c r="CA21" s="31">
        <f t="shared" si="50"/>
        <v>1</v>
      </c>
      <c r="CB21" s="31">
        <f t="shared" si="13"/>
        <v>1</v>
      </c>
    </row>
    <row r="22" spans="1:80" x14ac:dyDescent="0.2">
      <c r="A22" s="197" t="s">
        <v>379</v>
      </c>
      <c r="B22" s="9">
        <f t="shared" si="14"/>
        <v>1961</v>
      </c>
      <c r="D22" s="29">
        <f>'Coal_Reconcile '!AA18</f>
        <v>4354.9530000000004</v>
      </c>
      <c r="E22" s="29">
        <f>'Petroleum _Reconcile'!BL19</f>
        <v>557.27700000000004</v>
      </c>
      <c r="F22" s="29">
        <f>NatGas_Reconcile!Y18</f>
        <v>1888.9960000000001</v>
      </c>
      <c r="G22" s="78">
        <v>9.9999999999999995E-7</v>
      </c>
      <c r="H22" s="42">
        <f t="shared" si="15"/>
        <v>6801.2260010000009</v>
      </c>
      <c r="J22" s="29">
        <f>Table8.2b10!B21*0.001</f>
        <v>421870.66899999999</v>
      </c>
      <c r="K22" s="29">
        <f>Table8.2b10!D21*0.001</f>
        <v>48519.376000000004</v>
      </c>
      <c r="L22" s="29">
        <f>Table8.2b10!F21*0.001</f>
        <v>169285.99799999999</v>
      </c>
      <c r="M22" s="83">
        <f t="shared" si="0"/>
        <v>8.0749999999999998E-5</v>
      </c>
      <c r="N22" s="29">
        <f t="shared" si="16"/>
        <v>639676.04308074992</v>
      </c>
      <c r="P22" s="41">
        <f t="shared" si="17"/>
        <v>10322.957531802242</v>
      </c>
      <c r="Q22" s="41">
        <f t="shared" si="18"/>
        <v>11485.658842768298</v>
      </c>
      <c r="R22" s="41">
        <f t="shared" si="19"/>
        <v>11158.607459076444</v>
      </c>
      <c r="S22" s="79">
        <f t="shared" si="20"/>
        <v>12383.900928792569</v>
      </c>
      <c r="T22" s="41">
        <f t="shared" si="21"/>
        <v>10632.297511478702</v>
      </c>
      <c r="V22" s="31">
        <f t="shared" si="1"/>
        <v>1.0011195465914398</v>
      </c>
      <c r="W22" s="31">
        <f t="shared" si="2"/>
        <v>1.0717108931737913</v>
      </c>
      <c r="X22" s="31">
        <f t="shared" si="3"/>
        <v>1.0289540656533158</v>
      </c>
      <c r="Y22" s="31">
        <f t="shared" si="4"/>
        <v>0.99999999999999989</v>
      </c>
      <c r="Z22" s="31"/>
      <c r="AB22" s="34">
        <f t="shared" si="5"/>
        <v>0.32932084982511806</v>
      </c>
      <c r="AC22" s="34">
        <f t="shared" si="6"/>
        <v>1.0214890889542152</v>
      </c>
      <c r="AD22" s="34">
        <f t="shared" si="22"/>
        <v>0.99719172825677171</v>
      </c>
      <c r="AE22" s="34">
        <f t="shared" si="23"/>
        <v>1.0243657356129574</v>
      </c>
      <c r="AF22" s="34">
        <f t="shared" si="24"/>
        <v>0.33639763816778218</v>
      </c>
      <c r="AG22" s="34">
        <f t="shared" si="25"/>
        <v>0.33639765486148776</v>
      </c>
      <c r="AI22" s="12"/>
      <c r="AK22" s="31">
        <f t="shared" si="26"/>
        <v>0.64031881889525222</v>
      </c>
      <c r="AL22" s="31">
        <f t="shared" si="27"/>
        <v>8.1937727097741234E-2</v>
      </c>
      <c r="AM22" s="31">
        <f t="shared" si="28"/>
        <v>0.27774345385997412</v>
      </c>
      <c r="AN22" s="31">
        <f t="shared" si="29"/>
        <v>1.4703231444639062E-10</v>
      </c>
      <c r="AP22" s="31">
        <f t="shared" si="30"/>
        <v>0.64211482651727092</v>
      </c>
      <c r="AQ22" s="31">
        <f t="shared" si="31"/>
        <v>8.3056841594614142E-2</v>
      </c>
      <c r="AR22" s="31">
        <f t="shared" si="32"/>
        <v>0.27481122685891135</v>
      </c>
      <c r="AS22" s="31">
        <f t="shared" si="33"/>
        <v>1.4965750571364858E-10</v>
      </c>
      <c r="AT22" s="31">
        <f t="shared" si="51"/>
        <v>0.99998289512045391</v>
      </c>
      <c r="AU22" s="31"/>
      <c r="AV22" s="31">
        <f t="shared" si="34"/>
        <v>0.64212581000190438</v>
      </c>
      <c r="AW22" s="31">
        <f t="shared" si="35"/>
        <v>8.3058262296186028E-2</v>
      </c>
      <c r="AX22" s="31">
        <f t="shared" si="36"/>
        <v>0.27481592755224948</v>
      </c>
      <c r="AY22" s="31">
        <f t="shared" si="37"/>
        <v>1.4966006563104405E-10</v>
      </c>
      <c r="BB22" s="31">
        <f t="shared" si="38"/>
        <v>-1.5904156093700095E-2</v>
      </c>
      <c r="BC22" s="31">
        <f t="shared" si="39"/>
        <v>-2.8153868526304398E-3</v>
      </c>
      <c r="BD22" s="31">
        <f t="shared" si="40"/>
        <v>-1.2630997772329195E-2</v>
      </c>
      <c r="BE22" s="31">
        <f t="shared" si="41"/>
        <v>0</v>
      </c>
      <c r="BG22" s="31">
        <f t="shared" si="7"/>
        <v>0.65950675121147984</v>
      </c>
      <c r="BH22" s="31">
        <f t="shared" si="8"/>
        <v>7.5849918915714548E-2</v>
      </c>
      <c r="BI22" s="31">
        <f t="shared" si="9"/>
        <v>0.26464332974656996</v>
      </c>
      <c r="BJ22" s="31">
        <f t="shared" si="10"/>
        <v>1.2623577336287155E-10</v>
      </c>
      <c r="BL22" s="31">
        <f t="shared" si="42"/>
        <v>-3.5090202660888687E-3</v>
      </c>
      <c r="BM22" s="31">
        <f t="shared" si="43"/>
        <v>-3.8068816630170574E-2</v>
      </c>
      <c r="BN22" s="31">
        <f t="shared" si="44"/>
        <v>2.0081658411294397E-2</v>
      </c>
      <c r="BO22" s="31">
        <f t="shared" si="45"/>
        <v>-4.9104128827772382E-2</v>
      </c>
      <c r="BR22" s="31">
        <f t="shared" si="46"/>
        <v>0.98617889117671398</v>
      </c>
      <c r="BS22" s="31">
        <f t="shared" si="47"/>
        <v>0.71650358983653284</v>
      </c>
      <c r="BT22" s="31">
        <f t="shared" si="11"/>
        <v>1.0243657356129574</v>
      </c>
      <c r="BU22" s="31"/>
      <c r="BV22" s="31">
        <f t="shared" si="48"/>
        <v>1.0001036027044783</v>
      </c>
      <c r="BW22" s="31">
        <f t="shared" si="49"/>
        <v>1.0010371601227974</v>
      </c>
      <c r="BX22" s="31">
        <f t="shared" si="12"/>
        <v>0.99719172825677171</v>
      </c>
      <c r="BY22" s="31"/>
      <c r="BZ22" s="31" t="e">
        <f>EXP(SUMPRODUCT($AV22:$AX22,#REF!))</f>
        <v>#REF!</v>
      </c>
      <c r="CA22" s="31">
        <f t="shared" si="50"/>
        <v>1</v>
      </c>
      <c r="CB22" s="31">
        <f t="shared" si="13"/>
        <v>1</v>
      </c>
    </row>
    <row r="23" spans="1:80" x14ac:dyDescent="0.2">
      <c r="A23" s="197" t="s">
        <v>379</v>
      </c>
      <c r="B23" s="9">
        <f t="shared" si="14"/>
        <v>1962</v>
      </c>
      <c r="D23" s="29">
        <f>'Coal_Reconcile '!AA19</f>
        <v>4622.3760000000002</v>
      </c>
      <c r="E23" s="29">
        <f>'Petroleum _Reconcile'!BL20</f>
        <v>559.58500000000004</v>
      </c>
      <c r="F23" s="29">
        <f>NatGas_Reconcile!Y19</f>
        <v>2034.7830000000001</v>
      </c>
      <c r="G23" s="78">
        <v>9.9999999999999995E-7</v>
      </c>
      <c r="H23" s="42">
        <f t="shared" si="15"/>
        <v>7216.7440010000009</v>
      </c>
      <c r="J23" s="29">
        <f>Table8.2b10!B22*0.001</f>
        <v>450249.23800000001</v>
      </c>
      <c r="K23" s="29">
        <f>Table8.2b10!D22*0.001</f>
        <v>48879.536</v>
      </c>
      <c r="L23" s="29">
        <f>Table8.2b10!F22*0.001</f>
        <v>184301.29300000001</v>
      </c>
      <c r="M23" s="83">
        <f t="shared" si="0"/>
        <v>8.0749999999999998E-5</v>
      </c>
      <c r="N23" s="29">
        <f t="shared" si="16"/>
        <v>683430.06708075001</v>
      </c>
      <c r="P23" s="41">
        <f t="shared" si="17"/>
        <v>10266.26057277192</v>
      </c>
      <c r="Q23" s="41">
        <f t="shared" si="18"/>
        <v>11448.246971902516</v>
      </c>
      <c r="R23" s="41">
        <f t="shared" si="19"/>
        <v>11040.524821494333</v>
      </c>
      <c r="S23" s="79">
        <f t="shared" si="20"/>
        <v>12383.900928792569</v>
      </c>
      <c r="T23" s="41">
        <f t="shared" si="21"/>
        <v>10559.593949130882</v>
      </c>
      <c r="V23" s="31">
        <f t="shared" si="1"/>
        <v>0.99562108030959329</v>
      </c>
      <c r="W23" s="31">
        <f t="shared" si="2"/>
        <v>1.0682200434028082</v>
      </c>
      <c r="X23" s="31">
        <f t="shared" si="3"/>
        <v>1.0180654659361217</v>
      </c>
      <c r="Y23" s="31">
        <f t="shared" si="4"/>
        <v>0.99999999999999989</v>
      </c>
      <c r="Z23" s="31"/>
      <c r="AB23" s="34">
        <f t="shared" si="5"/>
        <v>0.35184648998752399</v>
      </c>
      <c r="AC23" s="34">
        <f t="shared" si="6"/>
        <v>1.0145041550218996</v>
      </c>
      <c r="AD23" s="34">
        <f t="shared" si="22"/>
        <v>0.99709496970283185</v>
      </c>
      <c r="AE23" s="34">
        <f t="shared" si="23"/>
        <v>1.0174598563861699</v>
      </c>
      <c r="AF23" s="34">
        <f t="shared" si="24"/>
        <v>0.35694970830861394</v>
      </c>
      <c r="AG23" s="34">
        <f t="shared" si="25"/>
        <v>0.35694972602221431</v>
      </c>
      <c r="AI23" s="12"/>
      <c r="AK23" s="31">
        <f t="shared" si="26"/>
        <v>0.64050713165930406</v>
      </c>
      <c r="AL23" s="31">
        <f t="shared" si="27"/>
        <v>7.7539815728874431E-2</v>
      </c>
      <c r="AM23" s="31">
        <f t="shared" si="28"/>
        <v>0.28195305247325481</v>
      </c>
      <c r="AN23" s="31">
        <f t="shared" si="29"/>
        <v>1.3856664443985171E-10</v>
      </c>
      <c r="AP23" s="31">
        <f t="shared" si="30"/>
        <v>0.64041297066276726</v>
      </c>
      <c r="AQ23" s="31">
        <f t="shared" si="31"/>
        <v>7.971855378259747E-2</v>
      </c>
      <c r="AR23" s="31">
        <f t="shared" si="32"/>
        <v>0.27984297620323384</v>
      </c>
      <c r="AS23" s="31">
        <f t="shared" si="33"/>
        <v>1.4275764667605379E-10</v>
      </c>
      <c r="AT23" s="31">
        <f t="shared" si="51"/>
        <v>0.9999745007913563</v>
      </c>
      <c r="AU23" s="31"/>
      <c r="AV23" s="31">
        <f t="shared" si="34"/>
        <v>0.64042930110313767</v>
      </c>
      <c r="AW23" s="31">
        <f t="shared" si="35"/>
        <v>7.9720586594468235E-2</v>
      </c>
      <c r="AX23" s="31">
        <f t="shared" si="36"/>
        <v>0.27985011215963274</v>
      </c>
      <c r="AY23" s="31">
        <f t="shared" si="37"/>
        <v>1.4276128697589664E-10</v>
      </c>
      <c r="BB23" s="31">
        <f t="shared" si="38"/>
        <v>-5.5074556064839747E-3</v>
      </c>
      <c r="BC23" s="31">
        <f t="shared" si="39"/>
        <v>-3.2625846075987792E-3</v>
      </c>
      <c r="BD23" s="31">
        <f t="shared" si="40"/>
        <v>-1.0638591617007677E-2</v>
      </c>
      <c r="BE23" s="31">
        <f t="shared" si="41"/>
        <v>0</v>
      </c>
      <c r="BG23" s="31">
        <f t="shared" si="7"/>
        <v>0.65880806199122233</v>
      </c>
      <c r="BH23" s="31">
        <f t="shared" si="8"/>
        <v>7.1520903680441505E-2</v>
      </c>
      <c r="BI23" s="31">
        <f t="shared" si="9"/>
        <v>0.26967103421018213</v>
      </c>
      <c r="BJ23" s="31">
        <f t="shared" si="10"/>
        <v>1.1815400563940811E-10</v>
      </c>
      <c r="BL23" s="31">
        <f t="shared" si="42"/>
        <v>-1.0599733518542904E-3</v>
      </c>
      <c r="BM23" s="31">
        <f t="shared" si="43"/>
        <v>-5.876687064722954E-2</v>
      </c>
      <c r="BN23" s="31">
        <f t="shared" si="44"/>
        <v>1.8819830411151813E-2</v>
      </c>
      <c r="BO23" s="31">
        <f t="shared" si="45"/>
        <v>-6.6162469513349073E-2</v>
      </c>
      <c r="BR23" s="31">
        <f t="shared" si="46"/>
        <v>0.99325838517757981</v>
      </c>
      <c r="BS23" s="31">
        <f t="shared" si="47"/>
        <v>0.71167319861497358</v>
      </c>
      <c r="BT23" s="31">
        <f t="shared" si="11"/>
        <v>1.0174598563861699</v>
      </c>
      <c r="BU23" s="31"/>
      <c r="BV23" s="31">
        <f t="shared" si="48"/>
        <v>0.99990296895652253</v>
      </c>
      <c r="BW23" s="31">
        <f t="shared" si="49"/>
        <v>1.0009400284425909</v>
      </c>
      <c r="BX23" s="31">
        <f t="shared" si="12"/>
        <v>0.99709496970283185</v>
      </c>
      <c r="BY23" s="31"/>
      <c r="BZ23" s="31" t="e">
        <f>EXP(SUMPRODUCT($AV23:$AX23,#REF!))</f>
        <v>#REF!</v>
      </c>
      <c r="CA23" s="31">
        <f t="shared" si="50"/>
        <v>1</v>
      </c>
      <c r="CB23" s="31">
        <f t="shared" si="13"/>
        <v>1</v>
      </c>
    </row>
    <row r="24" spans="1:80" x14ac:dyDescent="0.2">
      <c r="A24" s="197" t="s">
        <v>379</v>
      </c>
      <c r="B24" s="9">
        <f t="shared" si="14"/>
        <v>1963</v>
      </c>
      <c r="D24" s="29">
        <f>'Coal_Reconcile '!AA20</f>
        <v>5050.2129999999997</v>
      </c>
      <c r="E24" s="29">
        <f>'Petroleum _Reconcile'!BL21</f>
        <v>584.70699999999999</v>
      </c>
      <c r="F24" s="29">
        <f>NatGas_Reconcile!Y20</f>
        <v>2210.9520000000002</v>
      </c>
      <c r="G24" s="78">
        <v>9.9999999999999995E-7</v>
      </c>
      <c r="H24" s="42">
        <f t="shared" si="15"/>
        <v>7845.8720010000006</v>
      </c>
      <c r="J24" s="29">
        <f>Table8.2b10!B23*0.001</f>
        <v>493926.71899999998</v>
      </c>
      <c r="K24" s="29">
        <f>Table8.2b10!D23*0.001</f>
        <v>52001.61</v>
      </c>
      <c r="L24" s="29">
        <f>Table8.2b10!F23*0.001</f>
        <v>201602.073</v>
      </c>
      <c r="M24" s="83">
        <f t="shared" si="0"/>
        <v>8.0749999999999998E-5</v>
      </c>
      <c r="N24" s="29">
        <f t="shared" si="16"/>
        <v>747530.40208074998</v>
      </c>
      <c r="P24" s="41">
        <f t="shared" si="17"/>
        <v>10224.619980519823</v>
      </c>
      <c r="Q24" s="41">
        <f t="shared" si="18"/>
        <v>11244.017252542757</v>
      </c>
      <c r="R24" s="41">
        <f t="shared" si="19"/>
        <v>10966.911039649876</v>
      </c>
      <c r="S24" s="79">
        <f t="shared" si="20"/>
        <v>12383.900928792569</v>
      </c>
      <c r="T24" s="41">
        <f t="shared" si="21"/>
        <v>10495.722955429004</v>
      </c>
      <c r="V24" s="31">
        <f t="shared" si="1"/>
        <v>0.99158277920191251</v>
      </c>
      <c r="W24" s="31">
        <f t="shared" si="2"/>
        <v>1.0491636516063994</v>
      </c>
      <c r="X24" s="31">
        <f t="shared" si="3"/>
        <v>1.011277414613879</v>
      </c>
      <c r="Y24" s="31">
        <f t="shared" si="4"/>
        <v>0.99999999999999989</v>
      </c>
      <c r="Z24" s="31"/>
      <c r="AB24" s="34">
        <f t="shared" si="5"/>
        <v>0.38484690797192855</v>
      </c>
      <c r="AC24" s="34">
        <f t="shared" si="6"/>
        <v>1.0083678027333474</v>
      </c>
      <c r="AD24" s="34">
        <f t="shared" si="22"/>
        <v>0.996892470506346</v>
      </c>
      <c r="AE24" s="34">
        <f t="shared" si="23"/>
        <v>1.0115110531239186</v>
      </c>
      <c r="AF24" s="34">
        <f t="shared" si="24"/>
        <v>0.3880672117225723</v>
      </c>
      <c r="AG24" s="34">
        <f t="shared" si="25"/>
        <v>0.38806723098037632</v>
      </c>
      <c r="AI24" s="12"/>
      <c r="AK24" s="31">
        <f t="shared" si="26"/>
        <v>0.64367771987056654</v>
      </c>
      <c r="AL24" s="31">
        <f t="shared" si="27"/>
        <v>7.4524157407293387E-2</v>
      </c>
      <c r="AM24" s="31">
        <f t="shared" si="28"/>
        <v>0.28179812259468445</v>
      </c>
      <c r="AN24" s="31">
        <f t="shared" si="29"/>
        <v>1.2745555877951415E-10</v>
      </c>
      <c r="AP24" s="31">
        <f t="shared" si="30"/>
        <v>0.64209112109218458</v>
      </c>
      <c r="AQ24" s="31">
        <f t="shared" si="31"/>
        <v>7.6022018012423184E-2</v>
      </c>
      <c r="AR24" s="31">
        <f t="shared" si="32"/>
        <v>0.28187558043767957</v>
      </c>
      <c r="AS24" s="31">
        <f t="shared" si="33"/>
        <v>1.329337185264542E-10</v>
      </c>
      <c r="AT24" s="31">
        <f t="shared" si="51"/>
        <v>0.99998871967522096</v>
      </c>
      <c r="AU24" s="31"/>
      <c r="AV24" s="31">
        <f t="shared" si="34"/>
        <v>0.64209836417027255</v>
      </c>
      <c r="AW24" s="31">
        <f t="shared" si="35"/>
        <v>7.6022875575150306E-2</v>
      </c>
      <c r="AX24" s="31">
        <f t="shared" si="36"/>
        <v>0.28187876012164204</v>
      </c>
      <c r="AY24" s="31">
        <f t="shared" si="37"/>
        <v>1.3293521807888871E-10</v>
      </c>
      <c r="BB24" s="31">
        <f t="shared" si="38"/>
        <v>-4.0643104101073394E-3</v>
      </c>
      <c r="BC24" s="31">
        <f t="shared" si="39"/>
        <v>-1.8000427967395531E-2</v>
      </c>
      <c r="BD24" s="31">
        <f t="shared" si="40"/>
        <v>-6.6899257921832263E-3</v>
      </c>
      <c r="BE24" s="31">
        <f t="shared" si="41"/>
        <v>0</v>
      </c>
      <c r="BG24" s="31">
        <f t="shared" si="7"/>
        <v>0.66074465683958217</v>
      </c>
      <c r="BH24" s="31">
        <f t="shared" si="8"/>
        <v>6.9564541930674101E-2</v>
      </c>
      <c r="BI24" s="31">
        <f t="shared" si="9"/>
        <v>0.26969080112172145</v>
      </c>
      <c r="BJ24" s="31">
        <f t="shared" si="10"/>
        <v>1.0802236240189358E-10</v>
      </c>
      <c r="BL24" s="31">
        <f t="shared" si="42"/>
        <v>2.9352313266927618E-3</v>
      </c>
      <c r="BM24" s="31">
        <f t="shared" si="43"/>
        <v>-2.7734783633339383E-2</v>
      </c>
      <c r="BN24" s="31">
        <f t="shared" si="44"/>
        <v>7.3297405390130441E-5</v>
      </c>
      <c r="BO24" s="31">
        <f t="shared" si="45"/>
        <v>-8.9650641090669905E-2</v>
      </c>
      <c r="BR24" s="31">
        <f t="shared" si="46"/>
        <v>0.99415327963564071</v>
      </c>
      <c r="BS24" s="31">
        <f t="shared" si="47"/>
        <v>0.70751224443186267</v>
      </c>
      <c r="BT24" s="31">
        <f t="shared" si="11"/>
        <v>1.0115110531239186</v>
      </c>
      <c r="BU24" s="31"/>
      <c r="BV24" s="31">
        <f t="shared" si="48"/>
        <v>0.99979691082330291</v>
      </c>
      <c r="BW24" s="31">
        <f t="shared" si="49"/>
        <v>1.0007367483562912</v>
      </c>
      <c r="BX24" s="31">
        <f t="shared" si="12"/>
        <v>0.996892470506346</v>
      </c>
      <c r="BY24" s="31"/>
      <c r="BZ24" s="31" t="e">
        <f>EXP(SUMPRODUCT($AV24:$AX24,#REF!))</f>
        <v>#REF!</v>
      </c>
      <c r="CA24" s="31">
        <f t="shared" si="50"/>
        <v>1</v>
      </c>
      <c r="CB24" s="31">
        <f t="shared" si="13"/>
        <v>1</v>
      </c>
    </row>
    <row r="25" spans="1:80" x14ac:dyDescent="0.2">
      <c r="A25" s="197" t="s">
        <v>379</v>
      </c>
      <c r="B25" s="9">
        <f t="shared" si="14"/>
        <v>1964</v>
      </c>
      <c r="D25" s="29">
        <f>'Coal_Reconcile '!AA21</f>
        <v>5379.5529999999999</v>
      </c>
      <c r="E25" s="29">
        <f>'Petroleum _Reconcile'!BL22</f>
        <v>633.88200000000006</v>
      </c>
      <c r="F25" s="29">
        <f>NatGas_Reconcile!Y21</f>
        <v>2397.2280000000001</v>
      </c>
      <c r="G25" s="78">
        <v>9.9999999999999995E-7</v>
      </c>
      <c r="H25" s="42">
        <f t="shared" si="15"/>
        <v>8410.6630010000008</v>
      </c>
      <c r="J25" s="29">
        <f>Table8.2b10!B24*0.001</f>
        <v>526230.01899999997</v>
      </c>
      <c r="K25" s="29">
        <f>Table8.2b10!D24*0.001</f>
        <v>56953.712</v>
      </c>
      <c r="L25" s="29">
        <f>Table8.2b10!F24*0.001</f>
        <v>220038.47899999999</v>
      </c>
      <c r="M25" s="83">
        <f t="shared" si="0"/>
        <v>8.0749999999999998E-5</v>
      </c>
      <c r="N25" s="29">
        <f t="shared" si="16"/>
        <v>803222.21008074994</v>
      </c>
      <c r="P25" s="41">
        <f t="shared" si="17"/>
        <v>10222.816650070281</v>
      </c>
      <c r="Q25" s="41">
        <f t="shared" si="18"/>
        <v>11129.775000442465</v>
      </c>
      <c r="R25" s="41">
        <f t="shared" si="19"/>
        <v>10894.585396584205</v>
      </c>
      <c r="S25" s="79">
        <f t="shared" si="20"/>
        <v>12383.900928792569</v>
      </c>
      <c r="T25" s="41">
        <f t="shared" si="21"/>
        <v>10471.153431071652</v>
      </c>
      <c r="V25" s="31">
        <f t="shared" si="1"/>
        <v>0.99140789236774329</v>
      </c>
      <c r="W25" s="31">
        <f t="shared" si="2"/>
        <v>1.038503865545134</v>
      </c>
      <c r="X25" s="31">
        <f t="shared" si="3"/>
        <v>1.0046081447469766</v>
      </c>
      <c r="Y25" s="31">
        <f t="shared" si="4"/>
        <v>0.99999999999999989</v>
      </c>
      <c r="Z25" s="31"/>
      <c r="AB25" s="34">
        <f t="shared" si="5"/>
        <v>0.41351841089476365</v>
      </c>
      <c r="AC25" s="34">
        <f t="shared" si="6"/>
        <v>1.0060073062343795</v>
      </c>
      <c r="AD25" s="34">
        <f t="shared" si="22"/>
        <v>0.99730140431227232</v>
      </c>
      <c r="AE25" s="34">
        <f t="shared" si="23"/>
        <v>1.0087294091449535</v>
      </c>
      <c r="AF25" s="34">
        <f t="shared" si="24"/>
        <v>0.41600252197847098</v>
      </c>
      <c r="AG25" s="34">
        <f t="shared" si="25"/>
        <v>0.41600254262256248</v>
      </c>
      <c r="AI25" s="12"/>
      <c r="AK25" s="31">
        <f t="shared" si="26"/>
        <v>0.6396110508006787</v>
      </c>
      <c r="AL25" s="31">
        <f t="shared" si="27"/>
        <v>7.5366472289358583E-2</v>
      </c>
      <c r="AM25" s="31">
        <f t="shared" si="28"/>
        <v>0.28502247679106596</v>
      </c>
      <c r="AN25" s="31">
        <f t="shared" si="29"/>
        <v>1.1889669100772474E-10</v>
      </c>
      <c r="AP25" s="31">
        <f t="shared" si="30"/>
        <v>0.64164223748940341</v>
      </c>
      <c r="AQ25" s="31">
        <f t="shared" si="31"/>
        <v>7.4944525939399084E-2</v>
      </c>
      <c r="AR25" s="31">
        <f t="shared" si="32"/>
        <v>0.28340724271455914</v>
      </c>
      <c r="AS25" s="31">
        <f t="shared" si="33"/>
        <v>1.2312654966730825E-10</v>
      </c>
      <c r="AT25" s="31">
        <f t="shared" si="51"/>
        <v>0.99999400626648816</v>
      </c>
      <c r="AU25" s="31"/>
      <c r="AV25" s="31">
        <f t="shared" si="34"/>
        <v>0.64164608334503592</v>
      </c>
      <c r="AW25" s="31">
        <f t="shared" si="35"/>
        <v>7.4944975139608128E-2</v>
      </c>
      <c r="AX25" s="31">
        <f t="shared" si="36"/>
        <v>0.28340894139222872</v>
      </c>
      <c r="AY25" s="31">
        <f t="shared" si="37"/>
        <v>1.2312728765945851E-10</v>
      </c>
      <c r="BB25" s="31">
        <f t="shared" si="38"/>
        <v>-1.7638694637353816E-4</v>
      </c>
      <c r="BC25" s="31">
        <f t="shared" si="39"/>
        <v>-1.0212237931352678E-2</v>
      </c>
      <c r="BD25" s="31">
        <f t="shared" si="40"/>
        <v>-6.6167389000042244E-3</v>
      </c>
      <c r="BE25" s="31">
        <f t="shared" si="41"/>
        <v>0</v>
      </c>
      <c r="BG25" s="31">
        <f t="shared" si="7"/>
        <v>0.65514874015634694</v>
      </c>
      <c r="BH25" s="31">
        <f t="shared" si="8"/>
        <v>7.0906545268804633E-2</v>
      </c>
      <c r="BI25" s="31">
        <f t="shared" si="9"/>
        <v>0.27394471447431584</v>
      </c>
      <c r="BJ25" s="31">
        <f t="shared" si="10"/>
        <v>1.005325786395797E-10</v>
      </c>
      <c r="BL25" s="31">
        <f t="shared" si="42"/>
        <v>-8.5051728796147891E-3</v>
      </c>
      <c r="BM25" s="31">
        <f t="shared" si="43"/>
        <v>1.910776368050204E-2</v>
      </c>
      <c r="BN25" s="31">
        <f t="shared" si="44"/>
        <v>1.565019229094055E-2</v>
      </c>
      <c r="BO25" s="31">
        <f t="shared" si="45"/>
        <v>-7.1856424430416843E-2</v>
      </c>
      <c r="BR25" s="31">
        <f t="shared" si="46"/>
        <v>0.99725001128719803</v>
      </c>
      <c r="BS25" s="31">
        <f t="shared" si="47"/>
        <v>0.7055665937455059</v>
      </c>
      <c r="BT25" s="31">
        <f t="shared" si="11"/>
        <v>1.0087294091449535</v>
      </c>
      <c r="BU25" s="31"/>
      <c r="BV25" s="31">
        <f t="shared" si="48"/>
        <v>1.0004102085410662</v>
      </c>
      <c r="BW25" s="31">
        <f t="shared" si="49"/>
        <v>1.0011472591178259</v>
      </c>
      <c r="BX25" s="31">
        <f t="shared" si="12"/>
        <v>0.99730140431227232</v>
      </c>
      <c r="BY25" s="31"/>
      <c r="BZ25" s="31" t="e">
        <f>EXP(SUMPRODUCT($AV25:$AX25,#REF!))</f>
        <v>#REF!</v>
      </c>
      <c r="CA25" s="31">
        <f t="shared" si="50"/>
        <v>1</v>
      </c>
      <c r="CB25" s="31">
        <f t="shared" si="13"/>
        <v>1</v>
      </c>
    </row>
    <row r="26" spans="1:80" x14ac:dyDescent="0.2">
      <c r="A26" s="197" t="s">
        <v>379</v>
      </c>
      <c r="B26" s="9">
        <f t="shared" si="14"/>
        <v>1965</v>
      </c>
      <c r="D26" s="29">
        <f>'Coal_Reconcile '!AA22</f>
        <v>5821.0609999999997</v>
      </c>
      <c r="E26" s="29">
        <f>'Petroleum _Reconcile'!BL23</f>
        <v>722.00200000000007</v>
      </c>
      <c r="F26" s="29">
        <f>NatGas_Reconcile!Y22</f>
        <v>2395.3760000000002</v>
      </c>
      <c r="G26" s="78">
        <v>9.9999999999999995E-7</v>
      </c>
      <c r="H26" s="42">
        <f t="shared" si="15"/>
        <v>8938.4390010000006</v>
      </c>
      <c r="J26" s="29">
        <f>Table8.2b10!B25*0.001</f>
        <v>570925.951</v>
      </c>
      <c r="K26" s="29">
        <f>Table8.2b10!D25*0.001</f>
        <v>64801.224000000002</v>
      </c>
      <c r="L26" s="29">
        <f>Table8.2b10!F25*0.001</f>
        <v>221559.43400000001</v>
      </c>
      <c r="M26" s="83">
        <f t="shared" si="0"/>
        <v>8.0749999999999998E-5</v>
      </c>
      <c r="N26" s="29">
        <f t="shared" si="16"/>
        <v>857286.60908075003</v>
      </c>
      <c r="P26" s="41">
        <f t="shared" si="17"/>
        <v>10195.824852249534</v>
      </c>
      <c r="Q26" s="41">
        <f t="shared" si="18"/>
        <v>11141.795716698192</v>
      </c>
      <c r="R26" s="41">
        <f t="shared" si="19"/>
        <v>10811.437620841729</v>
      </c>
      <c r="S26" s="79">
        <f t="shared" si="20"/>
        <v>12383.900928792569</v>
      </c>
      <c r="T26" s="41">
        <f t="shared" si="21"/>
        <v>10426.430211693725</v>
      </c>
      <c r="V26" s="31">
        <f t="shared" si="1"/>
        <v>0.98879023010256917</v>
      </c>
      <c r="W26" s="31">
        <f t="shared" si="2"/>
        <v>1.0396255019032543</v>
      </c>
      <c r="X26" s="31">
        <f t="shared" si="3"/>
        <v>0.99694094772315256</v>
      </c>
      <c r="Y26" s="31">
        <f t="shared" si="4"/>
        <v>0.99999999999999989</v>
      </c>
      <c r="Z26" s="31"/>
      <c r="AB26" s="34">
        <f t="shared" si="5"/>
        <v>0.44135208391808917</v>
      </c>
      <c r="AC26" s="34">
        <f t="shared" si="6"/>
        <v>1.0017105603459073</v>
      </c>
      <c r="AD26" s="34">
        <f t="shared" si="22"/>
        <v>0.99676310579012817</v>
      </c>
      <c r="AE26" s="34">
        <f t="shared" si="23"/>
        <v>1.0049634710767652</v>
      </c>
      <c r="AF26" s="34">
        <f t="shared" si="24"/>
        <v>0.44210702135189778</v>
      </c>
      <c r="AG26" s="34">
        <f t="shared" si="25"/>
        <v>0.44210704329142303</v>
      </c>
      <c r="AI26" s="12"/>
      <c r="AK26" s="31">
        <f t="shared" si="26"/>
        <v>0.65123910330973456</v>
      </c>
      <c r="AL26" s="31">
        <f t="shared" si="27"/>
        <v>8.0774954096484303E-2</v>
      </c>
      <c r="AM26" s="31">
        <f t="shared" si="28"/>
        <v>0.26798594248190472</v>
      </c>
      <c r="AN26" s="31">
        <f t="shared" si="29"/>
        <v>1.1187635781685409E-10</v>
      </c>
      <c r="AP26" s="31">
        <f t="shared" si="30"/>
        <v>0.64540761898301069</v>
      </c>
      <c r="AQ26" s="31">
        <f t="shared" si="31"/>
        <v>7.8039479713207391E-2</v>
      </c>
      <c r="AR26" s="31">
        <f t="shared" si="32"/>
        <v>0.27641671338139734</v>
      </c>
      <c r="AS26" s="31">
        <f t="shared" si="33"/>
        <v>1.153509214342798E-10</v>
      </c>
      <c r="AT26" s="31">
        <f t="shared" si="51"/>
        <v>0.99986381219296627</v>
      </c>
      <c r="AU26" s="31"/>
      <c r="AV26" s="31">
        <f t="shared" si="34"/>
        <v>0.64549552760336504</v>
      </c>
      <c r="AW26" s="31">
        <f t="shared" si="35"/>
        <v>7.8050109186416236E-2</v>
      </c>
      <c r="AX26" s="31">
        <f t="shared" si="36"/>
        <v>0.27645436309485211</v>
      </c>
      <c r="AY26" s="31">
        <f t="shared" si="37"/>
        <v>1.153666329630279E-10</v>
      </c>
      <c r="BB26" s="31">
        <f t="shared" si="38"/>
        <v>-2.6438402907614103E-3</v>
      </c>
      <c r="BC26" s="31">
        <f t="shared" si="39"/>
        <v>1.0794674139205044E-3</v>
      </c>
      <c r="BD26" s="31">
        <f t="shared" si="40"/>
        <v>-7.661300494846382E-3</v>
      </c>
      <c r="BE26" s="31">
        <f t="shared" si="41"/>
        <v>0</v>
      </c>
      <c r="BG26" s="31">
        <f t="shared" si="7"/>
        <v>0.66596858617935439</v>
      </c>
      <c r="BH26" s="31">
        <f t="shared" si="8"/>
        <v>7.558875096566009E-2</v>
      </c>
      <c r="BI26" s="31">
        <f t="shared" si="9"/>
        <v>0.25844266276079292</v>
      </c>
      <c r="BJ26" s="31">
        <f t="shared" si="10"/>
        <v>9.4192536247109329E-11</v>
      </c>
      <c r="BL26" s="31">
        <f t="shared" si="42"/>
        <v>1.6380207465382421E-2</v>
      </c>
      <c r="BM26" s="31">
        <f t="shared" si="43"/>
        <v>6.3944729178099569E-2</v>
      </c>
      <c r="BN26" s="31">
        <f t="shared" si="44"/>
        <v>-5.8252452194021823E-2</v>
      </c>
      <c r="BO26" s="31">
        <f t="shared" si="45"/>
        <v>-6.5140895139116681E-2</v>
      </c>
      <c r="BR26" s="31">
        <f t="shared" si="46"/>
        <v>0.99626665185524776</v>
      </c>
      <c r="BS26" s="31">
        <f t="shared" si="47"/>
        <v>0.70293246801174691</v>
      </c>
      <c r="BT26" s="31">
        <f t="shared" si="11"/>
        <v>1.0049634710767652</v>
      </c>
      <c r="BU26" s="31"/>
      <c r="BV26" s="31">
        <f t="shared" si="48"/>
        <v>0.99946024489706276</v>
      </c>
      <c r="BW26" s="31">
        <f t="shared" si="49"/>
        <v>1.0006068847759253</v>
      </c>
      <c r="BX26" s="31">
        <f t="shared" si="12"/>
        <v>0.99676310579012817</v>
      </c>
      <c r="BY26" s="31"/>
      <c r="BZ26" s="31" t="e">
        <f>EXP(SUMPRODUCT($AV26:$AX26,#REF!))</f>
        <v>#REF!</v>
      </c>
      <c r="CA26" s="31">
        <f t="shared" si="50"/>
        <v>1</v>
      </c>
      <c r="CB26" s="31">
        <f t="shared" si="13"/>
        <v>1</v>
      </c>
    </row>
    <row r="27" spans="1:80" x14ac:dyDescent="0.2">
      <c r="A27" s="197" t="s">
        <v>379</v>
      </c>
      <c r="B27" s="9">
        <f t="shared" si="14"/>
        <v>1966</v>
      </c>
      <c r="D27" s="29">
        <f>'Coal_Reconcile '!AA23</f>
        <v>6301.6440000000002</v>
      </c>
      <c r="E27" s="29">
        <f>'Petroleum _Reconcile'!BL24</f>
        <v>883.23</v>
      </c>
      <c r="F27" s="29">
        <f>NatGas_Reconcile!Y23</f>
        <v>2696.0770000000002</v>
      </c>
      <c r="G27" s="78">
        <v>9.9999999999999995E-7</v>
      </c>
      <c r="H27" s="42">
        <f t="shared" si="15"/>
        <v>9880.9510010000013</v>
      </c>
      <c r="J27" s="29">
        <f>Table8.2b10!B26*0.001</f>
        <v>613474.80000000005</v>
      </c>
      <c r="K27" s="29">
        <f>Table8.2b10!D26*0.001</f>
        <v>78926.172000000006</v>
      </c>
      <c r="L27" s="29">
        <f>Table8.2b10!F26*0.001</f>
        <v>251151.56200000001</v>
      </c>
      <c r="M27" s="83">
        <f t="shared" si="0"/>
        <v>8.0749999999999998E-5</v>
      </c>
      <c r="N27" s="29">
        <f t="shared" si="16"/>
        <v>943552.53408075008</v>
      </c>
      <c r="P27" s="41">
        <f t="shared" si="17"/>
        <v>10272.050294486422</v>
      </c>
      <c r="Q27" s="41">
        <f t="shared" si="18"/>
        <v>11190.584537661347</v>
      </c>
      <c r="R27" s="41">
        <f t="shared" si="19"/>
        <v>10734.860569969302</v>
      </c>
      <c r="S27" s="79">
        <f t="shared" si="20"/>
        <v>12383.900928792569</v>
      </c>
      <c r="T27" s="41">
        <f t="shared" si="21"/>
        <v>10472.072983860357</v>
      </c>
      <c r="V27" s="31">
        <f t="shared" si="1"/>
        <v>0.99618256703080232</v>
      </c>
      <c r="W27" s="31">
        <f t="shared" si="2"/>
        <v>1.0441779191051843</v>
      </c>
      <c r="X27" s="31">
        <f t="shared" si="3"/>
        <v>0.98987964835224995</v>
      </c>
      <c r="Y27" s="31">
        <f t="shared" si="4"/>
        <v>0.99999999999999989</v>
      </c>
      <c r="Z27" s="31"/>
      <c r="AB27" s="34">
        <f t="shared" si="5"/>
        <v>0.48576388898605488</v>
      </c>
      <c r="AC27" s="34">
        <f t="shared" si="6"/>
        <v>1.0060956514993014</v>
      </c>
      <c r="AD27" s="34">
        <f t="shared" si="22"/>
        <v>0.99787827666604845</v>
      </c>
      <c r="AE27" s="34">
        <f t="shared" si="23"/>
        <v>1.0082347968665015</v>
      </c>
      <c r="AF27" s="34">
        <f t="shared" si="24"/>
        <v>0.48872491211132468</v>
      </c>
      <c r="AG27" s="34">
        <f t="shared" si="25"/>
        <v>0.48872493636425918</v>
      </c>
      <c r="AI27" s="12"/>
      <c r="AK27" s="31">
        <f t="shared" si="26"/>
        <v>0.63775683123641058</v>
      </c>
      <c r="AL27" s="31">
        <f t="shared" si="27"/>
        <v>8.9387145013735292E-2</v>
      </c>
      <c r="AM27" s="31">
        <f t="shared" si="28"/>
        <v>0.27285602364864919</v>
      </c>
      <c r="AN27" s="31">
        <f t="shared" si="29"/>
        <v>1.0120483341115597E-10</v>
      </c>
      <c r="AP27" s="31">
        <f t="shared" si="30"/>
        <v>0.64447446358328142</v>
      </c>
      <c r="AQ27" s="31">
        <f t="shared" si="31"/>
        <v>8.5008353613354723E-2</v>
      </c>
      <c r="AR27" s="31">
        <f t="shared" si="32"/>
        <v>0.27041367402834587</v>
      </c>
      <c r="AS27" s="31">
        <f t="shared" si="33"/>
        <v>1.0645146080832334E-10</v>
      </c>
      <c r="AT27" s="31">
        <f t="shared" si="51"/>
        <v>0.99989649133143343</v>
      </c>
      <c r="AU27" s="31"/>
      <c r="AV27" s="31">
        <f t="shared" si="34"/>
        <v>0.64454117918257492</v>
      </c>
      <c r="AW27" s="31">
        <f t="shared" si="35"/>
        <v>8.5017153625731839E-2</v>
      </c>
      <c r="AX27" s="31">
        <f t="shared" si="36"/>
        <v>0.27044166708523076</v>
      </c>
      <c r="AY27" s="31">
        <f t="shared" si="37"/>
        <v>1.0646248059794233E-10</v>
      </c>
      <c r="BB27" s="31">
        <f t="shared" si="38"/>
        <v>7.4483349239788423E-3</v>
      </c>
      <c r="BC27" s="31">
        <f t="shared" si="39"/>
        <v>4.3693415593841056E-3</v>
      </c>
      <c r="BD27" s="31">
        <f t="shared" si="40"/>
        <v>-7.1081698231566671E-3</v>
      </c>
      <c r="BE27" s="31">
        <f t="shared" si="41"/>
        <v>0</v>
      </c>
      <c r="BG27" s="31">
        <f t="shared" si="7"/>
        <v>0.65017556293002154</v>
      </c>
      <c r="BH27" s="31">
        <f t="shared" si="8"/>
        <v>8.3647883026347139E-2</v>
      </c>
      <c r="BI27" s="31">
        <f t="shared" si="9"/>
        <v>0.26617655395805045</v>
      </c>
      <c r="BJ27" s="31">
        <f t="shared" si="10"/>
        <v>8.5580820445435143E-11</v>
      </c>
      <c r="BL27" s="31">
        <f t="shared" si="42"/>
        <v>-2.4000078293559136E-2</v>
      </c>
      <c r="BM27" s="31">
        <f t="shared" si="43"/>
        <v>0.10130864423369143</v>
      </c>
      <c r="BN27" s="31">
        <f t="shared" si="44"/>
        <v>2.9485963446532985E-2</v>
      </c>
      <c r="BO27" s="31">
        <f t="shared" si="45"/>
        <v>-9.5879747572088517E-2</v>
      </c>
      <c r="BR27" s="31">
        <f t="shared" si="46"/>
        <v>1.0032551688532831</v>
      </c>
      <c r="BS27" s="31">
        <f t="shared" si="47"/>
        <v>0.70522063188758022</v>
      </c>
      <c r="BT27" s="31">
        <f t="shared" si="11"/>
        <v>1.0082347968665015</v>
      </c>
      <c r="BU27" s="31"/>
      <c r="BV27" s="31">
        <f t="shared" si="48"/>
        <v>1.0011187922881999</v>
      </c>
      <c r="BW27" s="31">
        <f t="shared" si="49"/>
        <v>1.0017263560421323</v>
      </c>
      <c r="BX27" s="31">
        <f t="shared" si="12"/>
        <v>0.99787827666604845</v>
      </c>
      <c r="BY27" s="31"/>
      <c r="BZ27" s="31" t="e">
        <f>EXP(SUMPRODUCT($AV27:$AX27,#REF!))</f>
        <v>#REF!</v>
      </c>
      <c r="CA27" s="31">
        <f t="shared" si="50"/>
        <v>1</v>
      </c>
      <c r="CB27" s="31">
        <f t="shared" si="13"/>
        <v>1</v>
      </c>
    </row>
    <row r="28" spans="1:80" x14ac:dyDescent="0.2">
      <c r="A28" s="197" t="s">
        <v>379</v>
      </c>
      <c r="B28" s="9">
        <f t="shared" si="14"/>
        <v>1967</v>
      </c>
      <c r="D28" s="29">
        <f>'Coal_Reconcile '!AA24</f>
        <v>6444.982</v>
      </c>
      <c r="E28" s="29">
        <f>'Petroleum _Reconcile'!BL25</f>
        <v>1010.5410000000001</v>
      </c>
      <c r="F28" s="29">
        <f>NatGas_Reconcile!Y24</f>
        <v>2834.2359999999999</v>
      </c>
      <c r="G28" s="78">
        <v>9.9999999999999995E-7</v>
      </c>
      <c r="H28" s="42">
        <f t="shared" si="15"/>
        <v>10289.759001</v>
      </c>
      <c r="J28" s="29">
        <f>Table8.2b10!B27*0.001</f>
        <v>630483.36300000001</v>
      </c>
      <c r="K28" s="29">
        <f>Table8.2b10!D27*0.001</f>
        <v>89270.724000000002</v>
      </c>
      <c r="L28" s="29">
        <f>Table8.2b10!F27*0.001</f>
        <v>264805.78500000003</v>
      </c>
      <c r="M28" s="83">
        <f t="shared" si="0"/>
        <v>8.0749999999999998E-5</v>
      </c>
      <c r="N28" s="29">
        <f t="shared" si="16"/>
        <v>984559.87208075006</v>
      </c>
      <c r="P28" s="41">
        <f t="shared" si="17"/>
        <v>10222.287181906178</v>
      </c>
      <c r="Q28" s="41">
        <f t="shared" si="18"/>
        <v>11319.959721621615</v>
      </c>
      <c r="R28" s="41">
        <f t="shared" si="19"/>
        <v>10703.074330494705</v>
      </c>
      <c r="S28" s="79">
        <f t="shared" si="20"/>
        <v>12383.900928792569</v>
      </c>
      <c r="T28" s="41">
        <f t="shared" si="21"/>
        <v>10451.125719001548</v>
      </c>
      <c r="V28" s="31">
        <f t="shared" si="1"/>
        <v>0.99135654459005962</v>
      </c>
      <c r="W28" s="31">
        <f t="shared" si="2"/>
        <v>1.0562497380451907</v>
      </c>
      <c r="X28" s="31">
        <f t="shared" si="3"/>
        <v>0.98694858545222719</v>
      </c>
      <c r="Y28" s="31">
        <f t="shared" si="4"/>
        <v>0.99999999999999989</v>
      </c>
      <c r="Z28" s="31"/>
      <c r="AB28" s="34">
        <f t="shared" si="5"/>
        <v>0.50687546811318052</v>
      </c>
      <c r="AC28" s="34">
        <f t="shared" si="6"/>
        <v>1.0040831605514504</v>
      </c>
      <c r="AD28" s="34">
        <f t="shared" si="22"/>
        <v>0.99867976484175813</v>
      </c>
      <c r="AE28" s="34">
        <f t="shared" si="23"/>
        <v>1.00541048899995</v>
      </c>
      <c r="AF28" s="34">
        <f t="shared" si="24"/>
        <v>0.50894509677271893</v>
      </c>
      <c r="AG28" s="34">
        <f t="shared" si="25"/>
        <v>0.50894512202907827</v>
      </c>
      <c r="AI28" s="12"/>
      <c r="AK28" s="31">
        <f t="shared" si="26"/>
        <v>0.62634916904989224</v>
      </c>
      <c r="AL28" s="31">
        <f t="shared" si="27"/>
        <v>9.8208422558953193E-2</v>
      </c>
      <c r="AM28" s="31">
        <f t="shared" si="28"/>
        <v>0.27544240829397049</v>
      </c>
      <c r="AN28" s="31">
        <f t="shared" si="29"/>
        <v>9.7184005952210926E-11</v>
      </c>
      <c r="AP28" s="31">
        <f t="shared" si="30"/>
        <v>0.63203584209064234</v>
      </c>
      <c r="AQ28" s="31">
        <f t="shared" si="31"/>
        <v>9.3728609378764774E-2</v>
      </c>
      <c r="AR28" s="31">
        <f t="shared" si="32"/>
        <v>0.27414718258193971</v>
      </c>
      <c r="AS28" s="31">
        <f t="shared" si="33"/>
        <v>9.9180836235494667E-11</v>
      </c>
      <c r="AT28" s="31">
        <f t="shared" si="51"/>
        <v>0.99991163415052775</v>
      </c>
      <c r="AU28" s="31"/>
      <c r="AV28" s="31">
        <f t="shared" si="34"/>
        <v>0.63209169741042837</v>
      </c>
      <c r="AW28" s="31">
        <f t="shared" si="35"/>
        <v>9.3736892518899093E-2</v>
      </c>
      <c r="AX28" s="31">
        <f t="shared" si="36"/>
        <v>0.27417140997148282</v>
      </c>
      <c r="AY28" s="31">
        <f t="shared" si="37"/>
        <v>9.9189601208864298E-11</v>
      </c>
      <c r="BB28" s="31">
        <f t="shared" si="38"/>
        <v>-4.8562887613932083E-3</v>
      </c>
      <c r="BC28" s="31">
        <f t="shared" si="39"/>
        <v>1.1494756145320766E-2</v>
      </c>
      <c r="BD28" s="31">
        <f t="shared" si="40"/>
        <v>-2.9654220815085357E-3</v>
      </c>
      <c r="BE28" s="31">
        <f t="shared" si="41"/>
        <v>0</v>
      </c>
      <c r="BG28" s="31">
        <f t="shared" si="7"/>
        <v>0.64037076959834704</v>
      </c>
      <c r="BH28" s="31">
        <f t="shared" si="8"/>
        <v>9.067069106862638E-2</v>
      </c>
      <c r="BI28" s="31">
        <f t="shared" si="9"/>
        <v>0.26895853925101021</v>
      </c>
      <c r="BJ28" s="31">
        <f t="shared" si="10"/>
        <v>8.2016342824682152E-11</v>
      </c>
      <c r="BL28" s="31">
        <f t="shared" si="42"/>
        <v>-1.5195087129779E-2</v>
      </c>
      <c r="BM28" s="31">
        <f t="shared" si="43"/>
        <v>8.0618043831827607E-2</v>
      </c>
      <c r="BN28" s="31">
        <f t="shared" si="44"/>
        <v>1.0397413253989419E-2</v>
      </c>
      <c r="BO28" s="31">
        <f t="shared" si="45"/>
        <v>-4.2542667679449933E-2</v>
      </c>
      <c r="BR28" s="31">
        <f t="shared" si="46"/>
        <v>0.99719875977765371</v>
      </c>
      <c r="BS28" s="31">
        <f t="shared" si="47"/>
        <v>0.70324513948790823</v>
      </c>
      <c r="BT28" s="31">
        <f t="shared" si="11"/>
        <v>1.00541048899995</v>
      </c>
      <c r="BU28" s="31"/>
      <c r="BV28" s="31">
        <f t="shared" si="48"/>
        <v>1.0008031923276128</v>
      </c>
      <c r="BW28" s="31">
        <f t="shared" si="49"/>
        <v>1.002530934965673</v>
      </c>
      <c r="BX28" s="31">
        <f t="shared" si="12"/>
        <v>0.99867976484175813</v>
      </c>
      <c r="BY28" s="31"/>
      <c r="BZ28" s="31" t="e">
        <f>EXP(SUMPRODUCT($AV28:$AX28,#REF!))</f>
        <v>#REF!</v>
      </c>
      <c r="CA28" s="31">
        <f t="shared" si="50"/>
        <v>1</v>
      </c>
      <c r="CB28" s="31">
        <f t="shared" si="13"/>
        <v>1</v>
      </c>
    </row>
    <row r="29" spans="1:80" x14ac:dyDescent="0.2">
      <c r="A29" s="197" t="s">
        <v>379</v>
      </c>
      <c r="B29" s="9">
        <f t="shared" si="14"/>
        <v>1968</v>
      </c>
      <c r="D29" s="29">
        <f>'Coal_Reconcile '!AA25</f>
        <v>6993.6390000000001</v>
      </c>
      <c r="E29" s="29">
        <f>'Petroleum _Reconcile'!BL26</f>
        <v>1181.45</v>
      </c>
      <c r="F29" s="29">
        <f>NatGas_Reconcile!Y25</f>
        <v>3245.4940000000001</v>
      </c>
      <c r="G29" s="78">
        <v>9.9999999999999995E-7</v>
      </c>
      <c r="H29" s="42">
        <f t="shared" si="15"/>
        <v>11420.583001000001</v>
      </c>
      <c r="J29" s="29">
        <f>Table8.2b10!B28*0.001</f>
        <v>684904.58</v>
      </c>
      <c r="K29" s="29">
        <f>Table8.2b10!D28*0.001</f>
        <v>104275.833</v>
      </c>
      <c r="L29" s="29">
        <f>Table8.2b10!F28*0.001</f>
        <v>304432.723</v>
      </c>
      <c r="M29" s="83">
        <f t="shared" si="0"/>
        <v>8.0749999999999998E-5</v>
      </c>
      <c r="N29" s="29">
        <f t="shared" si="16"/>
        <v>1093613.13608075</v>
      </c>
      <c r="P29" s="41">
        <f t="shared" si="17"/>
        <v>10211.114371581514</v>
      </c>
      <c r="Q29" s="41">
        <f t="shared" si="18"/>
        <v>11330.046147893156</v>
      </c>
      <c r="R29" s="41">
        <f t="shared" si="19"/>
        <v>10660.792203997071</v>
      </c>
      <c r="S29" s="79">
        <f t="shared" si="20"/>
        <v>12383.900928792569</v>
      </c>
      <c r="T29" s="41">
        <f t="shared" si="21"/>
        <v>10442.982645516366</v>
      </c>
      <c r="V29" s="31">
        <f t="shared" si="1"/>
        <v>0.99027300639163918</v>
      </c>
      <c r="W29" s="31">
        <f t="shared" si="2"/>
        <v>1.0571908884882244</v>
      </c>
      <c r="X29" s="31">
        <f t="shared" si="3"/>
        <v>0.98304967905877572</v>
      </c>
      <c r="Y29" s="31">
        <f t="shared" si="4"/>
        <v>0.99999999999999989</v>
      </c>
      <c r="Z29" s="31"/>
      <c r="AB29" s="34">
        <f t="shared" si="5"/>
        <v>0.56301875183492112</v>
      </c>
      <c r="AC29" s="34">
        <f t="shared" si="6"/>
        <v>1.0033008215784593</v>
      </c>
      <c r="AD29" s="34">
        <f t="shared" si="22"/>
        <v>0.99959462945489419</v>
      </c>
      <c r="AE29" s="34">
        <f t="shared" si="23"/>
        <v>1.0037076453050435</v>
      </c>
      <c r="AF29" s="34">
        <f t="shared" si="24"/>
        <v>0.564877148248072</v>
      </c>
      <c r="AG29" s="34">
        <f t="shared" si="25"/>
        <v>0.56487717628005507</v>
      </c>
      <c r="AI29" s="12"/>
      <c r="AK29" s="31">
        <f t="shared" si="26"/>
        <v>0.61237145243702784</v>
      </c>
      <c r="AL29" s="31">
        <f t="shared" si="27"/>
        <v>0.10344918467792326</v>
      </c>
      <c r="AM29" s="31">
        <f t="shared" si="28"/>
        <v>0.28417936279748768</v>
      </c>
      <c r="AN29" s="31">
        <f t="shared" si="29"/>
        <v>8.7561204179544828E-11</v>
      </c>
      <c r="AP29" s="31">
        <f t="shared" si="30"/>
        <v>0.61933402243806079</v>
      </c>
      <c r="AQ29" s="31">
        <f t="shared" si="31"/>
        <v>0.10080609967615148</v>
      </c>
      <c r="AR29" s="31">
        <f t="shared" si="32"/>
        <v>0.27978815014950542</v>
      </c>
      <c r="AS29" s="31">
        <f t="shared" si="33"/>
        <v>9.2289007587561576E-11</v>
      </c>
      <c r="AT29" s="31">
        <f t="shared" si="51"/>
        <v>0.99992827235600668</v>
      </c>
      <c r="AU29" s="31"/>
      <c r="AV29" s="31">
        <f t="shared" si="34"/>
        <v>0.61937844899494743</v>
      </c>
      <c r="AW29" s="31">
        <f t="shared" si="35"/>
        <v>0.10081333077885136</v>
      </c>
      <c r="AX29" s="31">
        <f t="shared" si="36"/>
        <v>0.27980822013390561</v>
      </c>
      <c r="AY29" s="31">
        <f t="shared" si="37"/>
        <v>9.2295627735489926E-11</v>
      </c>
      <c r="BB29" s="31">
        <f t="shared" si="38"/>
        <v>-1.0935831128168925E-3</v>
      </c>
      <c r="BC29" s="31">
        <f t="shared" si="39"/>
        <v>8.9063349443577959E-4</v>
      </c>
      <c r="BD29" s="31">
        <f t="shared" si="40"/>
        <v>-3.9582892577903076E-3</v>
      </c>
      <c r="BE29" s="31">
        <f t="shared" si="41"/>
        <v>0</v>
      </c>
      <c r="BG29" s="31">
        <f t="shared" si="7"/>
        <v>0.62627684087129332</v>
      </c>
      <c r="BH29" s="31">
        <f t="shared" si="8"/>
        <v>9.5349835842041764E-2</v>
      </c>
      <c r="BI29" s="31">
        <f t="shared" si="9"/>
        <v>0.27837332321282698</v>
      </c>
      <c r="BJ29" s="31">
        <f t="shared" si="10"/>
        <v>7.3837810955150768E-11</v>
      </c>
      <c r="BL29" s="31">
        <f t="shared" si="42"/>
        <v>-2.2254824950398634E-2</v>
      </c>
      <c r="BM29" s="31">
        <f t="shared" si="43"/>
        <v>5.0318446980162614E-2</v>
      </c>
      <c r="BN29" s="31">
        <f t="shared" si="44"/>
        <v>3.4405863531740848E-2</v>
      </c>
      <c r="BO29" s="31">
        <f t="shared" si="45"/>
        <v>-0.10504758617712383</v>
      </c>
      <c r="BR29" s="31">
        <f t="shared" si="46"/>
        <v>0.9983063199424147</v>
      </c>
      <c r="BS29" s="31">
        <f t="shared" si="47"/>
        <v>0.70205406721956376</v>
      </c>
      <c r="BT29" s="31">
        <f t="shared" si="11"/>
        <v>1.0037076453050435</v>
      </c>
      <c r="BU29" s="31"/>
      <c r="BV29" s="31">
        <f t="shared" si="48"/>
        <v>1.0009160740462995</v>
      </c>
      <c r="BW29" s="31">
        <f t="shared" si="49"/>
        <v>1.0034493275358074</v>
      </c>
      <c r="BX29" s="31">
        <f t="shared" si="12"/>
        <v>0.99959462945489419</v>
      </c>
      <c r="BY29" s="31"/>
      <c r="BZ29" s="31" t="e">
        <f>EXP(SUMPRODUCT($AV29:$AX29,#REF!))</f>
        <v>#REF!</v>
      </c>
      <c r="CA29" s="31">
        <f t="shared" si="50"/>
        <v>1</v>
      </c>
      <c r="CB29" s="31">
        <f t="shared" si="13"/>
        <v>1</v>
      </c>
    </row>
    <row r="30" spans="1:80" x14ac:dyDescent="0.2">
      <c r="A30" s="197" t="s">
        <v>379</v>
      </c>
      <c r="B30" s="9">
        <f t="shared" si="14"/>
        <v>1969</v>
      </c>
      <c r="D30" s="29">
        <f>'Coal_Reconcile '!AA26</f>
        <v>7219.2950000000001</v>
      </c>
      <c r="E30" s="29">
        <f>'Petroleum _Reconcile'!BL27</f>
        <v>1571.2940000000001</v>
      </c>
      <c r="F30" s="29">
        <f>NatGas_Reconcile!Y26</f>
        <v>3595.759</v>
      </c>
      <c r="G30" s="78">
        <v>9.9999999999999995E-7</v>
      </c>
      <c r="H30" s="42">
        <f t="shared" si="15"/>
        <v>12386.348001</v>
      </c>
      <c r="J30" s="29">
        <f>Table8.2b10!B29*0.001</f>
        <v>706001.24</v>
      </c>
      <c r="K30" s="29">
        <f>Table8.2b10!D29*0.001</f>
        <v>137847.152</v>
      </c>
      <c r="L30" s="29">
        <f>Table8.2b10!F29*0.001</f>
        <v>333278.94500000001</v>
      </c>
      <c r="M30" s="83">
        <f t="shared" si="0"/>
        <v>8.0749999999999998E-5</v>
      </c>
      <c r="N30" s="29">
        <f t="shared" si="16"/>
        <v>1177127.3370807501</v>
      </c>
      <c r="P30" s="41">
        <f t="shared" si="17"/>
        <v>10225.6123516157</v>
      </c>
      <c r="Q30" s="41">
        <f t="shared" si="18"/>
        <v>11398.813665733189</v>
      </c>
      <c r="R30" s="41">
        <f t="shared" si="19"/>
        <v>10789.037393286275</v>
      </c>
      <c r="S30" s="79">
        <f t="shared" si="20"/>
        <v>12383.900928792569</v>
      </c>
      <c r="T30" s="41">
        <f t="shared" si="21"/>
        <v>10522.521744943815</v>
      </c>
      <c r="V30" s="31">
        <f t="shared" si="1"/>
        <v>0.99167901926668989</v>
      </c>
      <c r="W30" s="31">
        <f t="shared" si="2"/>
        <v>1.0636074901803503</v>
      </c>
      <c r="X30" s="31">
        <f t="shared" si="3"/>
        <v>0.99487538485616633</v>
      </c>
      <c r="Y30" s="31">
        <f t="shared" si="4"/>
        <v>0.99999999999999989</v>
      </c>
      <c r="Z30" s="31"/>
      <c r="AB30" s="34">
        <f t="shared" si="5"/>
        <v>0.60601390218216322</v>
      </c>
      <c r="AC30" s="34">
        <f t="shared" si="6"/>
        <v>1.0109424740174235</v>
      </c>
      <c r="AD30" s="34">
        <f t="shared" si="22"/>
        <v>1.0022052302720406</v>
      </c>
      <c r="AE30" s="34">
        <f t="shared" si="23"/>
        <v>1.0087179684495111</v>
      </c>
      <c r="AF30" s="34">
        <f t="shared" si="24"/>
        <v>0.61264516315852224</v>
      </c>
      <c r="AG30" s="34">
        <f t="shared" si="25"/>
        <v>0.61264519356098901</v>
      </c>
      <c r="AI30" s="12"/>
      <c r="AK30" s="31">
        <f t="shared" si="26"/>
        <v>0.58284290086288204</v>
      </c>
      <c r="AL30" s="31">
        <f t="shared" si="27"/>
        <v>0.12685692343482866</v>
      </c>
      <c r="AM30" s="31">
        <f t="shared" si="28"/>
        <v>0.29030017562155525</v>
      </c>
      <c r="AN30" s="31">
        <f t="shared" si="29"/>
        <v>8.0734046865086136E-11</v>
      </c>
      <c r="AP30" s="31">
        <f t="shared" si="30"/>
        <v>0.59748556982663426</v>
      </c>
      <c r="AQ30" s="31">
        <f t="shared" si="31"/>
        <v>0.11475543844350913</v>
      </c>
      <c r="AR30" s="31">
        <f t="shared" si="32"/>
        <v>0.28722889981055566</v>
      </c>
      <c r="AS30" s="31">
        <f t="shared" si="33"/>
        <v>8.4101446214760392E-11</v>
      </c>
      <c r="AT30" s="31">
        <f t="shared" si="51"/>
        <v>0.99946990816480041</v>
      </c>
      <c r="AU30" s="31"/>
      <c r="AV30" s="31">
        <f t="shared" si="34"/>
        <v>0.59780246002975823</v>
      </c>
      <c r="AW30" s="31">
        <f t="shared" si="35"/>
        <v>0.11481630162754972</v>
      </c>
      <c r="AX30" s="31">
        <f t="shared" si="36"/>
        <v>0.28738123825854606</v>
      </c>
      <c r="AY30" s="31">
        <f t="shared" si="37"/>
        <v>8.4146051349545075E-11</v>
      </c>
      <c r="BB30" s="31">
        <f t="shared" si="38"/>
        <v>1.4188164927422906E-3</v>
      </c>
      <c r="BC30" s="31">
        <f t="shared" si="39"/>
        <v>6.0511374734965951E-3</v>
      </c>
      <c r="BD30" s="31">
        <f t="shared" si="40"/>
        <v>1.1957830886181917E-2</v>
      </c>
      <c r="BE30" s="31">
        <f t="shared" si="41"/>
        <v>0</v>
      </c>
      <c r="BG30" s="31">
        <f t="shared" si="7"/>
        <v>0.5997662425807454</v>
      </c>
      <c r="BH30" s="31">
        <f t="shared" si="8"/>
        <v>0.11710470707600582</v>
      </c>
      <c r="BI30" s="31">
        <f t="shared" si="9"/>
        <v>0.28312905027464952</v>
      </c>
      <c r="BJ30" s="31">
        <f t="shared" si="10"/>
        <v>6.8599205418385925E-11</v>
      </c>
      <c r="BL30" s="31">
        <f t="shared" si="42"/>
        <v>-4.3252527550077691E-2</v>
      </c>
      <c r="BM30" s="31">
        <f t="shared" si="43"/>
        <v>0.20551585644887455</v>
      </c>
      <c r="BN30" s="31">
        <f t="shared" si="44"/>
        <v>1.6939699664743717E-2</v>
      </c>
      <c r="BO30" s="31">
        <f t="shared" si="45"/>
        <v>-7.3589992126607343E-2</v>
      </c>
      <c r="BR30" s="31">
        <f t="shared" si="46"/>
        <v>1.0049918152640402</v>
      </c>
      <c r="BS30" s="31">
        <f t="shared" si="47"/>
        <v>0.70555859142849187</v>
      </c>
      <c r="BT30" s="31">
        <f t="shared" si="11"/>
        <v>1.0087179684495111</v>
      </c>
      <c r="BU30" s="31"/>
      <c r="BV30" s="31">
        <f t="shared" si="48"/>
        <v>1.0026116595069843</v>
      </c>
      <c r="BW30" s="31">
        <f t="shared" si="49"/>
        <v>1.0060699955118433</v>
      </c>
      <c r="BX30" s="31">
        <f t="shared" si="12"/>
        <v>1.0022052302720406</v>
      </c>
      <c r="BY30" s="31"/>
      <c r="BZ30" s="31" t="e">
        <f>EXP(SUMPRODUCT($AV30:$AX30,#REF!))</f>
        <v>#REF!</v>
      </c>
      <c r="CA30" s="31">
        <f t="shared" si="50"/>
        <v>1</v>
      </c>
      <c r="CB30" s="31">
        <f t="shared" si="13"/>
        <v>1</v>
      </c>
    </row>
    <row r="31" spans="1:80" x14ac:dyDescent="0.2">
      <c r="A31" s="197" t="s">
        <v>379</v>
      </c>
      <c r="B31" s="9">
        <f t="shared" si="14"/>
        <v>1970</v>
      </c>
      <c r="D31" s="29">
        <f>'Coal_Reconcile '!AA27</f>
        <v>7227.4620000000004</v>
      </c>
      <c r="E31" s="29">
        <f>'Petroleum _Reconcile'!BL28</f>
        <v>2117.337</v>
      </c>
      <c r="F31" s="29">
        <f>NatGas_Reconcile!Y27</f>
        <v>4053.7470000000003</v>
      </c>
      <c r="G31" s="78">
        <v>9.9999999999999995E-7</v>
      </c>
      <c r="H31" s="42">
        <f t="shared" si="15"/>
        <v>13398.546001000002</v>
      </c>
      <c r="J31" s="29">
        <f>Table8.2b10!B30*0.001</f>
        <v>704394.47900000005</v>
      </c>
      <c r="K31" s="29">
        <f>Table8.2b10!D30*0.001</f>
        <v>184183.402</v>
      </c>
      <c r="L31" s="29">
        <f>Table8.2b10!F30*0.001</f>
        <v>372890.06300000002</v>
      </c>
      <c r="M31" s="83">
        <f t="shared" si="0"/>
        <v>8.0749999999999998E-5</v>
      </c>
      <c r="N31" s="29">
        <f t="shared" si="16"/>
        <v>1261467.9440807502</v>
      </c>
      <c r="P31" s="41">
        <f t="shared" si="17"/>
        <v>10260.531868819487</v>
      </c>
      <c r="Q31" s="41">
        <f t="shared" si="18"/>
        <v>11495.807857865497</v>
      </c>
      <c r="R31" s="41">
        <f t="shared" si="19"/>
        <v>10871.158559138114</v>
      </c>
      <c r="S31" s="79">
        <f t="shared" si="20"/>
        <v>12383.900928792569</v>
      </c>
      <c r="T31" s="41">
        <f t="shared" si="21"/>
        <v>10621.392373758428</v>
      </c>
      <c r="V31" s="31">
        <f t="shared" si="1"/>
        <v>0.99506551108577845</v>
      </c>
      <c r="W31" s="31">
        <f t="shared" si="2"/>
        <v>1.0726578836933209</v>
      </c>
      <c r="X31" s="31">
        <f t="shared" si="3"/>
        <v>1.0024479164457338</v>
      </c>
      <c r="Y31" s="31">
        <f t="shared" si="4"/>
        <v>0.99999999999999989</v>
      </c>
      <c r="Z31" s="31"/>
      <c r="AB31" s="34">
        <f t="shared" si="5"/>
        <v>0.64943450652156964</v>
      </c>
      <c r="AC31" s="34">
        <f t="shared" si="6"/>
        <v>1.0204413869704456</v>
      </c>
      <c r="AD31" s="34">
        <f t="shared" si="22"/>
        <v>1.0062079414369318</v>
      </c>
      <c r="AE31" s="34">
        <f t="shared" si="23"/>
        <v>1.0141455799621977</v>
      </c>
      <c r="AF31" s="34">
        <f t="shared" si="24"/>
        <v>0.662709815694416</v>
      </c>
      <c r="AG31" s="34">
        <f t="shared" si="25"/>
        <v>0.66270984858133741</v>
      </c>
      <c r="AI31" s="12"/>
      <c r="AK31" s="31">
        <f t="shared" si="26"/>
        <v>0.53942136702449484</v>
      </c>
      <c r="AL31" s="31">
        <f t="shared" si="27"/>
        <v>0.15802737101786807</v>
      </c>
      <c r="AM31" s="31">
        <f t="shared" si="28"/>
        <v>0.30255126188300197</v>
      </c>
      <c r="AN31" s="31">
        <f t="shared" si="29"/>
        <v>7.4634964116656003E-11</v>
      </c>
      <c r="AP31" s="31">
        <f t="shared" si="30"/>
        <v>0.56085201827246978</v>
      </c>
      <c r="AQ31" s="31">
        <f t="shared" si="31"/>
        <v>0.14187190511211017</v>
      </c>
      <c r="AR31" s="31">
        <f t="shared" si="32"/>
        <v>0.29638351981332517</v>
      </c>
      <c r="AS31" s="31">
        <f t="shared" si="33"/>
        <v>7.7644585358540952E-11</v>
      </c>
      <c r="AT31" s="31">
        <f t="shared" si="51"/>
        <v>0.99910744327554957</v>
      </c>
      <c r="AU31" s="31"/>
      <c r="AV31" s="31">
        <f t="shared" si="34"/>
        <v>0.56135305771892763</v>
      </c>
      <c r="AW31" s="31">
        <f t="shared" si="35"/>
        <v>0.14199864695931658</v>
      </c>
      <c r="AX31" s="31">
        <f t="shared" si="36"/>
        <v>0.29664829524404202</v>
      </c>
      <c r="AY31" s="31">
        <f t="shared" si="37"/>
        <v>7.7713949466721081E-11</v>
      </c>
      <c r="BB31" s="31">
        <f t="shared" si="38"/>
        <v>3.4090896410059112E-3</v>
      </c>
      <c r="BC31" s="31">
        <f t="shared" si="39"/>
        <v>8.4731492358418193E-3</v>
      </c>
      <c r="BD31" s="31">
        <f t="shared" si="40"/>
        <v>7.5827161963413544E-3</v>
      </c>
      <c r="BE31" s="31">
        <f t="shared" si="41"/>
        <v>0</v>
      </c>
      <c r="BG31" s="31">
        <f t="shared" si="7"/>
        <v>0.55839269028219529</v>
      </c>
      <c r="BH31" s="31">
        <f t="shared" si="8"/>
        <v>0.14600719967895584</v>
      </c>
      <c r="BI31" s="31">
        <f t="shared" si="9"/>
        <v>0.29560010997483599</v>
      </c>
      <c r="BJ31" s="31">
        <f t="shared" si="10"/>
        <v>6.4012724523764007E-11</v>
      </c>
      <c r="BL31" s="31">
        <f t="shared" si="42"/>
        <v>-7.147752271163331E-2</v>
      </c>
      <c r="BM31" s="31">
        <f t="shared" si="43"/>
        <v>0.22058746650387639</v>
      </c>
      <c r="BN31" s="31">
        <f t="shared" si="44"/>
        <v>4.3104759372541053E-2</v>
      </c>
      <c r="BO31" s="31">
        <f t="shared" si="45"/>
        <v>-6.91990675611239E-2</v>
      </c>
      <c r="BR31" s="31">
        <f t="shared" si="46"/>
        <v>1.0053807027161707</v>
      </c>
      <c r="BS31" s="31">
        <f t="shared" si="47"/>
        <v>0.70935499245780875</v>
      </c>
      <c r="BT31" s="31">
        <f t="shared" si="11"/>
        <v>1.0141455799621977</v>
      </c>
      <c r="BU31" s="31"/>
      <c r="BV31" s="31">
        <f t="shared" si="48"/>
        <v>1.0039939036875758</v>
      </c>
      <c r="BW31" s="31">
        <f t="shared" si="49"/>
        <v>1.0100881421768775</v>
      </c>
      <c r="BX31" s="31">
        <f t="shared" si="12"/>
        <v>1.0062079414369318</v>
      </c>
      <c r="BY31" s="31"/>
      <c r="BZ31" s="31" t="e">
        <f>EXP(SUMPRODUCT($AV31:$AX31,#REF!))</f>
        <v>#REF!</v>
      </c>
      <c r="CA31" s="31">
        <f t="shared" si="50"/>
        <v>1</v>
      </c>
      <c r="CB31" s="31">
        <f t="shared" si="13"/>
        <v>1</v>
      </c>
    </row>
    <row r="32" spans="1:80" x14ac:dyDescent="0.2">
      <c r="A32" s="197" t="s">
        <v>379</v>
      </c>
      <c r="B32" s="9">
        <f t="shared" si="14"/>
        <v>1971</v>
      </c>
      <c r="D32" s="29">
        <f>'Coal_Reconcile '!AA28</f>
        <v>7299.1310000000003</v>
      </c>
      <c r="E32" s="29">
        <f>'Petroleum _Reconcile'!BL29</f>
        <v>2494.9990000000003</v>
      </c>
      <c r="F32" s="29">
        <f>NatGas_Reconcile!Y28</f>
        <v>4099.2749999999996</v>
      </c>
      <c r="G32" s="78">
        <v>9.9999999999999995E-7</v>
      </c>
      <c r="H32" s="42">
        <f t="shared" si="15"/>
        <v>13893.405001000001</v>
      </c>
      <c r="J32" s="29">
        <f>Table8.2b10!B31*0.001</f>
        <v>713102.45400000003</v>
      </c>
      <c r="K32" s="29">
        <f>Table8.2b10!D31*0.001</f>
        <v>220225.42300000001</v>
      </c>
      <c r="L32" s="29">
        <f>Table8.2b10!F31*0.001</f>
        <v>374030.78399999999</v>
      </c>
      <c r="M32" s="83">
        <f t="shared" si="0"/>
        <v>8.0749999999999998E-5</v>
      </c>
      <c r="N32" s="29">
        <f t="shared" si="16"/>
        <v>1307358.6610807502</v>
      </c>
      <c r="P32" s="41">
        <f t="shared" si="17"/>
        <v>10235.739561765691</v>
      </c>
      <c r="Q32" s="41">
        <f t="shared" si="18"/>
        <v>11329.295982326255</v>
      </c>
      <c r="R32" s="41">
        <f t="shared" si="19"/>
        <v>10959.726245420483</v>
      </c>
      <c r="S32" s="79">
        <f t="shared" si="20"/>
        <v>12383.900928792569</v>
      </c>
      <c r="T32" s="41">
        <f t="shared" si="21"/>
        <v>10627.079939574334</v>
      </c>
      <c r="V32" s="31">
        <f t="shared" si="1"/>
        <v>0.99266115524878229</v>
      </c>
      <c r="W32" s="31">
        <f t="shared" si="2"/>
        <v>1.0571208915798418</v>
      </c>
      <c r="X32" s="31">
        <f t="shared" si="3"/>
        <v>1.0106148925867955</v>
      </c>
      <c r="Y32" s="31">
        <f t="shared" si="4"/>
        <v>0.99999999999999989</v>
      </c>
      <c r="Z32" s="31"/>
      <c r="AB32" s="34">
        <f t="shared" si="5"/>
        <v>0.67306016842495942</v>
      </c>
      <c r="AC32" s="34">
        <f t="shared" si="6"/>
        <v>1.020987815098269</v>
      </c>
      <c r="AD32" s="34">
        <f t="shared" si="22"/>
        <v>1.0080800542308421</v>
      </c>
      <c r="AE32" s="34">
        <f t="shared" si="23"/>
        <v>1.0128042511572553</v>
      </c>
      <c r="AF32" s="34">
        <f t="shared" si="24"/>
        <v>0.6871861966883126</v>
      </c>
      <c r="AG32" s="34">
        <f t="shared" si="25"/>
        <v>0.68718623078987229</v>
      </c>
      <c r="AI32" s="12"/>
      <c r="AK32" s="31">
        <f t="shared" si="26"/>
        <v>0.52536660375729582</v>
      </c>
      <c r="AL32" s="31">
        <f t="shared" si="27"/>
        <v>0.17958153525506659</v>
      </c>
      <c r="AM32" s="31">
        <f t="shared" si="28"/>
        <v>0.29505186091566088</v>
      </c>
      <c r="AN32" s="31">
        <f t="shared" si="29"/>
        <v>7.1976596084834732E-11</v>
      </c>
      <c r="AP32" s="31">
        <f t="shared" si="30"/>
        <v>0.53236306443847425</v>
      </c>
      <c r="AQ32" s="31">
        <f t="shared" si="31"/>
        <v>0.16857485411501005</v>
      </c>
      <c r="AR32" s="31">
        <f t="shared" si="32"/>
        <v>0.29878587557743347</v>
      </c>
      <c r="AS32" s="31">
        <f t="shared" si="33"/>
        <v>7.3297745786281047E-11</v>
      </c>
      <c r="AT32" s="31">
        <f t="shared" si="51"/>
        <v>0.99972379420421553</v>
      </c>
      <c r="AU32" s="31"/>
      <c r="AV32" s="31">
        <f t="shared" si="34"/>
        <v>0.53251014682734199</v>
      </c>
      <c r="AW32" s="31">
        <f t="shared" si="35"/>
        <v>0.16862142833080848</v>
      </c>
      <c r="AX32" s="31">
        <f t="shared" si="36"/>
        <v>0.29886842476853154</v>
      </c>
      <c r="AY32" s="31">
        <f t="shared" si="37"/>
        <v>7.3317996641888839E-11</v>
      </c>
      <c r="BB32" s="31">
        <f t="shared" si="38"/>
        <v>-2.4192028515295184E-3</v>
      </c>
      <c r="BC32" s="31">
        <f t="shared" si="39"/>
        <v>-1.4590499184781213E-2</v>
      </c>
      <c r="BD32" s="31">
        <f t="shared" si="40"/>
        <v>8.114024969389292E-3</v>
      </c>
      <c r="BE32" s="31">
        <f t="shared" si="41"/>
        <v>0</v>
      </c>
      <c r="BG32" s="31">
        <f t="shared" si="7"/>
        <v>0.54545280895642045</v>
      </c>
      <c r="BH32" s="31">
        <f t="shared" si="8"/>
        <v>0.16845065516906196</v>
      </c>
      <c r="BI32" s="31">
        <f t="shared" si="9"/>
        <v>0.28609653581275174</v>
      </c>
      <c r="BJ32" s="31">
        <f t="shared" si="10"/>
        <v>6.1765759010038339E-11</v>
      </c>
      <c r="BL32" s="31">
        <f t="shared" si="42"/>
        <v>-2.3446169066775734E-2</v>
      </c>
      <c r="BM32" s="31">
        <f t="shared" si="43"/>
        <v>0.14298692588075601</v>
      </c>
      <c r="BN32" s="31">
        <f t="shared" si="44"/>
        <v>-3.2678269439734585E-2</v>
      </c>
      <c r="BO32" s="31">
        <f t="shared" si="45"/>
        <v>-3.5732734692563189E-2</v>
      </c>
      <c r="BR32" s="31">
        <f t="shared" si="46"/>
        <v>0.99867738041614063</v>
      </c>
      <c r="BS32" s="31">
        <f t="shared" si="47"/>
        <v>0.70841678565287569</v>
      </c>
      <c r="BT32" s="31">
        <f t="shared" si="11"/>
        <v>1.0128042511572553</v>
      </c>
      <c r="BU32" s="31"/>
      <c r="BV32" s="31">
        <f t="shared" si="48"/>
        <v>1.00186056253068</v>
      </c>
      <c r="BW32" s="31">
        <f t="shared" si="49"/>
        <v>1.011967474326896</v>
      </c>
      <c r="BX32" s="31">
        <f t="shared" si="12"/>
        <v>1.0080800542308421</v>
      </c>
      <c r="BY32" s="31"/>
      <c r="BZ32" s="31" t="e">
        <f>EXP(SUMPRODUCT($AV32:$AX32,#REF!))</f>
        <v>#REF!</v>
      </c>
      <c r="CA32" s="31">
        <f t="shared" si="50"/>
        <v>1</v>
      </c>
      <c r="CB32" s="31">
        <f t="shared" si="13"/>
        <v>1</v>
      </c>
    </row>
    <row r="33" spans="1:80" x14ac:dyDescent="0.2">
      <c r="A33" s="197" t="s">
        <v>379</v>
      </c>
      <c r="B33" s="9">
        <f t="shared" si="14"/>
        <v>1972</v>
      </c>
      <c r="D33" s="29">
        <f>'Coal_Reconcile '!AA29</f>
        <v>7810.652</v>
      </c>
      <c r="E33" s="29">
        <f>'Petroleum _Reconcile'!BL30</f>
        <v>3097.0880000000002</v>
      </c>
      <c r="F33" s="29">
        <f>NatGas_Reconcile!Y29</f>
        <v>4084.2890000000002</v>
      </c>
      <c r="G33" s="78">
        <v>9.9999999999999995E-7</v>
      </c>
      <c r="H33" s="42">
        <f t="shared" si="15"/>
        <v>14992.029001000001</v>
      </c>
      <c r="J33" s="29">
        <f>Table8.2b10!B32*0.001</f>
        <v>771131.26500000001</v>
      </c>
      <c r="K33" s="29">
        <f>Table8.2b10!D32*0.001</f>
        <v>274295.96100000001</v>
      </c>
      <c r="L33" s="29">
        <f>Table8.2b10!F32*0.001</f>
        <v>375747.79600000003</v>
      </c>
      <c r="M33" s="83">
        <f t="shared" si="0"/>
        <v>8.0749999999999998E-5</v>
      </c>
      <c r="N33" s="29">
        <f t="shared" si="16"/>
        <v>1421175.0220807502</v>
      </c>
      <c r="P33" s="41">
        <f t="shared" si="17"/>
        <v>10128.822879461384</v>
      </c>
      <c r="Q33" s="41">
        <f t="shared" si="18"/>
        <v>11291.044857929935</v>
      </c>
      <c r="R33" s="41">
        <f t="shared" si="19"/>
        <v>10869.761695155757</v>
      </c>
      <c r="S33" s="79">
        <f t="shared" si="20"/>
        <v>12383.900928792569</v>
      </c>
      <c r="T33" s="41">
        <f t="shared" si="21"/>
        <v>10549.03778075841</v>
      </c>
      <c r="V33" s="31">
        <f t="shared" si="1"/>
        <v>0.98229238445981037</v>
      </c>
      <c r="W33" s="31">
        <f t="shared" si="2"/>
        <v>1.0535517322261758</v>
      </c>
      <c r="X33" s="31">
        <f t="shared" si="3"/>
        <v>1.0023191092554924</v>
      </c>
      <c r="Y33" s="31">
        <f t="shared" si="4"/>
        <v>0.99999999999999989</v>
      </c>
      <c r="Z33" s="31"/>
      <c r="AB33" s="34">
        <f t="shared" si="5"/>
        <v>0.7316556108117096</v>
      </c>
      <c r="AC33" s="34">
        <f t="shared" si="6"/>
        <v>1.0134899799762895</v>
      </c>
      <c r="AD33" s="34">
        <f t="shared" si="22"/>
        <v>1.0092058330200091</v>
      </c>
      <c r="AE33" s="34">
        <f t="shared" si="23"/>
        <v>1.0042450177374662</v>
      </c>
      <c r="AF33" s="34">
        <f t="shared" si="24"/>
        <v>0.74152559355295156</v>
      </c>
      <c r="AG33" s="34">
        <f t="shared" si="25"/>
        <v>0.74152563035109942</v>
      </c>
      <c r="AI33" s="12"/>
      <c r="AK33" s="31">
        <f t="shared" si="26"/>
        <v>0.52098698578284586</v>
      </c>
      <c r="AL33" s="31">
        <f t="shared" si="27"/>
        <v>0.20658231115971146</v>
      </c>
      <c r="AM33" s="31">
        <f t="shared" si="28"/>
        <v>0.27243070299074057</v>
      </c>
      <c r="AN33" s="31">
        <f t="shared" si="29"/>
        <v>6.6702112164624132E-11</v>
      </c>
      <c r="AP33" s="31">
        <f t="shared" si="30"/>
        <v>0.52317373953402968</v>
      </c>
      <c r="AQ33" s="31">
        <f t="shared" si="31"/>
        <v>0.19276686057245485</v>
      </c>
      <c r="AR33" s="31">
        <f t="shared" si="32"/>
        <v>0.2835909296690054</v>
      </c>
      <c r="AS33" s="31">
        <f t="shared" si="33"/>
        <v>6.9305906403700761E-11</v>
      </c>
      <c r="AT33" s="31">
        <f t="shared" si="51"/>
        <v>0.99953152984479576</v>
      </c>
      <c r="AU33" s="31"/>
      <c r="AV33" s="31">
        <f t="shared" si="34"/>
        <v>0.52341894568875336</v>
      </c>
      <c r="AW33" s="31">
        <f t="shared" si="35"/>
        <v>0.19285720841881507</v>
      </c>
      <c r="AX33" s="31">
        <f t="shared" si="36"/>
        <v>0.28372384582309329</v>
      </c>
      <c r="AY33" s="31">
        <f t="shared" si="37"/>
        <v>6.9338389369730409E-11</v>
      </c>
      <c r="BB33" s="31">
        <f t="shared" si="38"/>
        <v>-1.0500364540244535E-2</v>
      </c>
      <c r="BC33" s="31">
        <f t="shared" si="39"/>
        <v>-3.3820145440079997E-3</v>
      </c>
      <c r="BD33" s="31">
        <f t="shared" si="40"/>
        <v>-8.2425258762453373E-3</v>
      </c>
      <c r="BE33" s="31">
        <f t="shared" si="41"/>
        <v>0</v>
      </c>
      <c r="BG33" s="31">
        <f t="shared" si="7"/>
        <v>0.54260119479934465</v>
      </c>
      <c r="BH33" s="31">
        <f t="shared" si="8"/>
        <v>0.19300646066689364</v>
      </c>
      <c r="BI33" s="31">
        <f t="shared" si="9"/>
        <v>0.26439234447694249</v>
      </c>
      <c r="BJ33" s="31">
        <f t="shared" si="10"/>
        <v>5.681918042844116E-11</v>
      </c>
      <c r="BL33" s="31">
        <f t="shared" si="42"/>
        <v>-5.2416896152423448E-3</v>
      </c>
      <c r="BM33" s="31">
        <f t="shared" si="43"/>
        <v>0.13608080405979647</v>
      </c>
      <c r="BN33" s="31">
        <f t="shared" si="44"/>
        <v>-7.8895138438473164E-2</v>
      </c>
      <c r="BO33" s="31">
        <f t="shared" si="45"/>
        <v>-8.3475197264561124E-2</v>
      </c>
      <c r="BR33" s="31">
        <f t="shared" si="46"/>
        <v>0.99154897561892241</v>
      </c>
      <c r="BS33" s="31">
        <f t="shared" si="47"/>
        <v>0.70242993812535859</v>
      </c>
      <c r="BT33" s="31">
        <f t="shared" si="11"/>
        <v>1.0042450177374662</v>
      </c>
      <c r="BU33" s="31"/>
      <c r="BV33" s="31">
        <f t="shared" si="48"/>
        <v>1.0011167553454134</v>
      </c>
      <c r="BW33" s="31">
        <f t="shared" si="49"/>
        <v>1.0130975944132352</v>
      </c>
      <c r="BX33" s="31">
        <f t="shared" si="12"/>
        <v>1.0092058330200091</v>
      </c>
      <c r="BY33" s="31"/>
      <c r="BZ33" s="31" t="e">
        <f>EXP(SUMPRODUCT($AV33:$AX33,#REF!))</f>
        <v>#REF!</v>
      </c>
      <c r="CA33" s="31">
        <f t="shared" si="50"/>
        <v>1</v>
      </c>
      <c r="CB33" s="31">
        <f t="shared" si="13"/>
        <v>1</v>
      </c>
    </row>
    <row r="34" spans="1:80" x14ac:dyDescent="0.2">
      <c r="A34" s="197" t="s">
        <v>379</v>
      </c>
      <c r="B34" s="9">
        <f t="shared" si="14"/>
        <v>1973</v>
      </c>
      <c r="D34" s="29">
        <f>'Coal_Reconcile '!AA30</f>
        <v>8658.4009999999998</v>
      </c>
      <c r="E34" s="29">
        <f>'Petroleum _Reconcile'!BL31</f>
        <v>3514.8160000000003</v>
      </c>
      <c r="F34" s="29">
        <f>NatGas_Reconcile!Y30</f>
        <v>3748.0160000000001</v>
      </c>
      <c r="G34" s="78">
        <v>9.9999999999999995E-7</v>
      </c>
      <c r="H34" s="42">
        <f t="shared" si="15"/>
        <v>15921.233001000001</v>
      </c>
      <c r="J34" s="29">
        <f>Table8.2b10!B33*0.001</f>
        <v>847651.47</v>
      </c>
      <c r="K34" s="29">
        <f>Table8.2b10!D33*0.001</f>
        <v>314342.92599999998</v>
      </c>
      <c r="L34" s="29">
        <f>Table8.2b10!F33*0.001</f>
        <v>340858.19199999998</v>
      </c>
      <c r="M34" s="83">
        <f t="shared" si="0"/>
        <v>8.0749999999999998E-5</v>
      </c>
      <c r="N34" s="29">
        <f t="shared" si="16"/>
        <v>1502852.5880807501</v>
      </c>
      <c r="P34" s="41">
        <f t="shared" si="17"/>
        <v>10214.576752872263</v>
      </c>
      <c r="Q34" s="41">
        <f t="shared" si="18"/>
        <v>11181.470010239711</v>
      </c>
      <c r="R34" s="41">
        <f t="shared" si="19"/>
        <v>10995.821981007282</v>
      </c>
      <c r="S34" s="79">
        <f t="shared" si="20"/>
        <v>12383.900928792569</v>
      </c>
      <c r="T34" s="41">
        <f t="shared" si="21"/>
        <v>10594.008439199317</v>
      </c>
      <c r="V34" s="31">
        <f t="shared" si="1"/>
        <v>0.99060878783578843</v>
      </c>
      <c r="W34" s="31">
        <f t="shared" si="2"/>
        <v>1.0433274551955716</v>
      </c>
      <c r="X34" s="31">
        <f t="shared" si="3"/>
        <v>1.0139433414117045</v>
      </c>
      <c r="Y34" s="31">
        <f t="shared" si="4"/>
        <v>0.99999999999999989</v>
      </c>
      <c r="Z34" s="31"/>
      <c r="AB34" s="34">
        <f t="shared" si="5"/>
        <v>0.77370521660470259</v>
      </c>
      <c r="AC34" s="34">
        <f t="shared" si="6"/>
        <v>1.0178104983657419</v>
      </c>
      <c r="AD34" s="34">
        <f t="shared" si="22"/>
        <v>1.0081196360092148</v>
      </c>
      <c r="AE34" s="34">
        <f t="shared" si="23"/>
        <v>1.0096127597376516</v>
      </c>
      <c r="AF34" s="34">
        <f t="shared" si="24"/>
        <v>0.78748525302171424</v>
      </c>
      <c r="AG34" s="34">
        <f t="shared" si="25"/>
        <v>0.78748529210060658</v>
      </c>
      <c r="AI34" s="12"/>
      <c r="AK34" s="31">
        <f t="shared" si="26"/>
        <v>0.5438272902265906</v>
      </c>
      <c r="AL34" s="31">
        <f t="shared" si="27"/>
        <v>0.2207628014601154</v>
      </c>
      <c r="AM34" s="31">
        <f t="shared" si="28"/>
        <v>0.23540990825048475</v>
      </c>
      <c r="AN34" s="31">
        <f t="shared" si="29"/>
        <v>6.2809205790606215E-11</v>
      </c>
      <c r="AP34" s="31">
        <f t="shared" si="30"/>
        <v>0.53232547375875039</v>
      </c>
      <c r="AQ34" s="31">
        <f t="shared" si="31"/>
        <v>0.21359410863481362</v>
      </c>
      <c r="AR34" s="31">
        <f t="shared" si="32"/>
        <v>0.25346987332263848</v>
      </c>
      <c r="AS34" s="31">
        <f t="shared" si="33"/>
        <v>6.4736151836825237E-11</v>
      </c>
      <c r="AT34" s="31">
        <f t="shared" si="51"/>
        <v>0.99938945578093863</v>
      </c>
      <c r="AU34" s="31"/>
      <c r="AV34" s="31">
        <f t="shared" si="34"/>
        <v>0.53265068055254083</v>
      </c>
      <c r="AW34" s="31">
        <f t="shared" si="35"/>
        <v>0.21372459695195387</v>
      </c>
      <c r="AX34" s="31">
        <f t="shared" si="36"/>
        <v>0.25362472243072959</v>
      </c>
      <c r="AY34" s="31">
        <f t="shared" si="37"/>
        <v>6.4775700266158397E-11</v>
      </c>
      <c r="BB34" s="31">
        <f t="shared" si="38"/>
        <v>8.4306834534378511E-3</v>
      </c>
      <c r="BC34" s="31">
        <f t="shared" si="39"/>
        <v>-9.7519762894210556E-3</v>
      </c>
      <c r="BD34" s="31">
        <f t="shared" si="40"/>
        <v>1.153060301603195E-2</v>
      </c>
      <c r="BE34" s="31">
        <f t="shared" si="41"/>
        <v>0</v>
      </c>
      <c r="BG34" s="31">
        <f t="shared" si="7"/>
        <v>0.5640283529620902</v>
      </c>
      <c r="BH34" s="31">
        <f t="shared" si="8"/>
        <v>0.20916417783958327</v>
      </c>
      <c r="BI34" s="31">
        <f t="shared" si="9"/>
        <v>0.22680746914459535</v>
      </c>
      <c r="BJ34" s="31">
        <f t="shared" si="10"/>
        <v>5.3731151438560921E-11</v>
      </c>
      <c r="BL34" s="31">
        <f t="shared" si="42"/>
        <v>3.8729919232268137E-2</v>
      </c>
      <c r="BM34" s="31">
        <f t="shared" si="43"/>
        <v>8.0395820189527692E-2</v>
      </c>
      <c r="BN34" s="31">
        <f t="shared" si="44"/>
        <v>-0.15333264918749639</v>
      </c>
      <c r="BO34" s="31">
        <f t="shared" si="45"/>
        <v>-5.5881017726291254E-2</v>
      </c>
      <c r="BR34" s="31">
        <f t="shared" si="46"/>
        <v>1.0053450521589631</v>
      </c>
      <c r="BS34" s="31">
        <f t="shared" si="47"/>
        <v>0.70618446278265579</v>
      </c>
      <c r="BT34" s="31">
        <f t="shared" si="11"/>
        <v>1.0096127597376516</v>
      </c>
      <c r="BU34" s="31"/>
      <c r="BV34" s="31">
        <f t="shared" si="48"/>
        <v>0.99892371112487155</v>
      </c>
      <c r="BW34" s="31">
        <f t="shared" si="49"/>
        <v>1.0120072087429488</v>
      </c>
      <c r="BX34" s="31">
        <f t="shared" si="12"/>
        <v>1.0081196360092148</v>
      </c>
      <c r="BY34" s="31"/>
      <c r="BZ34" s="31" t="e">
        <f>EXP(SUMPRODUCT($AV34:$AX34,#REF!))</f>
        <v>#REF!</v>
      </c>
      <c r="CA34" s="31">
        <f t="shared" si="50"/>
        <v>1</v>
      </c>
      <c r="CB34" s="31">
        <f t="shared" si="13"/>
        <v>1</v>
      </c>
    </row>
    <row r="35" spans="1:80" x14ac:dyDescent="0.2">
      <c r="A35" s="197" t="s">
        <v>379</v>
      </c>
      <c r="B35" s="9">
        <f t="shared" si="14"/>
        <v>1974</v>
      </c>
      <c r="D35" s="29">
        <f>'Coal_Reconcile '!AA31</f>
        <v>8534.0310000000009</v>
      </c>
      <c r="E35" s="29">
        <f>'Petroleum _Reconcile'!BL32</f>
        <v>3365.0309999999999</v>
      </c>
      <c r="F35" s="29">
        <f>NatGas_Reconcile!Y31</f>
        <v>3519.1840000000002</v>
      </c>
      <c r="G35" s="78">
        <v>9.9999999999999995E-7</v>
      </c>
      <c r="H35" s="42">
        <f t="shared" si="15"/>
        <v>15418.246001000003</v>
      </c>
      <c r="J35" s="29">
        <f>Table8.2b10!B34*0.001</f>
        <v>828432.92099999997</v>
      </c>
      <c r="K35" s="29">
        <f>Table8.2b10!D34*0.001</f>
        <v>300930.538</v>
      </c>
      <c r="L35" s="29">
        <f>Table8.2b10!F34*0.001</f>
        <v>320065.08799999999</v>
      </c>
      <c r="M35" s="83">
        <f t="shared" si="0"/>
        <v>8.0749999999999998E-5</v>
      </c>
      <c r="N35" s="29">
        <f t="shared" si="16"/>
        <v>1449428.5470807501</v>
      </c>
      <c r="P35" s="41">
        <f t="shared" si="17"/>
        <v>10301.414615076603</v>
      </c>
      <c r="Q35" s="41">
        <f t="shared" si="18"/>
        <v>11182.085481799792</v>
      </c>
      <c r="R35" s="41">
        <f t="shared" si="19"/>
        <v>10995.21357355914</v>
      </c>
      <c r="S35" s="79">
        <f t="shared" si="20"/>
        <v>12383.900928792569</v>
      </c>
      <c r="T35" s="41">
        <f t="shared" si="21"/>
        <v>10637.465387344151</v>
      </c>
      <c r="V35" s="31">
        <f t="shared" si="1"/>
        <v>0.99903031635309136</v>
      </c>
      <c r="W35" s="31">
        <f t="shared" si="2"/>
        <v>1.0433848839930318</v>
      </c>
      <c r="X35" s="31">
        <f t="shared" si="3"/>
        <v>1.01388723913195</v>
      </c>
      <c r="Y35" s="31">
        <f t="shared" si="4"/>
        <v>0.99999999999999989</v>
      </c>
      <c r="Z35" s="31"/>
      <c r="AB35" s="34">
        <f t="shared" si="5"/>
        <v>0.74620121551927976</v>
      </c>
      <c r="AC35" s="34">
        <f t="shared" si="6"/>
        <v>1.0219855883047955</v>
      </c>
      <c r="AD35" s="34">
        <f t="shared" si="22"/>
        <v>1.0075649782017453</v>
      </c>
      <c r="AE35" s="34">
        <f t="shared" si="23"/>
        <v>1.0143122872460666</v>
      </c>
      <c r="AF35" s="34">
        <f t="shared" si="24"/>
        <v>0.76260685039192111</v>
      </c>
      <c r="AG35" s="34">
        <f t="shared" si="25"/>
        <v>0.76260688823622458</v>
      </c>
      <c r="AI35" s="12"/>
      <c r="AK35" s="31">
        <f t="shared" si="26"/>
        <v>0.55350206498498578</v>
      </c>
      <c r="AL35" s="31">
        <f t="shared" si="27"/>
        <v>0.21824992283699127</v>
      </c>
      <c r="AM35" s="31">
        <f t="shared" si="28"/>
        <v>0.22824801211316459</v>
      </c>
      <c r="AN35" s="31">
        <f t="shared" si="29"/>
        <v>6.4858220574191225E-11</v>
      </c>
      <c r="AP35" s="31">
        <f t="shared" si="30"/>
        <v>0.54865046078527246</v>
      </c>
      <c r="AQ35" s="31">
        <f t="shared" si="31"/>
        <v>0.21950396487022256</v>
      </c>
      <c r="AR35" s="31">
        <f t="shared" si="32"/>
        <v>0.23181052129331459</v>
      </c>
      <c r="AS35" s="31">
        <f t="shared" si="33"/>
        <v>6.3828231818125965E-11</v>
      </c>
      <c r="AT35" s="31">
        <f t="shared" si="51"/>
        <v>0.99996494701263794</v>
      </c>
      <c r="AU35" s="31"/>
      <c r="AV35" s="31">
        <f t="shared" si="34"/>
        <v>0.54866969329709758</v>
      </c>
      <c r="AW35" s="31">
        <f t="shared" si="35"/>
        <v>0.21951165940964568</v>
      </c>
      <c r="AX35" s="31">
        <f t="shared" si="36"/>
        <v>0.23181864722942622</v>
      </c>
      <c r="AY35" s="31">
        <f t="shared" si="37"/>
        <v>6.3830469266758491E-11</v>
      </c>
      <c r="BB35" s="31">
        <f t="shared" si="38"/>
        <v>8.4654335477982578E-3</v>
      </c>
      <c r="BC35" s="31">
        <f t="shared" si="39"/>
        <v>5.5042371098571197E-5</v>
      </c>
      <c r="BD35" s="31">
        <f t="shared" si="40"/>
        <v>-5.5332314550481465E-5</v>
      </c>
      <c r="BE35" s="31">
        <f t="shared" si="41"/>
        <v>0</v>
      </c>
      <c r="BG35" s="31">
        <f t="shared" si="7"/>
        <v>0.57155830321440926</v>
      </c>
      <c r="BH35" s="31">
        <f t="shared" si="8"/>
        <v>0.20762012629466628</v>
      </c>
      <c r="BI35" s="31">
        <f t="shared" si="9"/>
        <v>0.22082157043521278</v>
      </c>
      <c r="BJ35" s="31">
        <f t="shared" si="10"/>
        <v>5.5711611422747338E-11</v>
      </c>
      <c r="BL35" s="31">
        <f t="shared" si="42"/>
        <v>1.326197446049426E-2</v>
      </c>
      <c r="BM35" s="31">
        <f t="shared" si="43"/>
        <v>-7.4093894300154796E-3</v>
      </c>
      <c r="BN35" s="31">
        <f t="shared" si="44"/>
        <v>-2.6746502227804624E-2</v>
      </c>
      <c r="BO35" s="31">
        <f t="shared" si="45"/>
        <v>3.6195654213945876E-2</v>
      </c>
      <c r="BR35" s="31">
        <f t="shared" si="46"/>
        <v>1.0046547822054428</v>
      </c>
      <c r="BS35" s="31">
        <f t="shared" si="47"/>
        <v>0.70947159765377665</v>
      </c>
      <c r="BT35" s="31">
        <f t="shared" si="11"/>
        <v>1.0143122872460666</v>
      </c>
      <c r="BU35" s="31"/>
      <c r="BV35" s="31">
        <f t="shared" si="48"/>
        <v>0.99944980953881091</v>
      </c>
      <c r="BW35" s="31">
        <f t="shared" si="49"/>
        <v>1.0114504120300438</v>
      </c>
      <c r="BX35" s="31">
        <f t="shared" si="12"/>
        <v>1.0075649782017453</v>
      </c>
      <c r="BY35" s="31"/>
      <c r="BZ35" s="31" t="e">
        <f>EXP(SUMPRODUCT($AV35:$AX35,#REF!))</f>
        <v>#REF!</v>
      </c>
      <c r="CA35" s="31">
        <f t="shared" si="50"/>
        <v>1</v>
      </c>
      <c r="CB35" s="31">
        <f t="shared" si="13"/>
        <v>1</v>
      </c>
    </row>
    <row r="36" spans="1:80" x14ac:dyDescent="0.2">
      <c r="A36" s="197" t="s">
        <v>379</v>
      </c>
      <c r="B36" s="9">
        <f t="shared" si="14"/>
        <v>1975</v>
      </c>
      <c r="D36" s="29">
        <f>'Coal_Reconcile '!AA32</f>
        <v>8785.8389999999999</v>
      </c>
      <c r="E36" s="29">
        <f>'Petroleum _Reconcile'!BL33</f>
        <v>3165.6750000000002</v>
      </c>
      <c r="F36" s="29">
        <f>NatGas_Reconcile!Y32</f>
        <v>3239.7690000000002</v>
      </c>
      <c r="G36" s="78">
        <v>9.9999999999999995E-7</v>
      </c>
      <c r="H36" s="42">
        <f t="shared" si="15"/>
        <v>15191.283001</v>
      </c>
      <c r="J36" s="29">
        <f>Table8.2b10!B35*0.001</f>
        <v>852786.22200000007</v>
      </c>
      <c r="K36" s="29">
        <f>Table8.2b10!D35*0.001</f>
        <v>289094.90000000002</v>
      </c>
      <c r="L36" s="29">
        <f>Table8.2b10!F35*0.001</f>
        <v>299778.408</v>
      </c>
      <c r="M36" s="83">
        <f t="shared" si="0"/>
        <v>8.0749999999999998E-5</v>
      </c>
      <c r="N36" s="29">
        <f t="shared" si="16"/>
        <v>1441659.5300807501</v>
      </c>
      <c r="P36" s="41">
        <f t="shared" si="17"/>
        <v>10302.510492483072</v>
      </c>
      <c r="Q36" s="41">
        <f t="shared" si="18"/>
        <v>10950.296944013886</v>
      </c>
      <c r="R36" s="41">
        <f t="shared" si="19"/>
        <v>10807.212639544074</v>
      </c>
      <c r="S36" s="79">
        <f t="shared" si="20"/>
        <v>12383.900928792569</v>
      </c>
      <c r="T36" s="41">
        <f t="shared" si="21"/>
        <v>10537.358290240074</v>
      </c>
      <c r="V36" s="31">
        <f t="shared" si="1"/>
        <v>0.99913659445109804</v>
      </c>
      <c r="W36" s="31">
        <f t="shared" si="2"/>
        <v>1.0217570170801653</v>
      </c>
      <c r="X36" s="31">
        <f t="shared" si="3"/>
        <v>0.99655135505225023</v>
      </c>
      <c r="Y36" s="31">
        <f t="shared" si="4"/>
        <v>0.99999999999999989</v>
      </c>
      <c r="Z36" s="31"/>
      <c r="AB36" s="34">
        <f t="shared" si="5"/>
        <v>0.7422015358245021</v>
      </c>
      <c r="AC36" s="34">
        <f t="shared" si="6"/>
        <v>1.012367882695232</v>
      </c>
      <c r="AD36" s="34">
        <f t="shared" si="22"/>
        <v>1.0063158057621686</v>
      </c>
      <c r="AE36" s="34">
        <f t="shared" si="23"/>
        <v>1.0060140431659097</v>
      </c>
      <c r="AF36" s="34">
        <f t="shared" si="24"/>
        <v>0.75138096006858068</v>
      </c>
      <c r="AG36" s="34">
        <f t="shared" si="25"/>
        <v>0.75138099735580055</v>
      </c>
      <c r="AI36" s="12"/>
      <c r="AK36" s="31">
        <f t="shared" si="26"/>
        <v>0.57834739826923454</v>
      </c>
      <c r="AL36" s="31">
        <f t="shared" si="27"/>
        <v>0.20838759963800377</v>
      </c>
      <c r="AM36" s="31">
        <f t="shared" si="28"/>
        <v>0.21326500202693449</v>
      </c>
      <c r="AN36" s="31">
        <f t="shared" si="29"/>
        <v>6.5827224727113091E-11</v>
      </c>
      <c r="AP36" s="31">
        <f t="shared" si="30"/>
        <v>0.56583382290589912</v>
      </c>
      <c r="AQ36" s="31">
        <f t="shared" si="31"/>
        <v>0.21328075892180209</v>
      </c>
      <c r="AR36" s="31">
        <f t="shared" si="32"/>
        <v>0.22067173811770532</v>
      </c>
      <c r="AS36" s="31">
        <f t="shared" si="33"/>
        <v>6.5341525140589464E-11</v>
      </c>
      <c r="AT36" s="31">
        <f t="shared" si="51"/>
        <v>0.99978632001074808</v>
      </c>
      <c r="AU36" s="31"/>
      <c r="AV36" s="31">
        <f t="shared" si="34"/>
        <v>0.56595475611210222</v>
      </c>
      <c r="AW36" s="31">
        <f t="shared" si="35"/>
        <v>0.21332634249237301</v>
      </c>
      <c r="AX36" s="31">
        <f t="shared" si="36"/>
        <v>0.22071890133016925</v>
      </c>
      <c r="AY36" s="31">
        <f t="shared" si="37"/>
        <v>6.5355490301054544E-11</v>
      </c>
      <c r="BB36" s="31">
        <f t="shared" si="38"/>
        <v>1.0637559608493866E-4</v>
      </c>
      <c r="BC36" s="31">
        <f t="shared" si="39"/>
        <v>-2.0946413095131226E-2</v>
      </c>
      <c r="BD36" s="31">
        <f t="shared" si="40"/>
        <v>-1.7246300204433219E-2</v>
      </c>
      <c r="BE36" s="31">
        <f t="shared" si="41"/>
        <v>0</v>
      </c>
      <c r="BG36" s="31">
        <f t="shared" si="7"/>
        <v>0.5915309434761159</v>
      </c>
      <c r="BH36" s="31">
        <f t="shared" si="8"/>
        <v>0.20052924700175725</v>
      </c>
      <c r="BI36" s="31">
        <f t="shared" si="9"/>
        <v>0.20793980946611496</v>
      </c>
      <c r="BJ36" s="31">
        <f t="shared" si="10"/>
        <v>5.601183796529062E-11</v>
      </c>
      <c r="BL36" s="31">
        <f t="shared" si="42"/>
        <v>3.434749971484484E-2</v>
      </c>
      <c r="BM36" s="31">
        <f t="shared" si="43"/>
        <v>-3.4749987620586884E-2</v>
      </c>
      <c r="BN36" s="31">
        <f t="shared" si="44"/>
        <v>-6.0106341563037083E-2</v>
      </c>
      <c r="BO36" s="31">
        <f t="shared" si="45"/>
        <v>5.3744718204890018E-3</v>
      </c>
      <c r="BR36" s="31">
        <f t="shared" si="46"/>
        <v>0.99181884693254851</v>
      </c>
      <c r="BS36" s="31">
        <f t="shared" si="47"/>
        <v>0.70366730191636173</v>
      </c>
      <c r="BT36" s="31">
        <f t="shared" si="11"/>
        <v>1.0060140431659097</v>
      </c>
      <c r="BU36" s="31"/>
      <c r="BV36" s="31">
        <f t="shared" si="48"/>
        <v>0.99876020657069098</v>
      </c>
      <c r="BW36" s="31">
        <f t="shared" si="49"/>
        <v>1.010196422455137</v>
      </c>
      <c r="BX36" s="31">
        <f t="shared" si="12"/>
        <v>1.0063158057621686</v>
      </c>
      <c r="BY36" s="31"/>
      <c r="BZ36" s="31" t="e">
        <f>EXP(SUMPRODUCT($AV36:$AX36,#REF!))</f>
        <v>#REF!</v>
      </c>
      <c r="CA36" s="31">
        <f t="shared" si="50"/>
        <v>1</v>
      </c>
      <c r="CB36" s="31">
        <f t="shared" si="13"/>
        <v>1</v>
      </c>
    </row>
    <row r="37" spans="1:80" x14ac:dyDescent="0.2">
      <c r="A37" s="197" t="s">
        <v>379</v>
      </c>
      <c r="B37" s="9">
        <f t="shared" si="14"/>
        <v>1976</v>
      </c>
      <c r="D37" s="29">
        <f>'Coal_Reconcile '!AA33</f>
        <v>9720.2340000000004</v>
      </c>
      <c r="E37" s="29">
        <f>'Petroleum _Reconcile'!BL34</f>
        <v>3477.1320000000001</v>
      </c>
      <c r="F37" s="29">
        <f>NatGas_Reconcile!Y33</f>
        <v>3151.7280000000001</v>
      </c>
      <c r="G37" s="78">
        <v>9.9999999999999995E-7</v>
      </c>
      <c r="H37" s="42">
        <f t="shared" si="15"/>
        <v>16349.094001000001</v>
      </c>
      <c r="J37" s="29">
        <f>Table8.2b10!B36*0.001</f>
        <v>944390.99300000002</v>
      </c>
      <c r="K37" s="29">
        <f>Table8.2b10!D36*0.001</f>
        <v>319988.13699999999</v>
      </c>
      <c r="L37" s="29">
        <f>Table8.2b10!F36*0.001</f>
        <v>294623.91100000002</v>
      </c>
      <c r="M37" s="83">
        <f t="shared" si="0"/>
        <v>8.0749999999999998E-5</v>
      </c>
      <c r="N37" s="29">
        <f t="shared" si="16"/>
        <v>1559003.0410807501</v>
      </c>
      <c r="P37" s="41">
        <f t="shared" si="17"/>
        <v>10292.594986661419</v>
      </c>
      <c r="Q37" s="41">
        <f t="shared" si="18"/>
        <v>10866.440339317955</v>
      </c>
      <c r="R37" s="41">
        <f t="shared" si="19"/>
        <v>10697.461687011546</v>
      </c>
      <c r="S37" s="79">
        <f t="shared" si="20"/>
        <v>12383.900928792569</v>
      </c>
      <c r="T37" s="41">
        <f t="shared" si="21"/>
        <v>10486.890384553895</v>
      </c>
      <c r="V37" s="31">
        <f t="shared" si="1"/>
        <v>0.99817498953682648</v>
      </c>
      <c r="W37" s="31">
        <f t="shared" si="2"/>
        <v>1.0139324736258051</v>
      </c>
      <c r="X37" s="31">
        <f t="shared" si="3"/>
        <v>0.98643103410433375</v>
      </c>
      <c r="Y37" s="31">
        <f t="shared" si="4"/>
        <v>0.99999999999999989</v>
      </c>
      <c r="Z37" s="31"/>
      <c r="AB37" s="34">
        <f t="shared" si="5"/>
        <v>0.8026128411750526</v>
      </c>
      <c r="AC37" s="34">
        <f t="shared" si="6"/>
        <v>1.0075192208754189</v>
      </c>
      <c r="AD37" s="34">
        <f t="shared" si="22"/>
        <v>1.0057660782648852</v>
      </c>
      <c r="AE37" s="34">
        <f t="shared" si="23"/>
        <v>1.001743042095335</v>
      </c>
      <c r="AF37" s="34">
        <f t="shared" si="24"/>
        <v>0.80864782427621196</v>
      </c>
      <c r="AG37" s="34">
        <f t="shared" si="25"/>
        <v>0.80864786440529535</v>
      </c>
      <c r="AI37" s="12"/>
      <c r="AK37" s="31">
        <f t="shared" si="26"/>
        <v>0.59454267003452654</v>
      </c>
      <c r="AL37" s="31">
        <f t="shared" si="27"/>
        <v>0.21268040906654029</v>
      </c>
      <c r="AM37" s="31">
        <f t="shared" si="28"/>
        <v>0.19277692083776771</v>
      </c>
      <c r="AN37" s="31">
        <f t="shared" si="29"/>
        <v>6.1165468859548696E-11</v>
      </c>
      <c r="AP37" s="31">
        <f t="shared" si="30"/>
        <v>0.58640776152485985</v>
      </c>
      <c r="AQ37" s="31">
        <f t="shared" si="31"/>
        <v>0.21052670991557951</v>
      </c>
      <c r="AR37" s="31">
        <f t="shared" si="32"/>
        <v>0.20284854621300805</v>
      </c>
      <c r="AS37" s="31">
        <f t="shared" si="33"/>
        <v>6.3467815253546277E-11</v>
      </c>
      <c r="AT37" s="31">
        <f t="shared" si="51"/>
        <v>0.99978301771691525</v>
      </c>
      <c r="AU37" s="31"/>
      <c r="AV37" s="31">
        <f t="shared" si="34"/>
        <v>0.58653502923461232</v>
      </c>
      <c r="AW37" s="31">
        <f t="shared" si="35"/>
        <v>0.21057240039577202</v>
      </c>
      <c r="AX37" s="31">
        <f t="shared" si="36"/>
        <v>0.202892570306134</v>
      </c>
      <c r="AY37" s="31">
        <f t="shared" si="37"/>
        <v>6.3481589633798868E-11</v>
      </c>
      <c r="BB37" s="31">
        <f t="shared" si="38"/>
        <v>-9.6289932555193429E-4</v>
      </c>
      <c r="BC37" s="31">
        <f t="shared" si="39"/>
        <v>-7.6874022520763636E-3</v>
      </c>
      <c r="BD37" s="31">
        <f t="shared" si="40"/>
        <v>-1.0207260408608584E-2</v>
      </c>
      <c r="BE37" s="31">
        <f t="shared" si="41"/>
        <v>0</v>
      </c>
      <c r="BG37" s="31">
        <f t="shared" si="7"/>
        <v>0.60576597230068163</v>
      </c>
      <c r="BH37" s="31">
        <f t="shared" si="8"/>
        <v>0.20525177216984394</v>
      </c>
      <c r="BI37" s="31">
        <f t="shared" si="9"/>
        <v>0.1889822554776785</v>
      </c>
      <c r="BJ37" s="31">
        <f t="shared" si="10"/>
        <v>5.1795922055432012E-11</v>
      </c>
      <c r="BL37" s="31">
        <f t="shared" si="42"/>
        <v>2.3779731539414661E-2</v>
      </c>
      <c r="BM37" s="31">
        <f t="shared" si="43"/>
        <v>2.3277276055160001E-2</v>
      </c>
      <c r="BN37" s="31">
        <f t="shared" si="44"/>
        <v>-9.5595535966243025E-2</v>
      </c>
      <c r="BO37" s="31">
        <f t="shared" si="45"/>
        <v>-7.8251639264423078E-2</v>
      </c>
      <c r="BR37" s="31">
        <f t="shared" si="46"/>
        <v>0.99575453136107939</v>
      </c>
      <c r="BS37" s="31">
        <f t="shared" si="47"/>
        <v>0.70067990445384198</v>
      </c>
      <c r="BT37" s="31">
        <f t="shared" si="11"/>
        <v>1.001743042095335</v>
      </c>
      <c r="BU37" s="31"/>
      <c r="BV37" s="31">
        <f t="shared" si="48"/>
        <v>0.99945372268413579</v>
      </c>
      <c r="BW37" s="31">
        <f t="shared" si="49"/>
        <v>1.0096445750649825</v>
      </c>
      <c r="BX37" s="31">
        <f t="shared" si="12"/>
        <v>1.0057660782648852</v>
      </c>
      <c r="BY37" s="31"/>
      <c r="BZ37" s="31" t="e">
        <f>EXP(SUMPRODUCT($AV37:$AX37,#REF!))</f>
        <v>#REF!</v>
      </c>
      <c r="CA37" s="31">
        <f t="shared" si="50"/>
        <v>1</v>
      </c>
      <c r="CB37" s="31">
        <f t="shared" si="13"/>
        <v>1</v>
      </c>
    </row>
    <row r="38" spans="1:80" x14ac:dyDescent="0.2">
      <c r="A38" s="197" t="s">
        <v>379</v>
      </c>
      <c r="B38" s="9">
        <f t="shared" si="14"/>
        <v>1977</v>
      </c>
      <c r="D38" s="29">
        <f>'Coal_Reconcile '!AA34</f>
        <v>10262.025</v>
      </c>
      <c r="E38" s="29">
        <f>'Petroleum _Reconcile'!BL35</f>
        <v>3900.625</v>
      </c>
      <c r="F38" s="29">
        <f>NatGas_Reconcile!Y34</f>
        <v>3283.7449999999999</v>
      </c>
      <c r="G38" s="78">
        <v>9.9999999999999995E-7</v>
      </c>
      <c r="H38" s="42">
        <f t="shared" si="15"/>
        <v>17446.395001000001</v>
      </c>
      <c r="J38" s="29">
        <f>Table8.2b10!B37*0.001</f>
        <v>985218.59600000002</v>
      </c>
      <c r="K38" s="29">
        <f>Table8.2b10!D37*0.001</f>
        <v>358178.82199999999</v>
      </c>
      <c r="L38" s="29">
        <f>Table8.2b10!F37*0.001</f>
        <v>305504.859</v>
      </c>
      <c r="M38" s="83">
        <f t="shared" si="0"/>
        <v>8.0749999999999998E-5</v>
      </c>
      <c r="N38" s="29">
        <f t="shared" si="16"/>
        <v>1648902.2770807501</v>
      </c>
      <c r="P38" s="41">
        <f t="shared" si="17"/>
        <v>10415.987925587226</v>
      </c>
      <c r="Q38" s="41">
        <f t="shared" si="18"/>
        <v>10890.160892873784</v>
      </c>
      <c r="R38" s="41">
        <f t="shared" si="19"/>
        <v>10748.585180440616</v>
      </c>
      <c r="S38" s="79">
        <f t="shared" si="20"/>
        <v>12383.900928792569</v>
      </c>
      <c r="T38" s="41">
        <f t="shared" si="21"/>
        <v>10580.611867361509</v>
      </c>
      <c r="V38" s="31">
        <f t="shared" si="1"/>
        <v>1.0101416262966332</v>
      </c>
      <c r="W38" s="31">
        <f t="shared" si="2"/>
        <v>1.0161458055718344</v>
      </c>
      <c r="X38" s="31">
        <f t="shared" si="3"/>
        <v>0.99114521789538146</v>
      </c>
      <c r="Y38" s="31">
        <f t="shared" si="4"/>
        <v>0.99999999999999989</v>
      </c>
      <c r="Z38" s="31"/>
      <c r="AB38" s="34">
        <f t="shared" si="5"/>
        <v>0.84889516348239524</v>
      </c>
      <c r="AC38" s="34">
        <f t="shared" si="6"/>
        <v>1.0165234339333427</v>
      </c>
      <c r="AD38" s="34">
        <f t="shared" si="22"/>
        <v>1.0062345006222242</v>
      </c>
      <c r="AE38" s="34">
        <f t="shared" si="23"/>
        <v>1.010225134260319</v>
      </c>
      <c r="AF38" s="34">
        <f t="shared" si="24"/>
        <v>0.86292178381010665</v>
      </c>
      <c r="AG38" s="34">
        <f t="shared" si="25"/>
        <v>0.8629218266325307</v>
      </c>
      <c r="AI38" s="12"/>
      <c r="AK38" s="31">
        <f t="shared" si="26"/>
        <v>0.5882031789038249</v>
      </c>
      <c r="AL38" s="31">
        <f t="shared" si="27"/>
        <v>0.22357770758809611</v>
      </c>
      <c r="AM38" s="31">
        <f t="shared" si="28"/>
        <v>0.18821911345076051</v>
      </c>
      <c r="AN38" s="31">
        <f t="shared" si="29"/>
        <v>5.7318431684177817E-11</v>
      </c>
      <c r="AP38" s="31">
        <f t="shared" si="30"/>
        <v>0.59136726117082483</v>
      </c>
      <c r="AQ38" s="31">
        <f t="shared" si="31"/>
        <v>0.21808368347711063</v>
      </c>
      <c r="AR38" s="31">
        <f t="shared" si="32"/>
        <v>0.19048892938518652</v>
      </c>
      <c r="AS38" s="31">
        <f t="shared" si="33"/>
        <v>5.9221126264190509E-11</v>
      </c>
      <c r="AT38" s="31">
        <f t="shared" si="51"/>
        <v>0.99993987409234308</v>
      </c>
      <c r="AU38" s="31"/>
      <c r="AV38" s="31">
        <f t="shared" si="34"/>
        <v>0.59140281980215625</v>
      </c>
      <c r="AW38" s="31">
        <f t="shared" si="35"/>
        <v>0.21809679674497198</v>
      </c>
      <c r="AX38" s="31">
        <f t="shared" si="36"/>
        <v>0.19050038339364705</v>
      </c>
      <c r="AY38" s="31">
        <f t="shared" si="37"/>
        <v>5.9224687202264247E-11</v>
      </c>
      <c r="BB38" s="31">
        <f t="shared" si="38"/>
        <v>1.1917222902477752E-2</v>
      </c>
      <c r="BC38" s="31">
        <f t="shared" si="39"/>
        <v>2.180539386777763E-3</v>
      </c>
      <c r="BD38" s="31">
        <f t="shared" si="40"/>
        <v>4.767646977867036E-3</v>
      </c>
      <c r="BE38" s="31">
        <f t="shared" si="41"/>
        <v>0</v>
      </c>
      <c r="BG38" s="31">
        <f t="shared" si="7"/>
        <v>0.59749968794042241</v>
      </c>
      <c r="BH38" s="31">
        <f t="shared" si="8"/>
        <v>0.21722258922107077</v>
      </c>
      <c r="BI38" s="31">
        <f t="shared" si="9"/>
        <v>0.18527772278953486</v>
      </c>
      <c r="BJ38" s="31">
        <f t="shared" si="10"/>
        <v>4.8971974338565066E-11</v>
      </c>
      <c r="BL38" s="31">
        <f t="shared" si="42"/>
        <v>-1.3739965628552026E-2</v>
      </c>
      <c r="BM38" s="31">
        <f t="shared" si="43"/>
        <v>5.6685202093889907E-2</v>
      </c>
      <c r="BN38" s="31">
        <f t="shared" si="44"/>
        <v>-1.9797220625154939E-2</v>
      </c>
      <c r="BO38" s="31">
        <f t="shared" si="45"/>
        <v>-5.606323915851992E-2</v>
      </c>
      <c r="BR38" s="31">
        <f t="shared" si="46"/>
        <v>1.0084673332466996</v>
      </c>
      <c r="BS38" s="31">
        <f t="shared" si="47"/>
        <v>0.70661279470411831</v>
      </c>
      <c r="BT38" s="31">
        <f t="shared" si="11"/>
        <v>1.010225134260319</v>
      </c>
      <c r="BU38" s="31"/>
      <c r="BV38" s="31">
        <f t="shared" si="48"/>
        <v>1.0004657368820264</v>
      </c>
      <c r="BW38" s="31">
        <f t="shared" si="49"/>
        <v>1.0101148037813281</v>
      </c>
      <c r="BX38" s="31">
        <f t="shared" si="12"/>
        <v>1.0062345006222242</v>
      </c>
      <c r="BY38" s="31"/>
      <c r="BZ38" s="31" t="e">
        <f>EXP(SUMPRODUCT($AV38:$AX38,#REF!))</f>
        <v>#REF!</v>
      </c>
      <c r="CA38" s="31">
        <f t="shared" si="50"/>
        <v>1</v>
      </c>
      <c r="CB38" s="31">
        <f t="shared" si="13"/>
        <v>1</v>
      </c>
    </row>
    <row r="39" spans="1:80" x14ac:dyDescent="0.2">
      <c r="A39" s="197" t="s">
        <v>379</v>
      </c>
      <c r="B39" s="9">
        <f t="shared" si="14"/>
        <v>1978</v>
      </c>
      <c r="D39" s="29">
        <f>'Coal_Reconcile '!AA35</f>
        <v>10238.271000000001</v>
      </c>
      <c r="E39" s="29">
        <f>'Petroleum _Reconcile'!BL36</f>
        <v>3986.8630000000003</v>
      </c>
      <c r="F39" s="29">
        <f>NatGas_Reconcile!Y35</f>
        <v>3296.7670000000003</v>
      </c>
      <c r="G39" s="78">
        <v>9.9999999999999995E-7</v>
      </c>
      <c r="H39" s="42">
        <f t="shared" si="15"/>
        <v>17521.901001000002</v>
      </c>
      <c r="J39" s="29">
        <f>Table8.2b10!B38*0.001</f>
        <v>975742.08299999998</v>
      </c>
      <c r="K39" s="29">
        <f>Table8.2b10!D38*0.001</f>
        <v>365060.44099999999</v>
      </c>
      <c r="L39" s="29">
        <f>Table8.2b10!F38*0.001</f>
        <v>305390.83600000001</v>
      </c>
      <c r="M39" s="83">
        <f t="shared" si="0"/>
        <v>8.0749999999999998E-5</v>
      </c>
      <c r="N39" s="29">
        <f t="shared" si="16"/>
        <v>1646193.36008075</v>
      </c>
      <c r="P39" s="41">
        <f t="shared" si="17"/>
        <v>10492.804582663472</v>
      </c>
      <c r="Q39" s="41">
        <f t="shared" si="18"/>
        <v>10921.103883726477</v>
      </c>
      <c r="R39" s="41">
        <f t="shared" si="19"/>
        <v>10795.23879360938</v>
      </c>
      <c r="S39" s="79">
        <f t="shared" si="20"/>
        <v>12383.900928792569</v>
      </c>
      <c r="T39" s="41">
        <f t="shared" si="21"/>
        <v>10643.889974225451</v>
      </c>
      <c r="V39" s="31">
        <f t="shared" si="1"/>
        <v>1.0175912991898834</v>
      </c>
      <c r="W39" s="31">
        <f t="shared" si="2"/>
        <v>1.0190330531227303</v>
      </c>
      <c r="X39" s="31">
        <f t="shared" si="3"/>
        <v>0.99544722646799866</v>
      </c>
      <c r="Y39" s="31">
        <f t="shared" si="4"/>
        <v>0.99999999999999989</v>
      </c>
      <c r="Z39" s="31"/>
      <c r="AB39" s="34">
        <f t="shared" si="5"/>
        <v>0.84750054685074949</v>
      </c>
      <c r="AC39" s="34">
        <f t="shared" si="6"/>
        <v>1.0226028251149204</v>
      </c>
      <c r="AD39" s="34">
        <f t="shared" si="22"/>
        <v>1.0064357747650741</v>
      </c>
      <c r="AE39" s="34">
        <f t="shared" si="23"/>
        <v>1.0160636177773388</v>
      </c>
      <c r="AF39" s="34">
        <f t="shared" si="24"/>
        <v>0.86665641048826181</v>
      </c>
      <c r="AG39" s="34">
        <f t="shared" si="25"/>
        <v>0.86665645349601639</v>
      </c>
      <c r="AI39" s="12"/>
      <c r="AK39" s="31">
        <f t="shared" si="26"/>
        <v>0.58431279799010882</v>
      </c>
      <c r="AL39" s="31">
        <f t="shared" si="27"/>
        <v>0.22753598480966555</v>
      </c>
      <c r="AM39" s="31">
        <f t="shared" si="28"/>
        <v>0.18815121714315408</v>
      </c>
      <c r="AN39" s="31">
        <f t="shared" si="29"/>
        <v>5.707143305643197E-11</v>
      </c>
      <c r="AP39" s="31">
        <f t="shared" si="30"/>
        <v>0.58625583707498707</v>
      </c>
      <c r="AQ39" s="31">
        <f t="shared" si="31"/>
        <v>0.22555105745851223</v>
      </c>
      <c r="AR39" s="31">
        <f t="shared" si="32"/>
        <v>0.18818516325558152</v>
      </c>
      <c r="AS39" s="31">
        <f t="shared" si="33"/>
        <v>5.7194843480730569E-11</v>
      </c>
      <c r="AT39" s="31">
        <f t="shared" si="51"/>
        <v>0.99999205784627565</v>
      </c>
      <c r="AU39" s="31"/>
      <c r="AV39" s="31">
        <f t="shared" si="34"/>
        <v>0.58626049324594698</v>
      </c>
      <c r="AW39" s="31">
        <f t="shared" si="35"/>
        <v>0.22555284883391064</v>
      </c>
      <c r="AX39" s="31">
        <f t="shared" si="36"/>
        <v>0.18818665786294714</v>
      </c>
      <c r="AY39" s="31">
        <f t="shared" si="37"/>
        <v>5.7195297734577484E-11</v>
      </c>
      <c r="BB39" s="31">
        <f t="shared" si="38"/>
        <v>7.3478181639929536E-3</v>
      </c>
      <c r="BC39" s="31">
        <f t="shared" si="39"/>
        <v>2.8373422567218457E-3</v>
      </c>
      <c r="BD39" s="31">
        <f t="shared" si="40"/>
        <v>4.3310496922251175E-3</v>
      </c>
      <c r="BE39" s="31">
        <f t="shared" si="41"/>
        <v>0</v>
      </c>
      <c r="BG39" s="31">
        <f t="shared" si="7"/>
        <v>0.59272629003444488</v>
      </c>
      <c r="BH39" s="31">
        <f t="shared" si="8"/>
        <v>0.22176036536928617</v>
      </c>
      <c r="BI39" s="31">
        <f t="shared" si="9"/>
        <v>0.18551334454721638</v>
      </c>
      <c r="BJ39" s="31">
        <f t="shared" si="10"/>
        <v>4.9052560870515848E-11</v>
      </c>
      <c r="BL39" s="31">
        <f t="shared" si="42"/>
        <v>-8.0210373264795343E-3</v>
      </c>
      <c r="BM39" s="31">
        <f t="shared" si="43"/>
        <v>2.0674778998368247E-2</v>
      </c>
      <c r="BN39" s="31">
        <f t="shared" si="44"/>
        <v>1.2709140545862445E-3</v>
      </c>
      <c r="BO39" s="31">
        <f t="shared" si="45"/>
        <v>1.6442118278637142E-3</v>
      </c>
      <c r="BR39" s="31">
        <f t="shared" si="46"/>
        <v>1.0057793884937289</v>
      </c>
      <c r="BS39" s="31">
        <f t="shared" si="47"/>
        <v>0.71069658455935292</v>
      </c>
      <c r="BT39" s="31">
        <f t="shared" si="11"/>
        <v>1.0160636177773388</v>
      </c>
      <c r="BU39" s="31"/>
      <c r="BV39" s="31">
        <f t="shared" si="48"/>
        <v>1.0002000270739329</v>
      </c>
      <c r="BW39" s="31">
        <f t="shared" si="49"/>
        <v>1.0103168540898648</v>
      </c>
      <c r="BX39" s="31">
        <f t="shared" si="12"/>
        <v>1.0064357747650741</v>
      </c>
      <c r="BY39" s="31"/>
      <c r="BZ39" s="31" t="e">
        <f>EXP(SUMPRODUCT($AV39:$AX39,#REF!))</f>
        <v>#REF!</v>
      </c>
      <c r="CA39" s="31">
        <f t="shared" si="50"/>
        <v>1</v>
      </c>
      <c r="CB39" s="31">
        <f t="shared" si="13"/>
        <v>1</v>
      </c>
    </row>
    <row r="40" spans="1:80" x14ac:dyDescent="0.2">
      <c r="A40" s="197" t="s">
        <v>379</v>
      </c>
      <c r="B40" s="9">
        <f t="shared" si="14"/>
        <v>1979</v>
      </c>
      <c r="D40" s="29">
        <f>'Coal_Reconcile '!AA36</f>
        <v>11259.923000000001</v>
      </c>
      <c r="E40" s="29">
        <f>'Petroleum _Reconcile'!BL37</f>
        <v>3283.366</v>
      </c>
      <c r="F40" s="29">
        <f>NatGas_Reconcile!Y36</f>
        <v>3612.6910000000003</v>
      </c>
      <c r="G40" s="78">
        <v>9.9999999999999995E-7</v>
      </c>
      <c r="H40" s="42">
        <f t="shared" si="15"/>
        <v>18155.980001</v>
      </c>
      <c r="J40" s="29">
        <f>Table8.2b10!B39*0.001</f>
        <v>1075037.091</v>
      </c>
      <c r="K40" s="29">
        <f>Table8.2b10!D39*0.001</f>
        <v>303525.20900000003</v>
      </c>
      <c r="L40" s="29">
        <f>Table8.2b10!F39*0.001</f>
        <v>329485.10700000002</v>
      </c>
      <c r="M40" s="83">
        <f t="shared" si="0"/>
        <v>8.0749999999999998E-5</v>
      </c>
      <c r="N40" s="29">
        <f t="shared" si="16"/>
        <v>1708047.4070807502</v>
      </c>
      <c r="P40" s="41">
        <f t="shared" si="17"/>
        <v>10473.985590139979</v>
      </c>
      <c r="Q40" s="41">
        <f t="shared" si="18"/>
        <v>10817.440866995663</v>
      </c>
      <c r="R40" s="41">
        <f t="shared" si="19"/>
        <v>10964.656438932761</v>
      </c>
      <c r="S40" s="79">
        <f t="shared" si="20"/>
        <v>12383.900928792569</v>
      </c>
      <c r="T40" s="41">
        <f t="shared" si="21"/>
        <v>10629.669835704772</v>
      </c>
      <c r="V40" s="31">
        <f t="shared" si="1"/>
        <v>1.015766234889814</v>
      </c>
      <c r="W40" s="31">
        <f t="shared" si="2"/>
        <v>1.0093604008377794</v>
      </c>
      <c r="X40" s="31">
        <f t="shared" si="3"/>
        <v>1.0110695140686894</v>
      </c>
      <c r="Y40" s="31">
        <f t="shared" si="4"/>
        <v>0.99999999999999989</v>
      </c>
      <c r="Z40" s="31"/>
      <c r="AB40" s="34">
        <f t="shared" si="5"/>
        <v>0.87934452091152493</v>
      </c>
      <c r="AC40" s="34">
        <f t="shared" si="6"/>
        <v>1.02123663720242</v>
      </c>
      <c r="AD40" s="34">
        <f t="shared" si="22"/>
        <v>1.0050975143274137</v>
      </c>
      <c r="AE40" s="34">
        <f t="shared" si="23"/>
        <v>1.0160572202857576</v>
      </c>
      <c r="AF40" s="34">
        <f t="shared" si="24"/>
        <v>0.89801879691394815</v>
      </c>
      <c r="AG40" s="34">
        <f t="shared" si="25"/>
        <v>0.89801884147805877</v>
      </c>
      <c r="AI40" s="12"/>
      <c r="AK40" s="31">
        <f t="shared" si="26"/>
        <v>0.62017709864076864</v>
      </c>
      <c r="AL40" s="31">
        <f t="shared" si="27"/>
        <v>0.18084212473351247</v>
      </c>
      <c r="AM40" s="31">
        <f t="shared" si="28"/>
        <v>0.19898077657064062</v>
      </c>
      <c r="AN40" s="31">
        <f t="shared" si="29"/>
        <v>5.507827172892467E-11</v>
      </c>
      <c r="AP40" s="31">
        <f t="shared" si="30"/>
        <v>0.60206692657875782</v>
      </c>
      <c r="AQ40" s="31">
        <f t="shared" si="31"/>
        <v>0.2032961035945739</v>
      </c>
      <c r="AR40" s="31">
        <f t="shared" si="32"/>
        <v>0.19351549563134482</v>
      </c>
      <c r="AS40" s="31">
        <f t="shared" si="33"/>
        <v>5.6068948042546416E-11</v>
      </c>
      <c r="AT40" s="31">
        <f t="shared" si="51"/>
        <v>0.99887852586074544</v>
      </c>
      <c r="AU40" s="31"/>
      <c r="AV40" s="31">
        <f t="shared" si="34"/>
        <v>0.60274288713930413</v>
      </c>
      <c r="AW40" s="31">
        <f t="shared" si="35"/>
        <v>0.2035243508908065</v>
      </c>
      <c r="AX40" s="31">
        <f t="shared" si="36"/>
        <v>0.19373276191375746</v>
      </c>
      <c r="AY40" s="31">
        <f t="shared" si="37"/>
        <v>5.6131898515118385E-11</v>
      </c>
      <c r="BB40" s="31">
        <f t="shared" si="38"/>
        <v>-1.7951243296687989E-3</v>
      </c>
      <c r="BC40" s="31">
        <f t="shared" si="39"/>
        <v>-9.5373267796176591E-3</v>
      </c>
      <c r="BD40" s="31">
        <f t="shared" si="40"/>
        <v>1.5571864377715723E-2</v>
      </c>
      <c r="BE40" s="31">
        <f t="shared" si="41"/>
        <v>0</v>
      </c>
      <c r="BG40" s="31">
        <f t="shared" si="7"/>
        <v>0.62939534730910207</v>
      </c>
      <c r="BH40" s="31">
        <f t="shared" si="8"/>
        <v>0.17770303549054273</v>
      </c>
      <c r="BI40" s="31">
        <f t="shared" si="9"/>
        <v>0.19290161715307891</v>
      </c>
      <c r="BJ40" s="31">
        <f t="shared" si="10"/>
        <v>4.7276205370675895E-11</v>
      </c>
      <c r="BL40" s="31">
        <f t="shared" si="42"/>
        <v>6.0026868135478514E-2</v>
      </c>
      <c r="BM40" s="31">
        <f t="shared" si="43"/>
        <v>-0.22148354646652041</v>
      </c>
      <c r="BN40" s="31">
        <f t="shared" si="44"/>
        <v>3.9053485531773971E-2</v>
      </c>
      <c r="BO40" s="31">
        <f t="shared" si="45"/>
        <v>-3.6885282817714533E-2</v>
      </c>
      <c r="BR40" s="31">
        <f t="shared" si="46"/>
        <v>0.99999370365056961</v>
      </c>
      <c r="BS40" s="31">
        <f t="shared" si="47"/>
        <v>0.71069210976531749</v>
      </c>
      <c r="BT40" s="31">
        <f t="shared" si="11"/>
        <v>1.0160572202857576</v>
      </c>
      <c r="BU40" s="31"/>
      <c r="BV40" s="31">
        <f t="shared" si="48"/>
        <v>0.99867029722987288</v>
      </c>
      <c r="BW40" s="31">
        <f t="shared" si="49"/>
        <v>1.0089734329702753</v>
      </c>
      <c r="BX40" s="31">
        <f t="shared" si="12"/>
        <v>1.0050975143274137</v>
      </c>
      <c r="BY40" s="31"/>
      <c r="BZ40" s="31" t="e">
        <f>EXP(SUMPRODUCT($AV40:$AX40,#REF!))</f>
        <v>#REF!</v>
      </c>
      <c r="CA40" s="31">
        <f t="shared" si="50"/>
        <v>1</v>
      </c>
      <c r="CB40" s="31">
        <f t="shared" si="13"/>
        <v>1</v>
      </c>
    </row>
    <row r="41" spans="1:80" x14ac:dyDescent="0.2">
      <c r="A41" s="197" t="s">
        <v>379</v>
      </c>
      <c r="B41" s="9">
        <f t="shared" si="14"/>
        <v>1980</v>
      </c>
      <c r="D41" s="29">
        <f>'Coal_Reconcile '!AA37</f>
        <v>12122.684000000001</v>
      </c>
      <c r="E41" s="29">
        <f>'Petroleum _Reconcile'!BL38</f>
        <v>2633.5610000000001</v>
      </c>
      <c r="F41" s="29">
        <f>NatGas_Reconcile!Y37</f>
        <v>3810.451</v>
      </c>
      <c r="G41" s="78">
        <v>9.9999999999999995E-7</v>
      </c>
      <c r="H41" s="42">
        <f t="shared" si="15"/>
        <v>18566.696001</v>
      </c>
      <c r="J41" s="29">
        <f>Table8.2b10!B40*0.001</f>
        <v>1161562.368</v>
      </c>
      <c r="K41" s="29">
        <f>Table8.2b10!D40*0.001</f>
        <v>245994.18900000001</v>
      </c>
      <c r="L41" s="29">
        <f>Table8.2b10!F40*0.001</f>
        <v>346239.9</v>
      </c>
      <c r="M41" s="83">
        <f t="shared" si="0"/>
        <v>8.0749999999999998E-5</v>
      </c>
      <c r="N41" s="29">
        <f t="shared" si="16"/>
        <v>1753796.45708075</v>
      </c>
      <c r="P41" s="41">
        <f t="shared" si="17"/>
        <v>10436.533012749946</v>
      </c>
      <c r="Q41" s="41">
        <f t="shared" si="18"/>
        <v>10705.785411865969</v>
      </c>
      <c r="R41" s="41">
        <f t="shared" si="19"/>
        <v>11005.233654469053</v>
      </c>
      <c r="S41" s="79">
        <f t="shared" si="20"/>
        <v>12383.900928792569</v>
      </c>
      <c r="T41" s="41">
        <f t="shared" si="21"/>
        <v>10586.574015495991</v>
      </c>
      <c r="V41" s="31">
        <f t="shared" si="1"/>
        <v>1.0121340871085331</v>
      </c>
      <c r="W41" s="31">
        <f t="shared" si="2"/>
        <v>0.99894198521331445</v>
      </c>
      <c r="X41" s="31">
        <f t="shared" si="3"/>
        <v>1.0148112077389866</v>
      </c>
      <c r="Y41" s="31">
        <f t="shared" si="4"/>
        <v>0.99999999999999989</v>
      </c>
      <c r="Z41" s="31"/>
      <c r="AB41" s="34">
        <f t="shared" si="5"/>
        <v>0.90289724918337277</v>
      </c>
      <c r="AC41" s="34">
        <f t="shared" si="6"/>
        <v>1.017096242327721</v>
      </c>
      <c r="AD41" s="34">
        <f t="shared" si="22"/>
        <v>1.0042330509321549</v>
      </c>
      <c r="AE41" s="34">
        <f t="shared" si="23"/>
        <v>1.0128089201110333</v>
      </c>
      <c r="AF41" s="34">
        <f t="shared" si="24"/>
        <v>0.9183333537802254</v>
      </c>
      <c r="AG41" s="34">
        <f t="shared" si="25"/>
        <v>0.9183333993524444</v>
      </c>
      <c r="AI41" s="12"/>
      <c r="AK41" s="31">
        <f t="shared" si="26"/>
        <v>0.6529262933667398</v>
      </c>
      <c r="AL41" s="31">
        <f t="shared" si="27"/>
        <v>0.14184327679292841</v>
      </c>
      <c r="AM41" s="31">
        <f t="shared" si="28"/>
        <v>0.20523042978647194</v>
      </c>
      <c r="AN41" s="31">
        <f t="shared" si="29"/>
        <v>5.3859878997649343E-11</v>
      </c>
      <c r="AP41" s="31">
        <f t="shared" si="30"/>
        <v>0.63641126500641809</v>
      </c>
      <c r="AQ41" s="31">
        <f t="shared" si="31"/>
        <v>0.16055406890406021</v>
      </c>
      <c r="AR41" s="31">
        <f t="shared" si="32"/>
        <v>0.20208949746662441</v>
      </c>
      <c r="AS41" s="31">
        <f t="shared" si="33"/>
        <v>5.4466804150434656E-11</v>
      </c>
      <c r="AT41" s="31">
        <f t="shared" si="51"/>
        <v>0.99905483143156948</v>
      </c>
      <c r="AU41" s="31"/>
      <c r="AV41" s="31">
        <f t="shared" si="34"/>
        <v>0.63701335000251114</v>
      </c>
      <c r="AW41" s="31">
        <f t="shared" si="35"/>
        <v>0.16070596312916927</v>
      </c>
      <c r="AX41" s="31">
        <f t="shared" si="36"/>
        <v>0.20228068681380135</v>
      </c>
      <c r="AY41" s="31">
        <f t="shared" si="37"/>
        <v>5.4518333165345763E-11</v>
      </c>
      <c r="BB41" s="31">
        <f t="shared" si="38"/>
        <v>-3.5821796819687402E-3</v>
      </c>
      <c r="BC41" s="31">
        <f t="shared" si="39"/>
        <v>-1.0375438637421774E-2</v>
      </c>
      <c r="BD41" s="31">
        <f t="shared" si="40"/>
        <v>3.6938975573422889E-3</v>
      </c>
      <c r="BE41" s="31">
        <f t="shared" si="41"/>
        <v>0</v>
      </c>
      <c r="BG41" s="31">
        <f t="shared" si="7"/>
        <v>0.66231309985279452</v>
      </c>
      <c r="BH41" s="31">
        <f t="shared" si="8"/>
        <v>0.14026381910330984</v>
      </c>
      <c r="BI41" s="31">
        <f t="shared" si="9"/>
        <v>0.19742308099785272</v>
      </c>
      <c r="BJ41" s="31">
        <f t="shared" si="10"/>
        <v>4.6042971334547531E-11</v>
      </c>
      <c r="BL41" s="31">
        <f t="shared" si="42"/>
        <v>5.0978812290068988E-2</v>
      </c>
      <c r="BM41" s="31">
        <f t="shared" si="43"/>
        <v>-0.23658874564267129</v>
      </c>
      <c r="BN41" s="31">
        <f t="shared" si="44"/>
        <v>2.3168741926878202E-2</v>
      </c>
      <c r="BO41" s="31">
        <f t="shared" si="45"/>
        <v>-2.6431991339110287E-2</v>
      </c>
      <c r="BR41" s="31">
        <f t="shared" si="46"/>
        <v>0.99680303420922434</v>
      </c>
      <c r="BS41" s="31">
        <f t="shared" si="47"/>
        <v>0.70842005140262354</v>
      </c>
      <c r="BT41" s="31">
        <f t="shared" si="11"/>
        <v>1.0128089201110333</v>
      </c>
      <c r="BU41" s="31"/>
      <c r="BV41" s="31">
        <f t="shared" si="48"/>
        <v>0.9991399208704268</v>
      </c>
      <c r="BW41" s="31">
        <f t="shared" si="49"/>
        <v>1.0081056359782838</v>
      </c>
      <c r="BX41" s="31">
        <f t="shared" si="12"/>
        <v>1.0042330509321549</v>
      </c>
      <c r="BY41" s="31"/>
      <c r="BZ41" s="31" t="e">
        <f>EXP(SUMPRODUCT($AV41:$AX41,#REF!))</f>
        <v>#REF!</v>
      </c>
      <c r="CA41" s="31">
        <f t="shared" si="50"/>
        <v>1</v>
      </c>
      <c r="CB41" s="31">
        <f t="shared" si="13"/>
        <v>1</v>
      </c>
    </row>
    <row r="42" spans="1:80" x14ac:dyDescent="0.2">
      <c r="A42" s="197" t="s">
        <v>379</v>
      </c>
      <c r="B42" s="9">
        <f t="shared" si="14"/>
        <v>1981</v>
      </c>
      <c r="D42" s="29">
        <f>'Coal_Reconcile '!AA38</f>
        <v>12583.461000000001</v>
      </c>
      <c r="E42" s="29">
        <f>'Petroleum _Reconcile'!BL39</f>
        <v>2201.663</v>
      </c>
      <c r="F42" s="29">
        <f>NatGas_Reconcile!Y38</f>
        <v>3767.5590000000002</v>
      </c>
      <c r="G42" s="78">
        <v>9.9999999999999995E-7</v>
      </c>
      <c r="H42" s="42">
        <f t="shared" si="15"/>
        <v>18552.683001000001</v>
      </c>
      <c r="J42" s="29">
        <f>Table8.2b10!B41*0.001</f>
        <v>1203203.2320000001</v>
      </c>
      <c r="K42" s="29">
        <f>Table8.2b10!D41*0.001</f>
        <v>206420.77499999999</v>
      </c>
      <c r="L42" s="29">
        <f>Table8.2b10!F41*0.001</f>
        <v>345777.17300000001</v>
      </c>
      <c r="M42" s="83">
        <f t="shared" si="0"/>
        <v>8.0749999999999998E-5</v>
      </c>
      <c r="N42" s="29">
        <f t="shared" si="16"/>
        <v>1755401.18008075</v>
      </c>
      <c r="P42" s="41">
        <f t="shared" si="17"/>
        <v>10458.30053089485</v>
      </c>
      <c r="Q42" s="41">
        <f t="shared" si="18"/>
        <v>10665.898333149849</v>
      </c>
      <c r="R42" s="41">
        <f t="shared" si="19"/>
        <v>10895.915908248808</v>
      </c>
      <c r="S42" s="79">
        <f t="shared" si="20"/>
        <v>12383.900928792569</v>
      </c>
      <c r="T42" s="41">
        <f t="shared" si="21"/>
        <v>10568.913369504833</v>
      </c>
      <c r="V42" s="31">
        <f t="shared" ref="V42:V67" si="52">P42/P$76</f>
        <v>1.0142450991734877</v>
      </c>
      <c r="W42" s="31">
        <f t="shared" ref="W42:W67" si="53">Q42/Q$76</f>
        <v>0.99522017723154066</v>
      </c>
      <c r="X42" s="31">
        <f t="shared" ref="X42:X67" si="54">R42/R$76</f>
        <v>1.0047308334777802</v>
      </c>
      <c r="Y42" s="31">
        <f t="shared" ref="Y42:Y67" si="55">S42/S$76</f>
        <v>0.99999999999999989</v>
      </c>
      <c r="Z42" s="31"/>
      <c r="AB42" s="34">
        <f t="shared" ref="AB42:AB67" si="56">N42/N$76</f>
        <v>0.90372339977602079</v>
      </c>
      <c r="AC42" s="34">
        <f t="shared" ref="AC42:AC67" si="57">T42/T$76</f>
        <v>1.0153995105381548</v>
      </c>
      <c r="AD42" s="34">
        <f t="shared" si="22"/>
        <v>1.0036981451870408</v>
      </c>
      <c r="AE42" s="34">
        <f t="shared" si="23"/>
        <v>1.0116582012411877</v>
      </c>
      <c r="AF42" s="34">
        <f t="shared" si="24"/>
        <v>0.91764025225662493</v>
      </c>
      <c r="AG42" s="34">
        <f t="shared" si="25"/>
        <v>0.91764029779444867</v>
      </c>
      <c r="AI42" s="12"/>
      <c r="AK42" s="31">
        <f t="shared" si="26"/>
        <v>0.67825559242950173</v>
      </c>
      <c r="AL42" s="31">
        <f t="shared" si="27"/>
        <v>0.11867086824484248</v>
      </c>
      <c r="AM42" s="31">
        <f t="shared" si="28"/>
        <v>0.20307353927175528</v>
      </c>
      <c r="AN42" s="31">
        <f t="shared" si="29"/>
        <v>5.3900559824479256E-11</v>
      </c>
      <c r="AP42" s="31">
        <f t="shared" si="30"/>
        <v>0.66551060885414004</v>
      </c>
      <c r="AQ42" s="31">
        <f t="shared" si="31"/>
        <v>0.12991281857239972</v>
      </c>
      <c r="AR42" s="31">
        <f t="shared" si="32"/>
        <v>0.20415008553079225</v>
      </c>
      <c r="AS42" s="31">
        <f t="shared" si="33"/>
        <v>5.3880216851475302E-11</v>
      </c>
      <c r="AT42" s="31">
        <f t="shared" si="51"/>
        <v>0.99957351301121222</v>
      </c>
      <c r="AU42" s="31"/>
      <c r="AV42" s="31">
        <f t="shared" si="34"/>
        <v>0.66579456157185612</v>
      </c>
      <c r="AW42" s="31">
        <f t="shared" si="35"/>
        <v>0.12996824833927195</v>
      </c>
      <c r="AX42" s="31">
        <f t="shared" si="36"/>
        <v>0.20423719003496874</v>
      </c>
      <c r="AY42" s="31">
        <f t="shared" si="37"/>
        <v>5.390320586743171E-11</v>
      </c>
      <c r="BB42" s="31">
        <f t="shared" si="38"/>
        <v>2.0835318906969238E-3</v>
      </c>
      <c r="BC42" s="31">
        <f t="shared" si="39"/>
        <v>-3.7327077739478329E-3</v>
      </c>
      <c r="BD42" s="31">
        <f t="shared" si="40"/>
        <v>-9.9829147120050615E-3</v>
      </c>
      <c r="BE42" s="31">
        <f t="shared" si="41"/>
        <v>0</v>
      </c>
      <c r="BG42" s="31">
        <f t="shared" ref="BG42:BG65" si="58">J42/$N42</f>
        <v>0.68542920310937216</v>
      </c>
      <c r="BH42" s="31">
        <f t="shared" ref="BH42:BH65" si="59">K42/$N42</f>
        <v>0.11759179459507055</v>
      </c>
      <c r="BI42" s="31">
        <f t="shared" ref="BI42:BI65" si="60">L42/$N42</f>
        <v>0.19697900224955639</v>
      </c>
      <c r="BJ42" s="31">
        <f t="shared" ref="BJ42:BJ65" si="61">M42/$N42</f>
        <v>4.6000880548733265E-11</v>
      </c>
      <c r="BL42" s="31">
        <f t="shared" si="42"/>
        <v>3.4306811299909888E-2</v>
      </c>
      <c r="BM42" s="31">
        <f t="shared" si="43"/>
        <v>-0.17630581230098455</v>
      </c>
      <c r="BN42" s="31">
        <f t="shared" si="44"/>
        <v>-2.251909687209308E-3</v>
      </c>
      <c r="BO42" s="31">
        <f t="shared" si="45"/>
        <v>-9.1458121073795186E-4</v>
      </c>
      <c r="BR42" s="31">
        <f t="shared" si="46"/>
        <v>0.99886383418728231</v>
      </c>
      <c r="BS42" s="31">
        <f t="shared" si="47"/>
        <v>0.70761516875917618</v>
      </c>
      <c r="BT42" s="31">
        <f t="shared" ref="BT42:BT67" si="62">BS42/BS$76</f>
        <v>1.0116582012411877</v>
      </c>
      <c r="BU42" s="31"/>
      <c r="BV42" s="31">
        <f t="shared" si="48"/>
        <v>0.99946734899372447</v>
      </c>
      <c r="BW42" s="31">
        <f t="shared" si="49"/>
        <v>1.007568667496848</v>
      </c>
      <c r="BX42" s="31">
        <f t="shared" ref="BX42:BX67" si="63">BW42/BW$76</f>
        <v>1.0036981451870408</v>
      </c>
      <c r="BY42" s="31"/>
      <c r="BZ42" s="31" t="e">
        <f>EXP(SUMPRODUCT($AV42:$AX42,#REF!))</f>
        <v>#REF!</v>
      </c>
      <c r="CA42" s="31">
        <f t="shared" si="50"/>
        <v>1</v>
      </c>
      <c r="CB42" s="31">
        <f t="shared" ref="CB42:CB67" si="64">CA42/CA$76</f>
        <v>1</v>
      </c>
    </row>
    <row r="43" spans="1:80" x14ac:dyDescent="0.2">
      <c r="A43" s="197" t="s">
        <v>379</v>
      </c>
      <c r="B43" s="9">
        <f t="shared" ref="B43:B73" si="65">B42+1</f>
        <v>1982</v>
      </c>
      <c r="D43" s="29">
        <f>'Coal_Reconcile '!AA39</f>
        <v>12582.15</v>
      </c>
      <c r="E43" s="29">
        <f>'Petroleum _Reconcile'!BL40</f>
        <v>1567.654</v>
      </c>
      <c r="F43" s="29">
        <f>NatGas_Reconcile!Y39</f>
        <v>3341.6370000000002</v>
      </c>
      <c r="G43" s="78">
        <v>9.9999999999999995E-7</v>
      </c>
      <c r="H43" s="42">
        <f t="shared" si="15"/>
        <v>17491.441000999999</v>
      </c>
      <c r="J43" s="29">
        <f>Table8.2b10!B42*0.001</f>
        <v>1192004.2039999999</v>
      </c>
      <c r="K43" s="29">
        <f>Table8.2b10!D42*0.001</f>
        <v>146797.49</v>
      </c>
      <c r="L43" s="29">
        <f>Table8.2b10!F42*0.001</f>
        <v>305259.74900000001</v>
      </c>
      <c r="M43" s="83">
        <f t="shared" si="0"/>
        <v>8.0749999999999998E-5</v>
      </c>
      <c r="N43" s="29">
        <f t="shared" si="16"/>
        <v>1644061.4430807501</v>
      </c>
      <c r="P43" s="41">
        <f t="shared" si="17"/>
        <v>10555.457738972875</v>
      </c>
      <c r="Q43" s="41">
        <f t="shared" si="18"/>
        <v>10679.024552804003</v>
      </c>
      <c r="R43" s="41">
        <f t="shared" si="19"/>
        <v>10946.864140938542</v>
      </c>
      <c r="S43" s="79">
        <f t="shared" si="20"/>
        <v>12383.900928792569</v>
      </c>
      <c r="T43" s="41">
        <f t="shared" si="21"/>
        <v>10639.165023068354</v>
      </c>
      <c r="V43" s="31">
        <f t="shared" si="52"/>
        <v>1.0236673969790839</v>
      </c>
      <c r="W43" s="31">
        <f t="shared" si="53"/>
        <v>0.99644496657816195</v>
      </c>
      <c r="X43" s="31">
        <f t="shared" si="54"/>
        <v>1.0094288561796463</v>
      </c>
      <c r="Y43" s="31">
        <f t="shared" si="55"/>
        <v>0.99999999999999989</v>
      </c>
      <c r="Z43" s="31"/>
      <c r="AB43" s="34">
        <f t="shared" si="56"/>
        <v>0.84640298391121016</v>
      </c>
      <c r="AC43" s="34">
        <f t="shared" si="57"/>
        <v>1.0221488793851659</v>
      </c>
      <c r="AD43" s="34">
        <f t="shared" si="22"/>
        <v>1.0028070103129492</v>
      </c>
      <c r="AE43" s="34">
        <f t="shared" si="23"/>
        <v>1.0192876776381201</v>
      </c>
      <c r="AF43" s="34">
        <f t="shared" si="24"/>
        <v>0.86514981858011375</v>
      </c>
      <c r="AG43" s="34">
        <f t="shared" si="25"/>
        <v>0.86514986151310402</v>
      </c>
      <c r="AI43" s="12"/>
      <c r="AK43" s="31">
        <f t="shared" si="26"/>
        <v>0.71933181487338116</v>
      </c>
      <c r="AL43" s="31">
        <f t="shared" si="27"/>
        <v>8.9624062414890571E-2</v>
      </c>
      <c r="AM43" s="31">
        <f t="shared" si="28"/>
        <v>0.19104412265455753</v>
      </c>
      <c r="AN43" s="31">
        <f t="shared" si="29"/>
        <v>5.7170818570226954E-11</v>
      </c>
      <c r="AP43" s="31">
        <f t="shared" ref="AP43:AP65" si="66">(AK43-AK42)/LN(AK43/AK42)</f>
        <v>0.69859244672348852</v>
      </c>
      <c r="AQ43" s="31">
        <f t="shared" ref="AQ43:AQ65" si="67">(AL43-AL42)/LN(AL43/AL42)</f>
        <v>0.10346883036605667</v>
      </c>
      <c r="AR43" s="31">
        <f t="shared" ref="AR43:AR65" si="68">(AM43-AM42)/LN(AM43/AM42)</f>
        <v>0.19699762131039678</v>
      </c>
      <c r="AS43" s="31">
        <f t="shared" ref="AS43:AS65" si="69">(AN43-AN42)/LN(AN43/AN42)</f>
        <v>5.5519637859023483E-11</v>
      </c>
      <c r="AT43" s="31">
        <f t="shared" si="51"/>
        <v>0.99905889845546159</v>
      </c>
      <c r="AU43" s="31"/>
      <c r="AV43" s="31">
        <f t="shared" ref="AV43:AV65" si="70">AP43/$AT43</f>
        <v>0.69925051246078462</v>
      </c>
      <c r="AW43" s="31">
        <f t="shared" ref="AW43:AW65" si="71">AQ43/$AT43</f>
        <v>0.10356629676790707</v>
      </c>
      <c r="AX43" s="31">
        <f t="shared" ref="AX43:AX65" si="72">AR43/$AT43</f>
        <v>0.19718319071573637</v>
      </c>
      <c r="AY43" s="31">
        <f t="shared" ref="AY43:AY65" si="73">AS43/$AT43</f>
        <v>5.5571936694479647E-11</v>
      </c>
      <c r="BB43" s="31">
        <f t="shared" ref="BB43:BB65" si="74">LN(V43/V42)</f>
        <v>9.2470750964578716E-3</v>
      </c>
      <c r="BC43" s="31">
        <f t="shared" ref="BC43:BC65" si="75">LN(W43/W42)</f>
        <v>1.2299150836897492E-3</v>
      </c>
      <c r="BD43" s="31">
        <f t="shared" ref="BD43:BD65" si="76">LN(X43/X42)</f>
        <v>4.6650037193702544E-3</v>
      </c>
      <c r="BE43" s="31">
        <f t="shared" ref="BE43:BE65" si="77">LN(Y43/Y42)</f>
        <v>0</v>
      </c>
      <c r="BG43" s="31">
        <f t="shared" si="58"/>
        <v>0.72503628682292087</v>
      </c>
      <c r="BH43" s="31">
        <f t="shared" si="59"/>
        <v>8.9289540009478738E-2</v>
      </c>
      <c r="BI43" s="31">
        <f t="shared" si="60"/>
        <v>0.18567417311848411</v>
      </c>
      <c r="BJ43" s="31">
        <f t="shared" si="61"/>
        <v>4.9116169191758036E-11</v>
      </c>
      <c r="BL43" s="31">
        <f t="shared" ref="BL43:BL65" si="78">LN(BG43/BG42)</f>
        <v>5.6176488463348051E-2</v>
      </c>
      <c r="BM43" s="31">
        <f t="shared" ref="BM43:BM65" si="79">LN(BH43/BH42)</f>
        <v>-0.27533491130948101</v>
      </c>
      <c r="BN43" s="31">
        <f t="shared" ref="BN43:BN65" si="80">LN(BI43/BI42)</f>
        <v>-5.9103755326975947E-2</v>
      </c>
      <c r="BO43" s="31">
        <f t="shared" ref="BO43:BO65" si="81">LN(BJ43/BJ42)</f>
        <v>6.5527753360815122E-2</v>
      </c>
      <c r="BR43" s="31">
        <f t="shared" ref="BR43:BR65" si="82">EXP(SUMPRODUCT($AV43:$AY43,BB43:BE43))</f>
        <v>1.0075415554261034</v>
      </c>
      <c r="BS43" s="31">
        <f t="shared" ref="BS43:BS65" si="83">IF(ISERR(BR43),BS42,BR43*BS42)</f>
        <v>0.71295168777472495</v>
      </c>
      <c r="BT43" s="31">
        <f t="shared" si="62"/>
        <v>1.0192876776381201</v>
      </c>
      <c r="BU43" s="31"/>
      <c r="BV43" s="31">
        <f t="shared" ref="BV43:BV65" si="84">EXP(SUMPRODUCT($AV43:$AY43,BL43:BO43))</f>
        <v>0.99911214852955077</v>
      </c>
      <c r="BW43" s="31">
        <f t="shared" ref="BW43:BW65" si="85">IF(ISERR(BV43),BW42,BV43*BW42)</f>
        <v>1.0066740961738323</v>
      </c>
      <c r="BX43" s="31">
        <f t="shared" si="63"/>
        <v>1.0028070103129492</v>
      </c>
      <c r="BY43" s="31"/>
      <c r="BZ43" s="31" t="e">
        <f>EXP(SUMPRODUCT($AV43:$AX43,#REF!))</f>
        <v>#REF!</v>
      </c>
      <c r="CA43" s="31">
        <f t="shared" ref="CA43:CA65" si="86">IF(ISERR(BZ43),CA42,BZ43*CA42)</f>
        <v>1</v>
      </c>
      <c r="CB43" s="31">
        <f t="shared" si="64"/>
        <v>1</v>
      </c>
    </row>
    <row r="44" spans="1:80" x14ac:dyDescent="0.2">
      <c r="A44" s="197" t="s">
        <v>379</v>
      </c>
      <c r="B44" s="9">
        <f t="shared" si="65"/>
        <v>1983</v>
      </c>
      <c r="D44" s="29">
        <f>'Coal_Reconcile '!AA40</f>
        <v>13212.591</v>
      </c>
      <c r="E44" s="29">
        <f>'Petroleum _Reconcile'!BL41</f>
        <v>1543.683</v>
      </c>
      <c r="F44" s="29">
        <f>NatGas_Reconcile!Y40</f>
        <v>2998.09</v>
      </c>
      <c r="G44" s="78">
        <v>9.9999999999999995E-7</v>
      </c>
      <c r="H44" s="42">
        <f t="shared" si="15"/>
        <v>17754.364001000002</v>
      </c>
      <c r="J44" s="29">
        <f>Table8.2b10!B43*0.001</f>
        <v>1259424.2790000001</v>
      </c>
      <c r="K44" s="29">
        <f>Table8.2b10!D43*0.001</f>
        <v>144498.59299999999</v>
      </c>
      <c r="L44" s="29">
        <f>Table8.2b10!F43*0.001</f>
        <v>274098.45799999998</v>
      </c>
      <c r="M44" s="83">
        <f t="shared" si="0"/>
        <v>8.0749999999999998E-5</v>
      </c>
      <c r="N44" s="29">
        <f t="shared" si="16"/>
        <v>1678021.3300807502</v>
      </c>
      <c r="P44" s="41">
        <f t="shared" si="17"/>
        <v>10490.976885478955</v>
      </c>
      <c r="Q44" s="41">
        <f t="shared" si="18"/>
        <v>10683.031356575217</v>
      </c>
      <c r="R44" s="41">
        <f t="shared" si="19"/>
        <v>10938.00389055819</v>
      </c>
      <c r="S44" s="79">
        <f t="shared" si="20"/>
        <v>12383.900928792569</v>
      </c>
      <c r="T44" s="41">
        <f t="shared" si="21"/>
        <v>10580.535350015854</v>
      </c>
      <c r="V44" s="31">
        <f t="shared" si="52"/>
        <v>1.0174140492718216</v>
      </c>
      <c r="W44" s="31">
        <f t="shared" si="53"/>
        <v>0.99681883587962761</v>
      </c>
      <c r="X44" s="31">
        <f t="shared" si="54"/>
        <v>1.0086118375072892</v>
      </c>
      <c r="Y44" s="31">
        <f t="shared" si="55"/>
        <v>0.99999999999999989</v>
      </c>
      <c r="Z44" s="31"/>
      <c r="AB44" s="34">
        <f t="shared" si="56"/>
        <v>0.86388636314320877</v>
      </c>
      <c r="AC44" s="34">
        <f t="shared" si="57"/>
        <v>1.0165160825933697</v>
      </c>
      <c r="AD44" s="34">
        <f t="shared" si="22"/>
        <v>1.0018761010192234</v>
      </c>
      <c r="AE44" s="34">
        <f t="shared" si="23"/>
        <v>1.0146125165723849</v>
      </c>
      <c r="AF44" s="34">
        <f t="shared" si="24"/>
        <v>0.87815433808982923</v>
      </c>
      <c r="AG44" s="34">
        <f t="shared" si="25"/>
        <v>0.87815438166816773</v>
      </c>
      <c r="AI44" s="12"/>
      <c r="AK44" s="31">
        <f t="shared" si="26"/>
        <v>0.74418835838083586</v>
      </c>
      <c r="AL44" s="31">
        <f t="shared" si="27"/>
        <v>8.694667969593578E-2</v>
      </c>
      <c r="AM44" s="31">
        <f t="shared" si="28"/>
        <v>0.16886496186690408</v>
      </c>
      <c r="AN44" s="31">
        <f t="shared" si="29"/>
        <v>5.6324180350457816E-11</v>
      </c>
      <c r="AP44" s="31">
        <f t="shared" si="66"/>
        <v>0.7316897202939423</v>
      </c>
      <c r="AQ44" s="31">
        <f t="shared" si="67"/>
        <v>8.8278604345646453E-2</v>
      </c>
      <c r="AR44" s="31">
        <f t="shared" si="68"/>
        <v>0.17972651508122212</v>
      </c>
      <c r="AS44" s="31">
        <f t="shared" si="69"/>
        <v>5.6746446834060863E-11</v>
      </c>
      <c r="AT44" s="31">
        <f t="shared" si="51"/>
        <v>0.99969483977755746</v>
      </c>
      <c r="AU44" s="31"/>
      <c r="AV44" s="31">
        <f t="shared" si="70"/>
        <v>0.73191307104951242</v>
      </c>
      <c r="AW44" s="31">
        <f t="shared" si="71"/>
        <v>8.8305551687442307E-2</v>
      </c>
      <c r="AX44" s="31">
        <f t="shared" si="72"/>
        <v>0.1797813772062814</v>
      </c>
      <c r="AY44" s="31">
        <f t="shared" si="73"/>
        <v>5.676376887839847E-11</v>
      </c>
      <c r="BB44" s="31">
        <f t="shared" si="74"/>
        <v>-6.1275039117892277E-3</v>
      </c>
      <c r="BC44" s="31">
        <f t="shared" si="75"/>
        <v>3.7513279013949547E-4</v>
      </c>
      <c r="BD44" s="31">
        <f t="shared" si="76"/>
        <v>-8.0971480857847838E-4</v>
      </c>
      <c r="BE44" s="31">
        <f t="shared" si="77"/>
        <v>0</v>
      </c>
      <c r="BG44" s="31">
        <f t="shared" si="58"/>
        <v>0.75054128122399599</v>
      </c>
      <c r="BH44" s="31">
        <f t="shared" si="59"/>
        <v>8.6112488804326703E-2</v>
      </c>
      <c r="BI44" s="31">
        <f t="shared" si="60"/>
        <v>0.1633462299235551</v>
      </c>
      <c r="BJ44" s="31">
        <f t="shared" si="61"/>
        <v>4.8122153486639007E-11</v>
      </c>
      <c r="BL44" s="31">
        <f t="shared" si="78"/>
        <v>3.4572950130407766E-2</v>
      </c>
      <c r="BM44" s="31">
        <f t="shared" si="79"/>
        <v>-3.6229896962163964E-2</v>
      </c>
      <c r="BN44" s="31">
        <f t="shared" si="80"/>
        <v>-0.12812132212931993</v>
      </c>
      <c r="BO44" s="31">
        <f t="shared" si="81"/>
        <v>-2.0445649501426237E-2</v>
      </c>
      <c r="BR44" s="31">
        <f t="shared" si="82"/>
        <v>0.99541330561694952</v>
      </c>
      <c r="BS44" s="31">
        <f t="shared" si="83"/>
        <v>0.7096815962730223</v>
      </c>
      <c r="BT44" s="31">
        <f t="shared" si="62"/>
        <v>1.0146125165723849</v>
      </c>
      <c r="BU44" s="31"/>
      <c r="BV44" s="31">
        <f t="shared" si="84"/>
        <v>0.99907169646387373</v>
      </c>
      <c r="BW44" s="31">
        <f t="shared" si="85"/>
        <v>1.0057395970506273</v>
      </c>
      <c r="BX44" s="31">
        <f t="shared" si="63"/>
        <v>1.0018761010192234</v>
      </c>
      <c r="BY44" s="31"/>
      <c r="BZ44" s="31" t="e">
        <f>EXP(SUMPRODUCT($AV44:$AX44,#REF!))</f>
        <v>#REF!</v>
      </c>
      <c r="CA44" s="31">
        <f t="shared" si="86"/>
        <v>1</v>
      </c>
      <c r="CB44" s="31">
        <f t="shared" si="64"/>
        <v>1</v>
      </c>
    </row>
    <row r="45" spans="1:80" x14ac:dyDescent="0.2">
      <c r="A45" s="197" t="s">
        <v>379</v>
      </c>
      <c r="B45" s="9">
        <f t="shared" si="65"/>
        <v>1984</v>
      </c>
      <c r="D45" s="29">
        <f>'Coal_Reconcile '!AA41</f>
        <v>14019.485000000001</v>
      </c>
      <c r="E45" s="29">
        <f>'Petroleum _Reconcile'!BL42</f>
        <v>1286.116</v>
      </c>
      <c r="F45" s="29">
        <f>NatGas_Reconcile!Y41</f>
        <v>3220.239</v>
      </c>
      <c r="G45" s="78">
        <v>9.9999999999999995E-7</v>
      </c>
      <c r="H45" s="42">
        <f t="shared" si="15"/>
        <v>18525.840001</v>
      </c>
      <c r="J45" s="29">
        <f>Table8.2b10!B44*0.001</f>
        <v>1341680.7520000001</v>
      </c>
      <c r="K45" s="29">
        <f>Table8.2b10!D44*0.001</f>
        <v>119807.913</v>
      </c>
      <c r="L45" s="29">
        <f>Table8.2b10!F44*0.001</f>
        <v>297393.59600000002</v>
      </c>
      <c r="M45" s="83">
        <f t="shared" si="0"/>
        <v>8.0749999999999998E-5</v>
      </c>
      <c r="N45" s="29">
        <f t="shared" si="16"/>
        <v>1758882.26108075</v>
      </c>
      <c r="P45" s="41">
        <f t="shared" si="17"/>
        <v>10449.19589037974</v>
      </c>
      <c r="Q45" s="41">
        <f t="shared" si="18"/>
        <v>10734.816822992318</v>
      </c>
      <c r="R45" s="41">
        <f t="shared" si="19"/>
        <v>10828.205594581801</v>
      </c>
      <c r="S45" s="79">
        <f t="shared" si="20"/>
        <v>12383.900928792569</v>
      </c>
      <c r="T45" s="41">
        <f t="shared" si="21"/>
        <v>10532.734572930849</v>
      </c>
      <c r="V45" s="31">
        <f t="shared" si="52"/>
        <v>1.013362131907926</v>
      </c>
      <c r="W45" s="31">
        <f t="shared" si="53"/>
        <v>1.0016508659117782</v>
      </c>
      <c r="X45" s="31">
        <f t="shared" si="54"/>
        <v>0.99848715094034524</v>
      </c>
      <c r="Y45" s="31">
        <f t="shared" si="55"/>
        <v>0.99999999999999989</v>
      </c>
      <c r="Z45" s="31"/>
      <c r="AB45" s="34">
        <f t="shared" si="56"/>
        <v>0.90551554529347511</v>
      </c>
      <c r="AC45" s="34">
        <f t="shared" si="57"/>
        <v>1.0119236629227244</v>
      </c>
      <c r="AD45" s="34">
        <f t="shared" si="22"/>
        <v>1.0016960676660154</v>
      </c>
      <c r="AE45" s="34">
        <f t="shared" si="23"/>
        <v>1.010210227802842</v>
      </c>
      <c r="AF45" s="34">
        <f t="shared" si="24"/>
        <v>0.91631256195490418</v>
      </c>
      <c r="AG45" s="34">
        <f t="shared" si="25"/>
        <v>0.91631260742684151</v>
      </c>
      <c r="AI45" s="12"/>
      <c r="AK45" s="31">
        <f t="shared" si="26"/>
        <v>0.7567530000930186</v>
      </c>
      <c r="AL45" s="31">
        <f t="shared" si="27"/>
        <v>6.9422816991325478E-2</v>
      </c>
      <c r="AM45" s="31">
        <f t="shared" si="28"/>
        <v>0.17382418286167731</v>
      </c>
      <c r="AN45" s="31">
        <f t="shared" si="29"/>
        <v>5.3978658994465094E-11</v>
      </c>
      <c r="AP45" s="31">
        <f t="shared" si="66"/>
        <v>0.75045314877504432</v>
      </c>
      <c r="AQ45" s="31">
        <f t="shared" si="67"/>
        <v>7.7856337065727976E-2</v>
      </c>
      <c r="AR45" s="31">
        <f t="shared" si="68"/>
        <v>0.17133261048042606</v>
      </c>
      <c r="AS45" s="31">
        <f t="shared" si="69"/>
        <v>5.5143105994127082E-11</v>
      </c>
      <c r="AT45" s="31">
        <f t="shared" si="51"/>
        <v>0.99964209637634138</v>
      </c>
      <c r="AU45" s="31"/>
      <c r="AV45" s="31">
        <f t="shared" si="70"/>
        <v>0.75072183484009325</v>
      </c>
      <c r="AW45" s="31">
        <f t="shared" si="71"/>
        <v>7.788421210746703E-2</v>
      </c>
      <c r="AX45" s="31">
        <f t="shared" si="72"/>
        <v>0.17139395299727694</v>
      </c>
      <c r="AY45" s="31">
        <f t="shared" si="73"/>
        <v>5.5162848977667523E-11</v>
      </c>
      <c r="BB45" s="31">
        <f t="shared" si="74"/>
        <v>-3.9905163143178057E-3</v>
      </c>
      <c r="BC45" s="31">
        <f t="shared" si="75"/>
        <v>4.8357395100692199E-3</v>
      </c>
      <c r="BD45" s="31">
        <f t="shared" si="76"/>
        <v>-1.008896173564163E-2</v>
      </c>
      <c r="BE45" s="31">
        <f t="shared" si="77"/>
        <v>0</v>
      </c>
      <c r="BG45" s="31">
        <f t="shared" si="58"/>
        <v>0.76280304923628073</v>
      </c>
      <c r="BH45" s="31">
        <f t="shared" si="59"/>
        <v>6.8115936837286478E-2</v>
      </c>
      <c r="BI45" s="31">
        <f t="shared" si="60"/>
        <v>0.16908101388052302</v>
      </c>
      <c r="BJ45" s="31">
        <f t="shared" si="61"/>
        <v>4.5909838189159368E-11</v>
      </c>
      <c r="BL45" s="31">
        <f t="shared" si="78"/>
        <v>1.6205216621098448E-2</v>
      </c>
      <c r="BM45" s="31">
        <f t="shared" si="79"/>
        <v>-0.23444324402480471</v>
      </c>
      <c r="BN45" s="31">
        <f t="shared" si="80"/>
        <v>3.4505914099956889E-2</v>
      </c>
      <c r="BO45" s="31">
        <f t="shared" si="81"/>
        <v>-4.7063208796893893E-2</v>
      </c>
      <c r="BR45" s="31">
        <f t="shared" si="82"/>
        <v>0.99566111328449314</v>
      </c>
      <c r="BS45" s="31">
        <f t="shared" si="83"/>
        <v>0.70660236822271361</v>
      </c>
      <c r="BT45" s="31">
        <f t="shared" si="62"/>
        <v>1.010210227802842</v>
      </c>
      <c r="BU45" s="31"/>
      <c r="BV45" s="31">
        <f t="shared" si="84"/>
        <v>0.9998203037750627</v>
      </c>
      <c r="BW45" s="31">
        <f t="shared" si="85"/>
        <v>1.0055588694417674</v>
      </c>
      <c r="BX45" s="31">
        <f t="shared" si="63"/>
        <v>1.0016960676660154</v>
      </c>
      <c r="BY45" s="31"/>
      <c r="BZ45" s="31" t="e">
        <f>EXP(SUMPRODUCT($AV45:$AX45,#REF!))</f>
        <v>#REF!</v>
      </c>
      <c r="CA45" s="31">
        <f t="shared" si="86"/>
        <v>1</v>
      </c>
      <c r="CB45" s="31">
        <f t="shared" si="64"/>
        <v>1</v>
      </c>
    </row>
    <row r="46" spans="1:80" x14ac:dyDescent="0.2">
      <c r="A46" s="197" t="s">
        <v>379</v>
      </c>
      <c r="B46" s="9">
        <f t="shared" si="65"/>
        <v>1985</v>
      </c>
      <c r="D46" s="29">
        <f>'Coal_Reconcile '!AA42</f>
        <v>14542.209000000001</v>
      </c>
      <c r="E46" s="29">
        <f>'Petroleum _Reconcile'!BL43</f>
        <v>1090.4590000000001</v>
      </c>
      <c r="F46" s="29">
        <f>NatGas_Reconcile!Y42</f>
        <v>3159.7580000000003</v>
      </c>
      <c r="G46" s="78">
        <v>9.9999999999999995E-7</v>
      </c>
      <c r="H46" s="42">
        <f t="shared" si="15"/>
        <v>18792.426001000003</v>
      </c>
      <c r="J46" s="29">
        <f>Table8.2b10!B45*0.001</f>
        <v>1402128.125</v>
      </c>
      <c r="K46" s="29">
        <f>Table8.2b10!D45*0.001</f>
        <v>100202.273</v>
      </c>
      <c r="L46" s="29">
        <f>Table8.2b10!F45*0.001</f>
        <v>291945.96500000003</v>
      </c>
      <c r="M46" s="83">
        <f t="shared" si="0"/>
        <v>8.0749999999999998E-5</v>
      </c>
      <c r="N46" s="29">
        <f t="shared" si="16"/>
        <v>1794276.3630807502</v>
      </c>
      <c r="P46" s="41">
        <f t="shared" si="17"/>
        <v>10371.526496553231</v>
      </c>
      <c r="Q46" s="41">
        <f t="shared" si="18"/>
        <v>10882.577484045696</v>
      </c>
      <c r="R46" s="41">
        <f t="shared" si="19"/>
        <v>10823.091869072414</v>
      </c>
      <c r="S46" s="79">
        <f t="shared" si="20"/>
        <v>12383.900928792569</v>
      </c>
      <c r="T46" s="41">
        <f t="shared" si="21"/>
        <v>10473.54041310205</v>
      </c>
      <c r="V46" s="31">
        <f t="shared" si="52"/>
        <v>1.0058297606769024</v>
      </c>
      <c r="W46" s="31">
        <f t="shared" si="53"/>
        <v>1.0154382082141462</v>
      </c>
      <c r="X46" s="31">
        <f t="shared" si="54"/>
        <v>0.99801560566260195</v>
      </c>
      <c r="Y46" s="31">
        <f t="shared" si="55"/>
        <v>0.99999999999999989</v>
      </c>
      <c r="Z46" s="31"/>
      <c r="AB46" s="34">
        <f t="shared" si="56"/>
        <v>0.92373729343539446</v>
      </c>
      <c r="AC46" s="34">
        <f t="shared" si="57"/>
        <v>1.0062366335361173</v>
      </c>
      <c r="AD46" s="34">
        <f t="shared" si="22"/>
        <v>1.0009817095111937</v>
      </c>
      <c r="AE46" s="34">
        <f t="shared" si="23"/>
        <v>1.0052497203900757</v>
      </c>
      <c r="AF46" s="34">
        <f t="shared" si="24"/>
        <v>0.92949825829191923</v>
      </c>
      <c r="AG46" s="34">
        <f t="shared" si="25"/>
        <v>0.92949830441819581</v>
      </c>
      <c r="AI46" s="12"/>
      <c r="AK46" s="31">
        <f t="shared" si="26"/>
        <v>0.77383351139582324</v>
      </c>
      <c r="AL46" s="31">
        <f t="shared" si="27"/>
        <v>5.8026515572921419E-2</v>
      </c>
      <c r="AM46" s="31">
        <f t="shared" si="28"/>
        <v>0.16813997297804231</v>
      </c>
      <c r="AN46" s="31">
        <f t="shared" si="29"/>
        <v>5.3212927375464285E-11</v>
      </c>
      <c r="AP46" s="31">
        <f t="shared" si="66"/>
        <v>0.76526148648981329</v>
      </c>
      <c r="AQ46" s="31">
        <f t="shared" si="67"/>
        <v>6.355446299946424E-2</v>
      </c>
      <c r="AR46" s="31">
        <f t="shared" si="68"/>
        <v>0.17096632937701675</v>
      </c>
      <c r="AS46" s="31">
        <f t="shared" si="69"/>
        <v>5.3594881495108554E-11</v>
      </c>
      <c r="AT46" s="31">
        <f t="shared" si="51"/>
        <v>0.99978227891988913</v>
      </c>
      <c r="AU46" s="31"/>
      <c r="AV46" s="31">
        <f t="shared" si="70"/>
        <v>0.76542813633040241</v>
      </c>
      <c r="AW46" s="31">
        <f t="shared" si="71"/>
        <v>6.3568303159088846E-2</v>
      </c>
      <c r="AX46" s="31">
        <f t="shared" si="72"/>
        <v>0.17100356045690224</v>
      </c>
      <c r="AY46" s="31">
        <f t="shared" si="73"/>
        <v>5.3606552771679026E-11</v>
      </c>
      <c r="BB46" s="31">
        <f t="shared" si="74"/>
        <v>-7.4608126138375995E-3</v>
      </c>
      <c r="BC46" s="31">
        <f t="shared" si="75"/>
        <v>1.3670746824364251E-2</v>
      </c>
      <c r="BD46" s="31">
        <f t="shared" si="76"/>
        <v>-4.7237128519050681E-4</v>
      </c>
      <c r="BE46" s="31">
        <f t="shared" si="77"/>
        <v>0</v>
      </c>
      <c r="BG46" s="31">
        <f t="shared" si="58"/>
        <v>0.78144490662105326</v>
      </c>
      <c r="BH46" s="31">
        <f t="shared" si="59"/>
        <v>5.5845506891677457E-2</v>
      </c>
      <c r="BI46" s="31">
        <f t="shared" si="60"/>
        <v>0.16270958644226491</v>
      </c>
      <c r="BJ46" s="31">
        <f t="shared" si="61"/>
        <v>4.500421543833596E-11</v>
      </c>
      <c r="BL46" s="31">
        <f t="shared" si="78"/>
        <v>2.4144779266563044E-2</v>
      </c>
      <c r="BM46" s="31">
        <f t="shared" si="79"/>
        <v>-0.19862213417045788</v>
      </c>
      <c r="BN46" s="31">
        <f t="shared" si="80"/>
        <v>-3.8411038673127271E-2</v>
      </c>
      <c r="BO46" s="31">
        <f t="shared" si="81"/>
        <v>-1.9923271941718983E-2</v>
      </c>
      <c r="BR46" s="31">
        <f t="shared" si="82"/>
        <v>0.99508962859784622</v>
      </c>
      <c r="BS46" s="31">
        <f t="shared" si="83"/>
        <v>0.70313268816109864</v>
      </c>
      <c r="BT46" s="31">
        <f t="shared" si="62"/>
        <v>1.0052497203900757</v>
      </c>
      <c r="BU46" s="31"/>
      <c r="BV46" s="31">
        <f t="shared" si="84"/>
        <v>0.99928685139347095</v>
      </c>
      <c r="BW46" s="31">
        <f t="shared" si="85"/>
        <v>1.0048417565352421</v>
      </c>
      <c r="BX46" s="31">
        <f t="shared" si="63"/>
        <v>1.0009817095111937</v>
      </c>
      <c r="BY46" s="31"/>
      <c r="BZ46" s="31" t="e">
        <f>EXP(SUMPRODUCT($AV46:$AX46,#REF!))</f>
        <v>#REF!</v>
      </c>
      <c r="CA46" s="31">
        <f t="shared" si="86"/>
        <v>1</v>
      </c>
      <c r="CB46" s="31">
        <f t="shared" si="64"/>
        <v>1</v>
      </c>
    </row>
    <row r="47" spans="1:80" x14ac:dyDescent="0.2">
      <c r="A47" s="197" t="s">
        <v>379</v>
      </c>
      <c r="B47" s="9">
        <f t="shared" si="65"/>
        <v>1986</v>
      </c>
      <c r="D47" s="29">
        <f>'Coal_Reconcile '!AA43</f>
        <v>14443.716</v>
      </c>
      <c r="E47" s="29">
        <f>'Petroleum _Reconcile'!BL44</f>
        <v>1451.8420000000001</v>
      </c>
      <c r="F47" s="29">
        <f>NatGas_Reconcile!Y43</f>
        <v>2690.8510000000001</v>
      </c>
      <c r="G47" s="78">
        <v>9.9999999999999995E-7</v>
      </c>
      <c r="H47" s="42">
        <f t="shared" si="15"/>
        <v>18586.409001</v>
      </c>
      <c r="J47" s="29">
        <f>Table8.2b10!B46*0.001</f>
        <v>1385831.452</v>
      </c>
      <c r="K47" s="29">
        <f>Table8.2b10!D46*0.001</f>
        <v>136584.867</v>
      </c>
      <c r="L47" s="29">
        <f>Table8.2b10!F46*0.001</f>
        <v>248508.43300000002</v>
      </c>
      <c r="M47" s="83">
        <f t="shared" si="0"/>
        <v>8.0749999999999998E-5</v>
      </c>
      <c r="N47" s="29">
        <f>SUM(J47:M47)</f>
        <v>1770924.7520807502</v>
      </c>
      <c r="P47" s="41">
        <f t="shared" si="17"/>
        <v>10422.418959502731</v>
      </c>
      <c r="Q47" s="41">
        <f t="shared" si="18"/>
        <v>10629.596322702428</v>
      </c>
      <c r="R47" s="41">
        <f t="shared" si="19"/>
        <v>10828.00679041745</v>
      </c>
      <c r="S47" s="79">
        <f t="shared" si="20"/>
        <v>12383.900928792569</v>
      </c>
      <c r="T47" s="41">
        <f t="shared" si="21"/>
        <v>10495.312677267557</v>
      </c>
      <c r="V47" s="31">
        <f t="shared" si="52"/>
        <v>1.0107653074207461</v>
      </c>
      <c r="W47" s="31">
        <f t="shared" si="53"/>
        <v>0.99183288699654415</v>
      </c>
      <c r="X47" s="31">
        <f t="shared" si="54"/>
        <v>0.99846881887212546</v>
      </c>
      <c r="Y47" s="31">
        <f t="shared" si="55"/>
        <v>0.99999999999999989</v>
      </c>
      <c r="Z47" s="31"/>
      <c r="AB47" s="34">
        <f t="shared" si="56"/>
        <v>0.91171531377476989</v>
      </c>
      <c r="AC47" s="34">
        <f t="shared" si="57"/>
        <v>1.0083283856022049</v>
      </c>
      <c r="AD47" s="34">
        <f t="shared" si="22"/>
        <v>1.0007789509222924</v>
      </c>
      <c r="AE47" s="34">
        <f t="shared" si="23"/>
        <v>1.0075435086187039</v>
      </c>
      <c r="AF47" s="34">
        <f t="shared" si="24"/>
        <v>0.91930838484671651</v>
      </c>
      <c r="AG47" s="34">
        <f t="shared" si="25"/>
        <v>0.91930843046732147</v>
      </c>
      <c r="AI47" s="12"/>
      <c r="AK47" s="31">
        <f t="shared" si="26"/>
        <v>0.77711170561364962</v>
      </c>
      <c r="AL47" s="31">
        <f t="shared" si="27"/>
        <v>7.811309865837382E-2</v>
      </c>
      <c r="AM47" s="31">
        <f t="shared" si="28"/>
        <v>0.1447751956741738</v>
      </c>
      <c r="AN47" s="31">
        <f t="shared" si="29"/>
        <v>5.3802754472162815E-11</v>
      </c>
      <c r="AP47" s="31">
        <f t="shared" si="66"/>
        <v>0.77547145366380565</v>
      </c>
      <c r="AQ47" s="31">
        <f t="shared" si="67"/>
        <v>6.7572964085212461E-2</v>
      </c>
      <c r="AR47" s="31">
        <f t="shared" si="68"/>
        <v>0.15616638355264592</v>
      </c>
      <c r="AS47" s="31">
        <f t="shared" si="69"/>
        <v>5.3507299104744837E-11</v>
      </c>
      <c r="AT47" s="31">
        <f t="shared" si="51"/>
        <v>0.99921080135517137</v>
      </c>
      <c r="AU47" s="31"/>
      <c r="AV47" s="31">
        <f t="shared" si="70"/>
        <v>0.77608393805599274</v>
      </c>
      <c r="AW47" s="31">
        <f t="shared" si="71"/>
        <v>6.7626334696909984E-2</v>
      </c>
      <c r="AX47" s="31">
        <f t="shared" si="72"/>
        <v>0.1562897271935477</v>
      </c>
      <c r="AY47" s="31">
        <f t="shared" si="73"/>
        <v>5.3549560345200438E-11</v>
      </c>
      <c r="BB47" s="31">
        <f t="shared" si="74"/>
        <v>4.8949406618553053E-3</v>
      </c>
      <c r="BC47" s="31">
        <f t="shared" si="75"/>
        <v>-2.3520898132219786E-2</v>
      </c>
      <c r="BD47" s="31">
        <f t="shared" si="76"/>
        <v>4.5401127275419855E-4</v>
      </c>
      <c r="BE47" s="31">
        <f t="shared" si="77"/>
        <v>0</v>
      </c>
      <c r="BG47" s="31">
        <f t="shared" si="58"/>
        <v>0.78254677414820462</v>
      </c>
      <c r="BH47" s="31">
        <f t="shared" si="59"/>
        <v>7.7126296213048826E-2</v>
      </c>
      <c r="BI47" s="31">
        <f t="shared" si="60"/>
        <v>0.14032692959314885</v>
      </c>
      <c r="BJ47" s="31">
        <f t="shared" si="61"/>
        <v>4.5597646035001031E-11</v>
      </c>
      <c r="BL47" s="31">
        <f t="shared" si="78"/>
        <v>1.4090454866283752E-3</v>
      </c>
      <c r="BM47" s="31">
        <f t="shared" si="79"/>
        <v>0.32285521602462491</v>
      </c>
      <c r="BN47" s="31">
        <f t="shared" si="80"/>
        <v>-0.14799202184173482</v>
      </c>
      <c r="BO47" s="31">
        <f t="shared" si="81"/>
        <v>1.3099931358001119E-2</v>
      </c>
      <c r="BR47" s="31">
        <f t="shared" si="82"/>
        <v>1.0022818093674657</v>
      </c>
      <c r="BS47" s="31">
        <f t="shared" si="83"/>
        <v>0.70473710291551594</v>
      </c>
      <c r="BT47" s="31">
        <f t="shared" si="62"/>
        <v>1.0075435086187039</v>
      </c>
      <c r="BU47" s="31"/>
      <c r="BV47" s="31">
        <f t="shared" si="84"/>
        <v>0.99979744026591599</v>
      </c>
      <c r="BW47" s="31">
        <f t="shared" si="85"/>
        <v>1.0046382160562419</v>
      </c>
      <c r="BX47" s="31">
        <f t="shared" si="63"/>
        <v>1.0007789509222924</v>
      </c>
      <c r="BY47" s="31"/>
      <c r="BZ47" s="31" t="e">
        <f>EXP(SUMPRODUCT($AV47:$AX47,#REF!))</f>
        <v>#REF!</v>
      </c>
      <c r="CA47" s="31">
        <f t="shared" si="86"/>
        <v>1</v>
      </c>
      <c r="CB47" s="31">
        <f t="shared" si="64"/>
        <v>1</v>
      </c>
    </row>
    <row r="48" spans="1:80" x14ac:dyDescent="0.2">
      <c r="A48" s="197" t="s">
        <v>379</v>
      </c>
      <c r="B48" s="9">
        <f t="shared" si="65"/>
        <v>1987</v>
      </c>
      <c r="D48" s="29">
        <f>'Coal_Reconcile '!AA44</f>
        <v>15173.411</v>
      </c>
      <c r="E48" s="29">
        <f>'Petroleum _Reconcile'!BL45</f>
        <v>1256.8589999999999</v>
      </c>
      <c r="F48" s="29">
        <f>NatGas_Reconcile!Y44</f>
        <v>2935.0610000000001</v>
      </c>
      <c r="G48" s="78">
        <v>9.9999999999999995E-7</v>
      </c>
      <c r="H48" s="42">
        <f t="shared" si="15"/>
        <v>19365.331001000002</v>
      </c>
      <c r="J48" s="29">
        <f>Table8.2b10!B47*0.001</f>
        <v>1463781.2890000001</v>
      </c>
      <c r="K48" s="29">
        <f>Table8.2b10!D47*0.001</f>
        <v>118492.571</v>
      </c>
      <c r="L48" s="29">
        <f>Table8.2b10!F47*0.001</f>
        <v>272620.80300000001</v>
      </c>
      <c r="M48" s="83">
        <f t="shared" si="0"/>
        <v>8.0749999999999998E-5</v>
      </c>
      <c r="N48" s="29">
        <f t="shared" si="16"/>
        <v>1854894.6630807503</v>
      </c>
      <c r="P48" s="41">
        <f t="shared" si="17"/>
        <v>10365.900366417376</v>
      </c>
      <c r="Q48" s="41">
        <f t="shared" si="18"/>
        <v>10607.070041547162</v>
      </c>
      <c r="R48" s="41">
        <f t="shared" si="19"/>
        <v>10766.093297729742</v>
      </c>
      <c r="S48" s="79">
        <f t="shared" si="20"/>
        <v>12383.900928792569</v>
      </c>
      <c r="T48" s="41">
        <f t="shared" si="21"/>
        <v>10440.124383579057</v>
      </c>
      <c r="V48" s="31">
        <f t="shared" si="52"/>
        <v>1.0052841390531264</v>
      </c>
      <c r="W48" s="31">
        <f t="shared" si="53"/>
        <v>0.98973099095146055</v>
      </c>
      <c r="X48" s="31">
        <f t="shared" si="54"/>
        <v>0.99275967100099072</v>
      </c>
      <c r="Y48" s="31">
        <f t="shared" si="55"/>
        <v>0.99999999999999989</v>
      </c>
      <c r="Z48" s="31"/>
      <c r="AB48" s="34">
        <f t="shared" si="56"/>
        <v>0.95494507475984525</v>
      </c>
      <c r="AC48" s="34">
        <f t="shared" si="57"/>
        <v>1.003026216453915</v>
      </c>
      <c r="AD48" s="34">
        <f t="shared" si="22"/>
        <v>1.000751695837705</v>
      </c>
      <c r="AE48" s="34">
        <f t="shared" si="23"/>
        <v>1.0022727624150694</v>
      </c>
      <c r="AF48" s="34">
        <f t="shared" si="24"/>
        <v>0.95783489772518848</v>
      </c>
      <c r="AG48" s="34">
        <f t="shared" si="25"/>
        <v>0.95783494525766855</v>
      </c>
      <c r="AI48" s="12"/>
      <c r="AK48" s="31">
        <f t="shared" si="26"/>
        <v>0.7835348127649594</v>
      </c>
      <c r="AL48" s="31">
        <f t="shared" si="27"/>
        <v>6.4902531226298035E-2</v>
      </c>
      <c r="AM48" s="31">
        <f t="shared" si="28"/>
        <v>0.1515626559571038</v>
      </c>
      <c r="AN48" s="31">
        <f t="shared" si="29"/>
        <v>5.1638673253163666E-11</v>
      </c>
      <c r="AP48" s="31">
        <f t="shared" si="66"/>
        <v>0.78031885327040806</v>
      </c>
      <c r="AQ48" s="31">
        <f t="shared" si="67"/>
        <v>7.1303970130143848E-2</v>
      </c>
      <c r="AR48" s="31">
        <f t="shared" si="68"/>
        <v>0.14814301166414964</v>
      </c>
      <c r="AS48" s="31">
        <f t="shared" si="69"/>
        <v>5.2713310425820284E-11</v>
      </c>
      <c r="AT48" s="31">
        <f t="shared" si="51"/>
        <v>0.9997658351174149</v>
      </c>
      <c r="AU48" s="31"/>
      <c r="AV48" s="31">
        <f t="shared" si="70"/>
        <v>0.78050161934045836</v>
      </c>
      <c r="AW48" s="31">
        <f t="shared" si="71"/>
        <v>7.1320670926677279E-2</v>
      </c>
      <c r="AX48" s="31">
        <f t="shared" si="72"/>
        <v>0.14817770968013863</v>
      </c>
      <c r="AY48" s="31">
        <f t="shared" si="73"/>
        <v>5.27256569230829E-11</v>
      </c>
      <c r="BB48" s="31">
        <f t="shared" si="74"/>
        <v>-5.4375470624536473E-3</v>
      </c>
      <c r="BC48" s="31">
        <f t="shared" si="75"/>
        <v>-2.1214525121131967E-3</v>
      </c>
      <c r="BD48" s="31">
        <f t="shared" si="76"/>
        <v>-5.7343128067337129E-3</v>
      </c>
      <c r="BE48" s="31">
        <f t="shared" si="77"/>
        <v>0</v>
      </c>
      <c r="BG48" s="31">
        <f t="shared" si="58"/>
        <v>0.78914523726584063</v>
      </c>
      <c r="BH48" s="31">
        <f t="shared" si="59"/>
        <v>6.3881024275091999E-2</v>
      </c>
      <c r="BI48" s="31">
        <f t="shared" si="60"/>
        <v>0.14697373841553388</v>
      </c>
      <c r="BJ48" s="31">
        <f t="shared" si="61"/>
        <v>4.3533469370106575E-11</v>
      </c>
      <c r="BL48" s="31">
        <f t="shared" si="78"/>
        <v>8.3966856585415608E-3</v>
      </c>
      <c r="BM48" s="31">
        <f t="shared" si="79"/>
        <v>-0.18842193115548914</v>
      </c>
      <c r="BN48" s="31">
        <f t="shared" si="80"/>
        <v>4.6279008964193249E-2</v>
      </c>
      <c r="BO48" s="31">
        <f t="shared" si="81"/>
        <v>-4.6326040091493881E-2</v>
      </c>
      <c r="BR48" s="31">
        <f t="shared" si="82"/>
        <v>0.99476871603206451</v>
      </c>
      <c r="BS48" s="31">
        <f t="shared" si="83"/>
        <v>0.70105042300742471</v>
      </c>
      <c r="BT48" s="31">
        <f t="shared" si="62"/>
        <v>1.0022727624150694</v>
      </c>
      <c r="BU48" s="31"/>
      <c r="BV48" s="31">
        <f t="shared" si="84"/>
        <v>0.99997276612926156</v>
      </c>
      <c r="BW48" s="31">
        <f t="shared" si="85"/>
        <v>1.0046108558689268</v>
      </c>
      <c r="BX48" s="31">
        <f t="shared" si="63"/>
        <v>1.000751695837705</v>
      </c>
      <c r="BY48" s="31"/>
      <c r="BZ48" s="31" t="e">
        <f>EXP(SUMPRODUCT($AV48:$AX48,#REF!))</f>
        <v>#REF!</v>
      </c>
      <c r="CA48" s="31">
        <f t="shared" si="86"/>
        <v>1</v>
      </c>
      <c r="CB48" s="31">
        <f t="shared" si="64"/>
        <v>1</v>
      </c>
    </row>
    <row r="49" spans="1:80" ht="13.5" thickBot="1" x14ac:dyDescent="0.25">
      <c r="A49" s="197" t="s">
        <v>379</v>
      </c>
      <c r="B49" s="9">
        <f t="shared" si="65"/>
        <v>1988</v>
      </c>
      <c r="D49" s="29">
        <f>'Coal_Reconcile '!AA45</f>
        <v>15849.966</v>
      </c>
      <c r="E49" s="29">
        <f>'Petroleum _Reconcile'!BL46</f>
        <v>1563.425</v>
      </c>
      <c r="F49" s="29">
        <f>NatGas_Reconcile!Y45</f>
        <v>2709.41</v>
      </c>
      <c r="G49" s="78">
        <v>9.9999999999999995E-7</v>
      </c>
      <c r="H49" s="42">
        <f t="shared" si="15"/>
        <v>20122.801001</v>
      </c>
      <c r="J49" s="228">
        <f>Table8.2b10!B48*0.001</f>
        <v>1540652.774</v>
      </c>
      <c r="K49" s="228">
        <f>Table8.2b10!D48*0.001</f>
        <v>148899.56100000002</v>
      </c>
      <c r="L49" s="228">
        <f>Table8.2b10!F48*0.001</f>
        <v>252800.704</v>
      </c>
      <c r="M49" s="229">
        <f t="shared" si="0"/>
        <v>8.0749999999999998E-5</v>
      </c>
      <c r="N49" s="228">
        <f t="shared" si="16"/>
        <v>1942353.03908075</v>
      </c>
      <c r="P49" s="41">
        <f t="shared" si="17"/>
        <v>10287.824919075505</v>
      </c>
      <c r="Q49" s="41">
        <f t="shared" si="18"/>
        <v>10499.863058696325</v>
      </c>
      <c r="R49" s="41">
        <f t="shared" si="19"/>
        <v>10717.573001695439</v>
      </c>
      <c r="S49" s="79">
        <f t="shared" si="20"/>
        <v>12383.900928792569</v>
      </c>
      <c r="T49" s="41">
        <f t="shared" si="21"/>
        <v>10360.012107028413</v>
      </c>
      <c r="V49" s="31">
        <f t="shared" si="52"/>
        <v>0.99771238878659485</v>
      </c>
      <c r="W49" s="31">
        <f t="shared" si="53"/>
        <v>0.97972765610420631</v>
      </c>
      <c r="X49" s="31">
        <f t="shared" si="54"/>
        <v>0.9882855324443387</v>
      </c>
      <c r="Y49" s="31">
        <f t="shared" si="55"/>
        <v>0.99999999999999989</v>
      </c>
      <c r="Z49" s="31"/>
      <c r="AB49" s="34">
        <f t="shared" si="56"/>
        <v>0.99997078272591455</v>
      </c>
      <c r="AC49" s="34">
        <f t="shared" si="57"/>
        <v>0.99532949650233182</v>
      </c>
      <c r="AD49" s="34">
        <f t="shared" si="22"/>
        <v>1.0003584694560761</v>
      </c>
      <c r="AE49" s="34">
        <f t="shared" si="23"/>
        <v>0.99497277975801734</v>
      </c>
      <c r="AF49" s="34">
        <f t="shared" si="24"/>
        <v>0.99530036629592622</v>
      </c>
      <c r="AG49" s="34">
        <f t="shared" si="25"/>
        <v>0.99530041568762717</v>
      </c>
      <c r="AI49" s="12"/>
      <c r="AK49" s="31">
        <f t="shared" si="26"/>
        <v>0.7876620158005011</v>
      </c>
      <c r="AL49" s="31">
        <f t="shared" si="27"/>
        <v>7.7694203700682904E-2</v>
      </c>
      <c r="AM49" s="31">
        <f t="shared" si="28"/>
        <v>0.13464378044912118</v>
      </c>
      <c r="AN49" s="31">
        <f t="shared" si="29"/>
        <v>4.9694871004802216E-11</v>
      </c>
      <c r="AP49" s="31">
        <f t="shared" si="66"/>
        <v>0.78559660739727277</v>
      </c>
      <c r="AQ49" s="31">
        <f t="shared" si="67"/>
        <v>7.1106708686200934E-2</v>
      </c>
      <c r="AR49" s="31">
        <f t="shared" si="68"/>
        <v>0.14293637151126437</v>
      </c>
      <c r="AS49" s="31">
        <f t="shared" si="69"/>
        <v>5.0660557112325441E-11</v>
      </c>
      <c r="AT49" s="31">
        <f t="shared" si="51"/>
        <v>0.99963968764539868</v>
      </c>
      <c r="AU49" s="31"/>
      <c r="AV49" s="31">
        <f t="shared" si="70"/>
        <v>0.7858797695874864</v>
      </c>
      <c r="AW49" s="31">
        <f t="shared" si="71"/>
        <v>7.1132338546590956E-2</v>
      </c>
      <c r="AX49" s="31">
        <f t="shared" si="72"/>
        <v>0.14298789181524379</v>
      </c>
      <c r="AY49" s="31">
        <f t="shared" si="73"/>
        <v>5.0678817316321093E-11</v>
      </c>
      <c r="BB49" s="31">
        <f t="shared" si="74"/>
        <v>-7.5604587710121161E-3</v>
      </c>
      <c r="BC49" s="31">
        <f t="shared" si="75"/>
        <v>-1.0158548784460323E-2</v>
      </c>
      <c r="BD49" s="31">
        <f t="shared" si="76"/>
        <v>-4.5169551466862079E-3</v>
      </c>
      <c r="BE49" s="31">
        <f t="shared" si="77"/>
        <v>0</v>
      </c>
      <c r="BG49" s="31">
        <f t="shared" si="58"/>
        <v>0.79318885032822806</v>
      </c>
      <c r="BH49" s="31">
        <f t="shared" si="59"/>
        <v>7.6659370363726026E-2</v>
      </c>
      <c r="BI49" s="31">
        <f t="shared" si="60"/>
        <v>0.13015177926647259</v>
      </c>
      <c r="BJ49" s="31">
        <f t="shared" si="61"/>
        <v>4.1573286820307519E-11</v>
      </c>
      <c r="BL49" s="31">
        <f t="shared" si="78"/>
        <v>5.1109584206309655E-3</v>
      </c>
      <c r="BM49" s="31">
        <f t="shared" si="79"/>
        <v>0.18234948897641676</v>
      </c>
      <c r="BN49" s="31">
        <f t="shared" si="80"/>
        <v>-0.12155261834622161</v>
      </c>
      <c r="BO49" s="31">
        <f t="shared" si="81"/>
        <v>-4.6072235794920202E-2</v>
      </c>
      <c r="BR49" s="31">
        <f t="shared" si="82"/>
        <v>0.99271657084697973</v>
      </c>
      <c r="BS49" s="31">
        <f t="shared" si="83"/>
        <v>0.69594437191875524</v>
      </c>
      <c r="BT49" s="31">
        <f t="shared" si="62"/>
        <v>0.99497277975801734</v>
      </c>
      <c r="BU49" s="31"/>
      <c r="BV49" s="31">
        <f t="shared" si="84"/>
        <v>0.99960706898298113</v>
      </c>
      <c r="BW49" s="31">
        <f t="shared" si="85"/>
        <v>1.004216113103622</v>
      </c>
      <c r="BX49" s="31">
        <f t="shared" si="63"/>
        <v>1.0003584694560761</v>
      </c>
      <c r="BY49" s="31"/>
      <c r="BZ49" s="31" t="e">
        <f>EXP(SUMPRODUCT($AV49:$AX49,#REF!))</f>
        <v>#REF!</v>
      </c>
      <c r="CA49" s="31">
        <f t="shared" si="86"/>
        <v>1</v>
      </c>
      <c r="CB49" s="31">
        <f t="shared" si="64"/>
        <v>1</v>
      </c>
    </row>
    <row r="50" spans="1:80" x14ac:dyDescent="0.2">
      <c r="A50" s="197" t="s">
        <v>379</v>
      </c>
      <c r="B50" s="9">
        <f t="shared" si="65"/>
        <v>1989</v>
      </c>
      <c r="D50" s="29">
        <f>'Coal_Reconcile '!AA46</f>
        <v>16033.922705535768</v>
      </c>
      <c r="E50" s="29">
        <f>'Petroleum _Reconcile'!BL47</f>
        <v>1689.715840751137</v>
      </c>
      <c r="F50" s="29">
        <f>NatGas_Reconcile!Y46</f>
        <v>2868.0287482618842</v>
      </c>
      <c r="G50" s="78">
        <v>9.9999999999999995E-7</v>
      </c>
      <c r="H50" s="42">
        <f t="shared" si="15"/>
        <v>20591.667295548788</v>
      </c>
      <c r="J50" s="29">
        <f>Table8.2c11!B10*0.001</f>
        <v>1553997.9990000001</v>
      </c>
      <c r="K50" s="29">
        <f>Table8.2c11!D10*0.001</f>
        <v>158347.54200000002</v>
      </c>
      <c r="L50" s="29">
        <f>Table8.2c11!F10*0.001</f>
        <v>266917.576</v>
      </c>
      <c r="M50" s="29">
        <v>1.0000000000000001E-5</v>
      </c>
      <c r="N50" s="29">
        <f t="shared" si="16"/>
        <v>1979263.1170100002</v>
      </c>
      <c r="P50" s="41">
        <f t="shared" si="17"/>
        <v>10317.852864581306</v>
      </c>
      <c r="Q50" s="41">
        <f t="shared" si="18"/>
        <v>10670.931922335345</v>
      </c>
      <c r="R50" s="41">
        <f t="shared" si="19"/>
        <v>10744.997730167772</v>
      </c>
      <c r="S50" s="79">
        <f>S49</f>
        <v>12383.900928792569</v>
      </c>
      <c r="T50" s="41">
        <f t="shared" si="21"/>
        <v>10403.703842395578</v>
      </c>
      <c r="V50" s="31">
        <f t="shared" si="52"/>
        <v>1.0006244963969602</v>
      </c>
      <c r="W50" s="31">
        <f t="shared" si="53"/>
        <v>0.99568985445560809</v>
      </c>
      <c r="X50" s="31">
        <f t="shared" si="54"/>
        <v>0.99081441303849316</v>
      </c>
      <c r="Y50" s="31">
        <f t="shared" si="55"/>
        <v>0.99999999999999989</v>
      </c>
      <c r="Z50" s="31"/>
      <c r="AB50" s="34">
        <f t="shared" si="56"/>
        <v>1.0189729923009847</v>
      </c>
      <c r="AC50" s="34">
        <f t="shared" si="57"/>
        <v>0.99952714342735915</v>
      </c>
      <c r="AD50" s="34">
        <f t="shared" si="22"/>
        <v>1.0006438410281504</v>
      </c>
      <c r="AE50" s="34">
        <f t="shared" si="23"/>
        <v>0.99888397124029038</v>
      </c>
      <c r="AF50" s="34">
        <f t="shared" si="24"/>
        <v>1.0184911135771753</v>
      </c>
      <c r="AG50" s="34">
        <f t="shared" si="25"/>
        <v>1.0184911642242316</v>
      </c>
      <c r="AI50" s="12"/>
      <c r="AK50" s="31">
        <f t="shared" si="26"/>
        <v>0.77866073083852472</v>
      </c>
      <c r="AL50" s="31">
        <f t="shared" si="27"/>
        <v>8.2058233386297738E-2</v>
      </c>
      <c r="AM50" s="31">
        <f t="shared" si="28"/>
        <v>0.13928103572661421</v>
      </c>
      <c r="AN50" s="31">
        <f t="shared" si="29"/>
        <v>4.8563333199160887E-11</v>
      </c>
      <c r="AP50" s="31">
        <f t="shared" si="66"/>
        <v>0.78315275186897471</v>
      </c>
      <c r="AQ50" s="31">
        <f t="shared" si="67"/>
        <v>7.9856345558766487E-2</v>
      </c>
      <c r="AR50" s="31">
        <f t="shared" si="68"/>
        <v>0.13694932312263228</v>
      </c>
      <c r="AS50" s="31">
        <f t="shared" si="69"/>
        <v>4.9126930233994966E-11</v>
      </c>
      <c r="AT50" s="31">
        <f t="shared" si="51"/>
        <v>0.99995842059950046</v>
      </c>
      <c r="AU50" s="31"/>
      <c r="AV50" s="31">
        <f t="shared" si="70"/>
        <v>0.78318531624490417</v>
      </c>
      <c r="AW50" s="31">
        <f t="shared" si="71"/>
        <v>7.985966607580601E-2</v>
      </c>
      <c r="AX50" s="31">
        <f t="shared" si="72"/>
        <v>0.13695501763016074</v>
      </c>
      <c r="AY50" s="31">
        <f t="shared" si="73"/>
        <v>4.9128972987238934E-11</v>
      </c>
      <c r="BB50" s="31">
        <f t="shared" si="74"/>
        <v>2.9145332735092777E-3</v>
      </c>
      <c r="BC50" s="31">
        <f t="shared" si="75"/>
        <v>1.6161186875256712E-2</v>
      </c>
      <c r="BD50" s="31">
        <f t="shared" si="76"/>
        <v>2.5555879340767467E-3</v>
      </c>
      <c r="BE50" s="31">
        <f t="shared" si="77"/>
        <v>0</v>
      </c>
      <c r="BG50" s="31">
        <f t="shared" si="58"/>
        <v>0.78513967427815634</v>
      </c>
      <c r="BH50" s="31">
        <f t="shared" si="59"/>
        <v>8.0003280331525511E-2</v>
      </c>
      <c r="BI50" s="31">
        <f t="shared" si="60"/>
        <v>0.13485704538526569</v>
      </c>
      <c r="BJ50" s="31">
        <f t="shared" si="61"/>
        <v>5.0523853620364693E-12</v>
      </c>
      <c r="BL50" s="31">
        <f t="shared" si="78"/>
        <v>-1.0199709004603614E-2</v>
      </c>
      <c r="BM50" s="31">
        <f t="shared" si="79"/>
        <v>4.2695791419881474E-2</v>
      </c>
      <c r="BN50" s="31">
        <f t="shared" si="80"/>
        <v>3.5513992072978798E-2</v>
      </c>
      <c r="BO50" s="31">
        <f t="shared" si="81"/>
        <v>-2.1075973365782641</v>
      </c>
      <c r="BR50" s="31">
        <f t="shared" si="82"/>
        <v>1.0039309532500218</v>
      </c>
      <c r="BS50" s="31">
        <f t="shared" si="83"/>
        <v>0.69868009670938369</v>
      </c>
      <c r="BT50" s="31">
        <f t="shared" si="62"/>
        <v>0.99888397124029038</v>
      </c>
      <c r="BU50" s="31"/>
      <c r="BV50" s="31">
        <f t="shared" si="84"/>
        <v>1.0002852693117392</v>
      </c>
      <c r="BW50" s="31">
        <f t="shared" si="85"/>
        <v>1.0045025851430445</v>
      </c>
      <c r="BX50" s="31">
        <f t="shared" si="63"/>
        <v>1.0006438410281504</v>
      </c>
      <c r="BY50" s="31"/>
      <c r="BZ50" s="31" t="e">
        <f>EXP(SUMPRODUCT($AV50:$AX50,#REF!))</f>
        <v>#REF!</v>
      </c>
      <c r="CA50" s="31">
        <f t="shared" si="86"/>
        <v>1</v>
      </c>
      <c r="CB50" s="31">
        <f t="shared" si="64"/>
        <v>1</v>
      </c>
    </row>
    <row r="51" spans="1:80" x14ac:dyDescent="0.2">
      <c r="A51" s="197" t="s">
        <v>379</v>
      </c>
      <c r="B51" s="9">
        <f t="shared" si="65"/>
        <v>1990</v>
      </c>
      <c r="D51" s="29">
        <f>'Coal_Reconcile '!AA47</f>
        <v>16087.471513401901</v>
      </c>
      <c r="E51" s="29">
        <f>'Petroleum _Reconcile'!BL48</f>
        <v>1260.0095589367368</v>
      </c>
      <c r="F51" s="29">
        <f>NatGas_Reconcile!Y47</f>
        <v>2870.3312611325832</v>
      </c>
      <c r="G51" s="98">
        <f>OthGas_Reconcile!F12*0.001</f>
        <v>4.0000000000000001E-3</v>
      </c>
      <c r="H51" s="42">
        <f t="shared" si="15"/>
        <v>20217.816333471219</v>
      </c>
      <c r="J51" s="29">
        <f>Table8.2c11!B11*0.001</f>
        <v>1560161.6240000001</v>
      </c>
      <c r="K51" s="29">
        <f>Table8.2c11!D11*0.001</f>
        <v>117569.74400000001</v>
      </c>
      <c r="L51" s="29">
        <f>Table8.2c11!F11*0.001</f>
        <v>264678.09999999998</v>
      </c>
      <c r="M51" s="29">
        <f>Table8.2c11!H11*0.001</f>
        <v>0.32300000000000001</v>
      </c>
      <c r="N51" s="29">
        <f t="shared" si="16"/>
        <v>1942409.791</v>
      </c>
      <c r="P51" s="41">
        <f t="shared" ref="P51:P62" si="87">D51/J51*1000000</f>
        <v>10311.413424050419</v>
      </c>
      <c r="Q51" s="41">
        <f t="shared" ref="Q51:Q62" si="88">E51/K51*1000000</f>
        <v>10717.124287833243</v>
      </c>
      <c r="R51" s="41">
        <f t="shared" ref="R51:R62" si="89">F51/L51*1000000</f>
        <v>10844.611855429608</v>
      </c>
      <c r="S51" s="41">
        <f t="shared" ref="S51:S62" si="90">G51/M51*1000000</f>
        <v>12383.900928792571</v>
      </c>
      <c r="T51" s="41">
        <f t="shared" ref="T51:T62" si="91">H51/N51*1000000</f>
        <v>10408.625629436616</v>
      </c>
      <c r="V51" s="31">
        <f t="shared" si="52"/>
        <v>1</v>
      </c>
      <c r="W51" s="31">
        <f t="shared" si="53"/>
        <v>1</v>
      </c>
      <c r="X51" s="31">
        <f t="shared" si="54"/>
        <v>1</v>
      </c>
      <c r="Y51" s="31">
        <f t="shared" si="55"/>
        <v>1</v>
      </c>
      <c r="Z51" s="31"/>
      <c r="AB51" s="34">
        <f t="shared" si="56"/>
        <v>1</v>
      </c>
      <c r="AC51" s="34">
        <f t="shared" si="57"/>
        <v>1</v>
      </c>
      <c r="AD51" s="34">
        <f t="shared" si="22"/>
        <v>1</v>
      </c>
      <c r="AE51" s="34">
        <f t="shared" si="23"/>
        <v>1</v>
      </c>
      <c r="AF51" s="34">
        <f t="shared" si="24"/>
        <v>1</v>
      </c>
      <c r="AG51" s="34">
        <f t="shared" si="25"/>
        <v>1</v>
      </c>
      <c r="AI51" s="12"/>
      <c r="AK51" s="31">
        <f t="shared" si="26"/>
        <v>0.79570766931780834</v>
      </c>
      <c r="AL51" s="31">
        <f t="shared" si="27"/>
        <v>6.2321743266148484E-2</v>
      </c>
      <c r="AM51" s="31">
        <f t="shared" si="28"/>
        <v>0.14197038957074021</v>
      </c>
      <c r="AN51" s="31">
        <f t="shared" si="29"/>
        <v>1.9784530307449061E-7</v>
      </c>
      <c r="AP51" s="31">
        <f t="shared" si="66"/>
        <v>0.78715343565676499</v>
      </c>
      <c r="AQ51" s="31">
        <f t="shared" si="67"/>
        <v>7.1738068187148965E-2</v>
      </c>
      <c r="AR51" s="31">
        <f t="shared" si="68"/>
        <v>0.14062142656642454</v>
      </c>
      <c r="AS51" s="31">
        <f t="shared" si="69"/>
        <v>2.3795463149392529E-8</v>
      </c>
      <c r="AT51" s="31">
        <f t="shared" si="51"/>
        <v>0.99951295420580166</v>
      </c>
      <c r="AU51" s="31"/>
      <c r="AV51" s="31">
        <f t="shared" si="70"/>
        <v>0.78753700224148226</v>
      </c>
      <c r="AW51" s="31">
        <f t="shared" si="71"/>
        <v>7.1773024937081459E-2</v>
      </c>
      <c r="AX51" s="31">
        <f t="shared" si="72"/>
        <v>0.14068994901437798</v>
      </c>
      <c r="AY51" s="31">
        <f t="shared" si="73"/>
        <v>2.3807058276998575E-8</v>
      </c>
      <c r="BB51" s="31">
        <f t="shared" si="74"/>
        <v>-6.2430148023093451E-4</v>
      </c>
      <c r="BC51" s="31">
        <f t="shared" si="75"/>
        <v>4.3194609986442374E-3</v>
      </c>
      <c r="BD51" s="31">
        <f t="shared" si="76"/>
        <v>9.2280346030428288E-3</v>
      </c>
      <c r="BE51" s="31">
        <f t="shared" si="77"/>
        <v>0</v>
      </c>
      <c r="BG51" s="31">
        <f t="shared" si="58"/>
        <v>0.80320930795802403</v>
      </c>
      <c r="BH51" s="31">
        <f t="shared" si="59"/>
        <v>6.0527775624252919E-2</v>
      </c>
      <c r="BI51" s="31">
        <f t="shared" si="60"/>
        <v>0.13626275012943445</v>
      </c>
      <c r="BJ51" s="31">
        <f t="shared" si="61"/>
        <v>1.6628828864876744E-7</v>
      </c>
      <c r="BL51" s="31">
        <f t="shared" si="78"/>
        <v>2.2753706491797001E-2</v>
      </c>
      <c r="BM51" s="31">
        <f t="shared" si="79"/>
        <v>-0.27896527706791086</v>
      </c>
      <c r="BN51" s="31">
        <f t="shared" si="80"/>
        <v>1.0369713785571465E-2</v>
      </c>
      <c r="BO51" s="31">
        <f t="shared" si="81"/>
        <v>10.401617758979373</v>
      </c>
      <c r="BR51" s="31">
        <f t="shared" si="82"/>
        <v>1.0011172756714914</v>
      </c>
      <c r="BS51" s="31">
        <f t="shared" si="83"/>
        <v>0.69946071498359241</v>
      </c>
      <c r="BT51" s="31">
        <f t="shared" si="62"/>
        <v>1</v>
      </c>
      <c r="BU51" s="31"/>
      <c r="BV51" s="31">
        <f t="shared" si="84"/>
        <v>0.9993565732363987</v>
      </c>
      <c r="BW51" s="31">
        <f t="shared" si="85"/>
        <v>1.0038562612956567</v>
      </c>
      <c r="BX51" s="31">
        <f t="shared" si="63"/>
        <v>1</v>
      </c>
      <c r="BY51" s="31"/>
      <c r="BZ51" s="31" t="e">
        <f>EXP(SUMPRODUCT($AV51:$AX51,#REF!))</f>
        <v>#REF!</v>
      </c>
      <c r="CA51" s="31">
        <f t="shared" si="86"/>
        <v>1</v>
      </c>
      <c r="CB51" s="31">
        <f t="shared" si="64"/>
        <v>1</v>
      </c>
    </row>
    <row r="52" spans="1:80" x14ac:dyDescent="0.2">
      <c r="A52" s="197" t="s">
        <v>379</v>
      </c>
      <c r="B52" s="9">
        <f t="shared" si="65"/>
        <v>1991</v>
      </c>
      <c r="D52" s="29">
        <f>'Coal_Reconcile '!AA48</f>
        <v>16026.83217397465</v>
      </c>
      <c r="E52" s="29">
        <f>'Petroleum _Reconcile'!BL49</f>
        <v>1193.8511082777384</v>
      </c>
      <c r="F52" s="29">
        <f>NatGas_Reconcile!Y48</f>
        <v>2892.5356998948732</v>
      </c>
      <c r="G52" s="98">
        <f>OthGas_Reconcile!F13*0.001</f>
        <v>4.3999999999999997E-2</v>
      </c>
      <c r="H52" s="42">
        <f t="shared" si="15"/>
        <v>20113.262982147262</v>
      </c>
      <c r="J52" s="29">
        <f>Table8.2c11!B12*0.001</f>
        <v>1551924.2779999999</v>
      </c>
      <c r="K52" s="29">
        <f>Table8.2c11!D12*0.001</f>
        <v>112208.446</v>
      </c>
      <c r="L52" s="29">
        <f>Table8.2c11!F12*0.001</f>
        <v>267775.86100000003</v>
      </c>
      <c r="M52" s="29">
        <f>Table8.2c11!H12*0.001</f>
        <v>2.9750000000000001</v>
      </c>
      <c r="N52" s="29">
        <f t="shared" si="16"/>
        <v>1931911.56</v>
      </c>
      <c r="P52" s="41">
        <f t="shared" si="87"/>
        <v>10327.070979667122</v>
      </c>
      <c r="Q52" s="41">
        <f t="shared" si="88"/>
        <v>10639.583300866127</v>
      </c>
      <c r="R52" s="41">
        <f t="shared" si="89"/>
        <v>10802.077861285909</v>
      </c>
      <c r="S52" s="41">
        <f t="shared" si="90"/>
        <v>14789.915966386554</v>
      </c>
      <c r="T52" s="41">
        <f t="shared" si="91"/>
        <v>10411.068186862167</v>
      </c>
      <c r="V52" s="31">
        <f t="shared" si="52"/>
        <v>1.0015184684167724</v>
      </c>
      <c r="W52" s="31">
        <f t="shared" si="53"/>
        <v>0.99276475807459408</v>
      </c>
      <c r="X52" s="31">
        <f t="shared" si="54"/>
        <v>0.99607786846493696</v>
      </c>
      <c r="Y52" s="31">
        <f t="shared" si="55"/>
        <v>1.1942857142857142</v>
      </c>
      <c r="Z52" s="31"/>
      <c r="AB52" s="34">
        <f t="shared" si="56"/>
        <v>0.99459525428226181</v>
      </c>
      <c r="AC52" s="34">
        <f t="shared" si="57"/>
        <v>1.0002346666613355</v>
      </c>
      <c r="AD52" s="34">
        <f t="shared" si="22"/>
        <v>1.0000295295268791</v>
      </c>
      <c r="AE52" s="34">
        <f t="shared" si="23"/>
        <v>1.0002051310770326</v>
      </c>
      <c r="AF52" s="34">
        <f t="shared" si="24"/>
        <v>0.99482865262996412</v>
      </c>
      <c r="AG52" s="34">
        <f t="shared" si="25"/>
        <v>0.99482865262996445</v>
      </c>
      <c r="AI52" s="12"/>
      <c r="AK52" s="31">
        <f t="shared" si="26"/>
        <v>0.79682904699253576</v>
      </c>
      <c r="AL52" s="31">
        <f t="shared" si="27"/>
        <v>5.935641120674516E-2</v>
      </c>
      <c r="AM52" s="31">
        <f t="shared" si="28"/>
        <v>0.14381235418948768</v>
      </c>
      <c r="AN52" s="31">
        <f t="shared" si="29"/>
        <v>2.1876112314075963E-6</v>
      </c>
      <c r="AP52" s="31">
        <f t="shared" si="66"/>
        <v>0.79626822655295248</v>
      </c>
      <c r="AQ52" s="31">
        <f t="shared" si="67"/>
        <v>6.0827030994008394E-2</v>
      </c>
      <c r="AR52" s="31">
        <f t="shared" si="68"/>
        <v>0.14288939317932436</v>
      </c>
      <c r="AS52" s="31">
        <f t="shared" si="69"/>
        <v>8.2800651538101646E-7</v>
      </c>
      <c r="AT52" s="31">
        <f t="shared" si="51"/>
        <v>0.99998547873280064</v>
      </c>
      <c r="AU52" s="31"/>
      <c r="AV52" s="31">
        <f t="shared" si="70"/>
        <v>0.79627978954454193</v>
      </c>
      <c r="AW52" s="31">
        <f t="shared" si="71"/>
        <v>6.0827914292405014E-2</v>
      </c>
      <c r="AX52" s="31">
        <f t="shared" si="72"/>
        <v>0.14289146814451381</v>
      </c>
      <c r="AY52" s="31">
        <f t="shared" si="73"/>
        <v>8.2801853925947104E-7</v>
      </c>
      <c r="BB52" s="31">
        <f t="shared" si="74"/>
        <v>1.5173167093461789E-3</v>
      </c>
      <c r="BC52" s="31">
        <f t="shared" si="75"/>
        <v>-7.261543229250658E-3</v>
      </c>
      <c r="BD52" s="31">
        <f t="shared" si="76"/>
        <v>-3.9298432638330116E-3</v>
      </c>
      <c r="BE52" s="31">
        <f t="shared" si="77"/>
        <v>0.17754827804129686</v>
      </c>
      <c r="BG52" s="31">
        <f t="shared" si="58"/>
        <v>0.80331020846523626</v>
      </c>
      <c r="BH52" s="31">
        <f t="shared" si="59"/>
        <v>5.8081564561889155E-2</v>
      </c>
      <c r="BI52" s="31">
        <f t="shared" si="60"/>
        <v>0.13860668704730977</v>
      </c>
      <c r="BJ52" s="31">
        <f t="shared" si="61"/>
        <v>1.5399255647085626E-6</v>
      </c>
      <c r="BL52" s="31">
        <f t="shared" si="78"/>
        <v>1.2561379592765986E-4</v>
      </c>
      <c r="BM52" s="31">
        <f t="shared" si="79"/>
        <v>-4.1254052706619117E-2</v>
      </c>
      <c r="BN52" s="31">
        <f t="shared" si="80"/>
        <v>1.7055324589789006E-2</v>
      </c>
      <c r="BO52" s="31">
        <f t="shared" si="81"/>
        <v>2.2257663989537062</v>
      </c>
      <c r="BR52" s="31">
        <f t="shared" si="82"/>
        <v>1.0002051310770326</v>
      </c>
      <c r="BS52" s="31">
        <f t="shared" si="83"/>
        <v>0.69960419611339897</v>
      </c>
      <c r="BT52" s="31">
        <f t="shared" si="62"/>
        <v>1.0002051310770326</v>
      </c>
      <c r="BU52" s="31"/>
      <c r="BV52" s="31">
        <f t="shared" si="84"/>
        <v>1.0000295295268791</v>
      </c>
      <c r="BW52" s="31">
        <f t="shared" si="85"/>
        <v>1.0038859046961075</v>
      </c>
      <c r="BX52" s="31">
        <f t="shared" si="63"/>
        <v>1.0000295295268791</v>
      </c>
      <c r="BY52" s="31"/>
      <c r="BZ52" s="31" t="e">
        <f>EXP(SUMPRODUCT($AV52:$AX52,#REF!))</f>
        <v>#REF!</v>
      </c>
      <c r="CA52" s="31">
        <f t="shared" si="86"/>
        <v>1</v>
      </c>
      <c r="CB52" s="31">
        <f t="shared" si="64"/>
        <v>1</v>
      </c>
    </row>
    <row r="53" spans="1:80" x14ac:dyDescent="0.2">
      <c r="A53" s="197" t="s">
        <v>379</v>
      </c>
      <c r="B53" s="9">
        <f t="shared" si="65"/>
        <v>1992</v>
      </c>
      <c r="D53" s="29">
        <f>'Coal_Reconcile '!AA49</f>
        <v>16178.08632496282</v>
      </c>
      <c r="E53" s="29">
        <f>'Petroleum _Reconcile'!BL50</f>
        <v>969.9318071342658</v>
      </c>
      <c r="F53" s="29">
        <f>NatGas_Reconcile!Y49</f>
        <v>2899.1043207352009</v>
      </c>
      <c r="G53" s="98">
        <f>OthGas_Reconcile!F14*0.001</f>
        <v>4.3000000000000003E-2</v>
      </c>
      <c r="H53" s="42">
        <f t="shared" si="15"/>
        <v>20047.165452832287</v>
      </c>
      <c r="J53" s="29">
        <f>Table8.2c11!B13*0.001</f>
        <v>1577060.71</v>
      </c>
      <c r="K53" s="29">
        <f>Table8.2c11!D13*0.001</f>
        <v>90076.097999999998</v>
      </c>
      <c r="L53" s="29">
        <f>Table8.2c11!F13*0.001</f>
        <v>270870.69300000003</v>
      </c>
      <c r="M53" s="29">
        <f>Table8.2c11!H13*0.001</f>
        <v>3.1379999999999999</v>
      </c>
      <c r="N53" s="29">
        <f t="shared" si="16"/>
        <v>1938010.639</v>
      </c>
      <c r="P53" s="41">
        <f t="shared" si="87"/>
        <v>10258.378908547422</v>
      </c>
      <c r="Q53" s="41">
        <f t="shared" si="88"/>
        <v>10767.915447827967</v>
      </c>
      <c r="R53" s="41">
        <f t="shared" si="89"/>
        <v>10702.908788789493</v>
      </c>
      <c r="S53" s="41">
        <f t="shared" si="90"/>
        <v>13702.995538559593</v>
      </c>
      <c r="T53" s="41">
        <f t="shared" si="91"/>
        <v>10344.197833287688</v>
      </c>
      <c r="V53" s="31">
        <f t="shared" si="52"/>
        <v>0.99485671718105118</v>
      </c>
      <c r="W53" s="31">
        <f t="shared" si="53"/>
        <v>1.0047392526792271</v>
      </c>
      <c r="X53" s="31">
        <f t="shared" si="54"/>
        <v>0.98693332057161931</v>
      </c>
      <c r="Y53" s="31">
        <f t="shared" si="55"/>
        <v>1.106516889738687</v>
      </c>
      <c r="Z53" s="31"/>
      <c r="AB53" s="34">
        <f t="shared" si="56"/>
        <v>0.99773520910964153</v>
      </c>
      <c r="AC53" s="34">
        <f t="shared" si="57"/>
        <v>0.99381015338214107</v>
      </c>
      <c r="AD53" s="34">
        <f t="shared" si="22"/>
        <v>0.99962548044255595</v>
      </c>
      <c r="AE53" s="34">
        <f t="shared" si="23"/>
        <v>0.99418249416987592</v>
      </c>
      <c r="AF53" s="34">
        <f t="shared" si="24"/>
        <v>0.99155938120001519</v>
      </c>
      <c r="AG53" s="34">
        <f t="shared" si="25"/>
        <v>0.99155938120001541</v>
      </c>
      <c r="AI53" s="12"/>
      <c r="AK53" s="31">
        <f t="shared" si="26"/>
        <v>0.80700118742608373</v>
      </c>
      <c r="AL53" s="31">
        <f t="shared" si="27"/>
        <v>4.8382491251262295E-2</v>
      </c>
      <c r="AM53" s="31">
        <f t="shared" si="28"/>
        <v>0.14461417638101112</v>
      </c>
      <c r="AN53" s="31">
        <f t="shared" si="29"/>
        <v>2.1449416428059117E-6</v>
      </c>
      <c r="AP53" s="31">
        <f t="shared" si="66"/>
        <v>0.80190436445539237</v>
      </c>
      <c r="AQ53" s="31">
        <f t="shared" si="67"/>
        <v>5.3682638615254658E-2</v>
      </c>
      <c r="AR53" s="31">
        <f t="shared" si="68"/>
        <v>0.14421289377518531</v>
      </c>
      <c r="AS53" s="31">
        <f t="shared" si="69"/>
        <v>2.1662063959962858E-6</v>
      </c>
      <c r="AT53" s="31">
        <f t="shared" si="51"/>
        <v>0.99980206305222841</v>
      </c>
      <c r="AU53" s="31"/>
      <c r="AV53" s="31">
        <f t="shared" si="70"/>
        <v>0.80206312238175681</v>
      </c>
      <c r="AW53" s="31">
        <f t="shared" si="71"/>
        <v>5.3693266496540867E-2</v>
      </c>
      <c r="AX53" s="31">
        <f t="shared" si="72"/>
        <v>0.14424144448644913</v>
      </c>
      <c r="AY53" s="31">
        <f t="shared" si="73"/>
        <v>2.1666352531652316E-6</v>
      </c>
      <c r="BB53" s="31">
        <f t="shared" si="74"/>
        <v>-6.6738717354083302E-3</v>
      </c>
      <c r="BC53" s="31">
        <f t="shared" si="75"/>
        <v>1.1989601006876705E-2</v>
      </c>
      <c r="BD53" s="31">
        <f t="shared" si="76"/>
        <v>-9.2229562451423813E-3</v>
      </c>
      <c r="BE53" s="31">
        <f t="shared" si="77"/>
        <v>-7.6331133537946488E-2</v>
      </c>
      <c r="BG53" s="31">
        <f t="shared" si="58"/>
        <v>0.81375234906540672</v>
      </c>
      <c r="BH53" s="31">
        <f t="shared" si="59"/>
        <v>4.6478639583980116E-2</v>
      </c>
      <c r="BI53" s="31">
        <f t="shared" si="60"/>
        <v>0.13976739216445552</v>
      </c>
      <c r="BJ53" s="31">
        <f t="shared" si="61"/>
        <v>1.6191861576256291E-6</v>
      </c>
      <c r="BL53" s="31">
        <f t="shared" si="78"/>
        <v>1.2915128975531365E-2</v>
      </c>
      <c r="BM53" s="31">
        <f t="shared" si="79"/>
        <v>-0.2228554649347026</v>
      </c>
      <c r="BN53" s="31">
        <f t="shared" si="80"/>
        <v>8.3392235869593576E-3</v>
      </c>
      <c r="BO53" s="31">
        <f t="shared" si="81"/>
        <v>5.018957052469851E-2</v>
      </c>
      <c r="BR53" s="31">
        <f t="shared" si="82"/>
        <v>0.99397859826946566</v>
      </c>
      <c r="BS53" s="31">
        <f t="shared" si="83"/>
        <v>0.69539159819623264</v>
      </c>
      <c r="BT53" s="31">
        <f t="shared" si="62"/>
        <v>0.99418249416987592</v>
      </c>
      <c r="BU53" s="31"/>
      <c r="BV53" s="31">
        <f t="shared" si="84"/>
        <v>0.99959596284670271</v>
      </c>
      <c r="BW53" s="31">
        <f t="shared" si="85"/>
        <v>1.0034802974929389</v>
      </c>
      <c r="BX53" s="31">
        <f t="shared" si="63"/>
        <v>0.99962548044255595</v>
      </c>
      <c r="BY53" s="31"/>
      <c r="BZ53" s="31" t="e">
        <f>EXP(SUMPRODUCT($AV53:$AX53,#REF!))</f>
        <v>#REF!</v>
      </c>
      <c r="CA53" s="31">
        <f t="shared" si="86"/>
        <v>1</v>
      </c>
      <c r="CB53" s="31">
        <f t="shared" si="64"/>
        <v>1</v>
      </c>
    </row>
    <row r="54" spans="1:80" x14ac:dyDescent="0.2">
      <c r="A54" s="197" t="s">
        <v>379</v>
      </c>
      <c r="B54" s="9">
        <f t="shared" si="65"/>
        <v>1993</v>
      </c>
      <c r="D54" s="29">
        <f>'Coal_Reconcile '!AA50</f>
        <v>16884.106883797904</v>
      </c>
      <c r="E54" s="29">
        <f>'Petroleum _Reconcile'!BL51</f>
        <v>1069.7114774340482</v>
      </c>
      <c r="F54" s="29">
        <f>NatGas_Reconcile!Y50</f>
        <v>2822.5238823184877</v>
      </c>
      <c r="G54" s="98">
        <f>OthGas_Reconcile!F15*0.001</f>
        <v>0.122</v>
      </c>
      <c r="H54" s="42">
        <f t="shared" si="15"/>
        <v>20776.464243550439</v>
      </c>
      <c r="J54" s="29">
        <f>Table8.2c11!B14*0.001</f>
        <v>1642055.28</v>
      </c>
      <c r="K54" s="29">
        <f>Table8.2c11!D14*0.001</f>
        <v>100598.595</v>
      </c>
      <c r="L54" s="29">
        <f>Table8.2c11!F14*0.001</f>
        <v>267208.38199999998</v>
      </c>
      <c r="M54" s="29">
        <f>Table8.2c11!H14*0.001</f>
        <v>7.077</v>
      </c>
      <c r="N54" s="29">
        <f t="shared" si="16"/>
        <v>2009869.334</v>
      </c>
      <c r="P54" s="41">
        <f t="shared" si="87"/>
        <v>10282.301143843284</v>
      </c>
      <c r="Q54" s="41">
        <f t="shared" si="88"/>
        <v>10633.463394136352</v>
      </c>
      <c r="R54" s="41">
        <f t="shared" si="89"/>
        <v>10563.006523943877</v>
      </c>
      <c r="S54" s="41">
        <f t="shared" si="90"/>
        <v>17238.943054966796</v>
      </c>
      <c r="T54" s="41">
        <f t="shared" si="91"/>
        <v>10337.221376576532</v>
      </c>
      <c r="V54" s="31">
        <f t="shared" si="52"/>
        <v>0.99717669353269911</v>
      </c>
      <c r="W54" s="31">
        <f t="shared" si="53"/>
        <v>0.99219371806746059</v>
      </c>
      <c r="X54" s="31">
        <f t="shared" si="54"/>
        <v>0.97403269612229237</v>
      </c>
      <c r="Y54" s="31">
        <f t="shared" si="55"/>
        <v>1.3920446516885687</v>
      </c>
      <c r="Z54" s="31"/>
      <c r="AB54" s="34">
        <f t="shared" si="56"/>
        <v>1.0347298203049473</v>
      </c>
      <c r="AC54" s="34">
        <f t="shared" si="57"/>
        <v>0.99313989613977993</v>
      </c>
      <c r="AD54" s="34">
        <f t="shared" si="22"/>
        <v>0.99953551384639727</v>
      </c>
      <c r="AE54" s="34">
        <f t="shared" si="23"/>
        <v>0.99360141023703508</v>
      </c>
      <c r="AF54" s="34">
        <f t="shared" si="24"/>
        <v>1.0276314662703883</v>
      </c>
      <c r="AG54" s="34">
        <f t="shared" si="25"/>
        <v>1.0276314662703885</v>
      </c>
      <c r="AI54" s="12"/>
      <c r="AK54" s="31">
        <f t="shared" si="26"/>
        <v>0.81265544925620226</v>
      </c>
      <c r="AL54" s="31">
        <f t="shared" si="27"/>
        <v>5.1486694987869015E-2</v>
      </c>
      <c r="AM54" s="31">
        <f t="shared" si="28"/>
        <v>0.13585198372695553</v>
      </c>
      <c r="AN54" s="31">
        <f t="shared" si="29"/>
        <v>5.8720289732586235E-6</v>
      </c>
      <c r="AP54" s="31">
        <f t="shared" si="66"/>
        <v>0.80982502846886206</v>
      </c>
      <c r="AQ54" s="31">
        <f t="shared" si="67"/>
        <v>4.9918507803267537E-2</v>
      </c>
      <c r="AR54" s="31">
        <f t="shared" si="68"/>
        <v>0.14018744411866413</v>
      </c>
      <c r="AS54" s="31">
        <f t="shared" si="69"/>
        <v>3.7008561080187779E-6</v>
      </c>
      <c r="AT54" s="31">
        <f t="shared" si="51"/>
        <v>0.99993468124690177</v>
      </c>
      <c r="AU54" s="31"/>
      <c r="AV54" s="31">
        <f t="shared" si="70"/>
        <v>0.8098779286853256</v>
      </c>
      <c r="AW54" s="31">
        <f t="shared" si="71"/>
        <v>4.9921768630946967E-2</v>
      </c>
      <c r="AX54" s="31">
        <f t="shared" si="72"/>
        <v>0.14019660158586833</v>
      </c>
      <c r="AY54" s="31">
        <f t="shared" si="73"/>
        <v>3.7010978591160299E-6</v>
      </c>
      <c r="BB54" s="31">
        <f t="shared" si="74"/>
        <v>2.3292555115556044E-3</v>
      </c>
      <c r="BC54" s="31">
        <f t="shared" si="75"/>
        <v>-1.2564968229668022E-2</v>
      </c>
      <c r="BD54" s="31">
        <f t="shared" si="76"/>
        <v>-1.315760747999206E-2</v>
      </c>
      <c r="BE54" s="31">
        <f t="shared" si="77"/>
        <v>0.22955649425688746</v>
      </c>
      <c r="BG54" s="31">
        <f t="shared" si="58"/>
        <v>0.81699603661896558</v>
      </c>
      <c r="BH54" s="31">
        <f t="shared" si="59"/>
        <v>5.0052306037124697E-2</v>
      </c>
      <c r="BI54" s="31">
        <f t="shared" si="60"/>
        <v>0.13294813621948617</v>
      </c>
      <c r="BJ54" s="31">
        <f t="shared" si="61"/>
        <v>3.5211244235044384E-6</v>
      </c>
      <c r="BL54" s="31">
        <f t="shared" si="78"/>
        <v>3.9781634737250868E-3</v>
      </c>
      <c r="BM54" s="31">
        <f t="shared" si="79"/>
        <v>7.4075736099579778E-2</v>
      </c>
      <c r="BN54" s="31">
        <f t="shared" si="80"/>
        <v>-5.0020457340223236E-2</v>
      </c>
      <c r="BO54" s="31">
        <f t="shared" si="81"/>
        <v>0.77685672591871924</v>
      </c>
      <c r="BR54" s="31">
        <f t="shared" si="82"/>
        <v>0.99941551582707544</v>
      </c>
      <c r="BS54" s="31">
        <f t="shared" si="83"/>
        <v>0.69498515281310225</v>
      </c>
      <c r="BT54" s="31">
        <f t="shared" si="62"/>
        <v>0.99360141023703508</v>
      </c>
      <c r="BU54" s="31"/>
      <c r="BV54" s="31">
        <f t="shared" si="84"/>
        <v>0.99990999969696759</v>
      </c>
      <c r="BW54" s="31">
        <f t="shared" si="85"/>
        <v>1.0033899839620775</v>
      </c>
      <c r="BX54" s="31">
        <f t="shared" si="63"/>
        <v>0.99953551384639727</v>
      </c>
      <c r="BY54" s="31"/>
      <c r="BZ54" s="31" t="e">
        <f>EXP(SUMPRODUCT($AV54:$AX54,#REF!))</f>
        <v>#REF!</v>
      </c>
      <c r="CA54" s="31">
        <f t="shared" si="86"/>
        <v>1</v>
      </c>
      <c r="CB54" s="31">
        <f t="shared" si="64"/>
        <v>1</v>
      </c>
    </row>
    <row r="55" spans="1:80" x14ac:dyDescent="0.2">
      <c r="A55" s="197" t="s">
        <v>379</v>
      </c>
      <c r="B55" s="9">
        <f t="shared" si="65"/>
        <v>1994</v>
      </c>
      <c r="D55" s="29">
        <f>'Coal_Reconcile '!AA51</f>
        <v>16907.931042476124</v>
      </c>
      <c r="E55" s="29">
        <f>'Petroleum _Reconcile'!BL52</f>
        <v>983.90993275114977</v>
      </c>
      <c r="F55" s="29">
        <f>NatGas_Reconcile!Y51</f>
        <v>3139.6967534862142</v>
      </c>
      <c r="G55" s="98">
        <f>OthGas_Reconcile!F16*0.001</f>
        <v>9.6000000000000002E-2</v>
      </c>
      <c r="H55" s="42">
        <f t="shared" si="15"/>
        <v>21031.633728713492</v>
      </c>
      <c r="J55" s="29">
        <f>Table8.2c11!B15*0.001</f>
        <v>1639862.531</v>
      </c>
      <c r="K55" s="29">
        <f>Table8.2c11!D15*0.001</f>
        <v>92085.104999999996</v>
      </c>
      <c r="L55" s="29">
        <f>Table8.2c11!F15*0.001</f>
        <v>299717.97700000001</v>
      </c>
      <c r="M55" s="29">
        <f>Table8.2c11!H15*0.001</f>
        <v>6.6139999999999999</v>
      </c>
      <c r="N55" s="29">
        <f t="shared" si="16"/>
        <v>2031672.227</v>
      </c>
      <c r="P55" s="41">
        <f t="shared" si="87"/>
        <v>10310.57830936935</v>
      </c>
      <c r="Q55" s="41">
        <f t="shared" si="88"/>
        <v>10684.789171399107</v>
      </c>
      <c r="R55" s="41">
        <f t="shared" si="89"/>
        <v>10475.503621480182</v>
      </c>
      <c r="S55" s="41">
        <f t="shared" si="90"/>
        <v>14514.665860296342</v>
      </c>
      <c r="T55" s="41">
        <f t="shared" si="91"/>
        <v>10351.883266017345</v>
      </c>
      <c r="V55" s="31">
        <f t="shared" si="52"/>
        <v>0.99991901064900357</v>
      </c>
      <c r="W55" s="31">
        <f t="shared" si="53"/>
        <v>0.99698285514232154</v>
      </c>
      <c r="X55" s="31">
        <f t="shared" si="54"/>
        <v>0.96596390549795252</v>
      </c>
      <c r="Y55" s="31">
        <f t="shared" si="55"/>
        <v>1.1720592682189295</v>
      </c>
      <c r="Z55" s="31"/>
      <c r="AB55" s="34">
        <f t="shared" si="56"/>
        <v>1.0459544821147373</v>
      </c>
      <c r="AC55" s="34">
        <f t="shared" si="57"/>
        <v>0.99454852490238499</v>
      </c>
      <c r="AD55" s="34">
        <f t="shared" si="22"/>
        <v>0.9996823653543665</v>
      </c>
      <c r="AE55" s="34">
        <f t="shared" si="23"/>
        <v>0.99486452834429839</v>
      </c>
      <c r="AF55" s="34">
        <f t="shared" si="24"/>
        <v>1.0402524873022494</v>
      </c>
      <c r="AG55" s="34">
        <f t="shared" si="25"/>
        <v>1.0402524873022501</v>
      </c>
      <c r="AI55" s="12"/>
      <c r="AK55" s="31">
        <f t="shared" si="26"/>
        <v>0.80392856116510469</v>
      </c>
      <c r="AL55" s="31">
        <f t="shared" si="27"/>
        <v>4.6782382455047428E-2</v>
      </c>
      <c r="AM55" s="31">
        <f t="shared" si="28"/>
        <v>0.14928449182717246</v>
      </c>
      <c r="AN55" s="31">
        <f t="shared" si="29"/>
        <v>4.5645526751892677E-6</v>
      </c>
      <c r="AP55" s="31">
        <f t="shared" si="66"/>
        <v>0.80828415334862624</v>
      </c>
      <c r="AQ55" s="31">
        <f t="shared" si="67"/>
        <v>4.9096981811911675E-2</v>
      </c>
      <c r="AR55" s="31">
        <f t="shared" si="68"/>
        <v>0.14246270984332679</v>
      </c>
      <c r="AS55" s="31">
        <f t="shared" si="69"/>
        <v>5.1908759038578505E-6</v>
      </c>
      <c r="AT55" s="31">
        <f t="shared" si="51"/>
        <v>0.99984903587976859</v>
      </c>
      <c r="AU55" s="31"/>
      <c r="AV55" s="31">
        <f t="shared" si="70"/>
        <v>0.80840619367844457</v>
      </c>
      <c r="AW55" s="31">
        <f t="shared" si="71"/>
        <v>4.9104394813674214E-2</v>
      </c>
      <c r="AX55" s="31">
        <f t="shared" si="72"/>
        <v>0.14248421984822304</v>
      </c>
      <c r="AY55" s="31">
        <f t="shared" si="73"/>
        <v>5.1916596581906897E-6</v>
      </c>
      <c r="BB55" s="31">
        <f t="shared" si="74"/>
        <v>2.7463068836956913E-3</v>
      </c>
      <c r="BC55" s="31">
        <f t="shared" si="75"/>
        <v>4.8152048368630893E-3</v>
      </c>
      <c r="BD55" s="31">
        <f t="shared" si="76"/>
        <v>-8.3184033876890599E-3</v>
      </c>
      <c r="BE55" s="31">
        <f t="shared" si="77"/>
        <v>-0.17201137873137382</v>
      </c>
      <c r="BG55" s="31">
        <f t="shared" si="58"/>
        <v>0.80714915979407142</v>
      </c>
      <c r="BH55" s="31">
        <f t="shared" si="59"/>
        <v>4.532478407502491E-2</v>
      </c>
      <c r="BI55" s="31">
        <f t="shared" si="60"/>
        <v>0.14752280068452203</v>
      </c>
      <c r="BJ55" s="31">
        <f t="shared" si="61"/>
        <v>3.2554463816076964E-6</v>
      </c>
      <c r="BL55" s="31">
        <f t="shared" si="78"/>
        <v>-1.2125760059547885E-2</v>
      </c>
      <c r="BM55" s="31">
        <f t="shared" si="79"/>
        <v>-9.921458666472649E-2</v>
      </c>
      <c r="BN55" s="31">
        <f t="shared" si="80"/>
        <v>0.10402364581221761</v>
      </c>
      <c r="BO55" s="31">
        <f t="shared" si="81"/>
        <v>-7.8450973631220236E-2</v>
      </c>
      <c r="BR55" s="31">
        <f t="shared" si="82"/>
        <v>1.0012712523294045</v>
      </c>
      <c r="BS55" s="31">
        <f t="shared" si="83"/>
        <v>0.69586865430751743</v>
      </c>
      <c r="BT55" s="31">
        <f t="shared" si="62"/>
        <v>0.99486452834429839</v>
      </c>
      <c r="BU55" s="31"/>
      <c r="BV55" s="31">
        <f t="shared" si="84"/>
        <v>1.0001469197501589</v>
      </c>
      <c r="BW55" s="31">
        <f t="shared" si="85"/>
        <v>1.0035374017678331</v>
      </c>
      <c r="BX55" s="31">
        <f t="shared" si="63"/>
        <v>0.9996823653543665</v>
      </c>
      <c r="BY55" s="31"/>
      <c r="BZ55" s="31" t="e">
        <f>EXP(SUMPRODUCT($AV55:$AX55,#REF!))</f>
        <v>#REF!</v>
      </c>
      <c r="CA55" s="31">
        <f t="shared" si="86"/>
        <v>1</v>
      </c>
      <c r="CB55" s="31">
        <f t="shared" si="64"/>
        <v>1</v>
      </c>
    </row>
    <row r="56" spans="1:80" x14ac:dyDescent="0.2">
      <c r="A56" s="197" t="s">
        <v>379</v>
      </c>
      <c r="B56" s="9">
        <f t="shared" si="65"/>
        <v>1995</v>
      </c>
      <c r="D56" s="29">
        <f>'Coal_Reconcile '!AA52</f>
        <v>17109.536856475635</v>
      </c>
      <c r="E56" s="29">
        <f>'Petroleum _Reconcile'!BL53</f>
        <v>674.11120183237972</v>
      </c>
      <c r="F56" s="29">
        <f>NatGas_Reconcile!Y52</f>
        <v>3356.0929203774131</v>
      </c>
      <c r="G56" s="98">
        <f>OthGas_Reconcile!F17*0.001</f>
        <v>8.7000000000000008E-2</v>
      </c>
      <c r="H56" s="42">
        <f t="shared" si="15"/>
        <v>21139.827978685429</v>
      </c>
      <c r="J56" s="29">
        <f>Table8.2c11!B16*0.001</f>
        <v>1657958.73</v>
      </c>
      <c r="K56" s="29">
        <f>Table8.2c11!D16*0.001</f>
        <v>62006.635000000002</v>
      </c>
      <c r="L56" s="29">
        <f>Table8.2c11!F16*0.001</f>
        <v>317442.07</v>
      </c>
      <c r="M56" s="29">
        <f>Table8.2c11!H16*0.001</f>
        <v>5.6189999999999998</v>
      </c>
      <c r="N56" s="29">
        <f t="shared" si="16"/>
        <v>2037413.054</v>
      </c>
      <c r="P56" s="41">
        <f t="shared" si="87"/>
        <v>10319.639775638827</v>
      </c>
      <c r="Q56" s="41">
        <f t="shared" si="88"/>
        <v>10871.597883555198</v>
      </c>
      <c r="R56" s="41">
        <f t="shared" si="89"/>
        <v>10572.300389729104</v>
      </c>
      <c r="S56" s="41">
        <f t="shared" si="90"/>
        <v>15483.182060864923</v>
      </c>
      <c r="T56" s="41">
        <f t="shared" si="91"/>
        <v>10375.818461152076</v>
      </c>
      <c r="V56" s="31">
        <f t="shared" si="52"/>
        <v>1.0007977908798826</v>
      </c>
      <c r="W56" s="31">
        <f t="shared" si="53"/>
        <v>1.0144137169237948</v>
      </c>
      <c r="X56" s="31">
        <f t="shared" si="54"/>
        <v>0.97488969920447954</v>
      </c>
      <c r="Y56" s="31">
        <f t="shared" si="55"/>
        <v>1.2502669514148423</v>
      </c>
      <c r="Z56" s="31"/>
      <c r="AB56" s="34">
        <f t="shared" si="56"/>
        <v>1.0489100000629064</v>
      </c>
      <c r="AC56" s="34">
        <f t="shared" si="57"/>
        <v>0.99684807875193837</v>
      </c>
      <c r="AD56" s="34">
        <f t="shared" si="22"/>
        <v>0.99919200505421935</v>
      </c>
      <c r="AE56" s="34">
        <f t="shared" si="23"/>
        <v>0.99765417828563008</v>
      </c>
      <c r="AF56" s="34">
        <f t="shared" si="24"/>
        <v>1.0456039183464036</v>
      </c>
      <c r="AG56" s="34">
        <f t="shared" si="25"/>
        <v>1.0456039183464036</v>
      </c>
      <c r="AI56" s="12"/>
      <c r="AK56" s="31">
        <f t="shared" si="26"/>
        <v>0.80935080804472959</v>
      </c>
      <c r="AL56" s="31">
        <f t="shared" si="27"/>
        <v>3.1888206588628024E-2</v>
      </c>
      <c r="AM56" s="31">
        <f t="shared" si="28"/>
        <v>0.15875686991215102</v>
      </c>
      <c r="AN56" s="31">
        <f t="shared" si="29"/>
        <v>4.1154544912909956E-6</v>
      </c>
      <c r="AP56" s="31">
        <f t="shared" si="66"/>
        <v>0.80663664722546036</v>
      </c>
      <c r="AQ56" s="31">
        <f t="shared" si="67"/>
        <v>3.8860747005625432E-2</v>
      </c>
      <c r="AR56" s="31">
        <f t="shared" si="68"/>
        <v>0.15397212214029951</v>
      </c>
      <c r="AS56" s="31">
        <f t="shared" si="69"/>
        <v>4.3361281379330701E-6</v>
      </c>
      <c r="AT56" s="31">
        <f t="shared" si="51"/>
        <v>0.99947385249952325</v>
      </c>
      <c r="AU56" s="31"/>
      <c r="AV56" s="31">
        <f t="shared" si="70"/>
        <v>0.80706128050092751</v>
      </c>
      <c r="AW56" s="31">
        <f t="shared" si="71"/>
        <v>3.8881204254059228E-2</v>
      </c>
      <c r="AX56" s="31">
        <f t="shared" si="72"/>
        <v>0.15405317683423134</v>
      </c>
      <c r="AY56" s="31">
        <f t="shared" si="73"/>
        <v>4.3384107819220198E-6</v>
      </c>
      <c r="BB56" s="31">
        <f t="shared" si="74"/>
        <v>8.7846544470520499E-4</v>
      </c>
      <c r="BC56" s="31">
        <f t="shared" si="75"/>
        <v>1.733253242863542E-2</v>
      </c>
      <c r="BD56" s="31">
        <f t="shared" si="76"/>
        <v>9.1978669717496832E-3</v>
      </c>
      <c r="BE56" s="31">
        <f t="shared" si="77"/>
        <v>6.4594829616287264E-2</v>
      </c>
      <c r="BG56" s="31">
        <f t="shared" si="58"/>
        <v>0.81375680142275164</v>
      </c>
      <c r="BH56" s="31">
        <f t="shared" si="59"/>
        <v>3.0434003001141074E-2</v>
      </c>
      <c r="BI56" s="31">
        <f t="shared" si="60"/>
        <v>0.1558064376670083</v>
      </c>
      <c r="BJ56" s="31">
        <f t="shared" si="61"/>
        <v>2.7579090989764512E-6</v>
      </c>
      <c r="BL56" s="31">
        <f t="shared" si="78"/>
        <v>8.1530679619360932E-3</v>
      </c>
      <c r="BM56" s="31">
        <f t="shared" si="79"/>
        <v>-0.3982934895935496</v>
      </c>
      <c r="BN56" s="31">
        <f t="shared" si="80"/>
        <v>5.4631707908163761E-2</v>
      </c>
      <c r="BO56" s="31">
        <f t="shared" si="81"/>
        <v>-0.1658565836736216</v>
      </c>
      <c r="BR56" s="31">
        <f t="shared" si="82"/>
        <v>1.0028040500609408</v>
      </c>
      <c r="BS56" s="31">
        <f t="shared" si="83"/>
        <v>0.6978199048500352</v>
      </c>
      <c r="BT56" s="31">
        <f t="shared" si="62"/>
        <v>0.99765417828563008</v>
      </c>
      <c r="BU56" s="31"/>
      <c r="BV56" s="31">
        <f t="shared" si="84"/>
        <v>0.99950948389494354</v>
      </c>
      <c r="BW56" s="31">
        <f t="shared" si="85"/>
        <v>1.0030451505102396</v>
      </c>
      <c r="BX56" s="31">
        <f t="shared" si="63"/>
        <v>0.99919200505421935</v>
      </c>
      <c r="BY56" s="31"/>
      <c r="BZ56" s="31" t="e">
        <f>EXP(SUMPRODUCT($AV56:$AX56,#REF!))</f>
        <v>#REF!</v>
      </c>
      <c r="CA56" s="31">
        <f t="shared" si="86"/>
        <v>1</v>
      </c>
      <c r="CB56" s="31">
        <f t="shared" si="64"/>
        <v>1</v>
      </c>
    </row>
    <row r="57" spans="1:80" x14ac:dyDescent="0.2">
      <c r="A57" s="197" t="s">
        <v>379</v>
      </c>
      <c r="B57" s="9">
        <f t="shared" si="65"/>
        <v>1996</v>
      </c>
      <c r="D57" s="29">
        <f>'Coal_Reconcile '!AA53</f>
        <v>18055.111806853518</v>
      </c>
      <c r="E57" s="29">
        <f>'Petroleum _Reconcile'!BL54</f>
        <v>741.00421223648164</v>
      </c>
      <c r="F57" s="29">
        <f>NatGas_Reconcile!Y53</f>
        <v>2877.9198541094684</v>
      </c>
      <c r="G57" s="98">
        <f>OthGas_Reconcile!F18*0.001</f>
        <v>7.1000000000000008E-2</v>
      </c>
      <c r="H57" s="42">
        <f t="shared" si="15"/>
        <v>21674.106873199471</v>
      </c>
      <c r="J57" s="29">
        <f>Table8.2c11!B17*0.001</f>
        <v>1742765.7120000001</v>
      </c>
      <c r="K57" s="29">
        <f>Table8.2c11!D17*0.001</f>
        <v>68516.210000000006</v>
      </c>
      <c r="L57" s="29">
        <f>Table8.2c11!F17*0.001</f>
        <v>272834.152</v>
      </c>
      <c r="M57" s="29">
        <f>Table8.2c11!H17*0.001</f>
        <v>4.2629999999999999</v>
      </c>
      <c r="N57" s="29">
        <f t="shared" si="16"/>
        <v>2084120.3370000001</v>
      </c>
      <c r="P57" s="41">
        <f t="shared" si="87"/>
        <v>10360.033871755171</v>
      </c>
      <c r="Q57" s="41">
        <f t="shared" si="88"/>
        <v>10815.020448978155</v>
      </c>
      <c r="R57" s="41">
        <f t="shared" si="89"/>
        <v>10548.239041971066</v>
      </c>
      <c r="S57" s="41">
        <f t="shared" si="90"/>
        <v>16654.937837203848</v>
      </c>
      <c r="T57" s="41">
        <f t="shared" si="91"/>
        <v>10399.642711801565</v>
      </c>
      <c r="V57" s="31">
        <f t="shared" si="52"/>
        <v>1.0047152068979555</v>
      </c>
      <c r="W57" s="31">
        <f t="shared" si="53"/>
        <v>1.0091345549902833</v>
      </c>
      <c r="X57" s="31">
        <f t="shared" si="54"/>
        <v>0.97267096163426492</v>
      </c>
      <c r="Y57" s="31">
        <f t="shared" si="55"/>
        <v>1.3448862303542106</v>
      </c>
      <c r="Z57" s="31"/>
      <c r="AB57" s="34">
        <f t="shared" si="56"/>
        <v>1.0729560500861377</v>
      </c>
      <c r="AC57" s="34">
        <f t="shared" si="57"/>
        <v>0.9991369737028829</v>
      </c>
      <c r="AD57" s="34">
        <f t="shared" si="22"/>
        <v>0.99878010895107439</v>
      </c>
      <c r="AE57" s="34">
        <f t="shared" si="23"/>
        <v>1.0003573006196362</v>
      </c>
      <c r="AF57" s="34">
        <f t="shared" si="24"/>
        <v>1.0720300607992626</v>
      </c>
      <c r="AG57" s="34">
        <f t="shared" si="25"/>
        <v>1.0720300607992626</v>
      </c>
      <c r="AI57" s="12"/>
      <c r="AK57" s="31">
        <f t="shared" si="26"/>
        <v>0.83302679609737817</v>
      </c>
      <c r="AL57" s="31">
        <f t="shared" si="27"/>
        <v>3.4188454295791551E-2</v>
      </c>
      <c r="AM57" s="31">
        <f t="shared" si="28"/>
        <v>0.13278147380864316</v>
      </c>
      <c r="AN57" s="31">
        <f t="shared" si="29"/>
        <v>3.2757981869967215E-6</v>
      </c>
      <c r="AP57" s="31">
        <f t="shared" si="66"/>
        <v>0.82113191467844204</v>
      </c>
      <c r="AQ57" s="31">
        <f t="shared" si="67"/>
        <v>3.3024980164843093E-2</v>
      </c>
      <c r="AR57" s="31">
        <f t="shared" si="68"/>
        <v>0.1453826272261764</v>
      </c>
      <c r="AS57" s="31">
        <f t="shared" si="69"/>
        <v>3.6796735737952926E-6</v>
      </c>
      <c r="AT57" s="31">
        <f t="shared" si="51"/>
        <v>0.99954320174303546</v>
      </c>
      <c r="AU57" s="31"/>
      <c r="AV57" s="31">
        <f t="shared" si="70"/>
        <v>0.82150717772531079</v>
      </c>
      <c r="AW57" s="31">
        <f t="shared" si="71"/>
        <v>3.3040072812513831E-2</v>
      </c>
      <c r="AX57" s="31">
        <f t="shared" si="72"/>
        <v>0.14544906810696479</v>
      </c>
      <c r="AY57" s="31">
        <f t="shared" si="73"/>
        <v>3.6813552104386885E-6</v>
      </c>
      <c r="BB57" s="31">
        <f t="shared" si="74"/>
        <v>3.906652317576898E-3</v>
      </c>
      <c r="BC57" s="31">
        <f t="shared" si="75"/>
        <v>-5.2177395358359944E-3</v>
      </c>
      <c r="BD57" s="31">
        <f t="shared" si="76"/>
        <v>-2.278479509988279E-3</v>
      </c>
      <c r="BE57" s="31">
        <f t="shared" si="77"/>
        <v>7.2952332733719594E-2</v>
      </c>
      <c r="BG57" s="31">
        <f t="shared" si="58"/>
        <v>0.83621165297423994</v>
      </c>
      <c r="BH57" s="31">
        <f t="shared" si="59"/>
        <v>3.2875361745486394E-2</v>
      </c>
      <c r="BI57" s="31">
        <f t="shared" si="60"/>
        <v>0.130910939812973</v>
      </c>
      <c r="BJ57" s="31">
        <f t="shared" si="61"/>
        <v>2.0454673006724752E-6</v>
      </c>
      <c r="BL57" s="31">
        <f t="shared" si="78"/>
        <v>2.7220202844836294E-2</v>
      </c>
      <c r="BM57" s="31">
        <f t="shared" si="79"/>
        <v>7.7162990992999406E-2</v>
      </c>
      <c r="BN57" s="31">
        <f t="shared" si="80"/>
        <v>-0.17409720941039333</v>
      </c>
      <c r="BO57" s="31">
        <f t="shared" si="81"/>
        <v>-0.29884654751424727</v>
      </c>
      <c r="BR57" s="31">
        <f t="shared" si="82"/>
        <v>1.0027094782870063</v>
      </c>
      <c r="BS57" s="31">
        <f t="shared" si="83"/>
        <v>0.69971063273046719</v>
      </c>
      <c r="BT57" s="31">
        <f t="shared" si="62"/>
        <v>1.0003573006196362</v>
      </c>
      <c r="BU57" s="31"/>
      <c r="BV57" s="31">
        <f t="shared" si="84"/>
        <v>0.9995877708177594</v>
      </c>
      <c r="BW57" s="31">
        <f t="shared" si="85"/>
        <v>1.0026316660280943</v>
      </c>
      <c r="BX57" s="31">
        <f t="shared" si="63"/>
        <v>0.99878010895107439</v>
      </c>
      <c r="BY57" s="31"/>
      <c r="BZ57" s="31" t="e">
        <f>EXP(SUMPRODUCT($AV57:$AX57,#REF!))</f>
        <v>#REF!</v>
      </c>
      <c r="CA57" s="31">
        <f t="shared" si="86"/>
        <v>1</v>
      </c>
      <c r="CB57" s="31">
        <f t="shared" si="64"/>
        <v>1</v>
      </c>
    </row>
    <row r="58" spans="1:80" x14ac:dyDescent="0.2">
      <c r="A58" s="197" t="s">
        <v>379</v>
      </c>
      <c r="B58" s="9">
        <f t="shared" si="65"/>
        <v>1997</v>
      </c>
      <c r="D58" s="29">
        <f>'Coal_Reconcile '!AA54</f>
        <v>18551.960004718789</v>
      </c>
      <c r="E58" s="29">
        <f>'Petroleum _Reconcile'!BL55</f>
        <v>849.7993099278857</v>
      </c>
      <c r="F58" s="29">
        <f>NatGas_Reconcile!Y54</f>
        <v>3100.1270992256314</v>
      </c>
      <c r="G58" s="98">
        <f>OthGas_Reconcile!F19*0.001</f>
        <v>0.64200000000000002</v>
      </c>
      <c r="H58" s="42">
        <f t="shared" si="15"/>
        <v>22502.528413872307</v>
      </c>
      <c r="J58" s="29">
        <f>Table8.2c11!B18*0.001</f>
        <v>1793150.334</v>
      </c>
      <c r="K58" s="29">
        <f>Table8.2c11!D18*0.001</f>
        <v>80309.347999999998</v>
      </c>
      <c r="L58" s="29">
        <f>Table8.2c11!F18*0.001</f>
        <v>291131.07500000001</v>
      </c>
      <c r="M58" s="29">
        <f>Table8.2c11!H18*0.001</f>
        <v>30.615000000000002</v>
      </c>
      <c r="N58" s="29">
        <f t="shared" si="16"/>
        <v>2164621.3720000004</v>
      </c>
      <c r="P58" s="41">
        <f t="shared" si="87"/>
        <v>10346.014861640033</v>
      </c>
      <c r="Q58" s="41">
        <f t="shared" si="88"/>
        <v>10581.574014620139</v>
      </c>
      <c r="R58" s="41">
        <f t="shared" si="89"/>
        <v>10648.561302587266</v>
      </c>
      <c r="S58" s="41">
        <f t="shared" si="90"/>
        <v>20970.112689857913</v>
      </c>
      <c r="T58" s="41">
        <f t="shared" si="91"/>
        <v>10395.595601590643</v>
      </c>
      <c r="V58" s="31">
        <f t="shared" si="52"/>
        <v>1.0033556444850624</v>
      </c>
      <c r="W58" s="31">
        <f t="shared" si="53"/>
        <v>0.98735199204818502</v>
      </c>
      <c r="X58" s="31">
        <f t="shared" si="54"/>
        <v>0.98192184695442242</v>
      </c>
      <c r="Y58" s="31">
        <f t="shared" si="55"/>
        <v>1.6933365997060263</v>
      </c>
      <c r="Z58" s="31"/>
      <c r="AB58" s="34">
        <f t="shared" si="56"/>
        <v>1.1143999489858423</v>
      </c>
      <c r="AC58" s="34">
        <f t="shared" si="57"/>
        <v>0.99874815097498348</v>
      </c>
      <c r="AD58" s="34">
        <f t="shared" si="22"/>
        <v>0.99901421649832545</v>
      </c>
      <c r="AE58" s="34">
        <f t="shared" si="23"/>
        <v>0.99973367193484519</v>
      </c>
      <c r="AF58" s="34">
        <f t="shared" si="24"/>
        <v>1.1130048884962256</v>
      </c>
      <c r="AG58" s="34">
        <f t="shared" si="25"/>
        <v>1.1130048884962258</v>
      </c>
      <c r="AI58" s="12"/>
      <c r="AK58" s="31">
        <f t="shared" si="26"/>
        <v>0.82443891030849314</v>
      </c>
      <c r="AL58" s="31">
        <f t="shared" si="27"/>
        <v>3.7764614460124551E-2</v>
      </c>
      <c r="AM58" s="31">
        <f t="shared" si="28"/>
        <v>0.13776794510409204</v>
      </c>
      <c r="AN58" s="31">
        <f t="shared" si="29"/>
        <v>2.853012729023914E-5</v>
      </c>
      <c r="AP58" s="31">
        <f t="shared" si="66"/>
        <v>0.82872543703036217</v>
      </c>
      <c r="AQ58" s="31">
        <f t="shared" si="67"/>
        <v>3.5946891544928208E-2</v>
      </c>
      <c r="AR58" s="31">
        <f t="shared" si="68"/>
        <v>0.13525939053675415</v>
      </c>
      <c r="AS58" s="31">
        <f t="shared" si="69"/>
        <v>1.1668055811547628E-5</v>
      </c>
      <c r="AT58" s="31">
        <f t="shared" si="51"/>
        <v>0.99994338716785613</v>
      </c>
      <c r="AU58" s="31"/>
      <c r="AV58" s="31">
        <f t="shared" si="70"/>
        <v>0.82877235618064815</v>
      </c>
      <c r="AW58" s="31">
        <f t="shared" si="71"/>
        <v>3.5948926715482103E-2</v>
      </c>
      <c r="AX58" s="31">
        <f t="shared" si="72"/>
        <v>0.13526704838745909</v>
      </c>
      <c r="AY58" s="31">
        <f t="shared" si="73"/>
        <v>1.1668716410631118E-5</v>
      </c>
      <c r="BB58" s="31">
        <f t="shared" si="74"/>
        <v>-1.3540982577340617E-3</v>
      </c>
      <c r="BC58" s="31">
        <f t="shared" si="75"/>
        <v>-2.1821762188023116E-2</v>
      </c>
      <c r="BD58" s="31">
        <f t="shared" si="76"/>
        <v>9.4658635339952626E-3</v>
      </c>
      <c r="BE58" s="31">
        <f t="shared" si="77"/>
        <v>0.23039147950180125</v>
      </c>
      <c r="BG58" s="31">
        <f t="shared" si="58"/>
        <v>0.82838983167907099</v>
      </c>
      <c r="BH58" s="31">
        <f t="shared" si="59"/>
        <v>3.7100875487429116E-2</v>
      </c>
      <c r="BI58" s="31">
        <f t="shared" si="60"/>
        <v>0.13449514948242872</v>
      </c>
      <c r="BJ58" s="31">
        <f t="shared" si="61"/>
        <v>1.4143351071006609E-5</v>
      </c>
      <c r="BL58" s="31">
        <f t="shared" si="78"/>
        <v>-9.3978996608376601E-3</v>
      </c>
      <c r="BM58" s="31">
        <f t="shared" si="79"/>
        <v>0.12091707327649731</v>
      </c>
      <c r="BN58" s="31">
        <f t="shared" si="80"/>
        <v>2.701089182066814E-2</v>
      </c>
      <c r="BO58" s="31">
        <f t="shared" si="81"/>
        <v>1.9336183524051469</v>
      </c>
      <c r="BR58" s="31">
        <f t="shared" si="82"/>
        <v>0.99937659405853829</v>
      </c>
      <c r="BS58" s="31">
        <f t="shared" si="83"/>
        <v>0.69927442896471903</v>
      </c>
      <c r="BT58" s="31">
        <f t="shared" si="62"/>
        <v>0.99973367193484519</v>
      </c>
      <c r="BU58" s="31"/>
      <c r="BV58" s="31">
        <f t="shared" si="84"/>
        <v>1.0002343934817612</v>
      </c>
      <c r="BW58" s="31">
        <f t="shared" si="85"/>
        <v>1.0028666763552188</v>
      </c>
      <c r="BX58" s="31">
        <f t="shared" si="63"/>
        <v>0.99901421649832545</v>
      </c>
      <c r="BY58" s="31"/>
      <c r="BZ58" s="31" t="e">
        <f>EXP(SUMPRODUCT($AV58:$AX58,#REF!))</f>
        <v>#REF!</v>
      </c>
      <c r="CA58" s="31">
        <f t="shared" si="86"/>
        <v>1</v>
      </c>
      <c r="CB58" s="31">
        <f t="shared" si="64"/>
        <v>1</v>
      </c>
    </row>
    <row r="59" spans="1:80" x14ac:dyDescent="0.2">
      <c r="A59" s="197" t="s">
        <v>379</v>
      </c>
      <c r="B59" s="9">
        <f t="shared" si="65"/>
        <v>1998</v>
      </c>
      <c r="D59" s="29">
        <f>'Coal_Reconcile '!AA55</f>
        <v>18879.211572511289</v>
      </c>
      <c r="E59" s="29">
        <f>'Petroleum _Reconcile'!BL56</f>
        <v>1231.0756711432209</v>
      </c>
      <c r="F59" s="29">
        <f>NatGas_Reconcile!Y55</f>
        <v>3627.7201478418428</v>
      </c>
      <c r="G59" s="98">
        <f>OthGas_Reconcile!F20*0.001</f>
        <v>1.345</v>
      </c>
      <c r="H59" s="42">
        <f t="shared" si="15"/>
        <v>23739.352391496355</v>
      </c>
      <c r="J59" s="29">
        <f>Table8.2c11!B19*0.001</f>
        <v>1823018.9000000001</v>
      </c>
      <c r="K59" s="29">
        <f>Table8.2c11!D19*0.001</f>
        <v>115660.876</v>
      </c>
      <c r="L59" s="29">
        <f>Table8.2c11!F19*0.001</f>
        <v>335879.71299999999</v>
      </c>
      <c r="M59" s="29">
        <f>Table8.2c11!H19*0.001</f>
        <v>55.216999999999999</v>
      </c>
      <c r="N59" s="29">
        <f t="shared" si="16"/>
        <v>2274614.7060000002</v>
      </c>
      <c r="P59" s="41">
        <f t="shared" si="87"/>
        <v>10356.015273627327</v>
      </c>
      <c r="Q59" s="41">
        <f t="shared" si="88"/>
        <v>10643.838380951056</v>
      </c>
      <c r="R59" s="41">
        <f t="shared" si="89"/>
        <v>10800.652755832987</v>
      </c>
      <c r="S59" s="41">
        <f t="shared" si="90"/>
        <v>24358.440335403953</v>
      </c>
      <c r="T59" s="41">
        <f t="shared" si="91"/>
        <v>10436.647722744634</v>
      </c>
      <c r="V59" s="31">
        <f t="shared" si="52"/>
        <v>1.0043254835920823</v>
      </c>
      <c r="W59" s="31">
        <f t="shared" si="53"/>
        <v>0.99316179369447211</v>
      </c>
      <c r="X59" s="31">
        <f t="shared" si="54"/>
        <v>0.99594645708093166</v>
      </c>
      <c r="Y59" s="31">
        <f t="shared" si="55"/>
        <v>1.966944057083869</v>
      </c>
      <c r="Z59" s="31"/>
      <c r="AB59" s="34">
        <f t="shared" si="56"/>
        <v>1.1710272037029699</v>
      </c>
      <c r="AC59" s="34">
        <f t="shared" si="57"/>
        <v>1.0026921991726525</v>
      </c>
      <c r="AD59" s="34">
        <f t="shared" si="22"/>
        <v>0.99984526803916396</v>
      </c>
      <c r="AE59" s="34">
        <f t="shared" si="23"/>
        <v>1.0028473717128967</v>
      </c>
      <c r="AF59" s="34">
        <f t="shared" si="24"/>
        <v>1.1741798421719323</v>
      </c>
      <c r="AG59" s="34">
        <f t="shared" si="25"/>
        <v>1.1741798421719325</v>
      </c>
      <c r="AI59" s="12"/>
      <c r="AK59" s="31">
        <f t="shared" si="26"/>
        <v>0.79527070752250129</v>
      </c>
      <c r="AL59" s="31">
        <f t="shared" si="27"/>
        <v>5.1858014104218066E-2</v>
      </c>
      <c r="AM59" s="31">
        <f t="shared" si="28"/>
        <v>0.15281462139385588</v>
      </c>
      <c r="AN59" s="31">
        <f t="shared" si="29"/>
        <v>5.6656979424670016E-5</v>
      </c>
      <c r="AP59" s="31">
        <f t="shared" si="66"/>
        <v>0.80976725642744873</v>
      </c>
      <c r="AQ59" s="31">
        <f t="shared" si="67"/>
        <v>4.4439475656402327E-2</v>
      </c>
      <c r="AR59" s="31">
        <f t="shared" si="68"/>
        <v>0.14516133477031312</v>
      </c>
      <c r="AS59" s="31">
        <f t="shared" si="69"/>
        <v>4.0997981727569058E-5</v>
      </c>
      <c r="AT59" s="31">
        <f t="shared" si="51"/>
        <v>0.99940906483589176</v>
      </c>
      <c r="AU59" s="31"/>
      <c r="AV59" s="31">
        <f t="shared" si="70"/>
        <v>0.81024605931547833</v>
      </c>
      <c r="AW59" s="31">
        <f t="shared" si="71"/>
        <v>4.4465752032877073E-2</v>
      </c>
      <c r="AX59" s="31">
        <f t="shared" si="72"/>
        <v>0.14524716642844276</v>
      </c>
      <c r="AY59" s="31">
        <f t="shared" si="73"/>
        <v>4.1022223201768877E-5</v>
      </c>
      <c r="BB59" s="31">
        <f t="shared" si="74"/>
        <v>9.6612870330307042E-4</v>
      </c>
      <c r="BC59" s="31">
        <f t="shared" si="75"/>
        <v>5.8669809352083543E-3</v>
      </c>
      <c r="BD59" s="31">
        <f t="shared" si="76"/>
        <v>1.4181778587478712E-2</v>
      </c>
      <c r="BE59" s="31">
        <f t="shared" si="77"/>
        <v>0.14978019639169224</v>
      </c>
      <c r="BG59" s="31">
        <f t="shared" si="58"/>
        <v>0.80146272473805058</v>
      </c>
      <c r="BH59" s="31">
        <f t="shared" si="59"/>
        <v>5.0848557206153923E-2</v>
      </c>
      <c r="BI59" s="31">
        <f t="shared" si="60"/>
        <v>0.14766444273573598</v>
      </c>
      <c r="BJ59" s="31">
        <f t="shared" si="61"/>
        <v>2.4275320059414051E-5</v>
      </c>
      <c r="BL59" s="31">
        <f t="shared" si="78"/>
        <v>-3.3045390703958913E-2</v>
      </c>
      <c r="BM59" s="31">
        <f t="shared" si="79"/>
        <v>0.31521118118619817</v>
      </c>
      <c r="BN59" s="31">
        <f t="shared" si="80"/>
        <v>9.3414285719343765E-2</v>
      </c>
      <c r="BO59" s="31">
        <f t="shared" si="81"/>
        <v>0.54021557414228527</v>
      </c>
      <c r="BR59" s="31">
        <f t="shared" si="82"/>
        <v>1.0031145292646044</v>
      </c>
      <c r="BS59" s="31">
        <f t="shared" si="83"/>
        <v>0.70145233963771925</v>
      </c>
      <c r="BT59" s="31">
        <f t="shared" si="62"/>
        <v>1.0028473717128967</v>
      </c>
      <c r="BU59" s="31"/>
      <c r="BV59" s="31">
        <f t="shared" si="84"/>
        <v>1.0008318715861235</v>
      </c>
      <c r="BW59" s="31">
        <f t="shared" si="85"/>
        <v>1.0037009326479489</v>
      </c>
      <c r="BX59" s="31">
        <f t="shared" si="63"/>
        <v>0.99984526803916396</v>
      </c>
      <c r="BY59" s="31"/>
      <c r="BZ59" s="31" t="e">
        <f>EXP(SUMPRODUCT($AV59:$AX59,#REF!))</f>
        <v>#REF!</v>
      </c>
      <c r="CA59" s="31">
        <f t="shared" si="86"/>
        <v>1</v>
      </c>
      <c r="CB59" s="31">
        <f t="shared" si="64"/>
        <v>1</v>
      </c>
    </row>
    <row r="60" spans="1:80" x14ac:dyDescent="0.2">
      <c r="A60" s="197" t="s">
        <v>379</v>
      </c>
      <c r="B60" s="9">
        <f t="shared" si="65"/>
        <v>1999</v>
      </c>
      <c r="D60" s="29">
        <f>'Coal_Reconcile '!AA56</f>
        <v>18943.6339009359</v>
      </c>
      <c r="E60" s="29">
        <f>'Petroleum _Reconcile'!BL57</f>
        <v>1135.5366720358131</v>
      </c>
      <c r="F60" s="29">
        <f>NatGas_Reconcile!Y56</f>
        <v>3807.7664420454616</v>
      </c>
      <c r="G60" s="98">
        <f>OthGas_Reconcile!F21*0.001</f>
        <v>0.69600000000000006</v>
      </c>
      <c r="H60" s="42">
        <f t="shared" si="15"/>
        <v>23887.633015017174</v>
      </c>
      <c r="J60" s="29">
        <f>Table8.2c11!B20*0.001</f>
        <v>1832066.6270000001</v>
      </c>
      <c r="K60" s="29">
        <f>Table8.2c11!D20*0.001</f>
        <v>104835.053</v>
      </c>
      <c r="L60" s="29">
        <f>Table8.2c11!F20*0.001</f>
        <v>356644.98499999999</v>
      </c>
      <c r="M60" s="29">
        <f>Table8.2c11!H20*0.001</f>
        <v>35.515999999999998</v>
      </c>
      <c r="N60" s="29">
        <f t="shared" si="16"/>
        <v>2293582.1809999999</v>
      </c>
      <c r="P60" s="41">
        <f t="shared" si="87"/>
        <v>10340.035466917492</v>
      </c>
      <c r="Q60" s="41">
        <f t="shared" si="88"/>
        <v>10831.650669703129</v>
      </c>
      <c r="R60" s="41">
        <f t="shared" si="89"/>
        <v>10676.629707958635</v>
      </c>
      <c r="S60" s="41">
        <f t="shared" si="90"/>
        <v>19596.801441603784</v>
      </c>
      <c r="T60" s="41">
        <f t="shared" si="91"/>
        <v>10414.988925577625</v>
      </c>
      <c r="V60" s="31">
        <f t="shared" si="52"/>
        <v>1.0027757632916079</v>
      </c>
      <c r="W60" s="31">
        <f t="shared" si="53"/>
        <v>1.0106862978159079</v>
      </c>
      <c r="X60" s="31">
        <f t="shared" si="54"/>
        <v>0.98451008208404722</v>
      </c>
      <c r="Y60" s="31">
        <f t="shared" si="55"/>
        <v>1.5824417164095055</v>
      </c>
      <c r="Z60" s="31"/>
      <c r="AB60" s="34">
        <f t="shared" si="56"/>
        <v>1.1807921230767724</v>
      </c>
      <c r="AC60" s="34">
        <f t="shared" si="57"/>
        <v>1.0006113483535246</v>
      </c>
      <c r="AD60" s="34">
        <f t="shared" si="22"/>
        <v>0.99993728687845762</v>
      </c>
      <c r="AE60" s="34">
        <f t="shared" si="23"/>
        <v>1.0006741037502176</v>
      </c>
      <c r="AF60" s="34">
        <f t="shared" si="24"/>
        <v>1.1815139983970704</v>
      </c>
      <c r="AG60" s="34">
        <f t="shared" si="25"/>
        <v>1.1815139983970702</v>
      </c>
      <c r="AI60" s="12"/>
      <c r="AK60" s="31">
        <f t="shared" si="26"/>
        <v>0.79303101688755917</v>
      </c>
      <c r="AL60" s="31">
        <f t="shared" si="27"/>
        <v>4.7536592316281309E-2</v>
      </c>
      <c r="AM60" s="31">
        <f t="shared" si="28"/>
        <v>0.15940325438069461</v>
      </c>
      <c r="AN60" s="31">
        <f t="shared" si="29"/>
        <v>2.9136415464958518E-5</v>
      </c>
      <c r="AP60" s="31">
        <f t="shared" si="66"/>
        <v>0.79415033583391981</v>
      </c>
      <c r="AQ60" s="31">
        <f t="shared" si="67"/>
        <v>4.9665973359560099E-2</v>
      </c>
      <c r="AR60" s="31">
        <f t="shared" si="68"/>
        <v>0.15608576216914394</v>
      </c>
      <c r="AS60" s="31">
        <f t="shared" si="69"/>
        <v>4.1382663842603376E-5</v>
      </c>
      <c r="AT60" s="31">
        <f t="shared" si="51"/>
        <v>0.99994345402646645</v>
      </c>
      <c r="AU60" s="31"/>
      <c r="AV60" s="31">
        <f t="shared" si="70"/>
        <v>0.7941952443771888</v>
      </c>
      <c r="AW60" s="31">
        <f t="shared" si="71"/>
        <v>4.9668781929188513E-2</v>
      </c>
      <c r="AX60" s="31">
        <f t="shared" si="72"/>
        <v>0.15609458868962472</v>
      </c>
      <c r="AY60" s="31">
        <f t="shared" si="73"/>
        <v>4.1385003997944131E-5</v>
      </c>
      <c r="BB60" s="31">
        <f t="shared" si="74"/>
        <v>-1.5442376022084339E-3</v>
      </c>
      <c r="BC60" s="31">
        <f t="shared" si="75"/>
        <v>1.7491296858898098E-2</v>
      </c>
      <c r="BD60" s="31">
        <f t="shared" si="76"/>
        <v>-1.1549359345266344E-2</v>
      </c>
      <c r="BE60" s="31">
        <f t="shared" si="77"/>
        <v>-0.21751205398739637</v>
      </c>
      <c r="BG60" s="31">
        <f t="shared" si="58"/>
        <v>0.79877958687367401</v>
      </c>
      <c r="BH60" s="31">
        <f t="shared" si="59"/>
        <v>4.5707999420492536E-2</v>
      </c>
      <c r="BI60" s="31">
        <f t="shared" si="60"/>
        <v>0.15549692875818519</v>
      </c>
      <c r="BJ60" s="31">
        <f t="shared" si="61"/>
        <v>1.5484947648361593E-5</v>
      </c>
      <c r="BL60" s="31">
        <f t="shared" si="78"/>
        <v>-3.3534176159722342E-3</v>
      </c>
      <c r="BM60" s="31">
        <f t="shared" si="79"/>
        <v>-0.10657842395907145</v>
      </c>
      <c r="BN60" s="31">
        <f t="shared" si="80"/>
        <v>5.1683559889746919E-2</v>
      </c>
      <c r="BO60" s="31">
        <f t="shared" si="81"/>
        <v>-0.44959176620166041</v>
      </c>
      <c r="BR60" s="31">
        <f t="shared" si="82"/>
        <v>0.9978329025692444</v>
      </c>
      <c r="BS60" s="31">
        <f t="shared" si="83"/>
        <v>0.6999322240746928</v>
      </c>
      <c r="BT60" s="31">
        <f t="shared" si="62"/>
        <v>1.0006741037502176</v>
      </c>
      <c r="BU60" s="31"/>
      <c r="BV60" s="31">
        <f t="shared" si="84"/>
        <v>1.0000920330797525</v>
      </c>
      <c r="BW60" s="31">
        <f t="shared" si="85"/>
        <v>1.003793306335931</v>
      </c>
      <c r="BX60" s="31">
        <f t="shared" si="63"/>
        <v>0.99993728687845762</v>
      </c>
      <c r="BY60" s="31"/>
      <c r="BZ60" s="31" t="e">
        <f>EXP(SUMPRODUCT($AV60:$AX60,#REF!))</f>
        <v>#REF!</v>
      </c>
      <c r="CA60" s="31">
        <f t="shared" si="86"/>
        <v>1</v>
      </c>
      <c r="CB60" s="31">
        <f t="shared" si="64"/>
        <v>1</v>
      </c>
    </row>
    <row r="61" spans="1:80" x14ac:dyDescent="0.2">
      <c r="A61" s="197" t="s">
        <v>379</v>
      </c>
      <c r="B61" s="9">
        <f t="shared" si="65"/>
        <v>2000</v>
      </c>
      <c r="D61" s="29">
        <f>'Coal_Reconcile '!AA57</f>
        <v>19832.533553512672</v>
      </c>
      <c r="E61" s="29">
        <f>'Petroleum _Reconcile'!BL58</f>
        <v>1065.3725946223838</v>
      </c>
      <c r="F61" s="29">
        <f>NatGas_Reconcile!Y57</f>
        <v>4179.4698597720408</v>
      </c>
      <c r="G61" s="98">
        <f>OthGas_Reconcile!F22*0.001</f>
        <v>1.9510000000000001</v>
      </c>
      <c r="H61" s="42">
        <f t="shared" si="15"/>
        <v>25079.327007907097</v>
      </c>
      <c r="J61" s="29">
        <f>Table8.2c11!B21*0.001</f>
        <v>1910575.307</v>
      </c>
      <c r="K61" s="29">
        <f>Table8.2c11!D21*0.001</f>
        <v>97975.152000000002</v>
      </c>
      <c r="L61" s="29">
        <f>Table8.2c11!F21*0.001</f>
        <v>399427.42800000001</v>
      </c>
      <c r="M61" s="29">
        <f>Table8.2c11!H21*0.001</f>
        <v>181.11600000000001</v>
      </c>
      <c r="N61" s="29">
        <f t="shared" si="16"/>
        <v>2408159.003</v>
      </c>
      <c r="P61" s="41">
        <f t="shared" si="87"/>
        <v>10380.398763058374</v>
      </c>
      <c r="Q61" s="41">
        <f t="shared" si="88"/>
        <v>10873.906014684046</v>
      </c>
      <c r="R61" s="41">
        <f t="shared" si="89"/>
        <v>10463.652635722454</v>
      </c>
      <c r="S61" s="41">
        <f t="shared" si="90"/>
        <v>10772.101857373174</v>
      </c>
      <c r="T61" s="41">
        <f t="shared" si="91"/>
        <v>10414.315241088379</v>
      </c>
      <c r="V61" s="31">
        <f t="shared" si="52"/>
        <v>1.0066901923306706</v>
      </c>
      <c r="W61" s="31">
        <f t="shared" si="53"/>
        <v>1.0146290854374798</v>
      </c>
      <c r="X61" s="31">
        <f t="shared" si="54"/>
        <v>0.96487110605840465</v>
      </c>
      <c r="Y61" s="31">
        <f t="shared" si="55"/>
        <v>0.86984722498288369</v>
      </c>
      <c r="Z61" s="31"/>
      <c r="AB61" s="34">
        <f t="shared" si="56"/>
        <v>1.2397790693591082</v>
      </c>
      <c r="AC61" s="34">
        <f t="shared" si="57"/>
        <v>1.0005466246797918</v>
      </c>
      <c r="AD61" s="34">
        <f t="shared" si="22"/>
        <v>0.99992629989422288</v>
      </c>
      <c r="AE61" s="34">
        <f t="shared" si="23"/>
        <v>1.0006203705069414</v>
      </c>
      <c r="AF61" s="34">
        <f t="shared" si="24"/>
        <v>1.2404567631959098</v>
      </c>
      <c r="AG61" s="34">
        <f t="shared" si="25"/>
        <v>1.2404567631959091</v>
      </c>
      <c r="AI61" s="12"/>
      <c r="AK61" s="31">
        <f t="shared" si="26"/>
        <v>0.79079209530861028</v>
      </c>
      <c r="AL61" s="31">
        <f t="shared" si="27"/>
        <v>4.2480110980908273E-2</v>
      </c>
      <c r="AM61" s="31">
        <f t="shared" si="28"/>
        <v>0.16665000055441373</v>
      </c>
      <c r="AN61" s="31">
        <f t="shared" si="29"/>
        <v>7.779315606773986E-5</v>
      </c>
      <c r="AP61" s="31">
        <f t="shared" si="66"/>
        <v>0.79191102860099993</v>
      </c>
      <c r="AQ61" s="31">
        <f t="shared" si="67"/>
        <v>4.4960972380931372E-2</v>
      </c>
      <c r="AR61" s="31">
        <f t="shared" si="68"/>
        <v>0.16299977998745929</v>
      </c>
      <c r="AS61" s="31">
        <f t="shared" si="69"/>
        <v>4.9545352521001323E-5</v>
      </c>
      <c r="AT61" s="31">
        <f t="shared" si="51"/>
        <v>0.99992132632191155</v>
      </c>
      <c r="AU61" s="31"/>
      <c r="AV61" s="31">
        <f t="shared" si="70"/>
        <v>0.7919733360562955</v>
      </c>
      <c r="AW61" s="31">
        <f t="shared" si="71"/>
        <v>4.4964509904308989E-2</v>
      </c>
      <c r="AX61" s="31">
        <f t="shared" si="72"/>
        <v>0.16301260478865279</v>
      </c>
      <c r="AY61" s="31">
        <f t="shared" si="73"/>
        <v>4.9549250742803788E-5</v>
      </c>
      <c r="BB61" s="31">
        <f t="shared" si="74"/>
        <v>3.8959943356704947E-3</v>
      </c>
      <c r="BC61" s="31">
        <f t="shared" si="75"/>
        <v>3.8935097565901198E-3</v>
      </c>
      <c r="BD61" s="31">
        <f t="shared" si="76"/>
        <v>-2.0149615276971226E-2</v>
      </c>
      <c r="BE61" s="31">
        <f t="shared" si="77"/>
        <v>-0.59840673050651971</v>
      </c>
      <c r="BG61" s="31">
        <f t="shared" si="58"/>
        <v>0.793375896118102</v>
      </c>
      <c r="BH61" s="31">
        <f t="shared" si="59"/>
        <v>4.0684669026399833E-2</v>
      </c>
      <c r="BI61" s="31">
        <f t="shared" si="60"/>
        <v>0.16586422553594149</v>
      </c>
      <c r="BJ61" s="31">
        <f t="shared" si="61"/>
        <v>7.5209319556712015E-5</v>
      </c>
      <c r="BL61" s="31">
        <f t="shared" si="78"/>
        <v>-6.7879193478082179E-3</v>
      </c>
      <c r="BM61" s="31">
        <f t="shared" si="79"/>
        <v>-0.1164219855181227</v>
      </c>
      <c r="BN61" s="31">
        <f t="shared" si="80"/>
        <v>6.4543554547532647E-2</v>
      </c>
      <c r="BO61" s="31">
        <f t="shared" si="81"/>
        <v>1.5804067209298438</v>
      </c>
      <c r="BR61" s="31">
        <f t="shared" si="82"/>
        <v>0.99994630295410369</v>
      </c>
      <c r="BS61" s="31">
        <f t="shared" si="83"/>
        <v>0.69989463978193234</v>
      </c>
      <c r="BT61" s="31">
        <f t="shared" si="62"/>
        <v>1.0006203705069414</v>
      </c>
      <c r="BU61" s="31"/>
      <c r="BV61" s="31">
        <f t="shared" si="84"/>
        <v>0.99998901232669402</v>
      </c>
      <c r="BW61" s="31">
        <f t="shared" si="85"/>
        <v>1.0037822769830143</v>
      </c>
      <c r="BX61" s="31">
        <f t="shared" si="63"/>
        <v>0.99992629989422288</v>
      </c>
      <c r="BY61" s="31"/>
      <c r="BZ61" s="31" t="e">
        <f>EXP(SUMPRODUCT($AV61:$AX61,#REF!))</f>
        <v>#REF!</v>
      </c>
      <c r="CA61" s="31">
        <f t="shared" si="86"/>
        <v>1</v>
      </c>
      <c r="CB61" s="31">
        <f t="shared" si="64"/>
        <v>1</v>
      </c>
    </row>
    <row r="62" spans="1:80" x14ac:dyDescent="0.2">
      <c r="A62" s="197" t="s">
        <v>379</v>
      </c>
      <c r="B62" s="9">
        <f t="shared" si="65"/>
        <v>2001</v>
      </c>
      <c r="D62" s="29">
        <f>'Coal_Reconcile '!AA58</f>
        <v>19234.920394551082</v>
      </c>
      <c r="E62" s="29">
        <f>'Petroleum _Reconcile'!BL59</f>
        <v>1211.6235091145072</v>
      </c>
      <c r="F62" s="29">
        <f>NatGas_Reconcile!Y58</f>
        <v>4283.6845122881514</v>
      </c>
      <c r="G62" s="98">
        <f>OthGas_Reconcile!F23*0.001</f>
        <v>9.1999999999999998E-2</v>
      </c>
      <c r="H62" s="42">
        <f t="shared" si="15"/>
        <v>24730.320415953738</v>
      </c>
      <c r="J62" s="29">
        <f>Table8.2c11!B22*0.001</f>
        <v>1851823.3689999999</v>
      </c>
      <c r="K62" s="29">
        <f>Table8.2c11!D22*0.001</f>
        <v>113165.32800000001</v>
      </c>
      <c r="L62" s="29">
        <f>Table8.2c11!F22*0.001</f>
        <v>426974.07199999999</v>
      </c>
      <c r="M62" s="29">
        <f>Table8.2c11!H22*0.001</f>
        <v>10.135</v>
      </c>
      <c r="N62" s="29">
        <f t="shared" ref="N62:N65" si="92">SUM(J62:M62)</f>
        <v>2391972.9039999996</v>
      </c>
      <c r="P62" s="41">
        <f t="shared" si="87"/>
        <v>10387.016773061947</v>
      </c>
      <c r="Q62" s="41">
        <f t="shared" si="88"/>
        <v>10706.667232162374</v>
      </c>
      <c r="R62" s="41">
        <f t="shared" si="89"/>
        <v>10032.657234250401</v>
      </c>
      <c r="S62" s="41">
        <f t="shared" si="90"/>
        <v>9077.4543660582131</v>
      </c>
      <c r="T62" s="41">
        <f t="shared" si="91"/>
        <v>10338.879832040833</v>
      </c>
      <c r="V62" s="31">
        <f t="shared" si="52"/>
        <v>1.0073320063799585</v>
      </c>
      <c r="W62" s="31">
        <f t="shared" si="53"/>
        <v>0.9990242666418695</v>
      </c>
      <c r="X62" s="31">
        <f t="shared" si="54"/>
        <v>0.92512829117321671</v>
      </c>
      <c r="Y62" s="31">
        <f t="shared" si="55"/>
        <v>0.73300444005920062</v>
      </c>
      <c r="Z62" s="31"/>
      <c r="AB62" s="34">
        <f t="shared" si="56"/>
        <v>1.2314460702798216</v>
      </c>
      <c r="AC62" s="34">
        <f t="shared" si="57"/>
        <v>0.99329923086112981</v>
      </c>
      <c r="AD62" s="34">
        <f t="shared" si="22"/>
        <v>1.000016335365006</v>
      </c>
      <c r="AE62" s="34">
        <f t="shared" si="23"/>
        <v>0.99328300522068558</v>
      </c>
      <c r="AF62" s="34">
        <f t="shared" si="24"/>
        <v>1.2231944344559078</v>
      </c>
      <c r="AG62" s="34">
        <f t="shared" si="25"/>
        <v>1.2231944344559076</v>
      </c>
      <c r="AI62" s="12"/>
      <c r="AK62" s="31">
        <f t="shared" si="26"/>
        <v>0.77778694618701638</v>
      </c>
      <c r="AL62" s="31">
        <f t="shared" si="27"/>
        <v>4.899344160267647E-2</v>
      </c>
      <c r="AM62" s="31">
        <f t="shared" si="28"/>
        <v>0.17321589208058583</v>
      </c>
      <c r="AN62" s="31">
        <f t="shared" si="29"/>
        <v>3.720129721434989E-6</v>
      </c>
      <c r="AP62" s="31">
        <f t="shared" si="66"/>
        <v>0.78427154938650179</v>
      </c>
      <c r="AQ62" s="31">
        <f t="shared" si="67"/>
        <v>4.5659375074157009E-2</v>
      </c>
      <c r="AR62" s="31">
        <f t="shared" si="68"/>
        <v>0.16991180306462181</v>
      </c>
      <c r="AS62" s="31">
        <f t="shared" si="69"/>
        <v>2.4363763481939647E-5</v>
      </c>
      <c r="AT62" s="31">
        <f t="shared" si="51"/>
        <v>0.9998670912887625</v>
      </c>
      <c r="AU62" s="31"/>
      <c r="AV62" s="31">
        <f t="shared" si="70"/>
        <v>0.78437579976317418</v>
      </c>
      <c r="AW62" s="31">
        <f t="shared" si="71"/>
        <v>4.5665444409521569E-2</v>
      </c>
      <c r="AX62" s="31">
        <f t="shared" si="72"/>
        <v>0.16993438882523551</v>
      </c>
      <c r="AY62" s="31">
        <f t="shared" si="73"/>
        <v>2.436700206878133E-5</v>
      </c>
      <c r="BB62" s="31">
        <f t="shared" si="74"/>
        <v>6.3734557784391518E-4</v>
      </c>
      <c r="BC62" s="31">
        <f t="shared" si="75"/>
        <v>-1.5499322336095047E-2</v>
      </c>
      <c r="BD62" s="31">
        <f t="shared" si="76"/>
        <v>-4.2062102510826017E-2</v>
      </c>
      <c r="BE62" s="31">
        <f t="shared" si="77"/>
        <v>-0.17116583351274275</v>
      </c>
      <c r="BG62" s="31">
        <f t="shared" si="58"/>
        <v>0.77418241899950901</v>
      </c>
      <c r="BH62" s="31">
        <f t="shared" si="59"/>
        <v>4.7310455653890644E-2</v>
      </c>
      <c r="BI62" s="31">
        <f t="shared" si="60"/>
        <v>0.17850288825847002</v>
      </c>
      <c r="BJ62" s="31">
        <f t="shared" si="61"/>
        <v>4.2370881304933048E-6</v>
      </c>
      <c r="BL62" s="31">
        <f t="shared" si="78"/>
        <v>-2.4489597844665548E-2</v>
      </c>
      <c r="BM62" s="31">
        <f t="shared" si="79"/>
        <v>0.15087998174724204</v>
      </c>
      <c r="BN62" s="31">
        <f t="shared" si="80"/>
        <v>7.3435246587955166E-2</v>
      </c>
      <c r="BO62" s="31">
        <f t="shared" si="81"/>
        <v>-2.8763988819135626</v>
      </c>
      <c r="BR62" s="31">
        <f t="shared" si="82"/>
        <v>0.99266718377666208</v>
      </c>
      <c r="BS62" s="31">
        <f t="shared" si="83"/>
        <v>0.69476244101271212</v>
      </c>
      <c r="BT62" s="31">
        <f t="shared" si="62"/>
        <v>0.99328300522068558</v>
      </c>
      <c r="BU62" s="31"/>
      <c r="BV62" s="31">
        <f t="shared" si="84"/>
        <v>1.0000900421068959</v>
      </c>
      <c r="BW62" s="31">
        <f t="shared" si="85"/>
        <v>1.0038726596540986</v>
      </c>
      <c r="BX62" s="31">
        <f t="shared" si="63"/>
        <v>1.000016335365006</v>
      </c>
      <c r="BY62" s="31"/>
      <c r="BZ62" s="31" t="e">
        <f>EXP(SUMPRODUCT($AV62:$AX62,#REF!))</f>
        <v>#REF!</v>
      </c>
      <c r="CA62" s="31">
        <f t="shared" si="86"/>
        <v>1</v>
      </c>
      <c r="CB62" s="31">
        <f t="shared" si="64"/>
        <v>1</v>
      </c>
    </row>
    <row r="63" spans="1:80" x14ac:dyDescent="0.2">
      <c r="A63" s="197" t="s">
        <v>379</v>
      </c>
      <c r="B63" s="9">
        <f t="shared" si="65"/>
        <v>2002</v>
      </c>
      <c r="D63" s="29">
        <f>'Coal_Reconcile '!AA59</f>
        <v>19425.867471994643</v>
      </c>
      <c r="E63" s="29">
        <f>'Petroleum _Reconcile'!BL60</f>
        <v>883.33130692635802</v>
      </c>
      <c r="F63" s="29">
        <f>NatGas_Reconcile!Y59</f>
        <v>4347.7300949850978</v>
      </c>
      <c r="G63" s="98">
        <f>OthGas_Reconcile!F24*0.001</f>
        <v>5.5360000000000005</v>
      </c>
      <c r="H63" s="42">
        <f t="shared" ref="H63:H73" si="93">SUM(D63:G63)</f>
        <v>24662.464873906098</v>
      </c>
      <c r="J63" s="29">
        <f>Table8.2c11!B23*0.001</f>
        <v>1881204.797</v>
      </c>
      <c r="K63" s="29">
        <f>Table8.2c11!D23*0.001</f>
        <v>83274.997000000003</v>
      </c>
      <c r="L63" s="29">
        <f>Table8.2c11!F23*0.001</f>
        <v>456794.21799999999</v>
      </c>
      <c r="M63" s="29">
        <f>Table8.2c11!H23*0.001</f>
        <v>235.95500000000001</v>
      </c>
      <c r="N63" s="29">
        <f>SUM(J63:M63)</f>
        <v>2421509.9670000002</v>
      </c>
      <c r="P63" s="41">
        <f t="shared" ref="P63:T65" si="94">D63/J63*1000000</f>
        <v>10326.290631925624</v>
      </c>
      <c r="Q63" s="41">
        <f t="shared" si="94"/>
        <v>10607.401245854839</v>
      </c>
      <c r="R63" s="41">
        <f t="shared" si="94"/>
        <v>9517.9184054056859</v>
      </c>
      <c r="S63" s="41">
        <f t="shared" si="94"/>
        <v>23462.10082430972</v>
      </c>
      <c r="T63" s="41">
        <f t="shared" si="94"/>
        <v>10184.746381391249</v>
      </c>
      <c r="V63" s="31">
        <f t="shared" si="52"/>
        <v>1.0014427903589342</v>
      </c>
      <c r="W63" s="31">
        <f t="shared" si="53"/>
        <v>0.9897618951659477</v>
      </c>
      <c r="X63" s="31">
        <f t="shared" si="54"/>
        <v>0.87766335321999722</v>
      </c>
      <c r="Y63" s="31">
        <f t="shared" si="55"/>
        <v>1.8945646415630097</v>
      </c>
      <c r="Z63" s="31"/>
      <c r="AB63" s="34">
        <f t="shared" si="56"/>
        <v>1.2466524716977192</v>
      </c>
      <c r="AC63" s="34">
        <f t="shared" si="57"/>
        <v>0.97849098853049199</v>
      </c>
      <c r="AD63" s="34">
        <f t="shared" ref="AD63:AD67" si="95">BX63</f>
        <v>0.99913624549232383</v>
      </c>
      <c r="AE63" s="34">
        <f t="shared" ref="AE63:AE67" si="96">BT63</f>
        <v>0.97933689518824507</v>
      </c>
      <c r="AF63" s="34">
        <f t="shared" ref="AF63:AF67" si="97">AB63*AD63*AE63</f>
        <v>1.2198382093854834</v>
      </c>
      <c r="AG63" s="34">
        <f t="shared" ref="AG63:AG67" si="98">AB63*AC63</f>
        <v>1.2198382093854825</v>
      </c>
      <c r="AI63" s="12"/>
      <c r="AK63" s="31">
        <f>D63/$H63</f>
        <v>0.78766934170266212</v>
      </c>
      <c r="AL63" s="31">
        <f>E63/$H63</f>
        <v>3.5816829803616217E-2</v>
      </c>
      <c r="AM63" s="31">
        <f>F63/$H63</f>
        <v>0.17628935782429336</v>
      </c>
      <c r="AN63" s="31">
        <f>G63/$H63</f>
        <v>2.2447066942839588E-4</v>
      </c>
      <c r="AP63" s="31">
        <f>(AK63-AK62)/LN(AK63/AK62)</f>
        <v>0.78271774625442614</v>
      </c>
      <c r="AQ63" s="31">
        <f>(AL63-AL62)/LN(AL63/AL62)</f>
        <v>4.2061712175173301E-2</v>
      </c>
      <c r="AR63" s="31">
        <f>(AM63-AM62)/LN(AM63/AM62)</f>
        <v>0.17474812030552161</v>
      </c>
      <c r="AS63" s="31">
        <f>(AN63-AN62)/LN(AN63/AN62)</f>
        <v>5.3841772187405111E-5</v>
      </c>
      <c r="AT63" s="31">
        <f>SUM(AP63:AS63)</f>
        <v>0.99958142050730836</v>
      </c>
      <c r="AU63" s="31"/>
      <c r="AV63" s="31">
        <f>AP63/$AT63</f>
        <v>0.78304551304803227</v>
      </c>
      <c r="AW63" s="31">
        <f>AQ63/$AT63</f>
        <v>4.2079325717985144E-2</v>
      </c>
      <c r="AX63" s="31">
        <f>AR63/$AT63</f>
        <v>0.1748212969152961</v>
      </c>
      <c r="AY63" s="31">
        <f>AS63/$AT63</f>
        <v>5.386431868659513E-5</v>
      </c>
      <c r="BB63" s="31">
        <f>LN(V63/V62)</f>
        <v>-5.8635073513783262E-3</v>
      </c>
      <c r="BC63" s="31">
        <f>LN(W63/W62)</f>
        <v>-9.3146650182386794E-3</v>
      </c>
      <c r="BD63" s="31">
        <f>LN(X63/X62)</f>
        <v>-5.2669325525125328E-2</v>
      </c>
      <c r="BE63" s="31">
        <f>LN(Y63/Y62)</f>
        <v>0.94959259127427498</v>
      </c>
      <c r="BG63" s="31">
        <f>J63/$N63</f>
        <v>0.77687262189162809</v>
      </c>
      <c r="BH63" s="31">
        <f>K63/$N63</f>
        <v>3.4389698219235119E-2</v>
      </c>
      <c r="BI63" s="31">
        <f>L63/$N63</f>
        <v>0.18864023862182186</v>
      </c>
      <c r="BJ63" s="31">
        <f>M63/$N63</f>
        <v>9.7441267314841491E-5</v>
      </c>
      <c r="BL63" s="31">
        <f>LN(BG63/BG62)</f>
        <v>3.4688718566557686E-3</v>
      </c>
      <c r="BM63" s="31">
        <f>LN(BH63/BH62)</f>
        <v>-0.31897427167704312</v>
      </c>
      <c r="BN63" s="31">
        <f>LN(BI63/BI62)</f>
        <v>5.523691993852068E-2</v>
      </c>
      <c r="BO63" s="31">
        <f>LN(BJ63/BJ62)</f>
        <v>3.1353735383427686</v>
      </c>
      <c r="BR63" s="31">
        <f>EXP(SUMPRODUCT($AV63:$AY63,BB63:BE63))</f>
        <v>0.98595958054336985</v>
      </c>
      <c r="BS63" s="31">
        <f>IF(ISERR(BR63),BS62,BR63*BS62)</f>
        <v>0.68500768491818143</v>
      </c>
      <c r="BT63" s="31">
        <f t="shared" si="62"/>
        <v>0.97933689518824507</v>
      </c>
      <c r="BU63" s="31"/>
      <c r="BV63" s="31">
        <f>EXP(SUMPRODUCT($AV63:$AY63,BL63:BO63))</f>
        <v>0.99911992450367237</v>
      </c>
      <c r="BW63" s="31">
        <f>IF(ISERR(BV63),BW62,BV63*BW62)</f>
        <v>1.0029891759249037</v>
      </c>
      <c r="BX63" s="31">
        <f t="shared" si="63"/>
        <v>0.99913624549232383</v>
      </c>
      <c r="BY63" s="31"/>
      <c r="BZ63" s="31" t="e">
        <f>EXP(SUMPRODUCT($AV63:$AX63,#REF!))</f>
        <v>#REF!</v>
      </c>
      <c r="CA63" s="31">
        <f t="shared" si="86"/>
        <v>1</v>
      </c>
      <c r="CB63" s="31">
        <f t="shared" si="64"/>
        <v>1</v>
      </c>
    </row>
    <row r="64" spans="1:80" x14ac:dyDescent="0.2">
      <c r="A64" s="197" t="s">
        <v>379</v>
      </c>
      <c r="B64" s="9">
        <f t="shared" si="65"/>
        <v>2003</v>
      </c>
      <c r="D64" s="29">
        <f>'Coal_Reconcile '!AA60</f>
        <v>19745.305018210558</v>
      </c>
      <c r="E64" s="29">
        <f>'Petroleum _Reconcile'!BL61</f>
        <v>1148.8782342213772</v>
      </c>
      <c r="F64" s="29">
        <f>NatGas_Reconcile!Y60</f>
        <v>3857.1726718601149</v>
      </c>
      <c r="G64" s="98">
        <f>OthGas_Reconcile!F25*0.001</f>
        <v>6.2490000000000006</v>
      </c>
      <c r="H64" s="42">
        <f t="shared" si="93"/>
        <v>24757.604924292053</v>
      </c>
      <c r="J64" s="29">
        <f>Table8.2c11!B24*0.001</f>
        <v>1915778.797</v>
      </c>
      <c r="K64" s="29">
        <f>Table8.2c11!D24*0.001</f>
        <v>108501.94</v>
      </c>
      <c r="L64" s="29">
        <f>Table8.2c11!F24*0.001</f>
        <v>421206.83799999999</v>
      </c>
      <c r="M64" s="29">
        <f>Table8.2c11!H24*0.001</f>
        <v>255.15700000000001</v>
      </c>
      <c r="N64" s="29">
        <f t="shared" si="92"/>
        <v>2445742.7320000003</v>
      </c>
      <c r="P64" s="41">
        <f t="shared" si="94"/>
        <v>10306.672695788562</v>
      </c>
      <c r="Q64" s="41">
        <f t="shared" si="94"/>
        <v>10588.550160682631</v>
      </c>
      <c r="R64" s="41">
        <f t="shared" si="94"/>
        <v>9157.4312757479856</v>
      </c>
      <c r="S64" s="41">
        <f t="shared" si="94"/>
        <v>24490.803701250603</v>
      </c>
      <c r="T64" s="41">
        <f t="shared" si="94"/>
        <v>10122.734742442261</v>
      </c>
      <c r="V64" s="31">
        <f t="shared" si="52"/>
        <v>0.99954024457492907</v>
      </c>
      <c r="W64" s="31">
        <f t="shared" si="53"/>
        <v>0.98800292655963895</v>
      </c>
      <c r="X64" s="31">
        <f t="shared" si="54"/>
        <v>0.84442222532502198</v>
      </c>
      <c r="Y64" s="31">
        <f t="shared" si="55"/>
        <v>1.9776323988759861</v>
      </c>
      <c r="Z64" s="31"/>
      <c r="AB64" s="34">
        <f t="shared" si="56"/>
        <v>1.259128090958022</v>
      </c>
      <c r="AC64" s="34">
        <f t="shared" si="57"/>
        <v>0.97253327219437813</v>
      </c>
      <c r="AD64" s="34">
        <f t="shared" si="95"/>
        <v>1.0010052540468506</v>
      </c>
      <c r="AE64" s="34">
        <f t="shared" si="96"/>
        <v>0.97155661097944679</v>
      </c>
      <c r="AF64" s="34">
        <f t="shared" si="97"/>
        <v>1.224543962411266</v>
      </c>
      <c r="AG64" s="34">
        <f t="shared" si="98"/>
        <v>1.2245439624112657</v>
      </c>
      <c r="AI64" s="12"/>
      <c r="AK64" s="31">
        <f t="shared" ref="AK64:AK65" si="99">D64/$H64</f>
        <v>0.79754504034582729</v>
      </c>
      <c r="AL64" s="31">
        <f t="shared" ref="AL64:AL65" si="100">E64/$H64</f>
        <v>4.6405063726261457E-2</v>
      </c>
      <c r="AM64" s="31">
        <f t="shared" ref="AM64:AM65" si="101">F64/$H64</f>
        <v>0.15579748863653101</v>
      </c>
      <c r="AN64" s="31">
        <f t="shared" ref="AN64:AN65" si="102">G64/$H64</f>
        <v>2.5240729138013303E-4</v>
      </c>
      <c r="AP64" s="31">
        <f t="shared" si="66"/>
        <v>0.79259693684514176</v>
      </c>
      <c r="AQ64" s="31">
        <f t="shared" si="67"/>
        <v>4.0882680656883878E-2</v>
      </c>
      <c r="AR64" s="31">
        <f t="shared" si="68"/>
        <v>0.1658324623855062</v>
      </c>
      <c r="AS64" s="31">
        <f t="shared" si="69"/>
        <v>2.3816596492778306E-4</v>
      </c>
      <c r="AT64" s="31">
        <f t="shared" si="51"/>
        <v>0.99955024585245955</v>
      </c>
      <c r="AU64" s="31"/>
      <c r="AV64" s="31">
        <f t="shared" si="70"/>
        <v>0.79295357100250718</v>
      </c>
      <c r="AW64" s="31">
        <f t="shared" si="71"/>
        <v>4.0901076085492198E-2</v>
      </c>
      <c r="AX64" s="31">
        <f t="shared" si="72"/>
        <v>0.1659070797827448</v>
      </c>
      <c r="AY64" s="31">
        <f t="shared" si="73"/>
        <v>2.3827312925591335E-4</v>
      </c>
      <c r="BB64" s="31">
        <f t="shared" si="74"/>
        <v>-1.9016116819686715E-3</v>
      </c>
      <c r="BC64" s="31">
        <f t="shared" si="75"/>
        <v>-1.7787444197186288E-3</v>
      </c>
      <c r="BD64" s="31">
        <f t="shared" si="76"/>
        <v>-3.8610459053599298E-2</v>
      </c>
      <c r="BE64" s="31">
        <f t="shared" si="77"/>
        <v>4.2911299533828183E-2</v>
      </c>
      <c r="BG64" s="31">
        <f t="shared" si="58"/>
        <v>0.78331165904493005</v>
      </c>
      <c r="BH64" s="31">
        <f t="shared" si="59"/>
        <v>4.4363594985018233E-2</v>
      </c>
      <c r="BI64" s="31">
        <f t="shared" si="60"/>
        <v>0.17222041897086987</v>
      </c>
      <c r="BJ64" s="31">
        <f t="shared" si="61"/>
        <v>1.0432699918169478E-4</v>
      </c>
      <c r="BL64" s="31">
        <f t="shared" si="78"/>
        <v>8.2542476436513277E-3</v>
      </c>
      <c r="BM64" s="31">
        <f t="shared" si="79"/>
        <v>0.25466215118151414</v>
      </c>
      <c r="BN64" s="31">
        <f t="shared" si="80"/>
        <v>-9.1066539716494366E-2</v>
      </c>
      <c r="BO64" s="31">
        <f t="shared" si="81"/>
        <v>6.8280379328789664E-2</v>
      </c>
      <c r="BR64" s="31">
        <f t="shared" si="82"/>
        <v>0.99205555897360242</v>
      </c>
      <c r="BS64" s="31">
        <f t="shared" si="83"/>
        <v>0.67956568176271981</v>
      </c>
      <c r="BT64" s="31">
        <f t="shared" si="62"/>
        <v>0.97155661097944679</v>
      </c>
      <c r="BU64" s="31"/>
      <c r="BV64" s="31">
        <f t="shared" si="84"/>
        <v>1.0018706243147109</v>
      </c>
      <c r="BW64" s="31">
        <f t="shared" si="85"/>
        <v>1.0048653918647805</v>
      </c>
      <c r="BX64" s="31">
        <f t="shared" si="63"/>
        <v>1.0010052540468506</v>
      </c>
      <c r="BY64" s="31"/>
      <c r="BZ64" s="31" t="e">
        <f>EXP(SUMPRODUCT($AV64:$AX64,#REF!))</f>
        <v>#REF!</v>
      </c>
      <c r="CA64" s="31">
        <f t="shared" si="86"/>
        <v>1</v>
      </c>
      <c r="CB64" s="31">
        <f t="shared" si="64"/>
        <v>1</v>
      </c>
    </row>
    <row r="65" spans="1:80" ht="13.5" thickBot="1" x14ac:dyDescent="0.25">
      <c r="A65" s="197" t="s">
        <v>379</v>
      </c>
      <c r="B65" s="9">
        <f t="shared" si="65"/>
        <v>2004</v>
      </c>
      <c r="D65" s="228">
        <f>'Coal_Reconcile '!AA61</f>
        <v>19863.783126377697</v>
      </c>
      <c r="E65" s="228">
        <f>'Petroleum _Reconcile'!BL62</f>
        <v>1153.0671689654816</v>
      </c>
      <c r="F65" s="228">
        <f>NatGas_Reconcile!Y61</f>
        <v>4250.3717821353421</v>
      </c>
      <c r="G65" s="447">
        <f>OthGas_Reconcile!F26*0.001</f>
        <v>5.25</v>
      </c>
      <c r="H65" s="227">
        <f t="shared" si="93"/>
        <v>25272.47207747852</v>
      </c>
      <c r="J65" s="29">
        <f>Table8.2c11!B25*0.001</f>
        <v>1921059.2239999999</v>
      </c>
      <c r="K65" s="29">
        <f>Table8.2c11!D25*0.001</f>
        <v>109358.64600000001</v>
      </c>
      <c r="L65" s="29">
        <f>Table8.2c11!F25*0.001</f>
        <v>491188.76500000001</v>
      </c>
      <c r="M65" s="29">
        <f>Table8.2c11!H25*0.001</f>
        <v>380.98200000000003</v>
      </c>
      <c r="N65" s="29">
        <f t="shared" si="92"/>
        <v>2521987.6169999996</v>
      </c>
      <c r="P65" s="41">
        <f t="shared" si="94"/>
        <v>10340.016006907708</v>
      </c>
      <c r="Q65" s="41">
        <f t="shared" si="94"/>
        <v>10543.904950738706</v>
      </c>
      <c r="R65" s="41">
        <f t="shared" si="94"/>
        <v>8653.2349373572142</v>
      </c>
      <c r="S65" s="41">
        <f t="shared" si="94"/>
        <v>13780.17859111454</v>
      </c>
      <c r="T65" s="41">
        <f t="shared" si="94"/>
        <v>10020.85494279353</v>
      </c>
      <c r="V65" s="31">
        <f t="shared" si="52"/>
        <v>1.0027738760615084</v>
      </c>
      <c r="W65" s="31">
        <f t="shared" si="53"/>
        <v>0.98383714395370159</v>
      </c>
      <c r="X65" s="31">
        <f t="shared" si="54"/>
        <v>0.79792942824641255</v>
      </c>
      <c r="Y65" s="31">
        <f t="shared" si="55"/>
        <v>1.1127494212324989</v>
      </c>
      <c r="Z65" s="31"/>
      <c r="AB65" s="34">
        <f t="shared" si="56"/>
        <v>1.2983808198895141</v>
      </c>
      <c r="AC65" s="34">
        <f t="shared" si="57"/>
        <v>0.96274525567079372</v>
      </c>
      <c r="AD65" s="34">
        <f t="shared" si="95"/>
        <v>0.99783076564620554</v>
      </c>
      <c r="AE65" s="34">
        <f t="shared" si="96"/>
        <v>0.96483821587452279</v>
      </c>
      <c r="AF65" s="34">
        <f t="shared" si="97"/>
        <v>1.2500099744025854</v>
      </c>
      <c r="AG65" s="34">
        <f t="shared" si="98"/>
        <v>1.250009974402585</v>
      </c>
      <c r="AI65" s="12"/>
      <c r="AK65" s="31">
        <f t="shared" si="99"/>
        <v>0.78598496678444218</v>
      </c>
      <c r="AL65" s="31">
        <f t="shared" si="100"/>
        <v>4.5625420632793325E-2</v>
      </c>
      <c r="AM65" s="31">
        <f t="shared" si="101"/>
        <v>0.16818187667216958</v>
      </c>
      <c r="AN65" s="31">
        <f t="shared" si="102"/>
        <v>2.0773591059493226E-4</v>
      </c>
      <c r="AP65" s="31">
        <f t="shared" si="66"/>
        <v>0.79175093823857956</v>
      </c>
      <c r="AQ65" s="31">
        <f t="shared" si="67"/>
        <v>4.6014141357716684E-2</v>
      </c>
      <c r="AR65" s="31">
        <f t="shared" si="68"/>
        <v>0.16191075125098972</v>
      </c>
      <c r="AS65" s="31">
        <f t="shared" si="69"/>
        <v>2.2934698145498936E-4</v>
      </c>
      <c r="AT65" s="31">
        <f t="shared" si="51"/>
        <v>0.99990517782874089</v>
      </c>
      <c r="AU65" s="31"/>
      <c r="AV65" s="31">
        <f t="shared" si="70"/>
        <v>0.79182602090114085</v>
      </c>
      <c r="AW65" s="31">
        <f t="shared" si="71"/>
        <v>4.6018504932272462E-2</v>
      </c>
      <c r="AX65" s="31">
        <f t="shared" si="72"/>
        <v>0.16192610543589067</v>
      </c>
      <c r="AY65" s="31">
        <f t="shared" si="73"/>
        <v>2.293687306960529E-4</v>
      </c>
      <c r="BB65" s="31">
        <f t="shared" si="74"/>
        <v>3.2298971119655968E-3</v>
      </c>
      <c r="BC65" s="31">
        <f t="shared" si="75"/>
        <v>-4.2252806055338935E-3</v>
      </c>
      <c r="BD65" s="31">
        <f t="shared" si="76"/>
        <v>-5.6632478719231168E-2</v>
      </c>
      <c r="BE65" s="31">
        <f t="shared" si="77"/>
        <v>-0.57506646228368619</v>
      </c>
      <c r="BG65" s="31">
        <f t="shared" si="58"/>
        <v>0.76172428883103438</v>
      </c>
      <c r="BH65" s="31">
        <f t="shared" si="59"/>
        <v>4.3362086817097967E-2</v>
      </c>
      <c r="BI65" s="31">
        <f t="shared" si="60"/>
        <v>0.19476256016843088</v>
      </c>
      <c r="BJ65" s="31">
        <f t="shared" si="61"/>
        <v>1.5106418343686898E-4</v>
      </c>
      <c r="BL65" s="31">
        <f t="shared" si="78"/>
        <v>-2.7945984252064914E-2</v>
      </c>
      <c r="BM65" s="31">
        <f t="shared" si="79"/>
        <v>-2.2833716665699704E-2</v>
      </c>
      <c r="BN65" s="31">
        <f t="shared" si="80"/>
        <v>0.12300601444521117</v>
      </c>
      <c r="BO65" s="31">
        <f t="shared" si="81"/>
        <v>0.37017461306707861</v>
      </c>
      <c r="BR65" s="31">
        <f t="shared" si="82"/>
        <v>0.99308491648453601</v>
      </c>
      <c r="BS65" s="31">
        <f t="shared" si="83"/>
        <v>0.67486642831908739</v>
      </c>
      <c r="BT65" s="31">
        <f t="shared" si="62"/>
        <v>0.96483821587452279</v>
      </c>
      <c r="BU65" s="31"/>
      <c r="BV65" s="31">
        <f t="shared" si="84"/>
        <v>0.99682869956195397</v>
      </c>
      <c r="BW65" s="31">
        <f t="shared" si="85"/>
        <v>1.0016786618073825</v>
      </c>
      <c r="BX65" s="31">
        <f t="shared" si="63"/>
        <v>0.99783076564620554</v>
      </c>
      <c r="BY65" s="31"/>
      <c r="BZ65" s="31" t="e">
        <f>EXP(SUMPRODUCT($AV65:$AX65,#REF!))</f>
        <v>#REF!</v>
      </c>
      <c r="CA65" s="31">
        <f t="shared" si="86"/>
        <v>1</v>
      </c>
      <c r="CB65" s="31">
        <f t="shared" si="64"/>
        <v>1</v>
      </c>
    </row>
    <row r="66" spans="1:80" x14ac:dyDescent="0.2">
      <c r="A66" s="197" t="s">
        <v>379</v>
      </c>
      <c r="B66" s="9">
        <f t="shared" si="65"/>
        <v>2005</v>
      </c>
      <c r="D66" s="29">
        <f>'Coal_Reconcile '!AE62</f>
        <v>20284.099999999999</v>
      </c>
      <c r="E66" s="29">
        <f>'Petroleum _Reconcile'!BP63</f>
        <v>1182.4000000000001</v>
      </c>
      <c r="F66" s="29">
        <f>NatGas_Reconcile!AC62</f>
        <v>4730.3</v>
      </c>
      <c r="G66" s="98">
        <f>OthGas_Reconcile!F27*0.001</f>
        <v>0.13500000000000001</v>
      </c>
      <c r="H66" s="42">
        <f t="shared" si="93"/>
        <v>26196.934999999998</v>
      </c>
      <c r="J66" s="29">
        <f>Table8.2c11!B26*0.001</f>
        <v>1955512.902</v>
      </c>
      <c r="K66" s="29">
        <f>Table8.2c11!D26*0.001</f>
        <v>111207.337</v>
      </c>
      <c r="L66" s="29">
        <f>Table8.2c11!F26*0.001</f>
        <v>553173.9</v>
      </c>
      <c r="M66" s="29">
        <f>Table8.2c11!H26*0.001</f>
        <v>12.464</v>
      </c>
      <c r="N66" s="29">
        <f>SUM(J66:M66)</f>
        <v>2619906.6030000001</v>
      </c>
      <c r="P66" s="41">
        <f t="shared" ref="P66:T66" si="103">D66/J66*1000000</f>
        <v>10372.777381961758</v>
      </c>
      <c r="Q66" s="41">
        <f t="shared" si="103"/>
        <v>10632.39199766109</v>
      </c>
      <c r="R66" s="41">
        <f t="shared" si="103"/>
        <v>8551.1988183101184</v>
      </c>
      <c r="S66" s="41">
        <f t="shared" si="103"/>
        <v>10831.193838254172</v>
      </c>
      <c r="T66" s="41">
        <f t="shared" si="103"/>
        <v>9999.1866007751705</v>
      </c>
      <c r="V66" s="31">
        <f t="shared" si="52"/>
        <v>1.0059510714378121</v>
      </c>
      <c r="W66" s="31">
        <f t="shared" si="53"/>
        <v>0.99209374754864543</v>
      </c>
      <c r="X66" s="31">
        <f t="shared" si="54"/>
        <v>0.78852050514180105</v>
      </c>
      <c r="Y66" s="31">
        <f t="shared" si="55"/>
        <v>0.87461890243902429</v>
      </c>
      <c r="Z66" s="31"/>
      <c r="AB66" s="34">
        <f t="shared" si="56"/>
        <v>1.3487919053637021</v>
      </c>
      <c r="AC66" s="34">
        <f t="shared" si="57"/>
        <v>0.960663487838057</v>
      </c>
      <c r="AD66" s="34">
        <f t="shared" si="95"/>
        <v>0.99491025181194159</v>
      </c>
      <c r="AE66" s="34">
        <f t="shared" si="96"/>
        <v>0.96557803690180743</v>
      </c>
      <c r="AF66" s="34">
        <f t="shared" si="97"/>
        <v>1.2957351361744331</v>
      </c>
      <c r="AG66" s="34">
        <f t="shared" si="98"/>
        <v>1.2957351361744325</v>
      </c>
      <c r="AI66" s="12"/>
      <c r="AK66" s="31">
        <f t="shared" ref="AK66:AN67" si="104">D66/$H66</f>
        <v>0.77429287052092166</v>
      </c>
      <c r="AL66" s="31">
        <f t="shared" si="104"/>
        <v>4.5135051104260866E-2</v>
      </c>
      <c r="AM66" s="31">
        <f t="shared" si="104"/>
        <v>0.18056692510020736</v>
      </c>
      <c r="AN66" s="31">
        <f t="shared" si="104"/>
        <v>5.1532746101786345E-6</v>
      </c>
      <c r="AP66" s="31">
        <f t="shared" ref="AP66:AS67" si="105">(AK66-AK65)/LN(AK66/AK65)</f>
        <v>0.78012431578742192</v>
      </c>
      <c r="AQ66" s="31">
        <f t="shared" si="105"/>
        <v>4.537979429570381E-2</v>
      </c>
      <c r="AR66" s="31">
        <f t="shared" si="105"/>
        <v>0.17430107158051011</v>
      </c>
      <c r="AS66" s="31">
        <f t="shared" si="105"/>
        <v>5.4801900136642204E-5</v>
      </c>
      <c r="AT66" s="31">
        <f>SUM(AP66:AS66)</f>
        <v>0.99985998356377248</v>
      </c>
      <c r="AU66" s="31"/>
      <c r="AV66" s="31">
        <f t="shared" ref="AV66:AY67" si="106">AP66/$AT66</f>
        <v>0.78023356131010169</v>
      </c>
      <c r="AW66" s="31">
        <f t="shared" si="106"/>
        <v>4.5386149102555243E-2</v>
      </c>
      <c r="AX66" s="31">
        <f t="shared" si="106"/>
        <v>0.17432548001296519</v>
      </c>
      <c r="AY66" s="31">
        <f t="shared" si="106"/>
        <v>5.4809574377917749E-5</v>
      </c>
      <c r="BB66" s="31">
        <f t="shared" ref="BB66:BE67" si="107">LN(V66/V65)</f>
        <v>3.1633977860408575E-3</v>
      </c>
      <c r="BC66" s="31">
        <f t="shared" si="107"/>
        <v>8.3572271541100078E-3</v>
      </c>
      <c r="BD66" s="31">
        <f t="shared" si="107"/>
        <v>-1.1861746439974504E-2</v>
      </c>
      <c r="BE66" s="31">
        <f t="shared" si="107"/>
        <v>-0.24080093635945682</v>
      </c>
      <c r="BG66" s="31">
        <f t="shared" ref="BG66:BJ67" si="108">J66/$N66</f>
        <v>0.74640557787853323</v>
      </c>
      <c r="BH66" s="31">
        <f t="shared" si="108"/>
        <v>4.244706161382196E-2</v>
      </c>
      <c r="BI66" s="31">
        <f t="shared" si="108"/>
        <v>0.21114260308614521</v>
      </c>
      <c r="BJ66" s="31">
        <f t="shared" si="108"/>
        <v>4.7574214995785478E-6</v>
      </c>
      <c r="BL66" s="31">
        <f t="shared" ref="BL66:BO67" si="109">LN(BG66/BG65)</f>
        <v>-2.031554198369304E-2</v>
      </c>
      <c r="BM66" s="31">
        <f t="shared" si="109"/>
        <v>-2.1327793245865548E-2</v>
      </c>
      <c r="BN66" s="31">
        <f t="shared" si="109"/>
        <v>8.0752572730774116E-2</v>
      </c>
      <c r="BO66" s="31">
        <f t="shared" si="109"/>
        <v>-3.4579989826768665</v>
      </c>
      <c r="BR66" s="31">
        <f>EXP(SUMPRODUCT($AV66:$AY66,BB66:BE66))</f>
        <v>1.0007667824668554</v>
      </c>
      <c r="BS66" s="31">
        <f>IF(ISERR(BR66),BS65,BR66*BS65)</f>
        <v>0.67538390406379178</v>
      </c>
      <c r="BT66" s="31">
        <f t="shared" si="62"/>
        <v>0.96557803690180743</v>
      </c>
      <c r="BU66" s="31"/>
      <c r="BV66" s="31">
        <f>EXP(SUMPRODUCT($AV66:$AY66,BL66:BO66))</f>
        <v>0.99707313711421541</v>
      </c>
      <c r="BW66" s="31">
        <f>IF(ISERR(BV66),BW65,BV66*BW65)</f>
        <v>0.99874688570865611</v>
      </c>
      <c r="BX66" s="31">
        <f t="shared" si="63"/>
        <v>0.99491025181194159</v>
      </c>
      <c r="BY66" s="31"/>
      <c r="BZ66" s="31" t="e">
        <f>EXP(SUMPRODUCT($AV66:$AX66,#REF!))</f>
        <v>#REF!</v>
      </c>
      <c r="CA66" s="31">
        <f>IF(ISERR(BZ66),CA65,BZ66*CA65)</f>
        <v>1</v>
      </c>
      <c r="CB66" s="31">
        <f t="shared" si="64"/>
        <v>1</v>
      </c>
    </row>
    <row r="67" spans="1:80" x14ac:dyDescent="0.2">
      <c r="A67" s="197" t="s">
        <v>379</v>
      </c>
      <c r="B67" s="9">
        <f t="shared" si="65"/>
        <v>2006</v>
      </c>
      <c r="D67" s="29">
        <f>'Coal_Reconcile '!AE63</f>
        <v>20016.8</v>
      </c>
      <c r="E67" s="29">
        <f>'Petroleum _Reconcile'!BP64</f>
        <v>597.1</v>
      </c>
      <c r="F67" s="29">
        <f>NatGas_Reconcile!AC63</f>
        <v>5234.8999999999996</v>
      </c>
      <c r="G67" s="98">
        <f>OthGas_Reconcile!F28*0.001</f>
        <v>0.40700000000000003</v>
      </c>
      <c r="H67" s="42">
        <f t="shared" si="93"/>
        <v>25849.206999999995</v>
      </c>
      <c r="J67" s="29">
        <f>Table8.2c11!B27*0.001</f>
        <v>1933723.361</v>
      </c>
      <c r="K67" s="29">
        <f>Table8.2c11!D27*0.001</f>
        <v>55242.840000000004</v>
      </c>
      <c r="L67" s="29">
        <f>Table8.2c11!F27*0.001</f>
        <v>617986.39100000006</v>
      </c>
      <c r="M67" s="29">
        <f>Table8.2c11!H27*0.001</f>
        <v>33.29</v>
      </c>
      <c r="N67" s="29">
        <f t="shared" ref="N67:N73" si="110">SUM(J67:M67)</f>
        <v>2606985.8820000002</v>
      </c>
      <c r="P67" s="41">
        <f t="shared" ref="P67:P73" si="111">D67/J67*1000000</f>
        <v>10351.428960163448</v>
      </c>
      <c r="Q67" s="41">
        <f t="shared" ref="Q67:Q73" si="112">E67/K67*1000000</f>
        <v>10808.640540565981</v>
      </c>
      <c r="R67" s="41">
        <f t="shared" ref="R67:R73" si="113">F67/L67*1000000</f>
        <v>8470.8985120677171</v>
      </c>
      <c r="S67" s="41">
        <f t="shared" ref="S67:S73" si="114">G67/M67*1000000</f>
        <v>12225.893661760289</v>
      </c>
      <c r="T67" s="41">
        <f t="shared" ref="T67:T73" si="115">H67/N67*1000000</f>
        <v>9915.3613291412494</v>
      </c>
      <c r="V67" s="31">
        <f t="shared" si="52"/>
        <v>1.0038807033010331</v>
      </c>
      <c r="W67" s="31">
        <f t="shared" si="53"/>
        <v>1.0085392545868515</v>
      </c>
      <c r="X67" s="31">
        <f t="shared" si="54"/>
        <v>0.78111587809632521</v>
      </c>
      <c r="Y67" s="31">
        <f t="shared" si="55"/>
        <v>0.98724091318714324</v>
      </c>
      <c r="Z67" s="31"/>
      <c r="AB67" s="34">
        <f t="shared" si="56"/>
        <v>1.3421400026293424</v>
      </c>
      <c r="AC67" s="34">
        <f t="shared" si="57"/>
        <v>0.95261004498995849</v>
      </c>
      <c r="AD67" s="34">
        <f t="shared" si="95"/>
        <v>0.98939793151535338</v>
      </c>
      <c r="AE67" s="34">
        <f t="shared" si="96"/>
        <v>0.9628179063715544</v>
      </c>
      <c r="AF67" s="34">
        <f t="shared" si="97"/>
        <v>1.2785360482875616</v>
      </c>
      <c r="AG67" s="34">
        <f t="shared" si="98"/>
        <v>1.278536048287561</v>
      </c>
      <c r="AI67" s="12"/>
      <c r="AK67" s="31">
        <f t="shared" si="104"/>
        <v>0.77436804927903602</v>
      </c>
      <c r="AL67" s="31">
        <f t="shared" si="104"/>
        <v>2.3099354653316837E-2</v>
      </c>
      <c r="AM67" s="31">
        <f t="shared" si="104"/>
        <v>0.2025168509037821</v>
      </c>
      <c r="AN67" s="31">
        <f t="shared" si="104"/>
        <v>1.5745163865181633E-5</v>
      </c>
      <c r="AP67" s="31">
        <f t="shared" si="105"/>
        <v>0.77433045929248634</v>
      </c>
      <c r="AQ67" s="31">
        <f t="shared" si="105"/>
        <v>3.2896245474893122E-2</v>
      </c>
      <c r="AR67" s="31">
        <f t="shared" si="105"/>
        <v>0.19133208977743626</v>
      </c>
      <c r="AS67" s="31">
        <f t="shared" si="105"/>
        <v>9.4832847117022484E-6</v>
      </c>
      <c r="AT67" s="31">
        <f>SUM(AP67:AS67)</f>
        <v>0.99856827782952751</v>
      </c>
      <c r="AU67" s="31"/>
      <c r="AV67" s="31">
        <f t="shared" si="106"/>
        <v>0.77544067489862489</v>
      </c>
      <c r="AW67" s="31">
        <f t="shared" si="106"/>
        <v>3.2943411287204009E-2</v>
      </c>
      <c r="AX67" s="31">
        <f t="shared" si="106"/>
        <v>0.19160641693256342</v>
      </c>
      <c r="AY67" s="31">
        <f t="shared" si="106"/>
        <v>9.4968816076502743E-6</v>
      </c>
      <c r="BB67" s="31">
        <f t="shared" si="107"/>
        <v>-2.0602409566049871E-3</v>
      </c>
      <c r="BC67" s="31">
        <f t="shared" si="107"/>
        <v>1.6440673974906096E-2</v>
      </c>
      <c r="BD67" s="31">
        <f t="shared" si="107"/>
        <v>-9.4349010418321583E-3</v>
      </c>
      <c r="BE67" s="31">
        <f t="shared" si="107"/>
        <v>0.12112584454562443</v>
      </c>
      <c r="BG67" s="31">
        <f t="shared" si="108"/>
        <v>0.74174677137741396</v>
      </c>
      <c r="BH67" s="31">
        <f t="shared" si="108"/>
        <v>2.1190310381588785E-2</v>
      </c>
      <c r="BI67" s="31">
        <f t="shared" si="108"/>
        <v>0.23705014870502472</v>
      </c>
      <c r="BJ67" s="31">
        <f t="shared" si="108"/>
        <v>1.276953597250052E-5</v>
      </c>
      <c r="BL67" s="31">
        <f t="shared" si="109"/>
        <v>-6.2612160956559398E-3</v>
      </c>
      <c r="BM67" s="31">
        <f t="shared" si="109"/>
        <v>-0.69471367070488788</v>
      </c>
      <c r="BN67" s="31">
        <f t="shared" si="109"/>
        <v>0.11573796745642836</v>
      </c>
      <c r="BO67" s="31">
        <f t="shared" si="109"/>
        <v>0.98735651236954991</v>
      </c>
      <c r="BR67" s="31">
        <f>EXP(SUMPRODUCT($AV67:$AY67,BB67:BE67))</f>
        <v>0.99714147337162995</v>
      </c>
      <c r="BS67" s="31">
        <f>IF(ISERR(BR67),BS66,BR67*BS66)</f>
        <v>0.67345330118965296</v>
      </c>
      <c r="BT67" s="31">
        <f t="shared" si="62"/>
        <v>0.9628179063715544</v>
      </c>
      <c r="BU67" s="31"/>
      <c r="BV67" s="31">
        <f>EXP(SUMPRODUCT($AV67:$AY67,BL67:BO67))</f>
        <v>0.99445947985102257</v>
      </c>
      <c r="BW67" s="31">
        <f>IF(ISERR(BV67),BW66,BV67*BW66)</f>
        <v>0.99321330846465883</v>
      </c>
      <c r="BX67" s="31">
        <f t="shared" si="63"/>
        <v>0.98939793151535338</v>
      </c>
      <c r="BY67" s="31"/>
      <c r="BZ67" s="31" t="e">
        <f>EXP(SUMPRODUCT($AV67:$AX67,#REF!))</f>
        <v>#REF!</v>
      </c>
      <c r="CA67" s="31">
        <f>IF(ISERR(BZ67),CA66,BZ67*CA66)</f>
        <v>1</v>
      </c>
      <c r="CB67" s="31">
        <f t="shared" si="64"/>
        <v>1</v>
      </c>
    </row>
    <row r="68" spans="1:80" x14ac:dyDescent="0.2">
      <c r="A68" s="197" t="s">
        <v>379</v>
      </c>
      <c r="B68" s="9">
        <f t="shared" si="65"/>
        <v>2007</v>
      </c>
      <c r="D68" s="29">
        <f>'Coal_Reconcile '!AE64</f>
        <v>20354.900000000001</v>
      </c>
      <c r="E68" s="29">
        <f>'Petroleum _Reconcile'!BP65</f>
        <v>614.29999999999995</v>
      </c>
      <c r="F68" s="29">
        <f>NatGas_Reconcile!AC64</f>
        <v>5769.1</v>
      </c>
      <c r="G68" s="98">
        <f>OthGas_Reconcile!F29*0.001</f>
        <v>1.585</v>
      </c>
      <c r="H68" s="42">
        <f t="shared" si="93"/>
        <v>26739.885000000002</v>
      </c>
      <c r="J68" s="29">
        <f>Table8.2c11!B28*0.001</f>
        <v>1961962.608</v>
      </c>
      <c r="K68" s="29">
        <f>Table8.2c11!D28*0.001</f>
        <v>56908.377</v>
      </c>
      <c r="L68" s="29">
        <f>Table8.2c11!F28*0.001</f>
        <v>686307.96299999999</v>
      </c>
      <c r="M68" s="29">
        <f>Table8.2c11!H28*0.001</f>
        <v>143.96899999999999</v>
      </c>
      <c r="N68" s="29">
        <f t="shared" si="110"/>
        <v>2705322.9169999999</v>
      </c>
      <c r="P68" s="41">
        <f t="shared" si="111"/>
        <v>10374.764491943875</v>
      </c>
      <c r="Q68" s="41">
        <f t="shared" si="112"/>
        <v>10794.544360314474</v>
      </c>
      <c r="R68" s="41">
        <f t="shared" si="113"/>
        <v>8405.9930978827942</v>
      </c>
      <c r="S68" s="41">
        <f t="shared" si="114"/>
        <v>11009.314505205983</v>
      </c>
      <c r="T68" s="41">
        <f t="shared" si="115"/>
        <v>9884.1749470900595</v>
      </c>
      <c r="V68" s="31">
        <f t="shared" ref="V68:V73" si="116">P68/P$76</f>
        <v>1.0061437811954757</v>
      </c>
      <c r="W68" s="31">
        <f t="shared" ref="W68:W73" si="117">Q68/Q$76</f>
        <v>1.0072239595624661</v>
      </c>
      <c r="X68" s="31">
        <f t="shared" ref="X68:X73" si="118">R68/R$76</f>
        <v>0.77513084008388344</v>
      </c>
      <c r="Y68" s="31">
        <f t="shared" ref="Y68:Y73" si="119">S68/S$76</f>
        <v>0.88900214629538299</v>
      </c>
      <c r="Z68" s="31"/>
      <c r="AB68" s="34">
        <f t="shared" ref="AB68:AB73" si="120">N68/N$76</f>
        <v>1.3927663099387662</v>
      </c>
      <c r="AC68" s="34">
        <f t="shared" ref="AC68:AC73" si="121">T68/T$76</f>
        <v>0.94961383942339528</v>
      </c>
      <c r="AD68" s="34">
        <f t="shared" ref="AD68:AD73" si="122">BX68</f>
        <v>0.98619989103463312</v>
      </c>
      <c r="AE68" s="34">
        <f t="shared" ref="AE68:AE73" si="123">BT68</f>
        <v>0.96290199183366909</v>
      </c>
      <c r="AF68" s="34">
        <f t="shared" ref="AF68:AF73" si="124">AB68*AD68*AE68</f>
        <v>1.3225901630005068</v>
      </c>
      <c r="AG68" s="34">
        <f t="shared" ref="AG68:AG73" si="125">AB68*AC68</f>
        <v>1.3225901630005064</v>
      </c>
      <c r="AI68" s="12"/>
      <c r="AK68" s="31">
        <f t="shared" ref="AK68:AK73" si="126">D68/$H68</f>
        <v>0.76121868138176363</v>
      </c>
      <c r="AL68" s="31">
        <f t="shared" ref="AL68:AL73" si="127">E68/$H68</f>
        <v>2.2973172846480077E-2</v>
      </c>
      <c r="AM68" s="31">
        <f t="shared" ref="AM68:AM73" si="128">F68/$H68</f>
        <v>0.21574887102169663</v>
      </c>
      <c r="AN68" s="31">
        <f t="shared" ref="AN68:AN73" si="129">G68/$H68</f>
        <v>5.9274750059695467E-5</v>
      </c>
      <c r="AP68" s="31">
        <f t="shared" ref="AP68:AP73" si="130">(AK68-AK67)/LN(AK68/AK67)</f>
        <v>0.76777459842589779</v>
      </c>
      <c r="AQ68" s="31">
        <f t="shared" ref="AQ68:AQ73" si="131">(AL68-AL67)/LN(AL68/AL67)</f>
        <v>2.3036206152739318E-2</v>
      </c>
      <c r="AR68" s="31">
        <f t="shared" ref="AR68:AR73" si="132">(AM68-AM67)/LN(AM68/AM67)</f>
        <v>0.20906307553733908</v>
      </c>
      <c r="AS68" s="31">
        <f t="shared" ref="AS68:AS73" si="133">(AN68-AN67)/LN(AN68/AN67)</f>
        <v>3.2836405656175591E-5</v>
      </c>
      <c r="AT68" s="31">
        <f t="shared" ref="AT68:AT73" si="134">SUM(AP68:AS68)</f>
        <v>0.99990671652163232</v>
      </c>
      <c r="AU68" s="31"/>
      <c r="AV68" s="31">
        <f t="shared" ref="AV68:AV73" si="135">AP68/$AT68</f>
        <v>0.76784622579269124</v>
      </c>
      <c r="AW68" s="31">
        <f t="shared" ref="AW68:AW73" si="136">AQ68/$AT68</f>
        <v>2.3038355250652971E-2</v>
      </c>
      <c r="AX68" s="31">
        <f t="shared" ref="AX68:AX73" si="137">AR68/$AT68</f>
        <v>0.20908257948761977</v>
      </c>
      <c r="AY68" s="31">
        <f t="shared" ref="AY68:AY73" si="138">AS68/$AT68</f>
        <v>3.2839469036075023E-5</v>
      </c>
      <c r="BB68" s="31">
        <f t="shared" ref="BB68:BB73" si="139">LN(V68/V67)</f>
        <v>2.2517923220891764E-3</v>
      </c>
      <c r="BC68" s="31">
        <f t="shared" ref="BC68:BC73" si="140">LN(W68/W67)</f>
        <v>-1.3050096378588705E-3</v>
      </c>
      <c r="BD68" s="31">
        <f t="shared" ref="BD68:BD73" si="141">LN(X68/X67)</f>
        <v>-7.6916692573455511E-3</v>
      </c>
      <c r="BE68" s="31">
        <f t="shared" ref="BE68:BE73" si="142">LN(Y68/Y67)</f>
        <v>-0.10481444616691629</v>
      </c>
      <c r="BG68" s="31">
        <f t="shared" ref="BG68:BG73" si="143">J68/$N68</f>
        <v>0.72522307620698723</v>
      </c>
      <c r="BH68" s="31">
        <f t="shared" ref="BH68:BH73" si="144">K68/$N68</f>
        <v>2.103570580886777E-2</v>
      </c>
      <c r="BI68" s="31">
        <f t="shared" ref="BI68:BI73" si="145">L68/$N68</f>
        <v>0.25368800104686356</v>
      </c>
      <c r="BJ68" s="31">
        <f t="shared" ref="BJ68:BJ73" si="146">M68/$N68</f>
        <v>5.3216937281428428E-5</v>
      </c>
      <c r="BL68" s="31">
        <f t="shared" ref="BL68:BL73" si="147">LN(BG68/BG67)</f>
        <v>-2.2528607604143363E-2</v>
      </c>
      <c r="BM68" s="31">
        <f t="shared" ref="BM68:BM73" si="148">LN(BH68/BH67)</f>
        <v>-7.3227492208619814E-3</v>
      </c>
      <c r="BN68" s="31">
        <f t="shared" ref="BN68:BN73" si="149">LN(BI68/BI67)</f>
        <v>6.7833452989606025E-2</v>
      </c>
      <c r="BO68" s="31">
        <f t="shared" ref="BO68:BO73" si="150">LN(BJ68/BJ67)</f>
        <v>1.4273143835600466</v>
      </c>
      <c r="BR68" s="31">
        <f t="shared" ref="BR68:BR73" si="151">EXP(SUMPRODUCT($AV68:$AY68,BB68:BE68))</f>
        <v>1.0000873326737676</v>
      </c>
      <c r="BS68" s="31">
        <f t="shared" ref="BS68:BS73" si="152">IF(ISERR(BR68),BS67,BR68*BS67)</f>
        <v>0.67351211566710345</v>
      </c>
      <c r="BT68" s="31">
        <f t="shared" ref="BT68:BT73" si="153">BS68/BS$76</f>
        <v>0.96290199183366909</v>
      </c>
      <c r="BU68" s="31"/>
      <c r="BV68" s="31">
        <f t="shared" ref="BV68:BV73" si="154">EXP(SUMPRODUCT($AV68:$AY68,BL68:BO68))</f>
        <v>0.99676769035101775</v>
      </c>
      <c r="BW68" s="31">
        <f t="shared" ref="BW68:BW73" si="155">IF(ISERR(BV68),BW67,BV68*BW67)</f>
        <v>0.99000293550421092</v>
      </c>
      <c r="BX68" s="31">
        <f t="shared" ref="BX68:BX73" si="156">BW68/BW$76</f>
        <v>0.98619989103463312</v>
      </c>
      <c r="BY68" s="31"/>
      <c r="BZ68" s="31" t="e">
        <f>EXP(SUMPRODUCT($AV68:$AX68,#REF!))</f>
        <v>#REF!</v>
      </c>
      <c r="CA68" s="31">
        <f t="shared" ref="CA68:CA73" si="157">IF(ISERR(BZ68),CA67,BZ68*CA67)</f>
        <v>1</v>
      </c>
      <c r="CB68" s="31">
        <f t="shared" ref="CB68:CB73" si="158">CA68/CA$76</f>
        <v>1</v>
      </c>
    </row>
    <row r="69" spans="1:80" x14ac:dyDescent="0.2">
      <c r="A69" s="197" t="s">
        <v>379</v>
      </c>
      <c r="B69" s="9">
        <f t="shared" si="65"/>
        <v>2008</v>
      </c>
      <c r="D69" s="29">
        <f>'Coal_Reconcile '!AE65</f>
        <v>20048.8</v>
      </c>
      <c r="E69" s="29">
        <f>'Petroleum _Reconcile'!BP66</f>
        <v>432.5</v>
      </c>
      <c r="F69" s="29">
        <f>NatGas_Reconcile!AC65</f>
        <v>5674.8</v>
      </c>
      <c r="G69" s="98">
        <f>OthGas_Reconcile!F30*0.001</f>
        <v>1.837</v>
      </c>
      <c r="H69" s="42">
        <f t="shared" si="93"/>
        <v>26157.936999999998</v>
      </c>
      <c r="J69" s="29">
        <f>Table8.2c11!B29*0.001</f>
        <v>1931953.1740000001</v>
      </c>
      <c r="K69" s="29">
        <f>Table8.2c11!D29*0.001</f>
        <v>39269.105000000003</v>
      </c>
      <c r="L69" s="29">
        <f>Table8.2c11!F29*0.001</f>
        <v>683328.27100000007</v>
      </c>
      <c r="M69" s="29">
        <f>Table8.2c11!H29*0.001</f>
        <v>46.511000000000003</v>
      </c>
      <c r="N69" s="29">
        <f t="shared" si="110"/>
        <v>2654597.0610000002</v>
      </c>
      <c r="P69" s="41">
        <f t="shared" si="111"/>
        <v>10377.477192415638</v>
      </c>
      <c r="Q69" s="41">
        <f t="shared" si="112"/>
        <v>11013.747321208364</v>
      </c>
      <c r="R69" s="41">
        <f t="shared" si="113"/>
        <v>8304.6468891084405</v>
      </c>
      <c r="S69" s="41">
        <f t="shared" si="114"/>
        <v>39496.033196448152</v>
      </c>
      <c r="T69" s="41">
        <f t="shared" si="115"/>
        <v>9853.8257968786311</v>
      </c>
      <c r="V69" s="31">
        <f t="shared" si="116"/>
        <v>1.0064068586573331</v>
      </c>
      <c r="W69" s="31">
        <f t="shared" si="117"/>
        <v>1.0276774837548415</v>
      </c>
      <c r="X69" s="31">
        <f t="shared" si="118"/>
        <v>0.76578553477232336</v>
      </c>
      <c r="Y69" s="31">
        <f t="shared" si="119"/>
        <v>3.1893046806131879</v>
      </c>
      <c r="Z69" s="31"/>
      <c r="AB69" s="34">
        <f t="shared" si="120"/>
        <v>1.3666514003892809</v>
      </c>
      <c r="AC69" s="34">
        <f t="shared" si="121"/>
        <v>0.94669807020544994</v>
      </c>
      <c r="AD69" s="34">
        <f t="shared" si="122"/>
        <v>0.98508962896268704</v>
      </c>
      <c r="AE69" s="34">
        <f t="shared" si="123"/>
        <v>0.96102734448878169</v>
      </c>
      <c r="AF69" s="34">
        <f t="shared" si="124"/>
        <v>1.2938062433921085</v>
      </c>
      <c r="AG69" s="34">
        <f t="shared" si="125"/>
        <v>1.2938062433921078</v>
      </c>
      <c r="AI69" s="12"/>
      <c r="AK69" s="31">
        <f t="shared" si="126"/>
        <v>0.76645188036044287</v>
      </c>
      <c r="AL69" s="31">
        <f t="shared" si="127"/>
        <v>1.6534178517212578E-2</v>
      </c>
      <c r="AM69" s="31">
        <f t="shared" si="128"/>
        <v>0.21694371387162531</v>
      </c>
      <c r="AN69" s="31">
        <f t="shared" si="129"/>
        <v>7.0227250719351452E-5</v>
      </c>
      <c r="AP69" s="31">
        <f t="shared" si="130"/>
        <v>0.76383229304791467</v>
      </c>
      <c r="AQ69" s="31">
        <f t="shared" si="131"/>
        <v>1.9577512293191424E-2</v>
      </c>
      <c r="AR69" s="31">
        <f t="shared" si="132"/>
        <v>0.21634574253648003</v>
      </c>
      <c r="AS69" s="31">
        <f t="shared" si="133"/>
        <v>6.4596322034439184E-5</v>
      </c>
      <c r="AT69" s="31">
        <f t="shared" si="134"/>
        <v>0.99982014419962062</v>
      </c>
      <c r="AU69" s="31"/>
      <c r="AV69" s="31">
        <f t="shared" si="135"/>
        <v>0.76396969742931142</v>
      </c>
      <c r="AW69" s="31">
        <f t="shared" si="136"/>
        <v>1.9581034055743775E-2</v>
      </c>
      <c r="AX69" s="31">
        <f t="shared" si="137"/>
        <v>0.21638466057279718</v>
      </c>
      <c r="AY69" s="31">
        <f t="shared" si="138"/>
        <v>6.4607942147585005E-5</v>
      </c>
      <c r="BB69" s="31">
        <f t="shared" si="139"/>
        <v>2.6143686339758789E-4</v>
      </c>
      <c r="BC69" s="31">
        <f t="shared" si="140"/>
        <v>2.0103394301014748E-2</v>
      </c>
      <c r="BD69" s="31">
        <f t="shared" si="141"/>
        <v>-1.212969119485339E-2</v>
      </c>
      <c r="BE69" s="31">
        <f t="shared" si="142"/>
        <v>1.2774585537689864</v>
      </c>
      <c r="BG69" s="31">
        <f t="shared" si="143"/>
        <v>0.72777643069951392</v>
      </c>
      <c r="BH69" s="31">
        <f t="shared" si="144"/>
        <v>1.4792868408136914E-2</v>
      </c>
      <c r="BI69" s="31">
        <f t="shared" si="145"/>
        <v>0.25741317996584645</v>
      </c>
      <c r="BJ69" s="31">
        <f t="shared" si="146"/>
        <v>1.7520926502675729E-5</v>
      </c>
      <c r="BL69" s="31">
        <f t="shared" si="147"/>
        <v>3.5146014967415199E-3</v>
      </c>
      <c r="BM69" s="31">
        <f t="shared" si="148"/>
        <v>-0.35207607018119547</v>
      </c>
      <c r="BN69" s="31">
        <f t="shared" si="149"/>
        <v>1.4577328417099392E-2</v>
      </c>
      <c r="BO69" s="31">
        <f t="shared" si="150"/>
        <v>-1.110980748947475</v>
      </c>
      <c r="BR69" s="31">
        <f t="shared" si="151"/>
        <v>0.99805312756564413</v>
      </c>
      <c r="BS69" s="31">
        <f t="shared" si="152"/>
        <v>0.67220087349490643</v>
      </c>
      <c r="BT69" s="31">
        <f t="shared" si="153"/>
        <v>0.96102734448878169</v>
      </c>
      <c r="BU69" s="31"/>
      <c r="BV69" s="31">
        <f t="shared" si="154"/>
        <v>0.99887420179008402</v>
      </c>
      <c r="BW69" s="31">
        <f t="shared" si="155"/>
        <v>0.98888839197160872</v>
      </c>
      <c r="BX69" s="31">
        <f t="shared" si="156"/>
        <v>0.98508962896268704</v>
      </c>
      <c r="BY69" s="31"/>
      <c r="BZ69" s="31" t="e">
        <f>EXP(SUMPRODUCT($AV69:$AX69,#REF!))</f>
        <v>#REF!</v>
      </c>
      <c r="CA69" s="31">
        <f t="shared" si="157"/>
        <v>1</v>
      </c>
      <c r="CB69" s="31">
        <f t="shared" si="158"/>
        <v>1</v>
      </c>
    </row>
    <row r="70" spans="1:80" x14ac:dyDescent="0.2">
      <c r="A70" s="197" t="s">
        <v>379</v>
      </c>
      <c r="B70" s="9">
        <f t="shared" si="65"/>
        <v>2009</v>
      </c>
      <c r="D70" s="29">
        <f>'Coal_Reconcile '!AE66</f>
        <v>17826.7</v>
      </c>
      <c r="E70" s="29">
        <f>'Petroleum _Reconcile'!BP67</f>
        <v>348.4</v>
      </c>
      <c r="F70" s="29">
        <f>NatGas_Reconcile!AC66</f>
        <v>5896.7</v>
      </c>
      <c r="G70" s="98">
        <f>OthGas_Reconcile!F31*0.001</f>
        <v>2.226</v>
      </c>
      <c r="H70" s="42">
        <f t="shared" si="93"/>
        <v>24074.026000000002</v>
      </c>
      <c r="J70" s="29">
        <f>Table8.2c11!B30*0.001</f>
        <v>1711875.2050000001</v>
      </c>
      <c r="K70" s="29">
        <f>Table8.2c11!D30*0.001</f>
        <v>31900.619000000002</v>
      </c>
      <c r="L70" s="29">
        <f>Table8.2c11!F30*0.001</f>
        <v>722719.84400000004</v>
      </c>
      <c r="M70" s="29">
        <f>Table8.2c11!H30*0.001</f>
        <v>96.823999999999998</v>
      </c>
      <c r="N70" s="29">
        <f t="shared" si="110"/>
        <v>2466592.4920000001</v>
      </c>
      <c r="P70" s="41">
        <f t="shared" si="111"/>
        <v>10413.551144342908</v>
      </c>
      <c r="Q70" s="41">
        <f t="shared" si="112"/>
        <v>10921.418170600387</v>
      </c>
      <c r="R70" s="41">
        <f t="shared" si="113"/>
        <v>8159.0398395093735</v>
      </c>
      <c r="S70" s="41">
        <f t="shared" si="114"/>
        <v>22990.167727009833</v>
      </c>
      <c r="T70" s="41">
        <f t="shared" si="115"/>
        <v>9760.0337623990454</v>
      </c>
      <c r="V70" s="31">
        <f t="shared" si="116"/>
        <v>1.0099053074580699</v>
      </c>
      <c r="W70" s="31">
        <f t="shared" si="117"/>
        <v>1.0190623787949413</v>
      </c>
      <c r="X70" s="31">
        <f t="shared" si="118"/>
        <v>0.75235886247273664</v>
      </c>
      <c r="Y70" s="31">
        <f t="shared" si="119"/>
        <v>1.8564560439560438</v>
      </c>
      <c r="Z70" s="31"/>
      <c r="AB70" s="34">
        <f t="shared" si="120"/>
        <v>1.2698620566209864</v>
      </c>
      <c r="AC70" s="34">
        <f t="shared" si="121"/>
        <v>0.93768707895466152</v>
      </c>
      <c r="AD70" s="34">
        <f t="shared" si="122"/>
        <v>0.97731503205800263</v>
      </c>
      <c r="AE70" s="34">
        <f t="shared" si="123"/>
        <v>0.9594522218491891</v>
      </c>
      <c r="AF70" s="34">
        <f t="shared" si="124"/>
        <v>1.1907332425482926</v>
      </c>
      <c r="AG70" s="34">
        <f t="shared" si="125"/>
        <v>1.1907332425482917</v>
      </c>
      <c r="AI70" s="12"/>
      <c r="AK70" s="31">
        <f t="shared" si="126"/>
        <v>0.74049517101958762</v>
      </c>
      <c r="AL70" s="31">
        <f t="shared" si="127"/>
        <v>1.4472028899528477E-2</v>
      </c>
      <c r="AM70" s="31">
        <f t="shared" si="128"/>
        <v>0.24494033528085413</v>
      </c>
      <c r="AN70" s="31">
        <f t="shared" si="129"/>
        <v>9.2464800029708362E-5</v>
      </c>
      <c r="AP70" s="31">
        <f t="shared" si="130"/>
        <v>0.75339900370942336</v>
      </c>
      <c r="AQ70" s="31">
        <f t="shared" si="131"/>
        <v>1.5480218567011596E-2</v>
      </c>
      <c r="AR70" s="31">
        <f t="shared" si="132"/>
        <v>0.23065891592242527</v>
      </c>
      <c r="AS70" s="31">
        <f t="shared" si="133"/>
        <v>8.0836886913077726E-5</v>
      </c>
      <c r="AT70" s="31">
        <f t="shared" si="134"/>
        <v>0.99961897508577335</v>
      </c>
      <c r="AU70" s="31"/>
      <c r="AV70" s="31">
        <f t="shared" si="135"/>
        <v>0.75368617692033824</v>
      </c>
      <c r="AW70" s="31">
        <f t="shared" si="136"/>
        <v>1.5486119164237854E-2</v>
      </c>
      <c r="AX70" s="31">
        <f t="shared" si="137"/>
        <v>0.2307468362159025</v>
      </c>
      <c r="AY70" s="31">
        <f t="shared" si="138"/>
        <v>8.0867699521351553E-5</v>
      </c>
      <c r="BB70" s="31">
        <f t="shared" si="139"/>
        <v>3.4701494839971675E-3</v>
      </c>
      <c r="BC70" s="31">
        <f t="shared" si="140"/>
        <v>-8.4184179891921423E-3</v>
      </c>
      <c r="BD70" s="31">
        <f t="shared" si="141"/>
        <v>-1.7688728967659762E-2</v>
      </c>
      <c r="BE70" s="31">
        <f t="shared" si="142"/>
        <v>-0.54113360705854407</v>
      </c>
      <c r="BG70" s="31">
        <f t="shared" si="143"/>
        <v>0.69402433136085295</v>
      </c>
      <c r="BH70" s="31">
        <f t="shared" si="144"/>
        <v>1.2933072286348305E-2</v>
      </c>
      <c r="BI70" s="31">
        <f t="shared" si="145"/>
        <v>0.29300334219942159</v>
      </c>
      <c r="BJ70" s="31">
        <f t="shared" si="146"/>
        <v>3.9254153377192715E-5</v>
      </c>
      <c r="BL70" s="31">
        <f t="shared" si="147"/>
        <v>-4.748688085413047E-2</v>
      </c>
      <c r="BM70" s="31">
        <f t="shared" si="148"/>
        <v>-0.13435742660889496</v>
      </c>
      <c r="BN70" s="31">
        <f t="shared" si="149"/>
        <v>0.12950151770632165</v>
      </c>
      <c r="BO70" s="31">
        <f t="shared" si="150"/>
        <v>0.80666129047440793</v>
      </c>
      <c r="BR70" s="31">
        <f t="shared" si="151"/>
        <v>0.99836100122579707</v>
      </c>
      <c r="BS70" s="31">
        <f t="shared" si="152"/>
        <v>0.67109913708723012</v>
      </c>
      <c r="BT70" s="31">
        <f t="shared" si="153"/>
        <v>0.9594522218491891</v>
      </c>
      <c r="BU70" s="31"/>
      <c r="BV70" s="31">
        <f t="shared" si="154"/>
        <v>0.9921077263671213</v>
      </c>
      <c r="BW70" s="31">
        <f t="shared" si="155"/>
        <v>0.9810838141897914</v>
      </c>
      <c r="BX70" s="31">
        <f t="shared" si="156"/>
        <v>0.97731503205800263</v>
      </c>
      <c r="BY70" s="31"/>
      <c r="BZ70" s="31" t="e">
        <f>EXP(SUMPRODUCT($AV70:$AX70,#REF!))</f>
        <v>#REF!</v>
      </c>
      <c r="CA70" s="31">
        <f t="shared" si="157"/>
        <v>1</v>
      </c>
      <c r="CB70" s="31">
        <f t="shared" si="158"/>
        <v>1</v>
      </c>
    </row>
    <row r="71" spans="1:80" x14ac:dyDescent="0.2">
      <c r="A71" s="197" t="s">
        <v>379</v>
      </c>
      <c r="B71" s="9">
        <f t="shared" si="65"/>
        <v>2010</v>
      </c>
      <c r="D71" s="29">
        <f>'Coal_Reconcile '!AE67</f>
        <v>18721.2</v>
      </c>
      <c r="E71" s="29">
        <f>'Petroleum _Reconcile'!BP68</f>
        <v>355.7</v>
      </c>
      <c r="F71" s="29">
        <f>NatGas_Reconcile!AC67</f>
        <v>6377.3</v>
      </c>
      <c r="G71" s="98">
        <f>OthGas_Reconcile!F32*0.001</f>
        <v>1.012</v>
      </c>
      <c r="H71" s="42">
        <f t="shared" si="93"/>
        <v>25455.212</v>
      </c>
      <c r="J71" s="29">
        <f>Table8.2c11!B31*0.001</f>
        <v>1797487.28</v>
      </c>
      <c r="K71" s="29">
        <f>Table8.2c11!D31*0.001</f>
        <v>32376.858</v>
      </c>
      <c r="L71" s="29">
        <f>Table8.2c11!F31*0.001</f>
        <v>779370.75300000003</v>
      </c>
      <c r="M71" s="29">
        <f>Table8.2c11!H31*0.001</f>
        <v>66.793999999999997</v>
      </c>
      <c r="N71" s="29">
        <f t="shared" si="110"/>
        <v>2609301.6850000001</v>
      </c>
      <c r="P71" s="41">
        <f t="shared" si="111"/>
        <v>10415.205831108857</v>
      </c>
      <c r="Q71" s="41">
        <f t="shared" si="112"/>
        <v>10986.2420868634</v>
      </c>
      <c r="R71" s="41">
        <f t="shared" si="113"/>
        <v>8182.6267863556841</v>
      </c>
      <c r="S71" s="41">
        <f t="shared" si="114"/>
        <v>15151.061472587358</v>
      </c>
      <c r="T71" s="41">
        <f t="shared" si="115"/>
        <v>9755.5649261767885</v>
      </c>
      <c r="V71" s="31">
        <f t="shared" si="116"/>
        <v>1.0100657788404015</v>
      </c>
      <c r="W71" s="31">
        <f t="shared" si="117"/>
        <v>1.0251110084946646</v>
      </c>
      <c r="X71" s="31">
        <f t="shared" si="118"/>
        <v>0.75453385473255652</v>
      </c>
      <c r="Y71" s="31">
        <f t="shared" si="119"/>
        <v>1.2234482139114291</v>
      </c>
      <c r="Z71" s="31"/>
      <c r="AB71" s="34">
        <f t="shared" si="120"/>
        <v>1.3433322345727405</v>
      </c>
      <c r="AC71" s="34">
        <f t="shared" si="121"/>
        <v>0.93725773925301847</v>
      </c>
      <c r="AD71" s="34">
        <f t="shared" si="122"/>
        <v>0.97599803053959178</v>
      </c>
      <c r="AE71" s="34">
        <f t="shared" si="123"/>
        <v>0.9603069985037217</v>
      </c>
      <c r="AF71" s="34">
        <f t="shared" si="124"/>
        <v>1.2590485332413532</v>
      </c>
      <c r="AG71" s="34">
        <f t="shared" si="125"/>
        <v>1.2590485332413524</v>
      </c>
      <c r="AI71" s="12"/>
      <c r="AK71" s="31">
        <f t="shared" si="126"/>
        <v>0.73545645583309227</v>
      </c>
      <c r="AL71" s="31">
        <f t="shared" si="127"/>
        <v>1.3973562663709105E-2</v>
      </c>
      <c r="AM71" s="31">
        <f t="shared" si="128"/>
        <v>0.25053022540138342</v>
      </c>
      <c r="AN71" s="31">
        <f t="shared" si="129"/>
        <v>3.9756101815219609E-5</v>
      </c>
      <c r="AP71" s="31">
        <f t="shared" si="130"/>
        <v>0.73797294649298972</v>
      </c>
      <c r="AQ71" s="31">
        <f t="shared" si="131"/>
        <v>1.4221339850465118E-2</v>
      </c>
      <c r="AR71" s="31">
        <f t="shared" si="132"/>
        <v>0.24772476914405347</v>
      </c>
      <c r="AS71" s="31">
        <f t="shared" si="133"/>
        <v>6.2446277345488296E-5</v>
      </c>
      <c r="AT71" s="31">
        <f t="shared" si="134"/>
        <v>0.9999815017648539</v>
      </c>
      <c r="AU71" s="31"/>
      <c r="AV71" s="31">
        <f t="shared" si="135"/>
        <v>0.73798659794261312</v>
      </c>
      <c r="AW71" s="31">
        <f t="shared" si="136"/>
        <v>1.422160292502018E-2</v>
      </c>
      <c r="AX71" s="31">
        <f t="shared" si="137"/>
        <v>0.2477293516998538</v>
      </c>
      <c r="AY71" s="31">
        <f t="shared" si="138"/>
        <v>6.2447432512779193E-5</v>
      </c>
      <c r="BB71" s="31">
        <f t="shared" si="139"/>
        <v>1.5888483133017558E-4</v>
      </c>
      <c r="BC71" s="31">
        <f t="shared" si="140"/>
        <v>5.9179396329620002E-3</v>
      </c>
      <c r="BD71" s="31">
        <f t="shared" si="141"/>
        <v>2.8867267661085469E-3</v>
      </c>
      <c r="BE71" s="31">
        <f t="shared" si="142"/>
        <v>-0.4169960407010051</v>
      </c>
      <c r="BG71" s="31">
        <f t="shared" si="143"/>
        <v>0.68887675592789877</v>
      </c>
      <c r="BH71" s="31">
        <f t="shared" si="144"/>
        <v>1.2408246308245495E-2</v>
      </c>
      <c r="BI71" s="31">
        <f t="shared" si="145"/>
        <v>0.29868939934402411</v>
      </c>
      <c r="BJ71" s="31">
        <f t="shared" si="146"/>
        <v>2.559841983162633E-5</v>
      </c>
      <c r="BL71" s="31">
        <f t="shared" si="147"/>
        <v>-7.4446383108655208E-3</v>
      </c>
      <c r="BM71" s="31">
        <f t="shared" si="148"/>
        <v>-4.1426497273727068E-2</v>
      </c>
      <c r="BN71" s="31">
        <f t="shared" si="149"/>
        <v>1.9220219509413015E-2</v>
      </c>
      <c r="BO71" s="31">
        <f t="shared" si="150"/>
        <v>-0.42752663290390097</v>
      </c>
      <c r="BR71" s="31">
        <f t="shared" si="151"/>
        <v>1.0008909006984059</v>
      </c>
      <c r="BS71" s="31">
        <f t="shared" si="152"/>
        <v>0.67169701977716079</v>
      </c>
      <c r="BT71" s="31">
        <f t="shared" si="153"/>
        <v>0.9603069985037217</v>
      </c>
      <c r="BU71" s="31"/>
      <c r="BV71" s="31">
        <f t="shared" si="154"/>
        <v>0.99865242887379158</v>
      </c>
      <c r="BW71" s="31">
        <f t="shared" si="155"/>
        <v>0.97976173396939881</v>
      </c>
      <c r="BX71" s="31">
        <f t="shared" si="156"/>
        <v>0.97599803053959178</v>
      </c>
      <c r="BY71" s="31"/>
      <c r="BZ71" s="31" t="e">
        <f>EXP(SUMPRODUCT($AV71:$AX71,#REF!))</f>
        <v>#REF!</v>
      </c>
      <c r="CA71" s="31">
        <f t="shared" si="157"/>
        <v>1</v>
      </c>
      <c r="CB71" s="31">
        <f t="shared" si="158"/>
        <v>1</v>
      </c>
    </row>
    <row r="72" spans="1:80" x14ac:dyDescent="0.2">
      <c r="A72" s="197" t="s">
        <v>379</v>
      </c>
      <c r="B72" s="9">
        <f t="shared" si="65"/>
        <v>2011</v>
      </c>
      <c r="D72" s="29">
        <f>'Coal_Reconcile '!AE68</f>
        <v>17671.2</v>
      </c>
      <c r="E72" s="29">
        <f>'Petroleum _Reconcile'!BP69</f>
        <v>281.5</v>
      </c>
      <c r="F72" s="29">
        <f>NatGas_Reconcile!AC68</f>
        <v>6567.8</v>
      </c>
      <c r="G72" s="98">
        <f>OthGas_Reconcile!F33*0.001</f>
        <v>0.58799999999999997</v>
      </c>
      <c r="H72" s="42">
        <f t="shared" si="93"/>
        <v>24521.088</v>
      </c>
      <c r="J72" s="29">
        <f>Table8.2c11!B32*0.001</f>
        <v>1692059.5490000001</v>
      </c>
      <c r="K72" s="29">
        <f>Table8.2c11!D32*0.001</f>
        <v>26086.036</v>
      </c>
      <c r="L72" s="29">
        <f>Table8.2c11!F32*0.001</f>
        <v>805483.93099999998</v>
      </c>
      <c r="M72" s="29">
        <f>Table8.2c11!H32*0.001</f>
        <v>28.504999999999999</v>
      </c>
      <c r="N72" s="29">
        <f t="shared" si="110"/>
        <v>2523658.0210000002</v>
      </c>
      <c r="P72" s="41">
        <f t="shared" si="111"/>
        <v>10443.60407436228</v>
      </c>
      <c r="Q72" s="41">
        <f t="shared" si="112"/>
        <v>10791.21411930889</v>
      </c>
      <c r="R72" s="41">
        <f t="shared" si="113"/>
        <v>8153.8560202512599</v>
      </c>
      <c r="S72" s="41">
        <f t="shared" si="114"/>
        <v>20627.960007016311</v>
      </c>
      <c r="T72" s="41">
        <f t="shared" si="115"/>
        <v>9716.4860674282299</v>
      </c>
      <c r="V72" s="31">
        <f t="shared" si="116"/>
        <v>1.012819838064444</v>
      </c>
      <c r="W72" s="31">
        <f t="shared" si="117"/>
        <v>1.0069132193941017</v>
      </c>
      <c r="X72" s="31">
        <f t="shared" si="118"/>
        <v>0.75188085373187807</v>
      </c>
      <c r="Y72" s="31">
        <f t="shared" si="119"/>
        <v>1.6657077705665668</v>
      </c>
      <c r="AB72" s="34">
        <f t="shared" si="120"/>
        <v>1.2992407846650935</v>
      </c>
      <c r="AC72" s="34">
        <f t="shared" si="121"/>
        <v>0.93350327059021632</v>
      </c>
      <c r="AD72" s="34">
        <f t="shared" si="122"/>
        <v>0.97126020597242835</v>
      </c>
      <c r="AE72" s="34">
        <f t="shared" si="123"/>
        <v>0.96112582894878407</v>
      </c>
      <c r="AF72" s="34">
        <f t="shared" si="124"/>
        <v>1.2128455217690646</v>
      </c>
      <c r="AG72" s="34">
        <f t="shared" si="125"/>
        <v>1.2128455217690637</v>
      </c>
      <c r="AI72" s="12"/>
      <c r="AK72" s="31">
        <f t="shared" si="126"/>
        <v>0.72065317819502961</v>
      </c>
      <c r="AL72" s="31">
        <f t="shared" si="127"/>
        <v>1.1479914757452851E-2</v>
      </c>
      <c r="AM72" s="31">
        <f t="shared" si="128"/>
        <v>0.26784292768738482</v>
      </c>
      <c r="AN72" s="31">
        <f t="shared" si="129"/>
        <v>2.3979360132796718E-5</v>
      </c>
      <c r="AP72" s="31">
        <f t="shared" si="130"/>
        <v>0.72802973384453384</v>
      </c>
      <c r="AQ72" s="31">
        <f t="shared" si="131"/>
        <v>1.2685917335441874E-2</v>
      </c>
      <c r="AR72" s="31">
        <f t="shared" si="132"/>
        <v>0.25909017916948618</v>
      </c>
      <c r="AS72" s="31">
        <f t="shared" si="133"/>
        <v>3.1205858326991585E-5</v>
      </c>
      <c r="AT72" s="31">
        <f t="shared" si="134"/>
        <v>0.99983703620778885</v>
      </c>
      <c r="AU72" s="31"/>
      <c r="AV72" s="31">
        <f t="shared" si="135"/>
        <v>0.72814839566838441</v>
      </c>
      <c r="AW72" s="31">
        <f t="shared" si="136"/>
        <v>1.2687985017595859E-2</v>
      </c>
      <c r="AX72" s="31">
        <f t="shared" si="137"/>
        <v>0.25913240836943885</v>
      </c>
      <c r="AY72" s="31">
        <f t="shared" si="138"/>
        <v>3.1210944580878976E-5</v>
      </c>
      <c r="BB72" s="31">
        <f t="shared" si="139"/>
        <v>2.7229032651407978E-3</v>
      </c>
      <c r="BC72" s="31">
        <f t="shared" si="140"/>
        <v>-1.7911475038054313E-2</v>
      </c>
      <c r="BD72" s="31">
        <f t="shared" si="141"/>
        <v>-3.5222754114460522E-3</v>
      </c>
      <c r="BE72" s="31">
        <f t="shared" si="142"/>
        <v>0.30857684371689925</v>
      </c>
      <c r="BG72" s="31">
        <f t="shared" si="143"/>
        <v>0.67047893768487743</v>
      </c>
      <c r="BH72" s="31">
        <f t="shared" si="144"/>
        <v>1.0336597028175553E-2</v>
      </c>
      <c r="BI72" s="31">
        <f t="shared" si="145"/>
        <v>0.31917317017494579</v>
      </c>
      <c r="BJ72" s="31">
        <f t="shared" si="146"/>
        <v>1.1295112001231009E-5</v>
      </c>
      <c r="BL72" s="31">
        <f t="shared" si="147"/>
        <v>-2.7070091799600338E-2</v>
      </c>
      <c r="BM72" s="31">
        <f t="shared" si="148"/>
        <v>-0.18267056905248238</v>
      </c>
      <c r="BN72" s="31">
        <f t="shared" si="149"/>
        <v>6.6329573420950555E-2</v>
      </c>
      <c r="BO72" s="31">
        <f t="shared" si="150"/>
        <v>-0.81816055838155588</v>
      </c>
      <c r="BR72" s="31">
        <f t="shared" si="151"/>
        <v>1.0008526757030181</v>
      </c>
      <c r="BS72" s="31">
        <f t="shared" si="152"/>
        <v>0.67226975950571444</v>
      </c>
      <c r="BT72" s="31">
        <f t="shared" si="153"/>
        <v>0.96112582894878407</v>
      </c>
      <c r="BU72" s="31"/>
      <c r="BV72" s="31">
        <f t="shared" si="154"/>
        <v>0.99514566175451802</v>
      </c>
      <c r="BW72" s="31">
        <f t="shared" si="155"/>
        <v>0.97500563911273141</v>
      </c>
      <c r="BX72" s="31">
        <f t="shared" si="156"/>
        <v>0.97126020597242835</v>
      </c>
      <c r="BY72" s="31"/>
      <c r="BZ72" s="31" t="e">
        <f>EXP(SUMPRODUCT($AV72:$AX72,#REF!))</f>
        <v>#REF!</v>
      </c>
      <c r="CA72" s="31">
        <f t="shared" si="157"/>
        <v>1</v>
      </c>
      <c r="CB72" s="31">
        <f t="shared" si="158"/>
        <v>1</v>
      </c>
    </row>
    <row r="73" spans="1:80" x14ac:dyDescent="0.2">
      <c r="A73" s="197" t="s">
        <v>379</v>
      </c>
      <c r="B73" s="9">
        <f t="shared" si="65"/>
        <v>2012</v>
      </c>
      <c r="D73" s="29">
        <f>'Coal_Reconcile '!AE69</f>
        <v>15519.1</v>
      </c>
      <c r="E73" s="29">
        <f>'Petroleum _Reconcile'!BP70</f>
        <v>198.5</v>
      </c>
      <c r="F73" s="29">
        <f>NatGas_Reconcile!AC69</f>
        <v>8185.1</v>
      </c>
      <c r="G73" s="98">
        <f>OthGas_Reconcile!F34*0.001</f>
        <v>2E-3</v>
      </c>
      <c r="H73" s="42">
        <f t="shared" si="93"/>
        <v>23902.702000000001</v>
      </c>
      <c r="J73" s="29">
        <f>Table8.2c11!B33*0.001</f>
        <v>1478315.8910000001</v>
      </c>
      <c r="K73" s="29">
        <f>Table8.2c11!D33*0.001</f>
        <v>18061.897000000001</v>
      </c>
      <c r="L73" s="29">
        <f>Table8.2c11!F33*0.001</f>
        <v>1000393.2390000001</v>
      </c>
      <c r="M73" s="29">
        <f>Table8.2c11!H33*0.001</f>
        <v>0.27700000000000002</v>
      </c>
      <c r="N73" s="29">
        <f t="shared" si="110"/>
        <v>2496771.304</v>
      </c>
      <c r="P73" s="41">
        <f t="shared" si="111"/>
        <v>10497.823972860209</v>
      </c>
      <c r="Q73" s="41">
        <f t="shared" si="112"/>
        <v>10989.986267776856</v>
      </c>
      <c r="R73" s="41">
        <f t="shared" si="113"/>
        <v>8181.882564682146</v>
      </c>
      <c r="S73" s="41">
        <f t="shared" si="114"/>
        <v>7220.2166064981948</v>
      </c>
      <c r="T73" s="41">
        <f t="shared" si="115"/>
        <v>9573.4446970398221</v>
      </c>
      <c r="V73" s="31">
        <f t="shared" si="116"/>
        <v>1.0180780792257835</v>
      </c>
      <c r="W73" s="31">
        <f t="shared" si="117"/>
        <v>1.0254603728215956</v>
      </c>
      <c r="X73" s="31">
        <f t="shared" si="118"/>
        <v>0.75446522879338418</v>
      </c>
      <c r="Y73" s="31">
        <f t="shared" si="119"/>
        <v>0.5830324909747292</v>
      </c>
      <c r="AB73" s="34">
        <f t="shared" si="120"/>
        <v>1.2853988460975587</v>
      </c>
      <c r="AC73" s="34">
        <f t="shared" si="121"/>
        <v>0.91976069059157817</v>
      </c>
      <c r="AD73" s="34">
        <f t="shared" si="122"/>
        <v>0.95240727571015826</v>
      </c>
      <c r="AE73" s="34">
        <f t="shared" si="123"/>
        <v>0.9657220330512104</v>
      </c>
      <c r="AF73" s="34">
        <f t="shared" si="124"/>
        <v>1.182259330372309</v>
      </c>
      <c r="AG73" s="34">
        <f t="shared" si="125"/>
        <v>1.1822593303723083</v>
      </c>
      <c r="AI73" s="12"/>
      <c r="AK73" s="31">
        <f t="shared" si="126"/>
        <v>0.64926132618814392</v>
      </c>
      <c r="AL73" s="31">
        <f t="shared" si="127"/>
        <v>8.3045004702815596E-3</v>
      </c>
      <c r="AM73" s="31">
        <f t="shared" si="128"/>
        <v>0.34243408966902572</v>
      </c>
      <c r="AN73" s="31">
        <f t="shared" si="129"/>
        <v>8.3672548818957788E-8</v>
      </c>
      <c r="AP73" s="31">
        <f t="shared" si="130"/>
        <v>0.68433671552645059</v>
      </c>
      <c r="AQ73" s="31">
        <f t="shared" si="131"/>
        <v>9.8066733440530709E-3</v>
      </c>
      <c r="AR73" s="31">
        <f t="shared" si="132"/>
        <v>0.30361292241483762</v>
      </c>
      <c r="AS73" s="31">
        <f t="shared" si="133"/>
        <v>4.223317068806053E-6</v>
      </c>
      <c r="AT73" s="31">
        <f t="shared" si="134"/>
        <v>0.9977605346024101</v>
      </c>
      <c r="AU73" s="31"/>
      <c r="AV73" s="31">
        <f t="shared" si="135"/>
        <v>0.68587270371356857</v>
      </c>
      <c r="AW73" s="31">
        <f t="shared" si="136"/>
        <v>9.8286843425420267E-3</v>
      </c>
      <c r="AX73" s="31">
        <f t="shared" si="137"/>
        <v>0.30429437914761981</v>
      </c>
      <c r="AY73" s="31">
        <f t="shared" si="138"/>
        <v>4.23279626958684E-6</v>
      </c>
      <c r="BB73" s="31">
        <f t="shared" si="139"/>
        <v>5.1782542748670035E-3</v>
      </c>
      <c r="BC73" s="31">
        <f t="shared" si="140"/>
        <v>1.8252223312895804E-2</v>
      </c>
      <c r="BD73" s="31">
        <f t="shared" si="141"/>
        <v>3.4313198370273675E-3</v>
      </c>
      <c r="BE73" s="31">
        <f t="shared" si="142"/>
        <v>-1.0497624840603377</v>
      </c>
      <c r="BG73" s="31">
        <f t="shared" si="143"/>
        <v>0.59209102917501333</v>
      </c>
      <c r="BH73" s="31">
        <f t="shared" si="144"/>
        <v>7.2341014858123345E-3</v>
      </c>
      <c r="BI73" s="31">
        <f t="shared" si="145"/>
        <v>0.40067475839589356</v>
      </c>
      <c r="BJ73" s="31">
        <f t="shared" si="146"/>
        <v>1.1094328085084401E-7</v>
      </c>
      <c r="BL73" s="31">
        <f t="shared" si="147"/>
        <v>-0.12433190081789965</v>
      </c>
      <c r="BM73" s="31">
        <f t="shared" si="148"/>
        <v>-0.35688454495083277</v>
      </c>
      <c r="BN73" s="31">
        <f t="shared" si="149"/>
        <v>0.22741621318040328</v>
      </c>
      <c r="BO73" s="31">
        <f t="shared" si="150"/>
        <v>-4.6231062574637809</v>
      </c>
      <c r="BR73" s="31">
        <f t="shared" si="151"/>
        <v>1.0047821044487519</v>
      </c>
      <c r="BS73" s="31">
        <f t="shared" si="152"/>
        <v>0.67548462371340812</v>
      </c>
      <c r="BT73" s="31">
        <f t="shared" si="153"/>
        <v>0.9657220330512104</v>
      </c>
      <c r="BU73" s="31"/>
      <c r="BV73" s="31">
        <f t="shared" si="154"/>
        <v>0.98058920756112478</v>
      </c>
      <c r="BW73" s="31">
        <f t="shared" si="155"/>
        <v>0.95608000702518126</v>
      </c>
      <c r="BX73" s="31">
        <f t="shared" si="156"/>
        <v>0.95240727571015826</v>
      </c>
      <c r="BY73" s="31"/>
      <c r="BZ73" s="31" t="e">
        <f>EXP(SUMPRODUCT($AV73:$AX73,#REF!))</f>
        <v>#REF!</v>
      </c>
      <c r="CA73" s="31">
        <f t="shared" si="157"/>
        <v>1</v>
      </c>
      <c r="CB73" s="31">
        <f t="shared" si="158"/>
        <v>1</v>
      </c>
    </row>
    <row r="74" spans="1:80" x14ac:dyDescent="0.2">
      <c r="AI74" s="12"/>
    </row>
    <row r="75" spans="1:80" hidden="1" x14ac:dyDescent="0.2">
      <c r="AI75" s="12"/>
    </row>
    <row r="76" spans="1:80" hidden="1" x14ac:dyDescent="0.2">
      <c r="A76" s="9" t="s">
        <v>329</v>
      </c>
      <c r="B76" s="9">
        <f>Base_year</f>
        <v>1990</v>
      </c>
      <c r="D76" s="29">
        <f>INDEX(D10:D73,Base_row,0)</f>
        <v>16087.471513401901</v>
      </c>
      <c r="E76" s="29">
        <f>INDEX(E10:E73,Base_row,0)</f>
        <v>1260.0095589367368</v>
      </c>
      <c r="F76" s="29">
        <f>INDEX(F10:F73,Base_row,0)</f>
        <v>2870.3312611325832</v>
      </c>
      <c r="G76" s="29">
        <f>INDEX(G10:G73,Base_row,0)</f>
        <v>4.0000000000000001E-3</v>
      </c>
      <c r="H76" s="29">
        <f>INDEX(H10:H73,Base_row,0)</f>
        <v>20217.816333471219</v>
      </c>
      <c r="J76" s="29"/>
      <c r="K76" s="29"/>
      <c r="L76" s="29">
        <f>INDEX(L10:L71,Base_row,0)</f>
        <v>264678.09999999998</v>
      </c>
      <c r="M76" s="29"/>
      <c r="N76" s="29">
        <f>INDEX(N10:N71,Base_row,0)</f>
        <v>1942409.791</v>
      </c>
      <c r="P76" s="35">
        <f>INDEX(P10:P71,Base_row,0)</f>
        <v>10311.413424050419</v>
      </c>
      <c r="Q76" s="35">
        <f>INDEX(Q10:Q71,Base_row,0)</f>
        <v>10717.124287833243</v>
      </c>
      <c r="R76" s="35">
        <f>INDEX(R10:R71,Base_row,0)</f>
        <v>10844.611855429608</v>
      </c>
      <c r="S76" s="35">
        <f>INDEX(S10:S71,Base_row,0)</f>
        <v>12383.900928792571</v>
      </c>
      <c r="T76" s="35">
        <f>INDEX(T10:T71,Base_row,0)</f>
        <v>10408.625629436616</v>
      </c>
      <c r="AI76" s="12"/>
      <c r="BR76" s="31"/>
      <c r="BS76" s="31">
        <f>INDEX(BS10:BS71,Base_row,1)</f>
        <v>0.69946071498359241</v>
      </c>
      <c r="BT76" s="31"/>
      <c r="BU76" s="31"/>
      <c r="BV76" s="31"/>
      <c r="BW76" s="31">
        <f>INDEX(BW10:BW71,Base_row,1)</f>
        <v>1.0038562612956567</v>
      </c>
      <c r="BX76" s="31"/>
      <c r="BY76" s="31"/>
      <c r="BZ76" s="31"/>
      <c r="CA76" s="31">
        <f>INDEX(CA10:CA71,Base_row,1)</f>
        <v>1</v>
      </c>
      <c r="CB76" s="31"/>
    </row>
    <row r="77" spans="1:80" hidden="1" x14ac:dyDescent="0.2">
      <c r="A77" s="9" t="s">
        <v>330</v>
      </c>
      <c r="B77" s="9">
        <f>Base_year2</f>
        <v>1996</v>
      </c>
      <c r="D77" s="29"/>
      <c r="E77" s="29"/>
      <c r="F77" s="29"/>
      <c r="G77" s="29"/>
      <c r="H77" s="42"/>
      <c r="J77" s="29"/>
      <c r="K77" s="29"/>
      <c r="L77" s="29">
        <f>INDEX(L10:L71,Base_row2,0)</f>
        <v>272834.152</v>
      </c>
      <c r="M77" s="29"/>
      <c r="N77" s="29">
        <f>INDEX(N10:N71,Base_row2,0)</f>
        <v>2084120.3370000001</v>
      </c>
      <c r="P77" s="35">
        <f>INDEX(P10:P71,Base_row2,0)</f>
        <v>10360.033871755171</v>
      </c>
      <c r="Q77" s="35">
        <f>INDEX(Q10:Q71,Base_row2,0)</f>
        <v>10815.020448978155</v>
      </c>
      <c r="R77" s="35">
        <f>INDEX(R10:R71,Base_row2,0)</f>
        <v>10548.239041971066</v>
      </c>
      <c r="S77" s="35">
        <f>INDEX(S10:S71,Base_row2,0)</f>
        <v>16654.937837203848</v>
      </c>
      <c r="T77" s="35">
        <f>INDEX(T10:T71,Base_row2,0)</f>
        <v>10399.642711801565</v>
      </c>
      <c r="AI77" s="12"/>
    </row>
    <row r="78" spans="1:80" x14ac:dyDescent="0.2">
      <c r="A78" s="105"/>
      <c r="B78" s="105"/>
      <c r="D78" s="42"/>
      <c r="E78" s="29"/>
      <c r="F78" s="29"/>
      <c r="H78" s="42"/>
      <c r="AI78" s="12"/>
    </row>
    <row r="79" spans="1:80" x14ac:dyDescent="0.2">
      <c r="A79" s="105"/>
      <c r="B79" s="105"/>
      <c r="K79" s="10" t="s">
        <v>968</v>
      </c>
      <c r="M79" s="84">
        <f>S51</f>
        <v>12383.900928792571</v>
      </c>
      <c r="AI79" s="12"/>
    </row>
    <row r="80" spans="1:80" x14ac:dyDescent="0.2">
      <c r="A80" s="105"/>
      <c r="B80" s="105"/>
      <c r="AI80" s="12"/>
    </row>
    <row r="81" spans="1:35" x14ac:dyDescent="0.2">
      <c r="A81" s="105"/>
      <c r="B81" s="105"/>
      <c r="AI81" s="12"/>
    </row>
    <row r="82" spans="1:35" x14ac:dyDescent="0.2">
      <c r="A82" s="105"/>
      <c r="B82" s="105"/>
      <c r="AI82" s="12"/>
    </row>
    <row r="83" spans="1:35" x14ac:dyDescent="0.2">
      <c r="A83" s="105"/>
      <c r="B83" s="105"/>
      <c r="AI83" s="12"/>
    </row>
    <row r="84" spans="1:35" x14ac:dyDescent="0.2">
      <c r="A84" s="105"/>
      <c r="B84" s="105"/>
      <c r="AI84" s="12"/>
    </row>
    <row r="85" spans="1:35" x14ac:dyDescent="0.2">
      <c r="A85" s="105"/>
      <c r="B85" s="105"/>
      <c r="AI85" s="12"/>
    </row>
    <row r="86" spans="1:35" x14ac:dyDescent="0.2">
      <c r="A86" s="105"/>
      <c r="B86" s="105"/>
      <c r="AI86" s="12"/>
    </row>
    <row r="87" spans="1:35" x14ac:dyDescent="0.2">
      <c r="A87" s="105"/>
      <c r="B87" s="105"/>
      <c r="AI87" s="12"/>
    </row>
    <row r="88" spans="1:35" x14ac:dyDescent="0.2">
      <c r="A88" s="105"/>
      <c r="B88" s="105"/>
      <c r="AI88" s="12"/>
    </row>
    <row r="89" spans="1:35" x14ac:dyDescent="0.2">
      <c r="A89" s="105"/>
      <c r="B89" s="105"/>
      <c r="AI89" s="12"/>
    </row>
    <row r="90" spans="1:35" x14ac:dyDescent="0.2">
      <c r="A90" s="105"/>
      <c r="B90" s="105"/>
      <c r="AI90" s="12"/>
    </row>
    <row r="91" spans="1:35" x14ac:dyDescent="0.2">
      <c r="A91" s="105"/>
      <c r="B91" s="105"/>
      <c r="AI91" s="12"/>
    </row>
    <row r="92" spans="1:35" x14ac:dyDescent="0.2">
      <c r="A92" s="105"/>
      <c r="B92" s="105"/>
      <c r="AI92" s="12"/>
    </row>
    <row r="93" spans="1:35" x14ac:dyDescent="0.2">
      <c r="A93" s="105"/>
      <c r="B93" s="105"/>
      <c r="AI93" s="12"/>
    </row>
    <row r="94" spans="1:35" x14ac:dyDescent="0.2">
      <c r="A94" s="105"/>
      <c r="B94" s="105"/>
      <c r="AI94" s="12"/>
    </row>
    <row r="95" spans="1:35" x14ac:dyDescent="0.2">
      <c r="A95" s="105"/>
      <c r="B95" s="105"/>
      <c r="AI95" s="12"/>
    </row>
    <row r="96" spans="1:35" x14ac:dyDescent="0.2">
      <c r="A96" s="105"/>
      <c r="B96" s="105"/>
      <c r="AI96" s="12"/>
    </row>
    <row r="97" spans="1:35" x14ac:dyDescent="0.2">
      <c r="A97" s="105"/>
      <c r="B97" s="105"/>
      <c r="AI97" s="12"/>
    </row>
    <row r="98" spans="1:35" x14ac:dyDescent="0.2">
      <c r="A98" s="105"/>
      <c r="B98" s="105"/>
      <c r="AI98" s="12"/>
    </row>
    <row r="99" spans="1:35" x14ac:dyDescent="0.2">
      <c r="A99" s="105"/>
      <c r="B99" s="105"/>
      <c r="AI99" s="12"/>
    </row>
    <row r="100" spans="1:35" x14ac:dyDescent="0.2">
      <c r="A100" s="105"/>
      <c r="B100" s="105"/>
      <c r="AI100" s="12"/>
    </row>
    <row r="101" spans="1:35" x14ac:dyDescent="0.2">
      <c r="A101" s="105"/>
      <c r="B101" s="105"/>
      <c r="AI101" s="12"/>
    </row>
    <row r="102" spans="1:35" x14ac:dyDescent="0.2">
      <c r="A102" s="105"/>
      <c r="B102" s="105"/>
      <c r="AI102" s="12"/>
    </row>
    <row r="103" spans="1:35" x14ac:dyDescent="0.2">
      <c r="A103" s="105"/>
      <c r="B103" s="105"/>
      <c r="AI103" s="12"/>
    </row>
    <row r="104" spans="1:35" x14ac:dyDescent="0.2">
      <c r="A104" s="105"/>
      <c r="B104" s="105"/>
      <c r="AI104" s="12"/>
    </row>
    <row r="105" spans="1:35" x14ac:dyDescent="0.2">
      <c r="A105" s="105"/>
      <c r="B105" s="105"/>
      <c r="AI105" s="12"/>
    </row>
    <row r="106" spans="1:35" x14ac:dyDescent="0.2">
      <c r="A106" s="105"/>
      <c r="B106" s="105"/>
      <c r="AI106" s="12"/>
    </row>
    <row r="107" spans="1:35" x14ac:dyDescent="0.2">
      <c r="A107" s="105"/>
      <c r="B107" s="105"/>
      <c r="AI107" s="12"/>
    </row>
    <row r="108" spans="1:35" x14ac:dyDescent="0.2">
      <c r="A108" s="105"/>
      <c r="B108" s="105"/>
      <c r="AI108" s="12"/>
    </row>
    <row r="109" spans="1:35" x14ac:dyDescent="0.2">
      <c r="A109" s="105"/>
      <c r="B109" s="105"/>
      <c r="AI109" s="12"/>
    </row>
    <row r="110" spans="1:35" x14ac:dyDescent="0.2">
      <c r="A110" s="105"/>
      <c r="B110" s="105"/>
      <c r="AI110" s="12"/>
    </row>
    <row r="111" spans="1:35" x14ac:dyDescent="0.2">
      <c r="A111" s="105"/>
      <c r="B111" s="105"/>
      <c r="AI111" s="12"/>
    </row>
    <row r="112" spans="1:35" x14ac:dyDescent="0.2">
      <c r="A112" s="105"/>
      <c r="B112" s="105"/>
      <c r="AI112" s="12"/>
    </row>
    <row r="113" spans="1:35" x14ac:dyDescent="0.2">
      <c r="A113" s="105"/>
      <c r="B113" s="105"/>
      <c r="AI113" s="12"/>
    </row>
    <row r="114" spans="1:35" x14ac:dyDescent="0.2">
      <c r="A114" s="105"/>
      <c r="B114" s="105"/>
      <c r="AI114" s="12"/>
    </row>
    <row r="115" spans="1:35" x14ac:dyDescent="0.2">
      <c r="A115" s="105"/>
      <c r="B115" s="105"/>
      <c r="AI115" s="12"/>
    </row>
    <row r="116" spans="1:35" x14ac:dyDescent="0.2">
      <c r="A116" s="105"/>
      <c r="B116" s="105"/>
      <c r="AI116" s="12"/>
    </row>
    <row r="117" spans="1:35" x14ac:dyDescent="0.2">
      <c r="A117" s="105"/>
      <c r="B117" s="105"/>
      <c r="AI117" s="12"/>
    </row>
    <row r="118" spans="1:35" x14ac:dyDescent="0.2">
      <c r="A118" s="105"/>
      <c r="B118" s="105"/>
      <c r="AI118" s="12"/>
    </row>
    <row r="119" spans="1:35" x14ac:dyDescent="0.2">
      <c r="A119" s="105"/>
      <c r="B119" s="105"/>
      <c r="AI119" s="12"/>
    </row>
    <row r="120" spans="1:35" x14ac:dyDescent="0.2">
      <c r="A120" s="105"/>
      <c r="B120" s="105"/>
      <c r="AI120" s="12"/>
    </row>
    <row r="121" spans="1:35" x14ac:dyDescent="0.2">
      <c r="A121" s="105"/>
      <c r="B121" s="105"/>
      <c r="AI121" s="12"/>
    </row>
    <row r="122" spans="1:35" x14ac:dyDescent="0.2">
      <c r="A122" s="105"/>
      <c r="B122" s="105"/>
      <c r="AI122" s="12"/>
    </row>
    <row r="123" spans="1:35" x14ac:dyDescent="0.2">
      <c r="A123" s="105"/>
      <c r="B123" s="105"/>
      <c r="AI123" s="12"/>
    </row>
    <row r="124" spans="1:35" x14ac:dyDescent="0.2">
      <c r="A124" s="105"/>
      <c r="B124" s="105"/>
      <c r="AI124" s="12"/>
    </row>
    <row r="125" spans="1:35" x14ac:dyDescent="0.2">
      <c r="A125" s="105"/>
      <c r="B125" s="105"/>
      <c r="AI125" s="12"/>
    </row>
    <row r="126" spans="1:35" x14ac:dyDescent="0.2">
      <c r="A126" s="105"/>
      <c r="B126" s="105"/>
      <c r="AI126" s="12"/>
    </row>
    <row r="127" spans="1:35" x14ac:dyDescent="0.2">
      <c r="A127" s="105"/>
      <c r="B127" s="105"/>
      <c r="AI127" s="12"/>
    </row>
    <row r="128" spans="1:35" x14ac:dyDescent="0.2">
      <c r="A128" s="105"/>
      <c r="B128" s="105"/>
      <c r="AI128" s="12"/>
    </row>
    <row r="129" spans="1:35" x14ac:dyDescent="0.2">
      <c r="A129" s="105"/>
      <c r="B129" s="105"/>
      <c r="AI129" s="12"/>
    </row>
    <row r="130" spans="1:35" x14ac:dyDescent="0.2">
      <c r="A130" s="105"/>
      <c r="B130" s="105"/>
      <c r="AI130" s="12"/>
    </row>
    <row r="131" spans="1:35" x14ac:dyDescent="0.2">
      <c r="A131" s="105"/>
      <c r="B131" s="105"/>
      <c r="AI131" s="12"/>
    </row>
    <row r="132" spans="1:35" x14ac:dyDescent="0.2">
      <c r="A132" s="105"/>
      <c r="B132" s="105"/>
      <c r="AI132" s="12"/>
    </row>
    <row r="133" spans="1:35" x14ac:dyDescent="0.2">
      <c r="A133" s="105"/>
      <c r="B133" s="105"/>
      <c r="AI133" s="12"/>
    </row>
    <row r="134" spans="1:35" x14ac:dyDescent="0.2">
      <c r="A134" s="105"/>
      <c r="B134" s="105"/>
      <c r="AI134" s="12"/>
    </row>
    <row r="135" spans="1:35" x14ac:dyDescent="0.2">
      <c r="A135" s="105"/>
      <c r="B135" s="105"/>
      <c r="AI135" s="12"/>
    </row>
    <row r="136" spans="1:35" x14ac:dyDescent="0.2">
      <c r="A136" s="105"/>
      <c r="B136" s="105"/>
      <c r="AI136" s="12"/>
    </row>
    <row r="137" spans="1:35" x14ac:dyDescent="0.2">
      <c r="A137" s="105"/>
      <c r="B137" s="105"/>
      <c r="AI137" s="12"/>
    </row>
    <row r="138" spans="1:35" x14ac:dyDescent="0.2">
      <c r="A138" s="105"/>
      <c r="B138" s="105"/>
      <c r="AI138" s="12"/>
    </row>
    <row r="139" spans="1:35" x14ac:dyDescent="0.2">
      <c r="A139" s="105"/>
      <c r="B139" s="105"/>
      <c r="AI139" s="12"/>
    </row>
    <row r="140" spans="1:35" x14ac:dyDescent="0.2">
      <c r="A140" s="105"/>
      <c r="B140" s="105"/>
      <c r="AI140" s="12"/>
    </row>
    <row r="141" spans="1:35" x14ac:dyDescent="0.2">
      <c r="A141" s="105"/>
      <c r="B141" s="105"/>
      <c r="AI141" s="12"/>
    </row>
    <row r="142" spans="1:35" x14ac:dyDescent="0.2">
      <c r="A142" s="105"/>
      <c r="B142" s="105"/>
      <c r="AI142" s="12"/>
    </row>
    <row r="143" spans="1:35" x14ac:dyDescent="0.2">
      <c r="A143" s="105"/>
      <c r="B143" s="105"/>
      <c r="AI143" s="12"/>
    </row>
    <row r="144" spans="1:35" x14ac:dyDescent="0.2">
      <c r="A144" s="105"/>
      <c r="B144" s="105"/>
      <c r="AI144" s="12"/>
    </row>
    <row r="145" spans="1:35" x14ac:dyDescent="0.2">
      <c r="A145" s="105"/>
      <c r="B145" s="105"/>
      <c r="AI145" s="12"/>
    </row>
    <row r="146" spans="1:35" x14ac:dyDescent="0.2">
      <c r="A146" s="105"/>
      <c r="B146" s="105"/>
      <c r="AI146" s="12"/>
    </row>
    <row r="147" spans="1:35" x14ac:dyDescent="0.2">
      <c r="A147" s="105"/>
      <c r="B147" s="105"/>
      <c r="AI147" s="12"/>
    </row>
    <row r="148" spans="1:35" x14ac:dyDescent="0.2">
      <c r="A148" s="105"/>
      <c r="B148" s="105"/>
      <c r="AI148" s="12"/>
    </row>
    <row r="149" spans="1:35" x14ac:dyDescent="0.2">
      <c r="A149" s="105"/>
      <c r="B149" s="105"/>
      <c r="AI149" s="12"/>
    </row>
    <row r="150" spans="1:35" x14ac:dyDescent="0.2">
      <c r="A150" s="105"/>
      <c r="B150" s="105"/>
      <c r="AI150" s="12"/>
    </row>
    <row r="151" spans="1:35" x14ac:dyDescent="0.2">
      <c r="A151" s="105"/>
      <c r="B151" s="105"/>
      <c r="AI151" s="12"/>
    </row>
    <row r="152" spans="1:35" x14ac:dyDescent="0.2">
      <c r="A152" s="105"/>
      <c r="B152" s="105"/>
      <c r="AI152" s="12"/>
    </row>
    <row r="153" spans="1:35" x14ac:dyDescent="0.2">
      <c r="A153" s="105"/>
      <c r="B153" s="105"/>
      <c r="AI153" s="12"/>
    </row>
    <row r="154" spans="1:35" x14ac:dyDescent="0.2">
      <c r="A154" s="105"/>
      <c r="B154" s="105"/>
      <c r="AI154" s="12"/>
    </row>
    <row r="155" spans="1:35" x14ac:dyDescent="0.2">
      <c r="A155" s="105"/>
      <c r="B155" s="105"/>
      <c r="AI155" s="12"/>
    </row>
    <row r="156" spans="1:35" x14ac:dyDescent="0.2">
      <c r="A156" s="105"/>
      <c r="B156" s="105"/>
      <c r="AI156" s="12"/>
    </row>
    <row r="157" spans="1:35" x14ac:dyDescent="0.2">
      <c r="A157" s="105"/>
      <c r="B157" s="105"/>
      <c r="AI157" s="12"/>
    </row>
    <row r="158" spans="1:35" x14ac:dyDescent="0.2">
      <c r="A158" s="105"/>
      <c r="B158" s="105"/>
      <c r="AI158" s="12"/>
    </row>
    <row r="159" spans="1:35" x14ac:dyDescent="0.2">
      <c r="A159" s="105"/>
      <c r="B159" s="105"/>
      <c r="AI159" s="12"/>
    </row>
    <row r="160" spans="1:35" x14ac:dyDescent="0.2">
      <c r="A160" s="105"/>
      <c r="B160" s="105"/>
      <c r="AI160" s="12"/>
    </row>
    <row r="161" spans="1:35" x14ac:dyDescent="0.2">
      <c r="A161" s="105"/>
      <c r="B161" s="105"/>
      <c r="AI161" s="12"/>
    </row>
    <row r="162" spans="1:35" x14ac:dyDescent="0.2">
      <c r="A162" s="105"/>
      <c r="B162" s="105"/>
      <c r="AI162" s="12"/>
    </row>
    <row r="163" spans="1:35" x14ac:dyDescent="0.2">
      <c r="A163" s="105"/>
      <c r="B163" s="105"/>
      <c r="AI163" s="12"/>
    </row>
    <row r="164" spans="1:35" x14ac:dyDescent="0.2">
      <c r="A164" s="105"/>
      <c r="B164" s="105"/>
      <c r="AI164" s="12"/>
    </row>
    <row r="165" spans="1:35" x14ac:dyDescent="0.2">
      <c r="A165" s="105"/>
      <c r="B165" s="105"/>
      <c r="AI165" s="12"/>
    </row>
    <row r="166" spans="1:35" x14ac:dyDescent="0.2">
      <c r="A166" s="105"/>
      <c r="B166" s="105"/>
      <c r="AI166" s="12"/>
    </row>
    <row r="167" spans="1:35" x14ac:dyDescent="0.2">
      <c r="A167" s="105"/>
      <c r="B167" s="105"/>
      <c r="AI167" s="12"/>
    </row>
    <row r="168" spans="1:35" x14ac:dyDescent="0.2">
      <c r="A168" s="105"/>
      <c r="B168" s="105"/>
      <c r="AI168" s="12"/>
    </row>
    <row r="169" spans="1:35" x14ac:dyDescent="0.2">
      <c r="A169" s="105"/>
      <c r="B169" s="105"/>
      <c r="AI169" s="12"/>
    </row>
    <row r="170" spans="1:35" x14ac:dyDescent="0.2">
      <c r="A170" s="105"/>
      <c r="B170" s="105"/>
      <c r="AI170" s="12"/>
    </row>
    <row r="171" spans="1:35" x14ac:dyDescent="0.2">
      <c r="A171" s="105"/>
      <c r="B171" s="105"/>
      <c r="AI171" s="12"/>
    </row>
    <row r="172" spans="1:35" x14ac:dyDescent="0.2">
      <c r="A172" s="105"/>
      <c r="B172" s="105"/>
      <c r="AI172" s="12"/>
    </row>
    <row r="173" spans="1:35" x14ac:dyDescent="0.2">
      <c r="A173" s="105"/>
      <c r="B173" s="105"/>
      <c r="AI173" s="12"/>
    </row>
    <row r="174" spans="1:35" x14ac:dyDescent="0.2">
      <c r="A174" s="105"/>
      <c r="B174" s="105"/>
      <c r="AI174" s="12"/>
    </row>
    <row r="175" spans="1:35" x14ac:dyDescent="0.2">
      <c r="A175" s="105"/>
      <c r="B175" s="105"/>
      <c r="AI175" s="12"/>
    </row>
    <row r="176" spans="1:35" x14ac:dyDescent="0.2">
      <c r="A176" s="105"/>
      <c r="B176" s="105"/>
      <c r="AI176" s="12"/>
    </row>
    <row r="177" spans="1:35" x14ac:dyDescent="0.2">
      <c r="A177" s="105"/>
      <c r="B177" s="105"/>
      <c r="AI177" s="12"/>
    </row>
    <row r="178" spans="1:35" x14ac:dyDescent="0.2">
      <c r="A178" s="105"/>
      <c r="B178" s="105"/>
      <c r="AI178" s="12"/>
    </row>
    <row r="179" spans="1:35" x14ac:dyDescent="0.2">
      <c r="A179" s="105"/>
      <c r="B179" s="105"/>
      <c r="AI179" s="12"/>
    </row>
    <row r="180" spans="1:35" x14ac:dyDescent="0.2">
      <c r="A180" s="105"/>
      <c r="B180" s="105"/>
      <c r="AI180" s="12"/>
    </row>
    <row r="181" spans="1:35" x14ac:dyDescent="0.2">
      <c r="A181" s="105"/>
      <c r="B181" s="105"/>
      <c r="AI181" s="12"/>
    </row>
    <row r="182" spans="1:35" x14ac:dyDescent="0.2">
      <c r="A182" s="105"/>
      <c r="B182" s="105"/>
      <c r="AI182" s="12"/>
    </row>
    <row r="183" spans="1:35" x14ac:dyDescent="0.2">
      <c r="A183" s="105"/>
      <c r="B183" s="105"/>
      <c r="AI183" s="12"/>
    </row>
    <row r="184" spans="1:35" x14ac:dyDescent="0.2">
      <c r="A184" s="105"/>
      <c r="B184" s="105"/>
      <c r="AI184" s="12"/>
    </row>
    <row r="185" spans="1:35" x14ac:dyDescent="0.2">
      <c r="A185" s="105"/>
      <c r="B185" s="105"/>
      <c r="AI185" s="12"/>
    </row>
    <row r="186" spans="1:35" x14ac:dyDescent="0.2">
      <c r="A186" s="105"/>
      <c r="B186" s="105"/>
      <c r="AI186" s="12"/>
    </row>
    <row r="187" spans="1:35" x14ac:dyDescent="0.2">
      <c r="A187" s="105"/>
      <c r="B187" s="105"/>
      <c r="AI187" s="12"/>
    </row>
    <row r="188" spans="1:35" x14ac:dyDescent="0.2">
      <c r="A188" s="105"/>
      <c r="B188" s="105"/>
      <c r="AI188" s="12"/>
    </row>
    <row r="189" spans="1:35" x14ac:dyDescent="0.2">
      <c r="A189" s="105"/>
      <c r="B189" s="105"/>
      <c r="AI189" s="12"/>
    </row>
    <row r="190" spans="1:35" x14ac:dyDescent="0.2">
      <c r="A190" s="105"/>
      <c r="B190" s="105"/>
      <c r="AI190" s="12"/>
    </row>
    <row r="191" spans="1:35" x14ac:dyDescent="0.2">
      <c r="A191" s="105"/>
      <c r="B191" s="105"/>
      <c r="AI191" s="12"/>
    </row>
    <row r="192" spans="1:35" x14ac:dyDescent="0.2">
      <c r="A192" s="105"/>
      <c r="B192" s="105"/>
      <c r="AI192" s="12"/>
    </row>
    <row r="193" spans="1:35" x14ac:dyDescent="0.2">
      <c r="A193" s="105"/>
      <c r="B193" s="105"/>
      <c r="AI193" s="12"/>
    </row>
    <row r="194" spans="1:35" x14ac:dyDescent="0.2">
      <c r="A194" s="105"/>
      <c r="B194" s="105"/>
      <c r="AI194" s="12"/>
    </row>
    <row r="195" spans="1:35" x14ac:dyDescent="0.2">
      <c r="A195" s="105"/>
      <c r="B195" s="105"/>
      <c r="AI195" s="12"/>
    </row>
    <row r="196" spans="1:35" x14ac:dyDescent="0.2">
      <c r="A196" s="105"/>
      <c r="B196" s="105"/>
      <c r="AI196" s="12"/>
    </row>
    <row r="197" spans="1:35" x14ac:dyDescent="0.2">
      <c r="A197" s="105"/>
      <c r="B197" s="105"/>
      <c r="AI197" s="12"/>
    </row>
    <row r="198" spans="1:35" x14ac:dyDescent="0.2">
      <c r="A198" s="105"/>
      <c r="B198" s="105"/>
      <c r="AI198" s="12"/>
    </row>
    <row r="199" spans="1:35" x14ac:dyDescent="0.2">
      <c r="A199" s="105"/>
      <c r="B199" s="105"/>
      <c r="AI199" s="12"/>
    </row>
    <row r="200" spans="1:35" x14ac:dyDescent="0.2">
      <c r="A200" s="105"/>
      <c r="B200" s="105"/>
      <c r="AI200" s="12"/>
    </row>
    <row r="201" spans="1:35" x14ac:dyDescent="0.2">
      <c r="A201" s="105"/>
      <c r="B201" s="105"/>
      <c r="AI201" s="12"/>
    </row>
    <row r="202" spans="1:35" x14ac:dyDescent="0.2">
      <c r="A202" s="105"/>
      <c r="B202" s="105"/>
      <c r="AI202" s="12"/>
    </row>
    <row r="203" spans="1:35" x14ac:dyDescent="0.2">
      <c r="A203" s="105"/>
      <c r="B203" s="105"/>
      <c r="AI203" s="12"/>
    </row>
    <row r="204" spans="1:35" x14ac:dyDescent="0.2">
      <c r="A204" s="105"/>
      <c r="B204" s="105"/>
      <c r="AI204" s="12"/>
    </row>
    <row r="205" spans="1:35" x14ac:dyDescent="0.2">
      <c r="A205" s="105"/>
      <c r="B205" s="105"/>
      <c r="AI205" s="12"/>
    </row>
    <row r="206" spans="1:35" x14ac:dyDescent="0.2">
      <c r="A206" s="105"/>
      <c r="B206" s="105"/>
      <c r="AI206" s="12"/>
    </row>
    <row r="207" spans="1:35" x14ac:dyDescent="0.2">
      <c r="A207" s="105"/>
      <c r="B207" s="105"/>
      <c r="AI207" s="12"/>
    </row>
    <row r="208" spans="1:35" x14ac:dyDescent="0.2">
      <c r="A208" s="105"/>
      <c r="B208" s="105"/>
      <c r="AI208" s="12"/>
    </row>
    <row r="209" spans="1:35" x14ac:dyDescent="0.2">
      <c r="A209" s="105"/>
      <c r="B209" s="105"/>
      <c r="AI209" s="12"/>
    </row>
    <row r="210" spans="1:35" x14ac:dyDescent="0.2">
      <c r="A210" s="105"/>
      <c r="B210" s="105"/>
      <c r="AI210" s="12"/>
    </row>
    <row r="211" spans="1:35" x14ac:dyDescent="0.2">
      <c r="A211" s="105"/>
      <c r="B211" s="105"/>
      <c r="AI211" s="12"/>
    </row>
    <row r="212" spans="1:35" x14ac:dyDescent="0.2">
      <c r="A212" s="105"/>
      <c r="B212" s="105"/>
      <c r="AI212" s="12"/>
    </row>
    <row r="213" spans="1:35" x14ac:dyDescent="0.2">
      <c r="A213" s="105"/>
      <c r="B213" s="105"/>
      <c r="AI213" s="12"/>
    </row>
    <row r="214" spans="1:35" x14ac:dyDescent="0.2">
      <c r="A214" s="105"/>
      <c r="B214" s="105"/>
      <c r="AI214" s="12"/>
    </row>
    <row r="215" spans="1:35" x14ac:dyDescent="0.2">
      <c r="A215" s="105"/>
      <c r="B215" s="105"/>
      <c r="AI215" s="12"/>
    </row>
    <row r="216" spans="1:35" x14ac:dyDescent="0.2">
      <c r="A216" s="105"/>
      <c r="B216" s="105"/>
      <c r="AI216" s="12"/>
    </row>
    <row r="217" spans="1:35" x14ac:dyDescent="0.2">
      <c r="A217" s="105"/>
      <c r="B217" s="105"/>
      <c r="AI217" s="12"/>
    </row>
    <row r="218" spans="1:35" x14ac:dyDescent="0.2">
      <c r="A218" s="105"/>
      <c r="B218" s="105"/>
      <c r="AI218" s="12"/>
    </row>
    <row r="219" spans="1:35" x14ac:dyDescent="0.2">
      <c r="A219" s="105"/>
      <c r="B219" s="105"/>
      <c r="AI219" s="12"/>
    </row>
    <row r="220" spans="1:35" x14ac:dyDescent="0.2">
      <c r="A220" s="105"/>
      <c r="B220" s="105"/>
      <c r="AI220" s="12"/>
    </row>
    <row r="221" spans="1:35" x14ac:dyDescent="0.2">
      <c r="A221" s="105"/>
      <c r="B221" s="105"/>
      <c r="AI221" s="12"/>
    </row>
    <row r="222" spans="1:35" x14ac:dyDescent="0.2">
      <c r="A222" s="105"/>
      <c r="B222" s="105"/>
      <c r="AI222" s="12"/>
    </row>
    <row r="223" spans="1:35" x14ac:dyDescent="0.2">
      <c r="A223" s="105"/>
      <c r="B223" s="105"/>
      <c r="AI223" s="12"/>
    </row>
    <row r="224" spans="1:35" x14ac:dyDescent="0.2">
      <c r="A224" s="105"/>
      <c r="B224" s="105"/>
      <c r="AI224" s="12"/>
    </row>
    <row r="225" spans="1:35" x14ac:dyDescent="0.2">
      <c r="A225" s="105"/>
      <c r="B225" s="105"/>
      <c r="AI225" s="12"/>
    </row>
    <row r="226" spans="1:35" x14ac:dyDescent="0.2">
      <c r="A226" s="105"/>
      <c r="B226" s="105"/>
      <c r="AI226" s="12"/>
    </row>
    <row r="227" spans="1:35" x14ac:dyDescent="0.2">
      <c r="A227" s="105"/>
      <c r="B227" s="105"/>
      <c r="AI227" s="12"/>
    </row>
    <row r="228" spans="1:35" x14ac:dyDescent="0.2">
      <c r="A228" s="105"/>
      <c r="B228" s="105"/>
      <c r="AI228" s="12"/>
    </row>
    <row r="229" spans="1:35" x14ac:dyDescent="0.2">
      <c r="A229" s="105"/>
      <c r="B229" s="105"/>
      <c r="AI229" s="12"/>
    </row>
    <row r="230" spans="1:35" x14ac:dyDescent="0.2">
      <c r="A230" s="105"/>
      <c r="B230" s="105"/>
      <c r="AI230" s="12"/>
    </row>
    <row r="231" spans="1:35" x14ac:dyDescent="0.2">
      <c r="A231" s="105"/>
      <c r="B231" s="105"/>
      <c r="AI231" s="12"/>
    </row>
    <row r="232" spans="1:35" x14ac:dyDescent="0.2">
      <c r="A232" s="105"/>
      <c r="B232" s="105"/>
      <c r="AI232" s="12"/>
    </row>
    <row r="233" spans="1:35" x14ac:dyDescent="0.2">
      <c r="A233" s="105"/>
      <c r="B233" s="105"/>
      <c r="AI233" s="12"/>
    </row>
    <row r="234" spans="1:35" x14ac:dyDescent="0.2">
      <c r="A234" s="105"/>
      <c r="B234" s="105"/>
      <c r="AI234" s="12"/>
    </row>
    <row r="235" spans="1:35" x14ac:dyDescent="0.2">
      <c r="A235" s="105"/>
      <c r="B235" s="105"/>
      <c r="AI235" s="12"/>
    </row>
    <row r="236" spans="1:35" x14ac:dyDescent="0.2">
      <c r="A236" s="105"/>
      <c r="B236" s="105"/>
      <c r="AI236" s="12"/>
    </row>
    <row r="237" spans="1:35" x14ac:dyDescent="0.2">
      <c r="A237" s="105"/>
      <c r="B237" s="105"/>
      <c r="AI237" s="12"/>
    </row>
    <row r="238" spans="1:35" x14ac:dyDescent="0.2">
      <c r="A238" s="105"/>
      <c r="B238" s="105"/>
      <c r="AI238" s="12"/>
    </row>
    <row r="239" spans="1:35" x14ac:dyDescent="0.2">
      <c r="A239" s="105"/>
      <c r="B239" s="105"/>
      <c r="AI239" s="12"/>
    </row>
    <row r="240" spans="1:35" x14ac:dyDescent="0.2">
      <c r="A240" s="105"/>
      <c r="B240" s="105"/>
      <c r="AI240" s="12"/>
    </row>
    <row r="241" spans="1:35" x14ac:dyDescent="0.2">
      <c r="A241" s="105"/>
      <c r="B241" s="105"/>
      <c r="AI241" s="12"/>
    </row>
    <row r="242" spans="1:35" x14ac:dyDescent="0.2">
      <c r="A242" s="105"/>
      <c r="B242" s="105"/>
      <c r="AI242" s="12"/>
    </row>
    <row r="243" spans="1:35" x14ac:dyDescent="0.2">
      <c r="A243" s="105"/>
      <c r="B243" s="105"/>
      <c r="AI243" s="12"/>
    </row>
    <row r="244" spans="1:35" x14ac:dyDescent="0.2">
      <c r="A244" s="105"/>
      <c r="B244" s="105"/>
      <c r="AI244" s="12"/>
    </row>
    <row r="245" spans="1:35" x14ac:dyDescent="0.2">
      <c r="A245" s="105"/>
      <c r="B245" s="105"/>
      <c r="AI245" s="12"/>
    </row>
    <row r="246" spans="1:35" x14ac:dyDescent="0.2">
      <c r="A246" s="105"/>
      <c r="B246" s="105"/>
      <c r="AI246" s="12"/>
    </row>
    <row r="247" spans="1:35" x14ac:dyDescent="0.2">
      <c r="A247" s="105"/>
      <c r="B247" s="105"/>
      <c r="AI247" s="12"/>
    </row>
    <row r="248" spans="1:35" x14ac:dyDescent="0.2">
      <c r="A248" s="105"/>
      <c r="B248" s="105"/>
      <c r="AI248" s="12"/>
    </row>
    <row r="249" spans="1:35" x14ac:dyDescent="0.2">
      <c r="A249" s="105"/>
      <c r="B249" s="105"/>
      <c r="AI249" s="12"/>
    </row>
    <row r="250" spans="1:35" x14ac:dyDescent="0.2">
      <c r="A250" s="105"/>
      <c r="B250" s="105"/>
      <c r="AI250" s="12"/>
    </row>
    <row r="251" spans="1:35" x14ac:dyDescent="0.2">
      <c r="A251" s="105"/>
      <c r="B251" s="105"/>
      <c r="AI251" s="12"/>
    </row>
    <row r="252" spans="1:35" x14ac:dyDescent="0.2">
      <c r="A252" s="105"/>
      <c r="B252" s="105"/>
      <c r="AI252" s="12"/>
    </row>
    <row r="253" spans="1:35" x14ac:dyDescent="0.2">
      <c r="A253" s="105"/>
      <c r="B253" s="105"/>
      <c r="AI253" s="12"/>
    </row>
    <row r="254" spans="1:35" x14ac:dyDescent="0.2">
      <c r="A254" s="105"/>
      <c r="B254" s="105"/>
      <c r="AI254" s="12"/>
    </row>
    <row r="255" spans="1:35" x14ac:dyDescent="0.2">
      <c r="A255" s="105"/>
      <c r="B255" s="105"/>
      <c r="AI255" s="12"/>
    </row>
    <row r="256" spans="1:35" x14ac:dyDescent="0.2">
      <c r="A256" s="105"/>
      <c r="B256" s="105"/>
      <c r="AI256" s="12"/>
    </row>
    <row r="257" spans="1:35" x14ac:dyDescent="0.2">
      <c r="A257" s="105"/>
      <c r="B257" s="105"/>
      <c r="AI257" s="12"/>
    </row>
    <row r="258" spans="1:35" x14ac:dyDescent="0.2">
      <c r="A258" s="105"/>
      <c r="B258" s="105"/>
      <c r="AI258" s="12"/>
    </row>
    <row r="259" spans="1:35" x14ac:dyDescent="0.2">
      <c r="A259" s="105"/>
      <c r="B259" s="105"/>
      <c r="AI259" s="12"/>
    </row>
    <row r="260" spans="1:35" x14ac:dyDescent="0.2">
      <c r="A260" s="105"/>
      <c r="B260" s="105"/>
      <c r="AI260" s="12"/>
    </row>
    <row r="261" spans="1:35" x14ac:dyDescent="0.2">
      <c r="A261" s="105"/>
      <c r="B261" s="105"/>
      <c r="AI261" s="12"/>
    </row>
    <row r="262" spans="1:35" x14ac:dyDescent="0.2">
      <c r="A262" s="105"/>
      <c r="B262" s="105"/>
      <c r="AI262" s="12"/>
    </row>
    <row r="263" spans="1:35" x14ac:dyDescent="0.2">
      <c r="A263" s="105"/>
      <c r="B263" s="105"/>
      <c r="AI263" s="12"/>
    </row>
    <row r="264" spans="1:35" x14ac:dyDescent="0.2">
      <c r="A264" s="105"/>
      <c r="B264" s="105"/>
      <c r="AI264" s="12"/>
    </row>
    <row r="265" spans="1:35" x14ac:dyDescent="0.2">
      <c r="A265" s="105"/>
      <c r="B265" s="105"/>
      <c r="AI265" s="12"/>
    </row>
    <row r="266" spans="1:35" x14ac:dyDescent="0.2">
      <c r="A266" s="105"/>
      <c r="B266" s="105"/>
      <c r="AI266" s="12"/>
    </row>
    <row r="267" spans="1:35" x14ac:dyDescent="0.2">
      <c r="A267" s="105"/>
      <c r="B267" s="105"/>
      <c r="AI267" s="12"/>
    </row>
    <row r="268" spans="1:35" x14ac:dyDescent="0.2">
      <c r="A268" s="105"/>
      <c r="B268" s="105"/>
      <c r="AI268" s="12"/>
    </row>
    <row r="269" spans="1:35" x14ac:dyDescent="0.2">
      <c r="A269" s="105"/>
      <c r="B269" s="105"/>
      <c r="AI269" s="12"/>
    </row>
    <row r="270" spans="1:35" x14ac:dyDescent="0.2">
      <c r="A270" s="105"/>
      <c r="B270" s="105"/>
      <c r="AI270" s="12"/>
    </row>
    <row r="271" spans="1:35" x14ac:dyDescent="0.2">
      <c r="A271" s="105"/>
      <c r="B271" s="105"/>
      <c r="AI271" s="12"/>
    </row>
    <row r="272" spans="1:35" x14ac:dyDescent="0.2">
      <c r="A272" s="105"/>
      <c r="B272" s="105"/>
      <c r="AI272" s="12"/>
    </row>
    <row r="273" spans="1:35" x14ac:dyDescent="0.2">
      <c r="A273" s="105"/>
      <c r="B273" s="105"/>
      <c r="AI273" s="12"/>
    </row>
    <row r="274" spans="1:35" x14ac:dyDescent="0.2">
      <c r="A274" s="105"/>
      <c r="B274" s="105"/>
      <c r="AI274" s="12"/>
    </row>
    <row r="275" spans="1:35" x14ac:dyDescent="0.2">
      <c r="A275" s="105"/>
      <c r="B275" s="105"/>
      <c r="AI275" s="12"/>
    </row>
    <row r="276" spans="1:35" x14ac:dyDescent="0.2">
      <c r="A276" s="105"/>
      <c r="B276" s="105"/>
      <c r="AI276" s="12"/>
    </row>
    <row r="277" spans="1:35" x14ac:dyDescent="0.2">
      <c r="A277" s="105"/>
      <c r="B277" s="105"/>
      <c r="AI277" s="12"/>
    </row>
    <row r="278" spans="1:35" x14ac:dyDescent="0.2">
      <c r="A278" s="105"/>
      <c r="B278" s="105"/>
      <c r="AI278" s="12"/>
    </row>
    <row r="279" spans="1:35" x14ac:dyDescent="0.2">
      <c r="A279" s="105"/>
      <c r="B279" s="105"/>
      <c r="AI279" s="12"/>
    </row>
    <row r="280" spans="1:35" x14ac:dyDescent="0.2">
      <c r="A280" s="105"/>
      <c r="B280" s="105"/>
      <c r="AI280" s="12"/>
    </row>
    <row r="281" spans="1:35" x14ac:dyDescent="0.2">
      <c r="A281" s="105"/>
      <c r="B281" s="105"/>
      <c r="AI281" s="12"/>
    </row>
    <row r="282" spans="1:35" x14ac:dyDescent="0.2">
      <c r="A282" s="105"/>
      <c r="B282" s="105"/>
      <c r="AI282" s="12"/>
    </row>
    <row r="283" spans="1:35" x14ac:dyDescent="0.2">
      <c r="A283" s="105"/>
      <c r="B283" s="105"/>
      <c r="AI283" s="12"/>
    </row>
    <row r="284" spans="1:35" x14ac:dyDescent="0.2">
      <c r="A284" s="105"/>
      <c r="B284" s="105"/>
      <c r="AI284" s="12"/>
    </row>
    <row r="285" spans="1:35" x14ac:dyDescent="0.2">
      <c r="A285" s="105"/>
      <c r="B285" s="105"/>
      <c r="AI285" s="12"/>
    </row>
    <row r="286" spans="1:35" x14ac:dyDescent="0.2">
      <c r="A286" s="105"/>
      <c r="B286" s="105"/>
      <c r="AI286" s="12"/>
    </row>
    <row r="287" spans="1:35" x14ac:dyDescent="0.2">
      <c r="A287" s="105"/>
      <c r="B287" s="105"/>
      <c r="AI287" s="12"/>
    </row>
    <row r="288" spans="1:35" x14ac:dyDescent="0.2">
      <c r="A288" s="105"/>
      <c r="B288" s="105"/>
      <c r="AI288" s="12"/>
    </row>
    <row r="289" spans="1:35" x14ac:dyDescent="0.2">
      <c r="A289" s="105"/>
      <c r="B289" s="105"/>
      <c r="AI289" s="12"/>
    </row>
    <row r="290" spans="1:35" x14ac:dyDescent="0.2">
      <c r="A290" s="105"/>
      <c r="B290" s="105"/>
      <c r="AI290" s="12"/>
    </row>
    <row r="291" spans="1:35" x14ac:dyDescent="0.2">
      <c r="A291" s="105"/>
      <c r="B291" s="105"/>
      <c r="AI291" s="12"/>
    </row>
    <row r="292" spans="1:35" x14ac:dyDescent="0.2">
      <c r="A292" s="105"/>
      <c r="B292" s="105"/>
      <c r="AI292" s="12"/>
    </row>
    <row r="293" spans="1:35" x14ac:dyDescent="0.2">
      <c r="A293" s="105"/>
      <c r="B293" s="105"/>
      <c r="AI293" s="12"/>
    </row>
    <row r="294" spans="1:35" x14ac:dyDescent="0.2">
      <c r="A294" s="105"/>
      <c r="B294" s="105"/>
      <c r="AI294" s="12"/>
    </row>
    <row r="295" spans="1:35" x14ac:dyDescent="0.2">
      <c r="A295" s="105"/>
      <c r="B295" s="105"/>
      <c r="AI295" s="12"/>
    </row>
    <row r="296" spans="1:35" x14ac:dyDescent="0.2">
      <c r="A296" s="105"/>
      <c r="B296" s="105"/>
      <c r="AI296" s="12"/>
    </row>
    <row r="297" spans="1:35" x14ac:dyDescent="0.2">
      <c r="A297" s="105"/>
      <c r="B297" s="105"/>
      <c r="AI297" s="12"/>
    </row>
    <row r="298" spans="1:35" x14ac:dyDescent="0.2">
      <c r="A298" s="105"/>
      <c r="B298" s="105"/>
      <c r="AI298" s="12"/>
    </row>
    <row r="299" spans="1:35" x14ac:dyDescent="0.2">
      <c r="A299" s="105"/>
      <c r="B299" s="105"/>
      <c r="AI299" s="12"/>
    </row>
    <row r="300" spans="1:35" x14ac:dyDescent="0.2">
      <c r="A300" s="105"/>
      <c r="B300" s="105"/>
      <c r="AI300" s="12"/>
    </row>
    <row r="301" spans="1:35" x14ac:dyDescent="0.2">
      <c r="A301" s="105"/>
      <c r="B301" s="105"/>
      <c r="AI301" s="12"/>
    </row>
    <row r="302" spans="1:35" x14ac:dyDescent="0.2">
      <c r="A302" s="105"/>
      <c r="B302" s="105"/>
      <c r="AI302" s="12"/>
    </row>
    <row r="303" spans="1:35" x14ac:dyDescent="0.2">
      <c r="A303" s="105"/>
      <c r="B303" s="105"/>
      <c r="AI303" s="12"/>
    </row>
    <row r="304" spans="1:35" x14ac:dyDescent="0.2">
      <c r="A304" s="105"/>
      <c r="B304" s="105"/>
      <c r="AI304" s="12"/>
    </row>
    <row r="305" spans="1:35" x14ac:dyDescent="0.2">
      <c r="A305" s="105"/>
      <c r="B305" s="105"/>
      <c r="AI305" s="12"/>
    </row>
    <row r="306" spans="1:35" x14ac:dyDescent="0.2">
      <c r="A306" s="105"/>
      <c r="B306" s="105"/>
      <c r="AI306" s="12"/>
    </row>
    <row r="307" spans="1:35" x14ac:dyDescent="0.2">
      <c r="A307" s="105"/>
      <c r="B307" s="105"/>
      <c r="AI307" s="12"/>
    </row>
    <row r="308" spans="1:35" x14ac:dyDescent="0.2">
      <c r="A308" s="105"/>
      <c r="B308" s="105"/>
      <c r="AI308" s="12"/>
    </row>
    <row r="309" spans="1:35" x14ac:dyDescent="0.2">
      <c r="A309" s="105"/>
      <c r="B309" s="105"/>
      <c r="AI309" s="12"/>
    </row>
    <row r="310" spans="1:35" x14ac:dyDescent="0.2">
      <c r="A310" s="105"/>
      <c r="B310" s="105"/>
      <c r="AI310" s="12"/>
    </row>
    <row r="311" spans="1:35" x14ac:dyDescent="0.2">
      <c r="A311" s="105"/>
      <c r="B311" s="105"/>
      <c r="AI311" s="12"/>
    </row>
    <row r="312" spans="1:35" x14ac:dyDescent="0.2">
      <c r="A312" s="105"/>
      <c r="B312" s="105"/>
      <c r="AI312" s="12"/>
    </row>
    <row r="313" spans="1:35" x14ac:dyDescent="0.2">
      <c r="A313" s="105"/>
      <c r="B313" s="105"/>
      <c r="AI313" s="12"/>
    </row>
    <row r="314" spans="1:35" x14ac:dyDescent="0.2">
      <c r="A314" s="105"/>
      <c r="B314" s="105"/>
      <c r="AI314" s="12"/>
    </row>
    <row r="315" spans="1:35" x14ac:dyDescent="0.2">
      <c r="A315" s="105"/>
      <c r="B315" s="105"/>
      <c r="AI315" s="12"/>
    </row>
    <row r="316" spans="1:35" x14ac:dyDescent="0.2">
      <c r="A316" s="105"/>
      <c r="B316" s="105"/>
      <c r="AI316" s="12"/>
    </row>
    <row r="317" spans="1:35" x14ac:dyDescent="0.2">
      <c r="A317" s="105"/>
      <c r="B317" s="105"/>
      <c r="AI317" s="12"/>
    </row>
    <row r="318" spans="1:35" x14ac:dyDescent="0.2">
      <c r="A318" s="105"/>
      <c r="B318" s="105"/>
      <c r="AI318" s="12"/>
    </row>
    <row r="319" spans="1:35" x14ac:dyDescent="0.2">
      <c r="A319" s="105"/>
      <c r="B319" s="105"/>
      <c r="AI319" s="12"/>
    </row>
    <row r="320" spans="1:35" x14ac:dyDescent="0.2">
      <c r="A320" s="105"/>
      <c r="B320" s="105"/>
      <c r="AI320" s="12"/>
    </row>
    <row r="321" spans="1:35" x14ac:dyDescent="0.2">
      <c r="A321" s="105"/>
      <c r="B321" s="105"/>
      <c r="AI321" s="12"/>
    </row>
    <row r="322" spans="1:35" x14ac:dyDescent="0.2">
      <c r="A322" s="105"/>
      <c r="B322" s="105"/>
      <c r="AI322" s="12"/>
    </row>
    <row r="323" spans="1:35" x14ac:dyDescent="0.2">
      <c r="A323" s="105"/>
      <c r="B323" s="105"/>
      <c r="AI323" s="12"/>
    </row>
    <row r="324" spans="1:35" x14ac:dyDescent="0.2">
      <c r="A324" s="105"/>
      <c r="B324" s="105"/>
      <c r="AI324" s="12"/>
    </row>
    <row r="325" spans="1:35" x14ac:dyDescent="0.2">
      <c r="A325" s="105"/>
      <c r="B325" s="105"/>
      <c r="AI325" s="12"/>
    </row>
    <row r="326" spans="1:35" x14ac:dyDescent="0.2">
      <c r="A326" s="105"/>
      <c r="B326" s="105"/>
      <c r="AI326" s="12"/>
    </row>
    <row r="327" spans="1:35" x14ac:dyDescent="0.2">
      <c r="A327" s="105"/>
      <c r="B327" s="105"/>
      <c r="AI327" s="12"/>
    </row>
    <row r="328" spans="1:35" x14ac:dyDescent="0.2">
      <c r="A328" s="105"/>
      <c r="B328" s="105"/>
      <c r="AI328" s="12"/>
    </row>
    <row r="329" spans="1:35" x14ac:dyDescent="0.2">
      <c r="A329" s="105"/>
      <c r="B329" s="105"/>
      <c r="AI329" s="12"/>
    </row>
    <row r="330" spans="1:35" x14ac:dyDescent="0.2">
      <c r="A330" s="105"/>
      <c r="B330" s="105"/>
      <c r="AI330" s="12"/>
    </row>
    <row r="331" spans="1:35" x14ac:dyDescent="0.2">
      <c r="A331" s="105"/>
      <c r="B331" s="105"/>
      <c r="AI331" s="12"/>
    </row>
    <row r="332" spans="1:35" x14ac:dyDescent="0.2">
      <c r="A332" s="105"/>
      <c r="B332" s="105"/>
      <c r="AI332" s="12"/>
    </row>
    <row r="333" spans="1:35" x14ac:dyDescent="0.2">
      <c r="A333" s="105"/>
      <c r="B333" s="105"/>
      <c r="AI333" s="12"/>
    </row>
    <row r="334" spans="1:35" x14ac:dyDescent="0.2">
      <c r="A334" s="105"/>
      <c r="B334" s="105"/>
      <c r="AI334" s="12"/>
    </row>
    <row r="335" spans="1:35" x14ac:dyDescent="0.2">
      <c r="A335" s="105"/>
      <c r="B335" s="105"/>
      <c r="AI335" s="12"/>
    </row>
    <row r="336" spans="1:35" x14ac:dyDescent="0.2">
      <c r="A336" s="105"/>
      <c r="B336" s="105"/>
      <c r="AI336" s="12"/>
    </row>
    <row r="337" spans="1:35" x14ac:dyDescent="0.2">
      <c r="A337" s="105"/>
      <c r="B337" s="105"/>
      <c r="AI337" s="12"/>
    </row>
    <row r="338" spans="1:35" x14ac:dyDescent="0.2">
      <c r="A338" s="105"/>
      <c r="B338" s="105"/>
      <c r="AI338" s="12"/>
    </row>
    <row r="339" spans="1:35" x14ac:dyDescent="0.2">
      <c r="A339" s="105"/>
      <c r="B339" s="105"/>
      <c r="AI339" s="12"/>
    </row>
    <row r="340" spans="1:35" x14ac:dyDescent="0.2">
      <c r="A340" s="105"/>
      <c r="B340" s="105"/>
      <c r="AI340" s="12"/>
    </row>
    <row r="341" spans="1:35" x14ac:dyDescent="0.2">
      <c r="A341" s="105"/>
      <c r="B341" s="105"/>
      <c r="AI341" s="12"/>
    </row>
    <row r="342" spans="1:35" x14ac:dyDescent="0.2">
      <c r="A342" s="105"/>
      <c r="B342" s="105"/>
      <c r="AI342" s="12"/>
    </row>
    <row r="343" spans="1:35" x14ac:dyDescent="0.2">
      <c r="A343" s="105"/>
      <c r="B343" s="105"/>
      <c r="AI343" s="12"/>
    </row>
    <row r="344" spans="1:35" x14ac:dyDescent="0.2">
      <c r="A344" s="105"/>
      <c r="B344" s="105"/>
      <c r="AI344" s="12"/>
    </row>
    <row r="345" spans="1:35" x14ac:dyDescent="0.2">
      <c r="A345" s="105"/>
      <c r="B345" s="105"/>
      <c r="AI345" s="12"/>
    </row>
    <row r="346" spans="1:35" x14ac:dyDescent="0.2">
      <c r="A346" s="105"/>
      <c r="B346" s="105"/>
      <c r="AI346" s="12"/>
    </row>
    <row r="347" spans="1:35" x14ac:dyDescent="0.2">
      <c r="A347" s="105"/>
      <c r="B347" s="105"/>
      <c r="AI347" s="12"/>
    </row>
    <row r="348" spans="1:35" x14ac:dyDescent="0.2">
      <c r="A348" s="105"/>
      <c r="B348" s="105"/>
      <c r="AI348" s="12"/>
    </row>
    <row r="349" spans="1:35" x14ac:dyDescent="0.2">
      <c r="A349" s="105"/>
      <c r="B349" s="105"/>
      <c r="AI349" s="12"/>
    </row>
    <row r="350" spans="1:35" x14ac:dyDescent="0.2">
      <c r="A350" s="105"/>
      <c r="B350" s="105"/>
      <c r="AI350" s="12"/>
    </row>
    <row r="351" spans="1:35" x14ac:dyDescent="0.2">
      <c r="A351" s="105"/>
      <c r="B351" s="105"/>
      <c r="AI351" s="12"/>
    </row>
    <row r="352" spans="1:35" x14ac:dyDescent="0.2">
      <c r="A352" s="105"/>
      <c r="B352" s="105"/>
      <c r="AI352" s="12"/>
    </row>
    <row r="353" spans="1:35" x14ac:dyDescent="0.2">
      <c r="A353" s="105"/>
      <c r="B353" s="105"/>
      <c r="AI353" s="12"/>
    </row>
    <row r="354" spans="1:35" x14ac:dyDescent="0.2">
      <c r="A354" s="105"/>
      <c r="B354" s="105"/>
      <c r="AI354" s="12"/>
    </row>
    <row r="355" spans="1:35" x14ac:dyDescent="0.2">
      <c r="A355" s="105"/>
      <c r="B355" s="105"/>
      <c r="AI355" s="12"/>
    </row>
    <row r="356" spans="1:35" x14ac:dyDescent="0.2">
      <c r="A356" s="105"/>
      <c r="B356" s="105"/>
      <c r="AI356" s="12"/>
    </row>
    <row r="357" spans="1:35" x14ac:dyDescent="0.2">
      <c r="A357" s="105"/>
      <c r="B357" s="105"/>
      <c r="AI357" s="12"/>
    </row>
    <row r="358" spans="1:35" x14ac:dyDescent="0.2">
      <c r="A358" s="105"/>
      <c r="B358" s="105"/>
      <c r="AI358" s="12"/>
    </row>
    <row r="359" spans="1:35" x14ac:dyDescent="0.2">
      <c r="A359" s="105"/>
      <c r="B359" s="105"/>
      <c r="AI359" s="12"/>
    </row>
    <row r="360" spans="1:35" x14ac:dyDescent="0.2">
      <c r="A360" s="105"/>
      <c r="B360" s="105"/>
      <c r="AI360" s="12"/>
    </row>
    <row r="361" spans="1:35" x14ac:dyDescent="0.2">
      <c r="A361" s="105"/>
      <c r="B361" s="105"/>
      <c r="AI361" s="12"/>
    </row>
    <row r="362" spans="1:35" x14ac:dyDescent="0.2">
      <c r="A362" s="105"/>
      <c r="B362" s="105"/>
      <c r="AI362" s="12"/>
    </row>
    <row r="363" spans="1:35" x14ac:dyDescent="0.2">
      <c r="A363" s="105"/>
      <c r="B363" s="105"/>
      <c r="AI363" s="12"/>
    </row>
    <row r="364" spans="1:35" x14ac:dyDescent="0.2">
      <c r="A364" s="105"/>
      <c r="B364" s="105"/>
      <c r="AI364" s="12"/>
    </row>
    <row r="365" spans="1:35" x14ac:dyDescent="0.2">
      <c r="A365" s="105"/>
      <c r="B365" s="105"/>
      <c r="AI365" s="12"/>
    </row>
    <row r="366" spans="1:35" x14ac:dyDescent="0.2">
      <c r="A366" s="105"/>
      <c r="B366" s="105"/>
      <c r="AI366" s="12"/>
    </row>
    <row r="367" spans="1:35" x14ac:dyDescent="0.2">
      <c r="A367" s="105"/>
      <c r="B367" s="105"/>
      <c r="AI367" s="12"/>
    </row>
    <row r="368" spans="1:35" x14ac:dyDescent="0.2">
      <c r="A368" s="105"/>
      <c r="B368" s="105"/>
      <c r="AI368" s="12"/>
    </row>
    <row r="369" spans="1:35" x14ac:dyDescent="0.2">
      <c r="A369" s="105"/>
      <c r="B369" s="105"/>
      <c r="AI369" s="12"/>
    </row>
    <row r="370" spans="1:35" x14ac:dyDescent="0.2">
      <c r="A370" s="105"/>
      <c r="B370" s="105"/>
      <c r="AI370" s="12"/>
    </row>
    <row r="371" spans="1:35" x14ac:dyDescent="0.2">
      <c r="A371" s="105"/>
      <c r="B371" s="105"/>
      <c r="AI371" s="12"/>
    </row>
    <row r="372" spans="1:35" x14ac:dyDescent="0.2">
      <c r="A372" s="105"/>
      <c r="B372" s="105"/>
      <c r="AI372" s="12"/>
    </row>
    <row r="373" spans="1:35" x14ac:dyDescent="0.2">
      <c r="A373" s="105"/>
      <c r="B373" s="105"/>
      <c r="AI373" s="12"/>
    </row>
    <row r="374" spans="1:35" x14ac:dyDescent="0.2">
      <c r="A374" s="105"/>
      <c r="B374" s="105"/>
      <c r="AI374" s="12"/>
    </row>
    <row r="375" spans="1:35" x14ac:dyDescent="0.2">
      <c r="A375" s="105"/>
      <c r="B375" s="105"/>
      <c r="AI375" s="12"/>
    </row>
    <row r="376" spans="1:35" x14ac:dyDescent="0.2">
      <c r="A376" s="105"/>
      <c r="B376" s="105"/>
      <c r="AI376" s="12"/>
    </row>
    <row r="377" spans="1:35" x14ac:dyDescent="0.2">
      <c r="A377" s="105"/>
      <c r="B377" s="105"/>
      <c r="AI377" s="12"/>
    </row>
    <row r="378" spans="1:35" x14ac:dyDescent="0.2">
      <c r="A378" s="105"/>
      <c r="B378" s="105"/>
      <c r="AI378" s="12"/>
    </row>
    <row r="379" spans="1:35" x14ac:dyDescent="0.2">
      <c r="A379" s="105"/>
      <c r="B379" s="105"/>
      <c r="AI379" s="12"/>
    </row>
    <row r="380" spans="1:35" x14ac:dyDescent="0.2">
      <c r="A380" s="105"/>
      <c r="B380" s="105"/>
      <c r="AI380" s="12"/>
    </row>
    <row r="381" spans="1:35" x14ac:dyDescent="0.2">
      <c r="A381" s="105"/>
      <c r="B381" s="105"/>
      <c r="AI381" s="12"/>
    </row>
    <row r="382" spans="1:35" x14ac:dyDescent="0.2">
      <c r="A382" s="105"/>
      <c r="B382" s="105"/>
      <c r="AI382" s="12"/>
    </row>
    <row r="383" spans="1:35" x14ac:dyDescent="0.2">
      <c r="A383" s="105"/>
      <c r="B383" s="105"/>
      <c r="AI383" s="12"/>
    </row>
    <row r="384" spans="1:35" x14ac:dyDescent="0.2">
      <c r="A384" s="105"/>
      <c r="B384" s="105"/>
      <c r="AI384" s="12"/>
    </row>
    <row r="385" spans="1:35" x14ac:dyDescent="0.2">
      <c r="A385" s="105"/>
      <c r="B385" s="105"/>
      <c r="AI385" s="12"/>
    </row>
    <row r="386" spans="1:35" x14ac:dyDescent="0.2">
      <c r="A386" s="105"/>
      <c r="B386" s="105"/>
      <c r="AI386" s="12"/>
    </row>
    <row r="387" spans="1:35" x14ac:dyDescent="0.2">
      <c r="A387" s="105"/>
      <c r="B387" s="105"/>
      <c r="AI387" s="12"/>
    </row>
    <row r="388" spans="1:35" x14ac:dyDescent="0.2">
      <c r="A388" s="105"/>
      <c r="B388" s="105"/>
      <c r="AI388" s="12"/>
    </row>
    <row r="389" spans="1:35" x14ac:dyDescent="0.2">
      <c r="A389" s="105"/>
      <c r="B389" s="105"/>
      <c r="AI389" s="12"/>
    </row>
    <row r="390" spans="1:35" x14ac:dyDescent="0.2">
      <c r="A390" s="105"/>
      <c r="B390" s="105"/>
      <c r="AI390" s="12"/>
    </row>
    <row r="391" spans="1:35" x14ac:dyDescent="0.2">
      <c r="A391" s="105"/>
      <c r="B391" s="105"/>
      <c r="AI391" s="12"/>
    </row>
    <row r="392" spans="1:35" x14ac:dyDescent="0.2">
      <c r="A392" s="105"/>
      <c r="B392" s="105"/>
      <c r="AI392" s="12"/>
    </row>
    <row r="393" spans="1:35" x14ac:dyDescent="0.2">
      <c r="A393" s="105"/>
      <c r="B393" s="105"/>
      <c r="AI393" s="12"/>
    </row>
    <row r="394" spans="1:35" x14ac:dyDescent="0.2">
      <c r="A394" s="105"/>
      <c r="B394" s="105"/>
      <c r="AI394" s="12"/>
    </row>
    <row r="395" spans="1:35" x14ac:dyDescent="0.2">
      <c r="A395" s="105"/>
      <c r="B395" s="105"/>
      <c r="AI395" s="12"/>
    </row>
    <row r="396" spans="1:35" x14ac:dyDescent="0.2">
      <c r="A396" s="105"/>
      <c r="B396" s="105"/>
      <c r="AI396" s="12"/>
    </row>
    <row r="397" spans="1:35" x14ac:dyDescent="0.2">
      <c r="A397" s="105"/>
      <c r="B397" s="105"/>
      <c r="AI397" s="12"/>
    </row>
    <row r="398" spans="1:35" x14ac:dyDescent="0.2">
      <c r="A398" s="105"/>
      <c r="B398" s="105"/>
      <c r="AI398" s="12"/>
    </row>
    <row r="399" spans="1:35" x14ac:dyDescent="0.2">
      <c r="A399" s="105"/>
      <c r="B399" s="105"/>
      <c r="AI399" s="12"/>
    </row>
    <row r="400" spans="1:35" x14ac:dyDescent="0.2">
      <c r="A400" s="105"/>
      <c r="B400" s="105"/>
      <c r="AI400" s="12"/>
    </row>
    <row r="401" spans="1:35" x14ac:dyDescent="0.2">
      <c r="A401" s="105"/>
      <c r="B401" s="105"/>
      <c r="AI401" s="12"/>
    </row>
    <row r="402" spans="1:35" x14ac:dyDescent="0.2">
      <c r="A402" s="105"/>
      <c r="B402" s="105"/>
      <c r="AI402" s="12"/>
    </row>
    <row r="403" spans="1:35" x14ac:dyDescent="0.2">
      <c r="A403" s="105"/>
      <c r="B403" s="105"/>
      <c r="AI403" s="12"/>
    </row>
    <row r="404" spans="1:35" x14ac:dyDescent="0.2">
      <c r="A404" s="105"/>
      <c r="B404" s="105"/>
      <c r="AI404" s="12"/>
    </row>
    <row r="405" spans="1:35" x14ac:dyDescent="0.2">
      <c r="A405" s="105"/>
      <c r="B405" s="105"/>
      <c r="AI405" s="12"/>
    </row>
    <row r="406" spans="1:35" x14ac:dyDescent="0.2">
      <c r="A406" s="105"/>
      <c r="B406" s="105"/>
      <c r="AI406" s="12"/>
    </row>
    <row r="407" spans="1:35" x14ac:dyDescent="0.2">
      <c r="A407" s="105"/>
      <c r="B407" s="105"/>
      <c r="AI407" s="12"/>
    </row>
    <row r="408" spans="1:35" x14ac:dyDescent="0.2">
      <c r="A408" s="105"/>
      <c r="B408" s="105"/>
      <c r="AI408" s="12"/>
    </row>
    <row r="409" spans="1:35" x14ac:dyDescent="0.2">
      <c r="A409" s="105"/>
      <c r="B409" s="105"/>
      <c r="AI409" s="12"/>
    </row>
    <row r="410" spans="1:35" x14ac:dyDescent="0.2">
      <c r="A410" s="105"/>
      <c r="B410" s="105"/>
      <c r="AI410" s="12"/>
    </row>
    <row r="411" spans="1:35" x14ac:dyDescent="0.2">
      <c r="A411" s="105"/>
      <c r="B411" s="105"/>
      <c r="AI411" s="12"/>
    </row>
    <row r="412" spans="1:35" x14ac:dyDescent="0.2">
      <c r="A412" s="105"/>
      <c r="B412" s="105"/>
      <c r="AI412" s="12"/>
    </row>
    <row r="413" spans="1:35" x14ac:dyDescent="0.2">
      <c r="A413" s="105"/>
      <c r="B413" s="105"/>
      <c r="AI413" s="12"/>
    </row>
    <row r="414" spans="1:35" x14ac:dyDescent="0.2">
      <c r="A414" s="105"/>
      <c r="B414" s="105"/>
      <c r="AI414" s="12"/>
    </row>
    <row r="415" spans="1:35" x14ac:dyDescent="0.2">
      <c r="A415" s="105"/>
      <c r="B415" s="105"/>
      <c r="AI415" s="12"/>
    </row>
    <row r="416" spans="1:35" x14ac:dyDescent="0.2">
      <c r="A416" s="105"/>
      <c r="B416" s="105"/>
      <c r="AI416" s="12"/>
    </row>
    <row r="417" spans="1:35" x14ac:dyDescent="0.2">
      <c r="A417" s="105"/>
      <c r="B417" s="105"/>
      <c r="AI417" s="12"/>
    </row>
    <row r="418" spans="1:35" x14ac:dyDescent="0.2">
      <c r="A418" s="105"/>
      <c r="B418" s="105"/>
      <c r="AI418" s="12"/>
    </row>
    <row r="419" spans="1:35" x14ac:dyDescent="0.2">
      <c r="A419" s="105"/>
      <c r="B419" s="105"/>
      <c r="AI419" s="12"/>
    </row>
    <row r="420" spans="1:35" x14ac:dyDescent="0.2">
      <c r="A420" s="105"/>
      <c r="B420" s="105"/>
      <c r="AI420" s="12"/>
    </row>
    <row r="421" spans="1:35" x14ac:dyDescent="0.2">
      <c r="A421" s="105"/>
      <c r="B421" s="105"/>
      <c r="AI421" s="12"/>
    </row>
    <row r="422" spans="1:35" x14ac:dyDescent="0.2">
      <c r="A422" s="105"/>
      <c r="B422" s="105"/>
      <c r="AI422" s="12"/>
    </row>
    <row r="423" spans="1:35" x14ac:dyDescent="0.2">
      <c r="A423" s="105"/>
      <c r="B423" s="105"/>
      <c r="AI423" s="12"/>
    </row>
    <row r="424" spans="1:35" x14ac:dyDescent="0.2">
      <c r="A424" s="105"/>
      <c r="B424" s="105"/>
      <c r="AI424" s="12"/>
    </row>
    <row r="425" spans="1:35" x14ac:dyDescent="0.2">
      <c r="A425" s="105"/>
      <c r="B425" s="105"/>
      <c r="AI425" s="12"/>
    </row>
    <row r="426" spans="1:35" x14ac:dyDescent="0.2">
      <c r="A426" s="105"/>
      <c r="B426" s="105"/>
      <c r="AI426" s="12"/>
    </row>
    <row r="427" spans="1:35" x14ac:dyDescent="0.2">
      <c r="A427" s="105"/>
      <c r="B427" s="105"/>
      <c r="AI427" s="12"/>
    </row>
    <row r="428" spans="1:35" x14ac:dyDescent="0.2">
      <c r="A428" s="105"/>
      <c r="B428" s="105"/>
      <c r="AI428" s="12"/>
    </row>
    <row r="429" spans="1:35" x14ac:dyDescent="0.2">
      <c r="A429" s="105"/>
      <c r="B429" s="105"/>
      <c r="AI429" s="12"/>
    </row>
    <row r="430" spans="1:35" x14ac:dyDescent="0.2">
      <c r="A430" s="105"/>
      <c r="B430" s="105"/>
      <c r="AI430" s="12"/>
    </row>
    <row r="431" spans="1:35" x14ac:dyDescent="0.2">
      <c r="A431" s="105"/>
      <c r="B431" s="105"/>
      <c r="AI431" s="12"/>
    </row>
    <row r="432" spans="1:35" x14ac:dyDescent="0.2">
      <c r="A432" s="105"/>
      <c r="B432" s="105"/>
      <c r="AI432" s="12"/>
    </row>
    <row r="433" spans="1:35" x14ac:dyDescent="0.2">
      <c r="A433" s="105"/>
      <c r="B433" s="105"/>
      <c r="AI433" s="12"/>
    </row>
    <row r="434" spans="1:35" x14ac:dyDescent="0.2">
      <c r="A434" s="105"/>
      <c r="B434" s="105"/>
      <c r="AI434" s="12"/>
    </row>
    <row r="435" spans="1:35" x14ac:dyDescent="0.2">
      <c r="A435" s="105"/>
      <c r="B435" s="105"/>
      <c r="AI435" s="12"/>
    </row>
    <row r="436" spans="1:35" x14ac:dyDescent="0.2">
      <c r="A436" s="105"/>
      <c r="B436" s="105"/>
      <c r="AI436" s="12"/>
    </row>
    <row r="437" spans="1:35" x14ac:dyDescent="0.2">
      <c r="A437" s="105"/>
      <c r="B437" s="105"/>
      <c r="AI437" s="12"/>
    </row>
    <row r="438" spans="1:35" x14ac:dyDescent="0.2">
      <c r="A438" s="105"/>
      <c r="B438" s="105"/>
      <c r="AI438" s="12"/>
    </row>
    <row r="439" spans="1:35" x14ac:dyDescent="0.2">
      <c r="A439" s="105"/>
      <c r="B439" s="105"/>
      <c r="AI439" s="12"/>
    </row>
    <row r="440" spans="1:35" x14ac:dyDescent="0.2">
      <c r="A440" s="105"/>
      <c r="B440" s="105"/>
      <c r="AI440" s="12"/>
    </row>
    <row r="441" spans="1:35" x14ac:dyDescent="0.2">
      <c r="A441" s="105"/>
      <c r="B441" s="105"/>
      <c r="AI441" s="12"/>
    </row>
    <row r="442" spans="1:35" x14ac:dyDescent="0.2">
      <c r="A442" s="105"/>
      <c r="B442" s="105"/>
      <c r="AI442" s="12"/>
    </row>
    <row r="443" spans="1:35" x14ac:dyDescent="0.2">
      <c r="A443" s="105"/>
      <c r="B443" s="105"/>
      <c r="AI443" s="12"/>
    </row>
    <row r="444" spans="1:35" x14ac:dyDescent="0.2">
      <c r="A444" s="105"/>
      <c r="B444" s="105"/>
      <c r="AI444" s="12"/>
    </row>
    <row r="445" spans="1:35" x14ac:dyDescent="0.2">
      <c r="A445" s="105"/>
      <c r="B445" s="105"/>
      <c r="AI445" s="12"/>
    </row>
    <row r="446" spans="1:35" x14ac:dyDescent="0.2">
      <c r="A446" s="105"/>
      <c r="B446" s="105"/>
      <c r="AI446" s="12"/>
    </row>
    <row r="447" spans="1:35" x14ac:dyDescent="0.2">
      <c r="A447" s="105"/>
      <c r="B447" s="105"/>
      <c r="AI447" s="12"/>
    </row>
    <row r="448" spans="1:35" x14ac:dyDescent="0.2">
      <c r="A448" s="105"/>
      <c r="B448" s="105"/>
      <c r="AI448" s="12"/>
    </row>
    <row r="449" spans="1:35" x14ac:dyDescent="0.2">
      <c r="A449" s="105"/>
      <c r="B449" s="105"/>
      <c r="AI449" s="12"/>
    </row>
    <row r="450" spans="1:35" x14ac:dyDescent="0.2">
      <c r="A450" s="105"/>
      <c r="B450" s="105"/>
      <c r="AI450" s="12"/>
    </row>
    <row r="451" spans="1:35" x14ac:dyDescent="0.2">
      <c r="A451" s="105"/>
      <c r="B451" s="105"/>
      <c r="AI451" s="12"/>
    </row>
    <row r="452" spans="1:35" x14ac:dyDescent="0.2">
      <c r="A452" s="105"/>
      <c r="B452" s="105"/>
      <c r="AI452" s="12"/>
    </row>
    <row r="453" spans="1:35" x14ac:dyDescent="0.2">
      <c r="A453" s="105"/>
      <c r="B453" s="105"/>
      <c r="AI453" s="12"/>
    </row>
    <row r="454" spans="1:35" x14ac:dyDescent="0.2">
      <c r="A454" s="105"/>
      <c r="B454" s="105"/>
      <c r="AI454" s="12"/>
    </row>
    <row r="455" spans="1:35" x14ac:dyDescent="0.2">
      <c r="A455" s="105"/>
      <c r="B455" s="105"/>
      <c r="AI455" s="12"/>
    </row>
    <row r="456" spans="1:35" x14ac:dyDescent="0.2">
      <c r="A456" s="105"/>
      <c r="B456" s="105"/>
      <c r="AI456" s="12"/>
    </row>
    <row r="457" spans="1:35" x14ac:dyDescent="0.2">
      <c r="A457" s="105"/>
      <c r="B457" s="105"/>
      <c r="AI457" s="12"/>
    </row>
    <row r="458" spans="1:35" x14ac:dyDescent="0.2">
      <c r="A458" s="105"/>
      <c r="B458" s="105"/>
      <c r="AI458" s="12"/>
    </row>
    <row r="459" spans="1:35" x14ac:dyDescent="0.2">
      <c r="A459" s="105"/>
      <c r="B459" s="105"/>
      <c r="AI459" s="12"/>
    </row>
    <row r="460" spans="1:35" x14ac:dyDescent="0.2">
      <c r="A460" s="105"/>
      <c r="B460" s="105"/>
      <c r="AI460" s="12"/>
    </row>
    <row r="461" spans="1:35" x14ac:dyDescent="0.2">
      <c r="A461" s="105"/>
      <c r="B461" s="105"/>
      <c r="AI461" s="12"/>
    </row>
    <row r="462" spans="1:35" x14ac:dyDescent="0.2">
      <c r="A462" s="105"/>
      <c r="B462" s="105"/>
      <c r="AI462" s="12"/>
    </row>
    <row r="463" spans="1:35" x14ac:dyDescent="0.2">
      <c r="A463" s="105"/>
      <c r="B463" s="105"/>
      <c r="AI463" s="12"/>
    </row>
    <row r="464" spans="1:35" x14ac:dyDescent="0.2">
      <c r="A464" s="105"/>
      <c r="B464" s="105"/>
      <c r="AI464" s="12"/>
    </row>
    <row r="465" spans="1:35" x14ac:dyDescent="0.2">
      <c r="A465" s="105"/>
      <c r="B465" s="105"/>
      <c r="AI465" s="12"/>
    </row>
    <row r="466" spans="1:35" x14ac:dyDescent="0.2">
      <c r="A466" s="105"/>
      <c r="B466" s="105"/>
      <c r="AI466" s="12"/>
    </row>
    <row r="467" spans="1:35" x14ac:dyDescent="0.2">
      <c r="A467" s="105"/>
      <c r="B467" s="105"/>
      <c r="AI467" s="12"/>
    </row>
    <row r="468" spans="1:35" x14ac:dyDescent="0.2">
      <c r="A468" s="105"/>
      <c r="B468" s="105"/>
      <c r="AI468" s="12"/>
    </row>
    <row r="469" spans="1:35" x14ac:dyDescent="0.2">
      <c r="A469" s="105"/>
      <c r="B469" s="105"/>
      <c r="AI469" s="12"/>
    </row>
    <row r="470" spans="1:35" x14ac:dyDescent="0.2">
      <c r="A470" s="105"/>
      <c r="B470" s="105"/>
      <c r="AI470" s="12"/>
    </row>
    <row r="471" spans="1:35" x14ac:dyDescent="0.2">
      <c r="A471" s="105"/>
      <c r="B471" s="105"/>
      <c r="AI471" s="12"/>
    </row>
    <row r="472" spans="1:35" x14ac:dyDescent="0.2">
      <c r="A472" s="105"/>
      <c r="B472" s="105"/>
      <c r="AI472" s="12"/>
    </row>
    <row r="473" spans="1:35" x14ac:dyDescent="0.2">
      <c r="A473" s="105"/>
      <c r="B473" s="105"/>
      <c r="AI473" s="12"/>
    </row>
    <row r="474" spans="1:35" x14ac:dyDescent="0.2">
      <c r="A474" s="105"/>
      <c r="B474" s="105"/>
      <c r="AI474" s="12"/>
    </row>
    <row r="475" spans="1:35" x14ac:dyDescent="0.2">
      <c r="A475" s="105"/>
      <c r="B475" s="105"/>
      <c r="AI475" s="12"/>
    </row>
    <row r="476" spans="1:35" x14ac:dyDescent="0.2">
      <c r="A476" s="105"/>
      <c r="B476" s="105"/>
      <c r="AI476" s="12"/>
    </row>
    <row r="477" spans="1:35" x14ac:dyDescent="0.2">
      <c r="A477" s="105"/>
      <c r="B477" s="105"/>
      <c r="AI477" s="12"/>
    </row>
    <row r="478" spans="1:35" x14ac:dyDescent="0.2">
      <c r="A478" s="105"/>
      <c r="B478" s="105"/>
      <c r="AI478" s="12"/>
    </row>
    <row r="479" spans="1:35" x14ac:dyDescent="0.2">
      <c r="A479" s="105"/>
      <c r="B479" s="105"/>
      <c r="AI479" s="12"/>
    </row>
    <row r="480" spans="1:35" x14ac:dyDescent="0.2">
      <c r="A480" s="105"/>
      <c r="B480" s="105"/>
      <c r="AI480" s="12"/>
    </row>
    <row r="481" spans="1:35" x14ac:dyDescent="0.2">
      <c r="A481" s="105"/>
      <c r="B481" s="105"/>
      <c r="AI481" s="12"/>
    </row>
    <row r="482" spans="1:35" x14ac:dyDescent="0.2">
      <c r="A482" s="105"/>
      <c r="B482" s="105"/>
      <c r="AI482" s="12"/>
    </row>
    <row r="483" spans="1:35" x14ac:dyDescent="0.2">
      <c r="A483" s="105"/>
      <c r="B483" s="105"/>
      <c r="AI483" s="12"/>
    </row>
    <row r="484" spans="1:35" x14ac:dyDescent="0.2">
      <c r="A484" s="105"/>
      <c r="B484" s="105"/>
      <c r="AI484" s="12"/>
    </row>
    <row r="485" spans="1:35" x14ac:dyDescent="0.2">
      <c r="A485" s="105"/>
      <c r="B485" s="105"/>
      <c r="AI485" s="12"/>
    </row>
    <row r="486" spans="1:35" x14ac:dyDescent="0.2">
      <c r="A486" s="105"/>
      <c r="B486" s="105"/>
      <c r="AI486" s="12"/>
    </row>
    <row r="487" spans="1:35" x14ac:dyDescent="0.2">
      <c r="A487" s="105"/>
      <c r="B487" s="105"/>
      <c r="AI487" s="12"/>
    </row>
    <row r="488" spans="1:35" x14ac:dyDescent="0.2">
      <c r="A488" s="105"/>
      <c r="B488" s="105"/>
      <c r="AI488" s="12"/>
    </row>
    <row r="489" spans="1:35" x14ac:dyDescent="0.2">
      <c r="A489" s="105"/>
      <c r="B489" s="105"/>
      <c r="AI489" s="12"/>
    </row>
    <row r="490" spans="1:35" x14ac:dyDescent="0.2">
      <c r="A490" s="105"/>
      <c r="B490" s="105"/>
      <c r="AI490" s="12"/>
    </row>
    <row r="491" spans="1:35" x14ac:dyDescent="0.2">
      <c r="A491" s="105"/>
      <c r="B491" s="105"/>
      <c r="AI491" s="12"/>
    </row>
    <row r="492" spans="1:35" x14ac:dyDescent="0.2">
      <c r="A492" s="105"/>
      <c r="B492" s="105"/>
      <c r="AI492" s="12"/>
    </row>
    <row r="493" spans="1:35" x14ac:dyDescent="0.2">
      <c r="A493" s="105"/>
      <c r="B493" s="105"/>
      <c r="AI493" s="12"/>
    </row>
    <row r="494" spans="1:35" x14ac:dyDescent="0.2">
      <c r="A494" s="105"/>
      <c r="B494" s="105"/>
      <c r="AI494" s="12"/>
    </row>
    <row r="495" spans="1:35" x14ac:dyDescent="0.2">
      <c r="A495" s="105"/>
      <c r="B495" s="105"/>
      <c r="AI495" s="12"/>
    </row>
    <row r="496" spans="1:35" x14ac:dyDescent="0.2">
      <c r="A496" s="105"/>
      <c r="B496" s="105"/>
      <c r="AI496" s="12"/>
    </row>
    <row r="497" spans="1:35" x14ac:dyDescent="0.2">
      <c r="A497" s="105"/>
      <c r="B497" s="105"/>
      <c r="AI497" s="12"/>
    </row>
    <row r="498" spans="1:35" x14ac:dyDescent="0.2">
      <c r="A498" s="105"/>
      <c r="B498" s="105"/>
      <c r="AI498" s="12"/>
    </row>
    <row r="499" spans="1:35" x14ac:dyDescent="0.2">
      <c r="A499" s="105"/>
      <c r="B499" s="105"/>
      <c r="AI499" s="12"/>
    </row>
    <row r="500" spans="1:35" x14ac:dyDescent="0.2">
      <c r="A500" s="105"/>
      <c r="B500" s="105"/>
      <c r="AI500" s="12"/>
    </row>
    <row r="501" spans="1:35" x14ac:dyDescent="0.2">
      <c r="A501" s="105"/>
      <c r="B501" s="105"/>
      <c r="AI501" s="12"/>
    </row>
    <row r="502" spans="1:35" x14ac:dyDescent="0.2">
      <c r="A502" s="105"/>
      <c r="B502" s="105"/>
      <c r="AI502" s="12"/>
    </row>
    <row r="503" spans="1:35" x14ac:dyDescent="0.2">
      <c r="A503" s="105"/>
      <c r="B503" s="105"/>
      <c r="AI503" s="12"/>
    </row>
    <row r="504" spans="1:35" x14ac:dyDescent="0.2">
      <c r="A504" s="105"/>
      <c r="B504" s="105"/>
      <c r="AI504" s="12"/>
    </row>
    <row r="505" spans="1:35" x14ac:dyDescent="0.2">
      <c r="A505" s="105"/>
      <c r="B505" s="105"/>
      <c r="AI505" s="12"/>
    </row>
    <row r="506" spans="1:35" x14ac:dyDescent="0.2">
      <c r="A506" s="105"/>
      <c r="B506" s="105"/>
      <c r="AI506" s="12"/>
    </row>
    <row r="507" spans="1:35" x14ac:dyDescent="0.2">
      <c r="A507" s="105"/>
      <c r="B507" s="105"/>
      <c r="AI507" s="12"/>
    </row>
    <row r="508" spans="1:35" x14ac:dyDescent="0.2">
      <c r="A508" s="105"/>
      <c r="B508" s="105"/>
      <c r="AI508" s="12"/>
    </row>
    <row r="509" spans="1:35" x14ac:dyDescent="0.2">
      <c r="A509" s="105"/>
      <c r="B509" s="105"/>
      <c r="AI509" s="12"/>
    </row>
    <row r="510" spans="1:35" x14ac:dyDescent="0.2">
      <c r="A510" s="105"/>
      <c r="B510" s="105"/>
      <c r="AI510" s="12"/>
    </row>
    <row r="511" spans="1:35" x14ac:dyDescent="0.2">
      <c r="A511" s="105"/>
      <c r="B511" s="105"/>
      <c r="AI511" s="12"/>
    </row>
    <row r="512" spans="1:35" x14ac:dyDescent="0.2">
      <c r="A512" s="105"/>
      <c r="B512" s="105"/>
      <c r="AI512" s="12"/>
    </row>
    <row r="513" spans="1:35" x14ac:dyDescent="0.2">
      <c r="A513" s="105"/>
      <c r="B513" s="105"/>
      <c r="AI513" s="12"/>
    </row>
    <row r="514" spans="1:35" x14ac:dyDescent="0.2">
      <c r="A514" s="105"/>
      <c r="B514" s="105"/>
      <c r="AI514" s="12"/>
    </row>
    <row r="515" spans="1:35" x14ac:dyDescent="0.2">
      <c r="A515" s="105"/>
      <c r="B515" s="105"/>
      <c r="AI515" s="12"/>
    </row>
    <row r="516" spans="1:35" x14ac:dyDescent="0.2">
      <c r="A516" s="105"/>
      <c r="B516" s="105"/>
      <c r="AI516" s="12"/>
    </row>
    <row r="517" spans="1:35" x14ac:dyDescent="0.2">
      <c r="A517" s="105"/>
      <c r="B517" s="105"/>
      <c r="AI517" s="12"/>
    </row>
    <row r="518" spans="1:35" x14ac:dyDescent="0.2">
      <c r="A518" s="105"/>
      <c r="B518" s="105"/>
      <c r="AI518" s="12"/>
    </row>
    <row r="519" spans="1:35" x14ac:dyDescent="0.2">
      <c r="A519" s="105"/>
      <c r="B519" s="105"/>
      <c r="AI519" s="12"/>
    </row>
    <row r="520" spans="1:35" x14ac:dyDescent="0.2">
      <c r="A520" s="105"/>
      <c r="B520" s="105"/>
      <c r="AI520" s="12"/>
    </row>
    <row r="521" spans="1:35" x14ac:dyDescent="0.2">
      <c r="A521" s="105"/>
      <c r="B521" s="105"/>
      <c r="AI521" s="12"/>
    </row>
    <row r="522" spans="1:35" x14ac:dyDescent="0.2">
      <c r="A522" s="105"/>
      <c r="B522" s="105"/>
      <c r="AI522" s="12"/>
    </row>
    <row r="523" spans="1:35" x14ac:dyDescent="0.2">
      <c r="A523" s="105"/>
      <c r="B523" s="105"/>
      <c r="AI523" s="12"/>
    </row>
    <row r="524" spans="1:35" x14ac:dyDescent="0.2">
      <c r="A524" s="105"/>
      <c r="B524" s="105"/>
      <c r="AI524" s="12"/>
    </row>
    <row r="525" spans="1:35" x14ac:dyDescent="0.2">
      <c r="A525" s="105"/>
      <c r="B525" s="105"/>
      <c r="AI525" s="12"/>
    </row>
    <row r="526" spans="1:35" x14ac:dyDescent="0.2">
      <c r="A526" s="105"/>
      <c r="B526" s="105"/>
      <c r="AI526" s="12"/>
    </row>
    <row r="527" spans="1:35" x14ac:dyDescent="0.2">
      <c r="A527" s="105"/>
      <c r="B527" s="105"/>
      <c r="AI527" s="12"/>
    </row>
    <row r="528" spans="1:35" x14ac:dyDescent="0.2">
      <c r="A528" s="105"/>
      <c r="B528" s="105"/>
      <c r="AI528" s="12"/>
    </row>
    <row r="529" spans="1:35" x14ac:dyDescent="0.2">
      <c r="A529" s="105"/>
      <c r="B529" s="105"/>
      <c r="AI529" s="12"/>
    </row>
    <row r="530" spans="1:35" x14ac:dyDescent="0.2">
      <c r="A530" s="105"/>
      <c r="B530" s="105"/>
      <c r="AI530" s="12"/>
    </row>
    <row r="531" spans="1:35" x14ac:dyDescent="0.2">
      <c r="A531" s="105"/>
      <c r="B531" s="105"/>
      <c r="AI531" s="12"/>
    </row>
    <row r="532" spans="1:35" x14ac:dyDescent="0.2">
      <c r="A532" s="105"/>
      <c r="B532" s="105"/>
      <c r="AI532" s="12"/>
    </row>
    <row r="533" spans="1:35" x14ac:dyDescent="0.2">
      <c r="A533" s="105"/>
      <c r="B533" s="105"/>
      <c r="AI533" s="12"/>
    </row>
    <row r="534" spans="1:35" x14ac:dyDescent="0.2">
      <c r="A534" s="105"/>
      <c r="B534" s="105"/>
      <c r="AI534" s="12"/>
    </row>
    <row r="535" spans="1:35" x14ac:dyDescent="0.2">
      <c r="A535" s="105"/>
      <c r="B535" s="105"/>
      <c r="AI535" s="12"/>
    </row>
    <row r="536" spans="1:35" x14ac:dyDescent="0.2">
      <c r="A536" s="105"/>
      <c r="B536" s="105"/>
      <c r="AI536" s="12"/>
    </row>
    <row r="537" spans="1:35" x14ac:dyDescent="0.2">
      <c r="A537" s="105"/>
      <c r="B537" s="105"/>
      <c r="AI537" s="12"/>
    </row>
    <row r="538" spans="1:35" x14ac:dyDescent="0.2">
      <c r="A538" s="105"/>
      <c r="B538" s="105"/>
      <c r="AI538" s="12"/>
    </row>
    <row r="539" spans="1:35" x14ac:dyDescent="0.2">
      <c r="A539" s="105"/>
      <c r="B539" s="105"/>
      <c r="AI539" s="12"/>
    </row>
    <row r="540" spans="1:35" x14ac:dyDescent="0.2">
      <c r="A540" s="105"/>
      <c r="B540" s="105"/>
      <c r="AI540" s="12"/>
    </row>
    <row r="541" spans="1:35" x14ac:dyDescent="0.2">
      <c r="A541" s="105"/>
      <c r="B541" s="105"/>
      <c r="AI541" s="12"/>
    </row>
    <row r="542" spans="1:35" x14ac:dyDescent="0.2">
      <c r="A542" s="105"/>
      <c r="B542" s="105"/>
      <c r="AI542" s="12"/>
    </row>
    <row r="543" spans="1:35" x14ac:dyDescent="0.2">
      <c r="A543" s="105"/>
      <c r="B543" s="105"/>
      <c r="AI543" s="12"/>
    </row>
    <row r="544" spans="1:35" x14ac:dyDescent="0.2">
      <c r="A544" s="105"/>
      <c r="B544" s="105"/>
      <c r="AI544" s="12"/>
    </row>
    <row r="545" spans="1:35" x14ac:dyDescent="0.2">
      <c r="A545" s="105"/>
      <c r="B545" s="105"/>
      <c r="AI545" s="12"/>
    </row>
    <row r="546" spans="1:35" x14ac:dyDescent="0.2">
      <c r="A546" s="105"/>
      <c r="B546" s="105"/>
      <c r="AI546" s="12"/>
    </row>
    <row r="547" spans="1:35" x14ac:dyDescent="0.2">
      <c r="A547" s="105"/>
      <c r="B547" s="105"/>
      <c r="AI547" s="12"/>
    </row>
    <row r="548" spans="1:35" x14ac:dyDescent="0.2">
      <c r="A548" s="105"/>
      <c r="B548" s="105"/>
      <c r="AI548" s="12"/>
    </row>
    <row r="549" spans="1:35" x14ac:dyDescent="0.2">
      <c r="A549" s="105"/>
      <c r="B549" s="105"/>
      <c r="AI549" s="12"/>
    </row>
    <row r="550" spans="1:35" x14ac:dyDescent="0.2">
      <c r="A550" s="105"/>
      <c r="B550" s="105"/>
      <c r="AI550" s="12"/>
    </row>
    <row r="551" spans="1:35" x14ac:dyDescent="0.2">
      <c r="A551" s="105"/>
      <c r="B551" s="105"/>
      <c r="AI551" s="12"/>
    </row>
    <row r="552" spans="1:35" x14ac:dyDescent="0.2">
      <c r="A552" s="105"/>
      <c r="B552" s="105"/>
      <c r="AI552" s="12"/>
    </row>
    <row r="553" spans="1:35" x14ac:dyDescent="0.2">
      <c r="A553" s="105"/>
      <c r="B553" s="105"/>
      <c r="AI553" s="12"/>
    </row>
    <row r="554" spans="1:35" x14ac:dyDescent="0.2">
      <c r="A554" s="105"/>
      <c r="B554" s="105"/>
      <c r="AI554" s="12"/>
    </row>
    <row r="555" spans="1:35" x14ac:dyDescent="0.2">
      <c r="A555" s="105"/>
      <c r="B555" s="105"/>
      <c r="AI555" s="12"/>
    </row>
    <row r="556" spans="1:35" x14ac:dyDescent="0.2">
      <c r="A556" s="105"/>
      <c r="B556" s="105"/>
      <c r="AI556" s="12"/>
    </row>
    <row r="557" spans="1:35" x14ac:dyDescent="0.2">
      <c r="A557" s="105"/>
      <c r="B557" s="105"/>
      <c r="AI557" s="12"/>
    </row>
    <row r="558" spans="1:35" x14ac:dyDescent="0.2">
      <c r="A558" s="105"/>
      <c r="B558" s="105"/>
      <c r="AI558" s="12"/>
    </row>
    <row r="559" spans="1:35" x14ac:dyDescent="0.2">
      <c r="A559" s="105"/>
      <c r="B559" s="105"/>
      <c r="AI559" s="12"/>
    </row>
    <row r="560" spans="1:35" x14ac:dyDescent="0.2">
      <c r="A560" s="105"/>
      <c r="B560" s="105"/>
      <c r="AI560" s="12"/>
    </row>
    <row r="561" spans="1:35" x14ac:dyDescent="0.2">
      <c r="A561" s="105"/>
      <c r="B561" s="105"/>
      <c r="AI561" s="12"/>
    </row>
    <row r="562" spans="1:35" x14ac:dyDescent="0.2">
      <c r="A562" s="105"/>
      <c r="B562" s="105"/>
      <c r="AI562" s="12"/>
    </row>
    <row r="563" spans="1:35" x14ac:dyDescent="0.2">
      <c r="A563" s="105"/>
      <c r="B563" s="105"/>
      <c r="AI563" s="12"/>
    </row>
    <row r="564" spans="1:35" x14ac:dyDescent="0.2">
      <c r="A564" s="105"/>
      <c r="B564" s="105"/>
      <c r="AI564" s="12"/>
    </row>
    <row r="565" spans="1:35" x14ac:dyDescent="0.2">
      <c r="A565" s="105"/>
      <c r="B565" s="105"/>
      <c r="AI565" s="12"/>
    </row>
    <row r="566" spans="1:35" x14ac:dyDescent="0.2">
      <c r="A566" s="105"/>
      <c r="B566" s="105"/>
      <c r="AI566" s="12"/>
    </row>
    <row r="567" spans="1:35" x14ac:dyDescent="0.2">
      <c r="A567" s="105"/>
      <c r="B567" s="105"/>
      <c r="AI567" s="12"/>
    </row>
    <row r="568" spans="1:35" x14ac:dyDescent="0.2">
      <c r="A568" s="105"/>
      <c r="B568" s="105"/>
      <c r="AI568" s="12"/>
    </row>
    <row r="569" spans="1:35" x14ac:dyDescent="0.2">
      <c r="A569" s="105"/>
      <c r="B569" s="105"/>
      <c r="AI569" s="12"/>
    </row>
    <row r="570" spans="1:35" x14ac:dyDescent="0.2">
      <c r="A570" s="105"/>
      <c r="B570" s="105"/>
      <c r="AI570" s="12"/>
    </row>
    <row r="571" spans="1:35" x14ac:dyDescent="0.2">
      <c r="A571" s="105"/>
      <c r="B571" s="105"/>
      <c r="AI571" s="12"/>
    </row>
    <row r="572" spans="1:35" x14ac:dyDescent="0.2">
      <c r="A572" s="105"/>
      <c r="B572" s="105"/>
      <c r="AI572" s="12"/>
    </row>
    <row r="573" spans="1:35" x14ac:dyDescent="0.2">
      <c r="A573" s="105"/>
      <c r="B573" s="105"/>
      <c r="AI573" s="12"/>
    </row>
    <row r="574" spans="1:35" x14ac:dyDescent="0.2">
      <c r="A574" s="105"/>
      <c r="B574" s="105"/>
      <c r="AI574" s="12"/>
    </row>
    <row r="575" spans="1:35" x14ac:dyDescent="0.2">
      <c r="A575" s="105"/>
      <c r="B575" s="105"/>
      <c r="AI575" s="12"/>
    </row>
    <row r="576" spans="1:35" x14ac:dyDescent="0.2">
      <c r="A576" s="105"/>
      <c r="B576" s="105"/>
      <c r="AI576" s="12"/>
    </row>
    <row r="577" spans="1:35" x14ac:dyDescent="0.2">
      <c r="A577" s="105"/>
      <c r="B577" s="105"/>
      <c r="AI577" s="12"/>
    </row>
    <row r="578" spans="1:35" x14ac:dyDescent="0.2">
      <c r="A578" s="105"/>
      <c r="B578" s="105"/>
      <c r="AI578" s="12"/>
    </row>
    <row r="579" spans="1:35" x14ac:dyDescent="0.2">
      <c r="A579" s="105"/>
      <c r="B579" s="105"/>
      <c r="AI579" s="12"/>
    </row>
    <row r="580" spans="1:35" x14ac:dyDescent="0.2">
      <c r="A580" s="105"/>
      <c r="B580" s="105"/>
      <c r="AI580" s="12"/>
    </row>
    <row r="581" spans="1:35" x14ac:dyDescent="0.2">
      <c r="A581" s="105"/>
      <c r="B581" s="105"/>
      <c r="AI581" s="12"/>
    </row>
    <row r="582" spans="1:35" x14ac:dyDescent="0.2">
      <c r="A582" s="105"/>
      <c r="B582" s="105"/>
      <c r="AI582" s="12"/>
    </row>
    <row r="583" spans="1:35" x14ac:dyDescent="0.2">
      <c r="A583" s="105"/>
      <c r="B583" s="105"/>
      <c r="AI583" s="12"/>
    </row>
    <row r="584" spans="1:35" x14ac:dyDescent="0.2">
      <c r="A584" s="105"/>
      <c r="B584" s="105"/>
      <c r="AI584" s="12"/>
    </row>
    <row r="585" spans="1:35" x14ac:dyDescent="0.2">
      <c r="A585" s="105"/>
      <c r="B585" s="105"/>
      <c r="AI585" s="12"/>
    </row>
    <row r="586" spans="1:35" x14ac:dyDescent="0.2">
      <c r="A586" s="105"/>
      <c r="B586" s="105"/>
      <c r="AI586" s="12"/>
    </row>
    <row r="587" spans="1:35" x14ac:dyDescent="0.2">
      <c r="A587" s="105"/>
      <c r="B587" s="105"/>
      <c r="AI587" s="12"/>
    </row>
    <row r="588" spans="1:35" x14ac:dyDescent="0.2">
      <c r="A588" s="105"/>
      <c r="B588" s="105"/>
      <c r="AI588" s="12"/>
    </row>
    <row r="589" spans="1:35" x14ac:dyDescent="0.2">
      <c r="A589" s="105"/>
      <c r="B589" s="105"/>
      <c r="AI589" s="12"/>
    </row>
    <row r="590" spans="1:35" x14ac:dyDescent="0.2">
      <c r="A590" s="105"/>
      <c r="B590" s="105"/>
      <c r="AI590" s="12"/>
    </row>
    <row r="591" spans="1:35" x14ac:dyDescent="0.2">
      <c r="A591" s="105"/>
      <c r="B591" s="105"/>
      <c r="AI591" s="12"/>
    </row>
    <row r="592" spans="1:35" x14ac:dyDescent="0.2">
      <c r="A592" s="105"/>
      <c r="B592" s="105"/>
      <c r="AI592" s="12"/>
    </row>
    <row r="593" spans="1:35" x14ac:dyDescent="0.2">
      <c r="A593" s="105"/>
      <c r="B593" s="105"/>
      <c r="AI593" s="12"/>
    </row>
    <row r="594" spans="1:35" x14ac:dyDescent="0.2">
      <c r="A594" s="105"/>
      <c r="B594" s="105"/>
      <c r="AI594" s="12"/>
    </row>
    <row r="595" spans="1:35" x14ac:dyDescent="0.2">
      <c r="A595" s="105"/>
      <c r="B595" s="105"/>
      <c r="AI595" s="12"/>
    </row>
    <row r="596" spans="1:35" x14ac:dyDescent="0.2">
      <c r="A596" s="105"/>
      <c r="B596" s="105"/>
      <c r="AI596" s="12"/>
    </row>
    <row r="597" spans="1:35" x14ac:dyDescent="0.2">
      <c r="A597" s="105"/>
      <c r="B597" s="105"/>
      <c r="AI597" s="12"/>
    </row>
    <row r="598" spans="1:35" x14ac:dyDescent="0.2">
      <c r="A598" s="105"/>
      <c r="B598" s="105"/>
      <c r="AI598" s="12"/>
    </row>
    <row r="599" spans="1:35" x14ac:dyDescent="0.2">
      <c r="A599" s="105"/>
      <c r="B599" s="105"/>
      <c r="AI599" s="12"/>
    </row>
    <row r="600" spans="1:35" x14ac:dyDescent="0.2">
      <c r="A600" s="105"/>
      <c r="B600" s="105"/>
      <c r="AI600" s="12"/>
    </row>
    <row r="601" spans="1:35" x14ac:dyDescent="0.2">
      <c r="A601" s="105"/>
      <c r="B601" s="105"/>
      <c r="AI601" s="12"/>
    </row>
    <row r="602" spans="1:35" x14ac:dyDescent="0.2">
      <c r="A602" s="105"/>
      <c r="B602" s="105"/>
      <c r="AI602" s="12"/>
    </row>
    <row r="603" spans="1:35" x14ac:dyDescent="0.2">
      <c r="A603" s="105"/>
      <c r="B603" s="105"/>
      <c r="AI603" s="12"/>
    </row>
    <row r="604" spans="1:35" x14ac:dyDescent="0.2">
      <c r="A604" s="105"/>
      <c r="B604" s="105"/>
      <c r="AI604" s="12"/>
    </row>
    <row r="605" spans="1:35" x14ac:dyDescent="0.2">
      <c r="A605" s="105"/>
      <c r="B605" s="105"/>
      <c r="AI605" s="12"/>
    </row>
    <row r="606" spans="1:35" x14ac:dyDescent="0.2">
      <c r="A606" s="105"/>
      <c r="B606" s="105"/>
      <c r="AI606" s="12"/>
    </row>
    <row r="607" spans="1:35" x14ac:dyDescent="0.2">
      <c r="A607" s="105"/>
      <c r="B607" s="105"/>
      <c r="AI607" s="12"/>
    </row>
    <row r="608" spans="1:35" x14ac:dyDescent="0.2">
      <c r="A608" s="105"/>
      <c r="B608" s="105"/>
      <c r="AI608" s="12"/>
    </row>
    <row r="609" spans="1:35" x14ac:dyDescent="0.2">
      <c r="A609" s="105"/>
      <c r="B609" s="105"/>
      <c r="AI609" s="12"/>
    </row>
    <row r="610" spans="1:35" x14ac:dyDescent="0.2">
      <c r="A610" s="105"/>
      <c r="B610" s="105"/>
      <c r="AI610" s="12"/>
    </row>
    <row r="611" spans="1:35" x14ac:dyDescent="0.2">
      <c r="A611" s="105"/>
      <c r="B611" s="105"/>
      <c r="AI611" s="12"/>
    </row>
    <row r="612" spans="1:35" x14ac:dyDescent="0.2">
      <c r="A612" s="105"/>
      <c r="B612" s="105"/>
      <c r="AI612" s="12"/>
    </row>
    <row r="613" spans="1:35" x14ac:dyDescent="0.2">
      <c r="A613" s="105"/>
      <c r="B613" s="105"/>
      <c r="AI613" s="12"/>
    </row>
    <row r="614" spans="1:35" x14ac:dyDescent="0.2">
      <c r="A614" s="105"/>
      <c r="B614" s="105"/>
      <c r="AI614" s="12"/>
    </row>
    <row r="615" spans="1:35" x14ac:dyDescent="0.2">
      <c r="A615" s="105"/>
      <c r="B615" s="105"/>
      <c r="AI615" s="12"/>
    </row>
    <row r="616" spans="1:35" x14ac:dyDescent="0.2">
      <c r="A616" s="105"/>
      <c r="B616" s="105"/>
      <c r="AI616" s="12"/>
    </row>
    <row r="617" spans="1:35" x14ac:dyDescent="0.2">
      <c r="A617" s="105"/>
      <c r="B617" s="105"/>
      <c r="AI617" s="12"/>
    </row>
    <row r="618" spans="1:35" x14ac:dyDescent="0.2">
      <c r="A618" s="105"/>
      <c r="B618" s="105"/>
      <c r="AI618" s="12"/>
    </row>
    <row r="619" spans="1:35" x14ac:dyDescent="0.2">
      <c r="A619" s="105"/>
      <c r="B619" s="105"/>
      <c r="AI619" s="12"/>
    </row>
    <row r="620" spans="1:35" x14ac:dyDescent="0.2">
      <c r="A620" s="105"/>
      <c r="B620" s="105"/>
      <c r="AI620" s="12"/>
    </row>
    <row r="621" spans="1:35" x14ac:dyDescent="0.2">
      <c r="A621" s="105"/>
      <c r="B621" s="105"/>
      <c r="AI621" s="12"/>
    </row>
    <row r="622" spans="1:35" x14ac:dyDescent="0.2">
      <c r="A622" s="105"/>
      <c r="B622" s="105"/>
      <c r="AI622" s="12"/>
    </row>
    <row r="623" spans="1:35" x14ac:dyDescent="0.2">
      <c r="A623" s="105"/>
      <c r="B623" s="105"/>
      <c r="AI623" s="12"/>
    </row>
    <row r="624" spans="1:35" x14ac:dyDescent="0.2">
      <c r="A624" s="105"/>
      <c r="B624" s="105"/>
      <c r="AI624" s="12"/>
    </row>
    <row r="625" spans="1:35" x14ac:dyDescent="0.2">
      <c r="A625" s="105"/>
      <c r="B625" s="105"/>
      <c r="AI625" s="12"/>
    </row>
    <row r="626" spans="1:35" x14ac:dyDescent="0.2">
      <c r="A626" s="105"/>
      <c r="B626" s="105"/>
      <c r="AI626" s="12"/>
    </row>
    <row r="627" spans="1:35" x14ac:dyDescent="0.2">
      <c r="A627" s="105"/>
      <c r="B627" s="105"/>
      <c r="AI627" s="12"/>
    </row>
    <row r="628" spans="1:35" x14ac:dyDescent="0.2">
      <c r="A628" s="105"/>
      <c r="B628" s="105"/>
      <c r="AI628" s="12"/>
    </row>
    <row r="629" spans="1:35" x14ac:dyDescent="0.2">
      <c r="A629" s="105"/>
      <c r="B629" s="105"/>
      <c r="AI629" s="12"/>
    </row>
    <row r="630" spans="1:35" x14ac:dyDescent="0.2">
      <c r="A630" s="105"/>
      <c r="B630" s="105"/>
      <c r="AI630" s="12"/>
    </row>
    <row r="631" spans="1:35" x14ac:dyDescent="0.2">
      <c r="A631" s="105"/>
      <c r="B631" s="105"/>
      <c r="AI631" s="12"/>
    </row>
    <row r="632" spans="1:35" x14ac:dyDescent="0.2">
      <c r="A632" s="105"/>
      <c r="B632" s="105"/>
      <c r="AI632" s="12"/>
    </row>
    <row r="633" spans="1:35" x14ac:dyDescent="0.2">
      <c r="A633" s="105"/>
      <c r="B633" s="105"/>
      <c r="AI633" s="12"/>
    </row>
    <row r="634" spans="1:35" x14ac:dyDescent="0.2">
      <c r="A634" s="105"/>
      <c r="B634" s="105"/>
      <c r="AI634" s="12"/>
    </row>
    <row r="635" spans="1:35" x14ac:dyDescent="0.2">
      <c r="A635" s="105"/>
      <c r="B635" s="105"/>
      <c r="AI635" s="12"/>
    </row>
    <row r="636" spans="1:35" x14ac:dyDescent="0.2">
      <c r="A636" s="105"/>
      <c r="B636" s="105"/>
      <c r="AI636" s="12"/>
    </row>
    <row r="637" spans="1:35" x14ac:dyDescent="0.2">
      <c r="A637" s="105"/>
      <c r="B637" s="105"/>
      <c r="AI637" s="12"/>
    </row>
    <row r="638" spans="1:35" x14ac:dyDescent="0.2">
      <c r="A638" s="105"/>
      <c r="B638" s="105"/>
      <c r="AI638" s="12"/>
    </row>
    <row r="639" spans="1:35" x14ac:dyDescent="0.2">
      <c r="A639" s="105"/>
      <c r="B639" s="105"/>
      <c r="AI639" s="12"/>
    </row>
    <row r="640" spans="1:35" x14ac:dyDescent="0.2">
      <c r="A640" s="105"/>
      <c r="B640" s="105"/>
      <c r="AI640" s="12"/>
    </row>
    <row r="641" spans="1:35" x14ac:dyDescent="0.2">
      <c r="A641" s="105"/>
      <c r="B641" s="105"/>
      <c r="AI641" s="12"/>
    </row>
    <row r="642" spans="1:35" x14ac:dyDescent="0.2">
      <c r="A642" s="105"/>
      <c r="B642" s="105"/>
      <c r="AI642" s="12"/>
    </row>
    <row r="643" spans="1:35" x14ac:dyDescent="0.2">
      <c r="A643" s="105"/>
      <c r="B643" s="105"/>
      <c r="AI643" s="12"/>
    </row>
    <row r="644" spans="1:35" x14ac:dyDescent="0.2">
      <c r="A644" s="105"/>
      <c r="B644" s="105"/>
      <c r="AI644" s="12"/>
    </row>
    <row r="645" spans="1:35" x14ac:dyDescent="0.2">
      <c r="A645" s="105"/>
      <c r="B645" s="105"/>
      <c r="AI645" s="12"/>
    </row>
    <row r="646" spans="1:35" x14ac:dyDescent="0.2">
      <c r="A646" s="105"/>
      <c r="B646" s="105"/>
      <c r="AI646" s="12"/>
    </row>
    <row r="647" spans="1:35" x14ac:dyDescent="0.2">
      <c r="A647" s="105"/>
      <c r="B647" s="105"/>
      <c r="AI647" s="12"/>
    </row>
    <row r="648" spans="1:35" x14ac:dyDescent="0.2">
      <c r="A648" s="105"/>
      <c r="B648" s="105"/>
      <c r="AI648" s="12"/>
    </row>
    <row r="649" spans="1:35" x14ac:dyDescent="0.2">
      <c r="A649" s="105"/>
      <c r="B649" s="105"/>
      <c r="AI649" s="12"/>
    </row>
    <row r="650" spans="1:35" x14ac:dyDescent="0.2">
      <c r="A650" s="105"/>
      <c r="B650" s="105"/>
      <c r="AI650" s="12"/>
    </row>
    <row r="651" spans="1:35" x14ac:dyDescent="0.2">
      <c r="A651" s="105"/>
      <c r="B651" s="105"/>
      <c r="AI651" s="12"/>
    </row>
    <row r="652" spans="1:35" x14ac:dyDescent="0.2">
      <c r="A652" s="105"/>
      <c r="B652" s="105"/>
      <c r="AI652" s="12"/>
    </row>
    <row r="653" spans="1:35" x14ac:dyDescent="0.2">
      <c r="A653" s="105"/>
      <c r="B653" s="105"/>
      <c r="AI653" s="12"/>
    </row>
    <row r="654" spans="1:35" x14ac:dyDescent="0.2">
      <c r="A654" s="105"/>
      <c r="B654" s="105"/>
      <c r="AI654" s="12"/>
    </row>
    <row r="655" spans="1:35" x14ac:dyDescent="0.2">
      <c r="A655" s="105"/>
      <c r="B655" s="105"/>
      <c r="AI655" s="12"/>
    </row>
    <row r="656" spans="1:35" x14ac:dyDescent="0.2">
      <c r="A656" s="105"/>
      <c r="B656" s="105"/>
      <c r="AI656" s="12"/>
    </row>
    <row r="657" spans="1:35" x14ac:dyDescent="0.2">
      <c r="A657" s="105"/>
      <c r="B657" s="105"/>
      <c r="AI657" s="12"/>
    </row>
    <row r="658" spans="1:35" x14ac:dyDescent="0.2">
      <c r="A658" s="105"/>
      <c r="B658" s="105"/>
      <c r="AI658" s="12"/>
    </row>
    <row r="659" spans="1:35" x14ac:dyDescent="0.2">
      <c r="A659" s="105"/>
      <c r="B659" s="105"/>
      <c r="AI659" s="12"/>
    </row>
    <row r="660" spans="1:35" x14ac:dyDescent="0.2">
      <c r="A660" s="105"/>
      <c r="B660" s="105"/>
      <c r="AI660" s="12"/>
    </row>
    <row r="661" spans="1:35" x14ac:dyDescent="0.2">
      <c r="A661" s="105"/>
      <c r="B661" s="105"/>
      <c r="AI661" s="12"/>
    </row>
    <row r="662" spans="1:35" x14ac:dyDescent="0.2">
      <c r="A662" s="105"/>
      <c r="B662" s="105"/>
      <c r="AI662" s="12"/>
    </row>
    <row r="663" spans="1:35" x14ac:dyDescent="0.2">
      <c r="A663" s="105"/>
      <c r="B663" s="105"/>
      <c r="AI663" s="12"/>
    </row>
    <row r="664" spans="1:35" x14ac:dyDescent="0.2">
      <c r="A664" s="105"/>
      <c r="B664" s="105"/>
      <c r="AI664" s="12"/>
    </row>
    <row r="665" spans="1:35" x14ac:dyDescent="0.2">
      <c r="A665" s="105"/>
      <c r="B665" s="105"/>
      <c r="AI665" s="12"/>
    </row>
    <row r="666" spans="1:35" x14ac:dyDescent="0.2">
      <c r="A666" s="105"/>
      <c r="B666" s="105"/>
      <c r="AI666" s="12"/>
    </row>
    <row r="667" spans="1:35" x14ac:dyDescent="0.2">
      <c r="A667" s="105"/>
      <c r="B667" s="105"/>
      <c r="AI667" s="12"/>
    </row>
    <row r="668" spans="1:35" x14ac:dyDescent="0.2">
      <c r="A668" s="105"/>
      <c r="B668" s="105"/>
      <c r="AI668" s="12"/>
    </row>
    <row r="669" spans="1:35" x14ac:dyDescent="0.2">
      <c r="A669" s="105"/>
      <c r="B669" s="105"/>
      <c r="AI669" s="12"/>
    </row>
    <row r="670" spans="1:35" x14ac:dyDescent="0.2">
      <c r="A670" s="105"/>
      <c r="B670" s="105"/>
      <c r="AI670" s="12"/>
    </row>
    <row r="671" spans="1:35" x14ac:dyDescent="0.2">
      <c r="A671" s="105"/>
      <c r="B671" s="105"/>
      <c r="AI671" s="12"/>
    </row>
    <row r="672" spans="1:35" x14ac:dyDescent="0.2">
      <c r="A672" s="105"/>
      <c r="B672" s="105"/>
      <c r="AI672" s="12"/>
    </row>
    <row r="673" spans="1:35" x14ac:dyDescent="0.2">
      <c r="A673" s="105"/>
      <c r="B673" s="105"/>
      <c r="AI673" s="12"/>
    </row>
    <row r="674" spans="1:35" x14ac:dyDescent="0.2">
      <c r="A674" s="105"/>
      <c r="B674" s="105"/>
      <c r="AI674" s="12"/>
    </row>
    <row r="675" spans="1:35" x14ac:dyDescent="0.2">
      <c r="A675" s="105"/>
      <c r="B675" s="105"/>
      <c r="AI675" s="12"/>
    </row>
    <row r="676" spans="1:35" x14ac:dyDescent="0.2">
      <c r="A676" s="105"/>
      <c r="B676" s="105"/>
      <c r="AI676" s="12"/>
    </row>
    <row r="677" spans="1:35" x14ac:dyDescent="0.2">
      <c r="A677" s="105"/>
      <c r="B677" s="105"/>
      <c r="AI677" s="12"/>
    </row>
    <row r="678" spans="1:35" x14ac:dyDescent="0.2">
      <c r="A678" s="105"/>
      <c r="B678" s="105"/>
      <c r="AI678" s="12"/>
    </row>
    <row r="679" spans="1:35" x14ac:dyDescent="0.2">
      <c r="A679" s="105"/>
      <c r="B679" s="105"/>
      <c r="AI679" s="12"/>
    </row>
    <row r="680" spans="1:35" x14ac:dyDescent="0.2">
      <c r="A680" s="105"/>
      <c r="B680" s="105"/>
      <c r="AI680" s="12"/>
    </row>
    <row r="681" spans="1:35" x14ac:dyDescent="0.2">
      <c r="A681" s="105"/>
      <c r="B681" s="105"/>
      <c r="AI681" s="12"/>
    </row>
    <row r="682" spans="1:35" x14ac:dyDescent="0.2">
      <c r="A682" s="105"/>
      <c r="B682" s="105"/>
      <c r="AI682" s="12"/>
    </row>
    <row r="683" spans="1:35" x14ac:dyDescent="0.2">
      <c r="A683" s="105"/>
      <c r="B683" s="105"/>
      <c r="AI683" s="12"/>
    </row>
    <row r="684" spans="1:35" x14ac:dyDescent="0.2">
      <c r="A684" s="105"/>
      <c r="B684" s="105"/>
      <c r="AI684" s="12"/>
    </row>
    <row r="685" spans="1:35" x14ac:dyDescent="0.2">
      <c r="A685" s="105"/>
      <c r="B685" s="105"/>
      <c r="AI685" s="12"/>
    </row>
    <row r="686" spans="1:35" x14ac:dyDescent="0.2">
      <c r="A686" s="105"/>
      <c r="B686" s="105"/>
      <c r="AI686" s="12"/>
    </row>
    <row r="687" spans="1:35" x14ac:dyDescent="0.2">
      <c r="A687" s="105"/>
      <c r="B687" s="105"/>
      <c r="AI687" s="12"/>
    </row>
    <row r="688" spans="1:35" x14ac:dyDescent="0.2">
      <c r="A688" s="105"/>
      <c r="B688" s="105"/>
      <c r="AI688" s="12"/>
    </row>
    <row r="689" spans="1:35" x14ac:dyDescent="0.2">
      <c r="A689" s="105"/>
      <c r="B689" s="105"/>
      <c r="AI689" s="12"/>
    </row>
    <row r="690" spans="1:35" x14ac:dyDescent="0.2">
      <c r="A690" s="105"/>
      <c r="B690" s="105"/>
      <c r="AI690" s="12"/>
    </row>
    <row r="691" spans="1:35" x14ac:dyDescent="0.2">
      <c r="A691" s="105"/>
      <c r="B691" s="105"/>
      <c r="AI691" s="12"/>
    </row>
    <row r="692" spans="1:35" x14ac:dyDescent="0.2">
      <c r="A692" s="105"/>
      <c r="B692" s="105"/>
      <c r="AI692" s="12"/>
    </row>
    <row r="693" spans="1:35" x14ac:dyDescent="0.2">
      <c r="A693" s="105"/>
      <c r="B693" s="105"/>
      <c r="AI693" s="12"/>
    </row>
    <row r="694" spans="1:35" x14ac:dyDescent="0.2">
      <c r="A694" s="105"/>
      <c r="B694" s="105"/>
      <c r="AI694" s="12"/>
    </row>
    <row r="695" spans="1:35" x14ac:dyDescent="0.2">
      <c r="A695" s="105"/>
      <c r="B695" s="105"/>
      <c r="AI695" s="12"/>
    </row>
    <row r="696" spans="1:35" x14ac:dyDescent="0.2">
      <c r="A696" s="105"/>
      <c r="B696" s="105"/>
      <c r="AI696" s="12"/>
    </row>
    <row r="697" spans="1:35" x14ac:dyDescent="0.2">
      <c r="A697" s="105"/>
      <c r="B697" s="105"/>
      <c r="AI697" s="12"/>
    </row>
    <row r="698" spans="1:35" x14ac:dyDescent="0.2">
      <c r="A698" s="105"/>
      <c r="B698" s="105"/>
      <c r="AI698" s="12"/>
    </row>
    <row r="699" spans="1:35" x14ac:dyDescent="0.2">
      <c r="A699" s="105"/>
      <c r="B699" s="105"/>
      <c r="AI699" s="12"/>
    </row>
    <row r="700" spans="1:35" x14ac:dyDescent="0.2">
      <c r="A700" s="105"/>
      <c r="B700" s="105"/>
      <c r="AI700" s="12"/>
    </row>
    <row r="701" spans="1:35" x14ac:dyDescent="0.2">
      <c r="A701" s="105"/>
      <c r="B701" s="105"/>
      <c r="AI701" s="12"/>
    </row>
    <row r="702" spans="1:35" x14ac:dyDescent="0.2">
      <c r="A702" s="105"/>
      <c r="B702" s="105"/>
      <c r="AI702" s="12"/>
    </row>
    <row r="703" spans="1:35" x14ac:dyDescent="0.2">
      <c r="A703" s="105"/>
      <c r="B703" s="105"/>
      <c r="AI703" s="12"/>
    </row>
    <row r="704" spans="1:35" x14ac:dyDescent="0.2">
      <c r="A704" s="105"/>
      <c r="B704" s="105"/>
      <c r="AI704" s="12"/>
    </row>
    <row r="705" spans="1:35" x14ac:dyDescent="0.2">
      <c r="A705" s="105"/>
      <c r="B705" s="105"/>
      <c r="AI705" s="12"/>
    </row>
    <row r="706" spans="1:35" x14ac:dyDescent="0.2">
      <c r="A706" s="105"/>
      <c r="B706" s="105"/>
      <c r="AI706" s="12"/>
    </row>
    <row r="707" spans="1:35" x14ac:dyDescent="0.2">
      <c r="A707" s="105"/>
      <c r="B707" s="105"/>
      <c r="AI707" s="12"/>
    </row>
    <row r="708" spans="1:35" x14ac:dyDescent="0.2">
      <c r="A708" s="105"/>
      <c r="B708" s="105"/>
      <c r="AI708" s="12"/>
    </row>
    <row r="709" spans="1:35" x14ac:dyDescent="0.2">
      <c r="A709" s="105"/>
      <c r="B709" s="105"/>
      <c r="AI709" s="12"/>
    </row>
    <row r="710" spans="1:35" x14ac:dyDescent="0.2">
      <c r="A710" s="105"/>
      <c r="B710" s="105"/>
      <c r="AI710" s="12"/>
    </row>
    <row r="711" spans="1:35" x14ac:dyDescent="0.2">
      <c r="A711" s="105"/>
      <c r="B711" s="105"/>
      <c r="AI711" s="12"/>
    </row>
    <row r="712" spans="1:35" x14ac:dyDescent="0.2">
      <c r="A712" s="105"/>
      <c r="B712" s="105"/>
      <c r="AI712" s="12"/>
    </row>
    <row r="713" spans="1:35" x14ac:dyDescent="0.2">
      <c r="A713" s="105"/>
      <c r="B713" s="105"/>
      <c r="AI713" s="12"/>
    </row>
    <row r="714" spans="1:35" x14ac:dyDescent="0.2">
      <c r="A714" s="105"/>
      <c r="B714" s="105"/>
      <c r="AI714" s="12"/>
    </row>
    <row r="715" spans="1:35" x14ac:dyDescent="0.2">
      <c r="A715" s="105"/>
      <c r="B715" s="105"/>
      <c r="AI715" s="12"/>
    </row>
    <row r="716" spans="1:35" x14ac:dyDescent="0.2">
      <c r="A716" s="105"/>
      <c r="B716" s="105"/>
      <c r="AI716" s="12"/>
    </row>
    <row r="717" spans="1:35" x14ac:dyDescent="0.2">
      <c r="A717" s="105"/>
      <c r="B717" s="105"/>
      <c r="AI717" s="12"/>
    </row>
    <row r="718" spans="1:35" x14ac:dyDescent="0.2">
      <c r="A718" s="105"/>
      <c r="B718" s="105"/>
      <c r="AI718" s="12"/>
    </row>
    <row r="719" spans="1:35" x14ac:dyDescent="0.2">
      <c r="A719" s="105"/>
      <c r="B719" s="105"/>
      <c r="AI719" s="12"/>
    </row>
    <row r="720" spans="1:35" x14ac:dyDescent="0.2">
      <c r="A720" s="105"/>
      <c r="B720" s="105"/>
      <c r="AI720" s="12"/>
    </row>
    <row r="721" spans="1:35" x14ac:dyDescent="0.2">
      <c r="A721" s="105"/>
      <c r="B721" s="105"/>
      <c r="AI721" s="12"/>
    </row>
    <row r="722" spans="1:35" x14ac:dyDescent="0.2">
      <c r="A722" s="105"/>
      <c r="B722" s="105"/>
      <c r="AI722" s="12"/>
    </row>
    <row r="723" spans="1:35" x14ac:dyDescent="0.2">
      <c r="A723" s="105"/>
      <c r="B723" s="105"/>
      <c r="AI723" s="12"/>
    </row>
    <row r="724" spans="1:35" x14ac:dyDescent="0.2">
      <c r="A724" s="105"/>
      <c r="B724" s="105"/>
      <c r="AI724" s="12"/>
    </row>
    <row r="725" spans="1:35" x14ac:dyDescent="0.2">
      <c r="A725" s="105"/>
      <c r="B725" s="105"/>
      <c r="AI725" s="12"/>
    </row>
    <row r="726" spans="1:35" x14ac:dyDescent="0.2">
      <c r="A726" s="105"/>
      <c r="B726" s="105"/>
      <c r="AI726" s="12"/>
    </row>
    <row r="727" spans="1:35" x14ac:dyDescent="0.2">
      <c r="A727" s="105"/>
      <c r="B727" s="105"/>
      <c r="AI727" s="12"/>
    </row>
    <row r="728" spans="1:35" x14ac:dyDescent="0.2">
      <c r="A728" s="105"/>
      <c r="B728" s="105"/>
      <c r="AI728" s="12"/>
    </row>
    <row r="729" spans="1:35" x14ac:dyDescent="0.2">
      <c r="A729" s="105"/>
      <c r="B729" s="105"/>
      <c r="AI729" s="12"/>
    </row>
    <row r="730" spans="1:35" x14ac:dyDescent="0.2">
      <c r="A730" s="105"/>
      <c r="B730" s="105"/>
      <c r="AI730" s="12"/>
    </row>
    <row r="731" spans="1:35" x14ac:dyDescent="0.2">
      <c r="A731" s="105"/>
      <c r="B731" s="105"/>
      <c r="AI731" s="12"/>
    </row>
    <row r="732" spans="1:35" x14ac:dyDescent="0.2">
      <c r="A732" s="105"/>
      <c r="B732" s="105"/>
      <c r="AI732" s="12"/>
    </row>
    <row r="733" spans="1:35" x14ac:dyDescent="0.2">
      <c r="A733" s="105"/>
      <c r="B733" s="105"/>
      <c r="AI733" s="12"/>
    </row>
    <row r="734" spans="1:35" x14ac:dyDescent="0.2">
      <c r="A734" s="105"/>
      <c r="B734" s="105"/>
      <c r="AI734" s="12"/>
    </row>
    <row r="735" spans="1:35" x14ac:dyDescent="0.2">
      <c r="A735" s="105"/>
      <c r="B735" s="105"/>
      <c r="AI735" s="12"/>
    </row>
    <row r="736" spans="1:35" x14ac:dyDescent="0.2">
      <c r="A736" s="105"/>
      <c r="B736" s="105"/>
      <c r="AI736" s="12"/>
    </row>
    <row r="737" spans="1:35" x14ac:dyDescent="0.2">
      <c r="A737" s="105"/>
      <c r="B737" s="105"/>
      <c r="AI737" s="12"/>
    </row>
    <row r="738" spans="1:35" x14ac:dyDescent="0.2">
      <c r="A738" s="105"/>
      <c r="B738" s="105"/>
    </row>
    <row r="739" spans="1:35" x14ac:dyDescent="0.2">
      <c r="A739" s="105"/>
      <c r="B739" s="105"/>
    </row>
    <row r="740" spans="1:35" x14ac:dyDescent="0.2">
      <c r="A740" s="105"/>
      <c r="B740" s="105"/>
    </row>
    <row r="741" spans="1:35" x14ac:dyDescent="0.2">
      <c r="A741" s="105"/>
      <c r="B741" s="105"/>
    </row>
    <row r="742" spans="1:35" x14ac:dyDescent="0.2">
      <c r="A742" s="105"/>
      <c r="B742" s="105"/>
    </row>
    <row r="743" spans="1:35" x14ac:dyDescent="0.2">
      <c r="A743" s="105"/>
      <c r="B743" s="105"/>
    </row>
    <row r="744" spans="1:35" x14ac:dyDescent="0.2">
      <c r="A744" s="105"/>
      <c r="B744" s="105"/>
    </row>
    <row r="745" spans="1:35" x14ac:dyDescent="0.2">
      <c r="A745" s="105"/>
      <c r="B745" s="105"/>
    </row>
    <row r="746" spans="1:35" x14ac:dyDescent="0.2">
      <c r="A746" s="105"/>
      <c r="B746" s="105"/>
    </row>
    <row r="747" spans="1:35" x14ac:dyDescent="0.2">
      <c r="A747" s="105"/>
      <c r="B747" s="105"/>
    </row>
    <row r="748" spans="1:35" x14ac:dyDescent="0.2">
      <c r="A748" s="105"/>
      <c r="B748" s="105"/>
    </row>
    <row r="749" spans="1:35" x14ac:dyDescent="0.2">
      <c r="A749" s="105"/>
      <c r="B749" s="105"/>
    </row>
    <row r="750" spans="1:35" x14ac:dyDescent="0.2">
      <c r="A750" s="105"/>
      <c r="B750" s="105"/>
    </row>
    <row r="751" spans="1:35" x14ac:dyDescent="0.2">
      <c r="A751" s="105"/>
      <c r="B751" s="105"/>
    </row>
    <row r="752" spans="1:35" x14ac:dyDescent="0.2">
      <c r="A752" s="105"/>
      <c r="B752" s="105"/>
    </row>
    <row r="753" spans="1:2" x14ac:dyDescent="0.2">
      <c r="A753" s="105"/>
      <c r="B753" s="105"/>
    </row>
    <row r="754" spans="1:2" x14ac:dyDescent="0.2">
      <c r="A754" s="105"/>
      <c r="B754" s="105"/>
    </row>
    <row r="755" spans="1:2" x14ac:dyDescent="0.2">
      <c r="A755" s="105"/>
      <c r="B755" s="105"/>
    </row>
    <row r="756" spans="1:2" x14ac:dyDescent="0.2">
      <c r="A756" s="105"/>
      <c r="B756" s="105"/>
    </row>
    <row r="757" spans="1:2" x14ac:dyDescent="0.2">
      <c r="A757" s="105"/>
      <c r="B757" s="105"/>
    </row>
    <row r="758" spans="1:2" x14ac:dyDescent="0.2">
      <c r="A758" s="105"/>
      <c r="B758" s="105"/>
    </row>
    <row r="759" spans="1:2" x14ac:dyDescent="0.2">
      <c r="A759" s="105"/>
      <c r="B759" s="105"/>
    </row>
    <row r="760" spans="1:2" x14ac:dyDescent="0.2">
      <c r="A760" s="105"/>
      <c r="B760" s="105"/>
    </row>
    <row r="761" spans="1:2" x14ac:dyDescent="0.2">
      <c r="A761" s="105"/>
      <c r="B761" s="105"/>
    </row>
    <row r="762" spans="1:2" x14ac:dyDescent="0.2">
      <c r="A762" s="105"/>
      <c r="B762" s="105"/>
    </row>
    <row r="763" spans="1:2" x14ac:dyDescent="0.2">
      <c r="A763" s="105"/>
      <c r="B763" s="105"/>
    </row>
    <row r="764" spans="1:2" x14ac:dyDescent="0.2">
      <c r="A764" s="105"/>
      <c r="B764" s="105"/>
    </row>
    <row r="765" spans="1:2" x14ac:dyDescent="0.2">
      <c r="A765" s="105"/>
      <c r="B765" s="105"/>
    </row>
    <row r="766" spans="1:2" x14ac:dyDescent="0.2">
      <c r="A766" s="105"/>
      <c r="B766" s="105"/>
    </row>
    <row r="767" spans="1:2" x14ac:dyDescent="0.2">
      <c r="A767" s="105"/>
      <c r="B767" s="105"/>
    </row>
    <row r="768" spans="1:2" x14ac:dyDescent="0.2">
      <c r="A768" s="105"/>
      <c r="B768" s="105"/>
    </row>
    <row r="769" spans="1:2" x14ac:dyDescent="0.2">
      <c r="A769" s="105"/>
      <c r="B769" s="105"/>
    </row>
    <row r="770" spans="1:2" x14ac:dyDescent="0.2">
      <c r="A770" s="105"/>
      <c r="B770" s="105"/>
    </row>
    <row r="771" spans="1:2" x14ac:dyDescent="0.2">
      <c r="A771" s="105"/>
      <c r="B771" s="105"/>
    </row>
    <row r="772" spans="1:2" x14ac:dyDescent="0.2">
      <c r="A772" s="105"/>
      <c r="B772" s="105"/>
    </row>
    <row r="773" spans="1:2" x14ac:dyDescent="0.2">
      <c r="A773" s="105"/>
      <c r="B773" s="105"/>
    </row>
    <row r="774" spans="1:2" x14ac:dyDescent="0.2">
      <c r="A774" s="105"/>
      <c r="B774" s="105"/>
    </row>
    <row r="775" spans="1:2" x14ac:dyDescent="0.2">
      <c r="A775" s="105"/>
      <c r="B775" s="105"/>
    </row>
    <row r="776" spans="1:2" x14ac:dyDescent="0.2">
      <c r="A776" s="105"/>
      <c r="B776" s="105"/>
    </row>
    <row r="777" spans="1:2" x14ac:dyDescent="0.2">
      <c r="A777" s="105"/>
      <c r="B777" s="105"/>
    </row>
    <row r="778" spans="1:2" x14ac:dyDescent="0.2">
      <c r="A778" s="105"/>
      <c r="B778" s="105"/>
    </row>
    <row r="779" spans="1:2" x14ac:dyDescent="0.2">
      <c r="A779" s="105"/>
      <c r="B779" s="105"/>
    </row>
    <row r="780" spans="1:2" x14ac:dyDescent="0.2">
      <c r="A780" s="105"/>
      <c r="B780" s="105"/>
    </row>
    <row r="781" spans="1:2" x14ac:dyDescent="0.2">
      <c r="A781" s="105"/>
      <c r="B781" s="105"/>
    </row>
    <row r="782" spans="1:2" x14ac:dyDescent="0.2">
      <c r="A782" s="105"/>
      <c r="B782" s="105"/>
    </row>
    <row r="783" spans="1:2" x14ac:dyDescent="0.2">
      <c r="A783" s="105"/>
      <c r="B783" s="105"/>
    </row>
    <row r="784" spans="1:2" x14ac:dyDescent="0.2">
      <c r="A784" s="105"/>
      <c r="B784" s="105"/>
    </row>
    <row r="785" spans="1:2" x14ac:dyDescent="0.2">
      <c r="A785" s="105"/>
      <c r="B785" s="105"/>
    </row>
    <row r="786" spans="1:2" x14ac:dyDescent="0.2">
      <c r="A786" s="105"/>
      <c r="B786" s="105"/>
    </row>
    <row r="787" spans="1:2" x14ac:dyDescent="0.2">
      <c r="A787" s="105"/>
      <c r="B787" s="105"/>
    </row>
    <row r="788" spans="1:2" x14ac:dyDescent="0.2">
      <c r="A788" s="105"/>
      <c r="B788" s="105"/>
    </row>
    <row r="789" spans="1:2" x14ac:dyDescent="0.2">
      <c r="A789" s="105"/>
      <c r="B789" s="105"/>
    </row>
    <row r="790" spans="1:2" x14ac:dyDescent="0.2">
      <c r="A790" s="105"/>
      <c r="B790" s="105"/>
    </row>
    <row r="791" spans="1:2" x14ac:dyDescent="0.2">
      <c r="A791" s="105"/>
      <c r="B791" s="105"/>
    </row>
    <row r="792" spans="1:2" x14ac:dyDescent="0.2">
      <c r="A792" s="105"/>
      <c r="B792" s="105"/>
    </row>
    <row r="793" spans="1:2" x14ac:dyDescent="0.2">
      <c r="A793" s="105"/>
      <c r="B793" s="105"/>
    </row>
    <row r="794" spans="1:2" x14ac:dyDescent="0.2">
      <c r="A794" s="105"/>
      <c r="B794" s="105"/>
    </row>
    <row r="795" spans="1:2" x14ac:dyDescent="0.2">
      <c r="A795" s="105"/>
      <c r="B795" s="105"/>
    </row>
    <row r="796" spans="1:2" x14ac:dyDescent="0.2">
      <c r="A796" s="105"/>
      <c r="B796" s="105"/>
    </row>
    <row r="797" spans="1:2" x14ac:dyDescent="0.2">
      <c r="A797" s="105"/>
      <c r="B797" s="105"/>
    </row>
    <row r="798" spans="1:2" x14ac:dyDescent="0.2">
      <c r="A798" s="105"/>
      <c r="B798" s="105"/>
    </row>
    <row r="799" spans="1:2" x14ac:dyDescent="0.2">
      <c r="A799" s="105"/>
      <c r="B799" s="105"/>
    </row>
    <row r="800" spans="1:2" x14ac:dyDescent="0.2">
      <c r="A800" s="105"/>
      <c r="B800" s="105"/>
    </row>
    <row r="801" spans="1:2" x14ac:dyDescent="0.2">
      <c r="A801" s="105"/>
      <c r="B801" s="105"/>
    </row>
    <row r="802" spans="1:2" x14ac:dyDescent="0.2">
      <c r="A802" s="105"/>
      <c r="B802" s="105"/>
    </row>
    <row r="803" spans="1:2" x14ac:dyDescent="0.2">
      <c r="A803" s="105"/>
      <c r="B803" s="105"/>
    </row>
    <row r="804" spans="1:2" x14ac:dyDescent="0.2">
      <c r="A804" s="105"/>
      <c r="B804" s="105"/>
    </row>
    <row r="805" spans="1:2" x14ac:dyDescent="0.2">
      <c r="A805" s="105"/>
      <c r="B805" s="105"/>
    </row>
    <row r="806" spans="1:2" x14ac:dyDescent="0.2">
      <c r="A806" s="105"/>
      <c r="B806" s="105"/>
    </row>
    <row r="807" spans="1:2" x14ac:dyDescent="0.2">
      <c r="A807" s="105"/>
      <c r="B807" s="105"/>
    </row>
    <row r="808" spans="1:2" x14ac:dyDescent="0.2">
      <c r="A808" s="105"/>
      <c r="B808" s="105"/>
    </row>
    <row r="809" spans="1:2" x14ac:dyDescent="0.2">
      <c r="A809" s="105"/>
      <c r="B809" s="105"/>
    </row>
    <row r="810" spans="1:2" x14ac:dyDescent="0.2">
      <c r="A810" s="105"/>
      <c r="B810" s="105"/>
    </row>
    <row r="811" spans="1:2" x14ac:dyDescent="0.2">
      <c r="A811" s="105"/>
      <c r="B811" s="105"/>
    </row>
    <row r="812" spans="1:2" x14ac:dyDescent="0.2">
      <c r="A812" s="105"/>
      <c r="B812" s="105"/>
    </row>
    <row r="813" spans="1:2" x14ac:dyDescent="0.2">
      <c r="A813" s="105"/>
      <c r="B813" s="105"/>
    </row>
    <row r="814" spans="1:2" x14ac:dyDescent="0.2">
      <c r="A814" s="105"/>
      <c r="B814" s="105"/>
    </row>
    <row r="815" spans="1:2" x14ac:dyDescent="0.2">
      <c r="A815" s="105"/>
      <c r="B815" s="105"/>
    </row>
    <row r="816" spans="1:2" x14ac:dyDescent="0.2">
      <c r="A816" s="105"/>
      <c r="B816" s="105"/>
    </row>
    <row r="817" spans="1:2" x14ac:dyDescent="0.2">
      <c r="A817" s="105"/>
      <c r="B817" s="105"/>
    </row>
    <row r="818" spans="1:2" x14ac:dyDescent="0.2">
      <c r="A818" s="105"/>
      <c r="B818" s="105"/>
    </row>
    <row r="819" spans="1:2" x14ac:dyDescent="0.2">
      <c r="A819" s="105"/>
      <c r="B819" s="105"/>
    </row>
    <row r="820" spans="1:2" x14ac:dyDescent="0.2">
      <c r="A820" s="105"/>
      <c r="B820" s="105"/>
    </row>
    <row r="821" spans="1:2" x14ac:dyDescent="0.2">
      <c r="A821" s="105"/>
      <c r="B821" s="105"/>
    </row>
    <row r="822" spans="1:2" x14ac:dyDescent="0.2">
      <c r="A822" s="105"/>
      <c r="B822" s="105"/>
    </row>
    <row r="823" spans="1:2" x14ac:dyDescent="0.2">
      <c r="A823" s="105"/>
      <c r="B823" s="105"/>
    </row>
    <row r="824" spans="1:2" x14ac:dyDescent="0.2">
      <c r="A824" s="105"/>
      <c r="B824" s="105"/>
    </row>
    <row r="825" spans="1:2" x14ac:dyDescent="0.2">
      <c r="A825" s="105"/>
      <c r="B825" s="105"/>
    </row>
    <row r="826" spans="1:2" x14ac:dyDescent="0.2">
      <c r="A826" s="105"/>
      <c r="B826" s="105"/>
    </row>
    <row r="827" spans="1:2" x14ac:dyDescent="0.2">
      <c r="A827" s="105"/>
      <c r="B827" s="105"/>
    </row>
    <row r="828" spans="1:2" x14ac:dyDescent="0.2">
      <c r="A828" s="105"/>
      <c r="B828" s="105"/>
    </row>
    <row r="829" spans="1:2" x14ac:dyDescent="0.2">
      <c r="A829" s="105"/>
      <c r="B829" s="105"/>
    </row>
    <row r="830" spans="1:2" x14ac:dyDescent="0.2">
      <c r="A830" s="105"/>
      <c r="B830" s="105"/>
    </row>
    <row r="831" spans="1:2" x14ac:dyDescent="0.2">
      <c r="A831" s="105"/>
      <c r="B831" s="105"/>
    </row>
    <row r="832" spans="1:2" x14ac:dyDescent="0.2">
      <c r="A832" s="105"/>
      <c r="B832" s="105"/>
    </row>
    <row r="833" spans="1:2" x14ac:dyDescent="0.2">
      <c r="A833" s="105"/>
      <c r="B833" s="105"/>
    </row>
    <row r="834" spans="1:2" x14ac:dyDescent="0.2">
      <c r="A834" s="105"/>
      <c r="B834" s="105"/>
    </row>
    <row r="835" spans="1:2" x14ac:dyDescent="0.2">
      <c r="A835" s="105"/>
      <c r="B835" s="105"/>
    </row>
    <row r="836" spans="1:2" x14ac:dyDescent="0.2">
      <c r="A836" s="105"/>
      <c r="B836" s="105"/>
    </row>
    <row r="837" spans="1:2" x14ac:dyDescent="0.2">
      <c r="A837" s="105"/>
      <c r="B837" s="105"/>
    </row>
    <row r="838" spans="1:2" x14ac:dyDescent="0.2">
      <c r="A838" s="105"/>
      <c r="B838" s="105"/>
    </row>
    <row r="839" spans="1:2" x14ac:dyDescent="0.2">
      <c r="A839" s="105"/>
      <c r="B839" s="105"/>
    </row>
    <row r="840" spans="1:2" x14ac:dyDescent="0.2">
      <c r="A840" s="105"/>
      <c r="B840" s="105"/>
    </row>
    <row r="841" spans="1:2" x14ac:dyDescent="0.2">
      <c r="A841" s="105"/>
      <c r="B841" s="105"/>
    </row>
    <row r="842" spans="1:2" x14ac:dyDescent="0.2">
      <c r="A842" s="105"/>
      <c r="B842" s="105"/>
    </row>
    <row r="843" spans="1:2" x14ac:dyDescent="0.2">
      <c r="A843" s="105"/>
      <c r="B843" s="105"/>
    </row>
    <row r="844" spans="1:2" x14ac:dyDescent="0.2">
      <c r="A844" s="105"/>
      <c r="B844" s="105"/>
    </row>
    <row r="845" spans="1:2" x14ac:dyDescent="0.2">
      <c r="A845" s="105"/>
      <c r="B845" s="105"/>
    </row>
    <row r="846" spans="1:2" x14ac:dyDescent="0.2">
      <c r="A846" s="105"/>
      <c r="B846" s="105"/>
    </row>
    <row r="847" spans="1:2" x14ac:dyDescent="0.2">
      <c r="A847" s="105"/>
      <c r="B847" s="105"/>
    </row>
    <row r="848" spans="1:2" x14ac:dyDescent="0.2">
      <c r="A848" s="105"/>
      <c r="B848" s="105"/>
    </row>
    <row r="849" spans="1:2" x14ac:dyDescent="0.2">
      <c r="A849" s="105"/>
      <c r="B849" s="105"/>
    </row>
    <row r="850" spans="1:2" x14ac:dyDescent="0.2">
      <c r="A850" s="105"/>
      <c r="B850" s="105"/>
    </row>
    <row r="851" spans="1:2" x14ac:dyDescent="0.2">
      <c r="A851" s="105"/>
      <c r="B851" s="105"/>
    </row>
    <row r="852" spans="1:2" x14ac:dyDescent="0.2">
      <c r="A852" s="105"/>
      <c r="B852" s="105"/>
    </row>
    <row r="853" spans="1:2" x14ac:dyDescent="0.2">
      <c r="A853" s="105"/>
      <c r="B853" s="105"/>
    </row>
    <row r="854" spans="1:2" x14ac:dyDescent="0.2">
      <c r="A854" s="105"/>
      <c r="B854" s="105"/>
    </row>
    <row r="855" spans="1:2" x14ac:dyDescent="0.2">
      <c r="A855" s="105"/>
      <c r="B855" s="105"/>
    </row>
    <row r="856" spans="1:2" x14ac:dyDescent="0.2">
      <c r="A856" s="105"/>
      <c r="B856" s="105"/>
    </row>
    <row r="857" spans="1:2" x14ac:dyDescent="0.2">
      <c r="A857" s="105"/>
      <c r="B857" s="105"/>
    </row>
    <row r="858" spans="1:2" x14ac:dyDescent="0.2">
      <c r="A858" s="105"/>
      <c r="B858" s="105"/>
    </row>
    <row r="859" spans="1:2" x14ac:dyDescent="0.2">
      <c r="A859" s="105"/>
      <c r="B859" s="105"/>
    </row>
    <row r="860" spans="1:2" x14ac:dyDescent="0.2">
      <c r="A860" s="105"/>
      <c r="B860" s="105"/>
    </row>
    <row r="861" spans="1:2" x14ac:dyDescent="0.2">
      <c r="A861" s="105"/>
      <c r="B861" s="105"/>
    </row>
    <row r="862" spans="1:2" x14ac:dyDescent="0.2">
      <c r="A862" s="105"/>
      <c r="B862" s="105"/>
    </row>
    <row r="863" spans="1:2" x14ac:dyDescent="0.2">
      <c r="A863" s="105"/>
      <c r="B863" s="105"/>
    </row>
    <row r="864" spans="1:2" x14ac:dyDescent="0.2">
      <c r="A864" s="105"/>
      <c r="B864" s="105"/>
    </row>
    <row r="865" spans="1:2" x14ac:dyDescent="0.2">
      <c r="A865" s="105"/>
      <c r="B865" s="105"/>
    </row>
    <row r="866" spans="1:2" x14ac:dyDescent="0.2">
      <c r="A866" s="105"/>
      <c r="B866" s="105"/>
    </row>
    <row r="867" spans="1:2" x14ac:dyDescent="0.2">
      <c r="A867" s="105"/>
      <c r="B867" s="105"/>
    </row>
    <row r="868" spans="1:2" x14ac:dyDescent="0.2">
      <c r="A868" s="105"/>
      <c r="B868" s="105"/>
    </row>
    <row r="869" spans="1:2" x14ac:dyDescent="0.2">
      <c r="A869" s="105"/>
      <c r="B869" s="105"/>
    </row>
    <row r="870" spans="1:2" x14ac:dyDescent="0.2">
      <c r="A870" s="105"/>
      <c r="B870" s="105"/>
    </row>
    <row r="871" spans="1:2" x14ac:dyDescent="0.2">
      <c r="A871" s="105"/>
      <c r="B871" s="105"/>
    </row>
    <row r="872" spans="1:2" x14ac:dyDescent="0.2">
      <c r="A872" s="105"/>
      <c r="B872" s="105"/>
    </row>
    <row r="873" spans="1:2" x14ac:dyDescent="0.2">
      <c r="A873" s="105"/>
      <c r="B873" s="105"/>
    </row>
    <row r="874" spans="1:2" x14ac:dyDescent="0.2">
      <c r="A874" s="105"/>
      <c r="B874" s="105"/>
    </row>
    <row r="875" spans="1:2" x14ac:dyDescent="0.2">
      <c r="A875" s="105"/>
      <c r="B875" s="105"/>
    </row>
    <row r="876" spans="1:2" x14ac:dyDescent="0.2">
      <c r="A876" s="105"/>
      <c r="B876" s="105"/>
    </row>
    <row r="877" spans="1:2" x14ac:dyDescent="0.2">
      <c r="A877" s="105"/>
      <c r="B877" s="105"/>
    </row>
    <row r="878" spans="1:2" x14ac:dyDescent="0.2">
      <c r="A878" s="105"/>
      <c r="B878" s="105"/>
    </row>
    <row r="879" spans="1:2" x14ac:dyDescent="0.2">
      <c r="A879" s="105"/>
      <c r="B879" s="105"/>
    </row>
    <row r="880" spans="1:2" x14ac:dyDescent="0.2">
      <c r="A880" s="105"/>
      <c r="B880" s="105"/>
    </row>
    <row r="881" spans="1:2" x14ac:dyDescent="0.2">
      <c r="A881" s="105"/>
      <c r="B881" s="105"/>
    </row>
    <row r="882" spans="1:2" x14ac:dyDescent="0.2">
      <c r="A882" s="105"/>
      <c r="B882" s="105"/>
    </row>
    <row r="883" spans="1:2" x14ac:dyDescent="0.2">
      <c r="A883" s="105"/>
      <c r="B883" s="105"/>
    </row>
    <row r="884" spans="1:2" x14ac:dyDescent="0.2">
      <c r="A884" s="105"/>
      <c r="B884" s="105"/>
    </row>
    <row r="885" spans="1:2" x14ac:dyDescent="0.2">
      <c r="A885" s="105"/>
      <c r="B885" s="105"/>
    </row>
    <row r="886" spans="1:2" x14ac:dyDescent="0.2">
      <c r="A886" s="105"/>
      <c r="B886" s="105"/>
    </row>
    <row r="887" spans="1:2" x14ac:dyDescent="0.2">
      <c r="A887" s="105"/>
      <c r="B887" s="105"/>
    </row>
    <row r="888" spans="1:2" x14ac:dyDescent="0.2">
      <c r="A888" s="105"/>
      <c r="B888" s="105"/>
    </row>
    <row r="889" spans="1:2" x14ac:dyDescent="0.2">
      <c r="A889" s="105"/>
      <c r="B889" s="105"/>
    </row>
    <row r="890" spans="1:2" x14ac:dyDescent="0.2">
      <c r="A890" s="105"/>
      <c r="B890" s="105"/>
    </row>
    <row r="891" spans="1:2" x14ac:dyDescent="0.2">
      <c r="A891" s="105"/>
      <c r="B891" s="105"/>
    </row>
    <row r="892" spans="1:2" x14ac:dyDescent="0.2">
      <c r="A892" s="105"/>
      <c r="B892" s="105"/>
    </row>
    <row r="893" spans="1:2" x14ac:dyDescent="0.2">
      <c r="A893" s="105"/>
      <c r="B893" s="105"/>
    </row>
    <row r="894" spans="1:2" x14ac:dyDescent="0.2">
      <c r="A894" s="105"/>
      <c r="B894" s="105"/>
    </row>
    <row r="895" spans="1:2" x14ac:dyDescent="0.2">
      <c r="A895" s="105"/>
      <c r="B895" s="105"/>
    </row>
    <row r="896" spans="1:2" x14ac:dyDescent="0.2">
      <c r="A896" s="105"/>
      <c r="B896" s="105"/>
    </row>
    <row r="897" spans="1:2" x14ac:dyDescent="0.2">
      <c r="A897" s="105"/>
      <c r="B897" s="105"/>
    </row>
    <row r="898" spans="1:2" x14ac:dyDescent="0.2">
      <c r="A898" s="105"/>
      <c r="B898" s="105"/>
    </row>
    <row r="899" spans="1:2" x14ac:dyDescent="0.2">
      <c r="A899" s="105"/>
      <c r="B899" s="105"/>
    </row>
    <row r="900" spans="1:2" x14ac:dyDescent="0.2">
      <c r="A900" s="105"/>
      <c r="B900" s="105"/>
    </row>
    <row r="901" spans="1:2" x14ac:dyDescent="0.2">
      <c r="A901" s="105"/>
      <c r="B901" s="105"/>
    </row>
    <row r="902" spans="1:2" x14ac:dyDescent="0.2">
      <c r="A902" s="105"/>
      <c r="B902" s="105"/>
    </row>
    <row r="903" spans="1:2" x14ac:dyDescent="0.2">
      <c r="A903" s="105"/>
      <c r="B903" s="105"/>
    </row>
    <row r="904" spans="1:2" x14ac:dyDescent="0.2">
      <c r="A904" s="105"/>
      <c r="B904" s="105"/>
    </row>
    <row r="905" spans="1:2" x14ac:dyDescent="0.2">
      <c r="A905" s="105"/>
      <c r="B905" s="105"/>
    </row>
    <row r="906" spans="1:2" x14ac:dyDescent="0.2">
      <c r="A906" s="105"/>
      <c r="B906" s="105"/>
    </row>
    <row r="907" spans="1:2" x14ac:dyDescent="0.2">
      <c r="A907" s="105"/>
      <c r="B907" s="105"/>
    </row>
    <row r="908" spans="1:2" x14ac:dyDescent="0.2">
      <c r="A908" s="105"/>
      <c r="B908" s="105"/>
    </row>
    <row r="909" spans="1:2" x14ac:dyDescent="0.2">
      <c r="A909" s="105"/>
      <c r="B909" s="105"/>
    </row>
    <row r="910" spans="1:2" x14ac:dyDescent="0.2">
      <c r="A910" s="105"/>
      <c r="B910" s="105"/>
    </row>
    <row r="911" spans="1:2" x14ac:dyDescent="0.2">
      <c r="A911" s="105"/>
      <c r="B911" s="105"/>
    </row>
    <row r="912" spans="1:2" x14ac:dyDescent="0.2">
      <c r="A912" s="105"/>
      <c r="B912" s="105"/>
    </row>
    <row r="913" spans="1:2" x14ac:dyDescent="0.2">
      <c r="A913" s="105"/>
      <c r="B913" s="105"/>
    </row>
    <row r="914" spans="1:2" x14ac:dyDescent="0.2">
      <c r="A914" s="105"/>
      <c r="B914" s="105"/>
    </row>
    <row r="915" spans="1:2" x14ac:dyDescent="0.2">
      <c r="A915" s="105"/>
      <c r="B915" s="105"/>
    </row>
    <row r="916" spans="1:2" x14ac:dyDescent="0.2">
      <c r="A916" s="105"/>
      <c r="B916" s="105"/>
    </row>
    <row r="917" spans="1:2" x14ac:dyDescent="0.2">
      <c r="A917" s="105"/>
      <c r="B917" s="105"/>
    </row>
    <row r="918" spans="1:2" x14ac:dyDescent="0.2">
      <c r="A918" s="105"/>
      <c r="B918" s="105"/>
    </row>
    <row r="919" spans="1:2" x14ac:dyDescent="0.2">
      <c r="A919" s="105"/>
      <c r="B919" s="105"/>
    </row>
    <row r="920" spans="1:2" x14ac:dyDescent="0.2">
      <c r="A920" s="105"/>
      <c r="B920" s="105"/>
    </row>
    <row r="921" spans="1:2" x14ac:dyDescent="0.2">
      <c r="A921" s="105"/>
      <c r="B921" s="105"/>
    </row>
  </sheetData>
  <phoneticPr fontId="0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12</vt:i4>
      </vt:variant>
    </vt:vector>
  </HeadingPairs>
  <TitlesOfParts>
    <vt:vector size="65" baseType="lpstr">
      <vt:lpstr>Directory</vt:lpstr>
      <vt:lpstr>Energy_weights</vt:lpstr>
      <vt:lpstr>General_inputs</vt:lpstr>
      <vt:lpstr>Elec_Generation&gt;Total</vt:lpstr>
      <vt:lpstr>Elec_Power_Sector</vt:lpstr>
      <vt:lpstr>Report_Tables</vt:lpstr>
      <vt:lpstr>Report_Charts</vt:lpstr>
      <vt:lpstr>Electricity_Only&gt;Total</vt:lpstr>
      <vt:lpstr>Electricity-Only&gt;Fossil</vt:lpstr>
      <vt:lpstr>Electricity-Only&gt;Renewable</vt:lpstr>
      <vt:lpstr>All_CHP</vt:lpstr>
      <vt:lpstr>Elec_Power_Sector_CHP&gt;Total</vt:lpstr>
      <vt:lpstr>Elec_Power_Sector_CHP&gt;Fossil</vt:lpstr>
      <vt:lpstr>Elec_power_sector_CHP&gt;Renewable</vt:lpstr>
      <vt:lpstr>Comm_Sector&gt;Total</vt:lpstr>
      <vt:lpstr>Commercial Sector_CHP&gt;Fossil</vt:lpstr>
      <vt:lpstr>Comm_Sector_CHP&gt;Renewable</vt:lpstr>
      <vt:lpstr>Industrial_Sector&gt;Total</vt:lpstr>
      <vt:lpstr>Industrial Sector_CHP&gt;Fossil</vt:lpstr>
      <vt:lpstr>Industrial_Sector_CHP&gt;Renew </vt:lpstr>
      <vt:lpstr>Table2.1f10</vt:lpstr>
      <vt:lpstr>Table8.2a08Old</vt:lpstr>
      <vt:lpstr>Table2.1f11</vt:lpstr>
      <vt:lpstr>Table8.2a10</vt:lpstr>
      <vt:lpstr>Table8.2a11</vt:lpstr>
      <vt:lpstr>Table8.2b10</vt:lpstr>
      <vt:lpstr>Table8.2b11</vt:lpstr>
      <vt:lpstr>Table8.2c11</vt:lpstr>
      <vt:lpstr>Table8.2d10</vt:lpstr>
      <vt:lpstr>Table8.2d11</vt:lpstr>
      <vt:lpstr>Table8.3d_03</vt:lpstr>
      <vt:lpstr>Table8.4b10</vt:lpstr>
      <vt:lpstr>Table8.4b11</vt:lpstr>
      <vt:lpstr>Table8.4c11</vt:lpstr>
      <vt:lpstr>Table8.5c10</vt:lpstr>
      <vt:lpstr>Table8.4c10</vt:lpstr>
      <vt:lpstr>Table8.5c11</vt:lpstr>
      <vt:lpstr>Table8.6b09</vt:lpstr>
      <vt:lpstr>Table8.6b10</vt:lpstr>
      <vt:lpstr>Table8.6b11</vt:lpstr>
      <vt:lpstr>Table8.4b09</vt:lpstr>
      <vt:lpstr>Table8.5c07Old</vt:lpstr>
      <vt:lpstr>Table8.5c09</vt:lpstr>
      <vt:lpstr>MER_T7.2b_1013_Annual Data</vt:lpstr>
      <vt:lpstr>MER_T7.2c_1013_AnnualData</vt:lpstr>
      <vt:lpstr>Coal_Reconcile </vt:lpstr>
      <vt:lpstr>NatGas_Reconcile</vt:lpstr>
      <vt:lpstr>Petroleum _Reconcile</vt:lpstr>
      <vt:lpstr>OthGas_Reconcile</vt:lpstr>
      <vt:lpstr>2012 Questions_EIA</vt:lpstr>
      <vt:lpstr>Chart_Data</vt:lpstr>
      <vt:lpstr>charts (www)</vt:lpstr>
      <vt:lpstr>charts (other)</vt:lpstr>
      <vt:lpstr>base_label</vt:lpstr>
      <vt:lpstr>base_label_paren</vt:lpstr>
      <vt:lpstr>base_label2</vt:lpstr>
      <vt:lpstr>Base_row</vt:lpstr>
      <vt:lpstr>Base_row2</vt:lpstr>
      <vt:lpstr>Base_year</vt:lpstr>
      <vt:lpstr>base_year_paren</vt:lpstr>
      <vt:lpstr>Base_year2</vt:lpstr>
      <vt:lpstr>Begin_year_chart1</vt:lpstr>
      <vt:lpstr>End_year_chart1</vt:lpstr>
      <vt:lpstr>Fuel_type</vt:lpstr>
      <vt:lpstr>index_label</vt:lpstr>
    </vt:vector>
  </TitlesOfParts>
  <Company>Stanford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hillh</dc:creator>
  <cp:lastModifiedBy>test</cp:lastModifiedBy>
  <cp:lastPrinted>2009-09-23T18:12:05Z</cp:lastPrinted>
  <dcterms:created xsi:type="dcterms:W3CDTF">2002-12-19T01:27:11Z</dcterms:created>
  <dcterms:modified xsi:type="dcterms:W3CDTF">2015-03-09T18:33:57Z</dcterms:modified>
</cp:coreProperties>
</file>